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omments3.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EstaPastaDeTrabalho"/>
  <mc:AlternateContent xmlns:mc="http://schemas.openxmlformats.org/markup-compatibility/2006">
    <mc:Choice Requires="x15">
      <x15ac:absPath xmlns:x15ac="http://schemas.microsoft.com/office/spreadsheetml/2010/11/ac" url="https://omegaenergiarenovavel.sharepoint.com/sites/RI/Documentos Partilhados/Serena Energia/11. Resultados/2025/2T25/08. Planilha de Financials/"/>
    </mc:Choice>
  </mc:AlternateContent>
  <xr:revisionPtr revIDLastSave="2934" documentId="8_{75334174-2A7B-41E2-837A-2AA5C748F1EA}" xr6:coauthVersionLast="47" xr6:coauthVersionMax="47" xr10:uidLastSave="{3D866DBF-8F56-47C8-8C52-C8DFB8235B0B}"/>
  <bookViews>
    <workbookView xWindow="28680" yWindow="-3585" windowWidth="51840" windowHeight="21120" tabRatio="930" xr2:uid="{00000000-000D-0000-FFFF-FFFF00000000}"/>
  </bookViews>
  <sheets>
    <sheet name="Disclaimer" sheetId="20" r:id="rId1"/>
    <sheet name="Summary" sheetId="21" r:id="rId2"/>
    <sheet name="Serena Portfolio" sheetId="25" r:id="rId3"/>
    <sheet name="Development Pipeline" sheetId="26" r:id="rId4"/>
    <sheet name="Energy Production" sheetId="18" r:id="rId5"/>
    <sheet name="Curtailment ONS" sheetId="39" r:id="rId6"/>
    <sheet name="Energy Balance" sheetId="37" r:id="rId7"/>
    <sheet name="Financials KPIs - Adjusted View" sheetId="30" r:id="rId8"/>
    <sheet name="Income Statement" sheetId="13" r:id="rId9"/>
    <sheet name="Net Operating Revenue" sheetId="14" r:id="rId10"/>
    <sheet name="Operating Costs" sheetId="15" r:id="rId11"/>
    <sheet name="G&amp;A Expenses" sheetId="16" r:id="rId12"/>
    <sheet name="Net Financial Result" sheetId="17" r:id="rId13"/>
    <sheet name="BS - Assets" sheetId="31" r:id="rId14"/>
    <sheet name="BS - Liabilities and Equity" sheetId="32" r:id="rId15"/>
    <sheet name="CF Statement" sheetId="48" r:id="rId16"/>
    <sheet name="Indebtedness" sheetId="33" r:id="rId17"/>
    <sheet name="Asset Structure" sheetId="27" r:id="rId18"/>
    <sheet name="CCEE and ONS Assets Code" sheetId="28" r:id="rId19"/>
    <sheet name="TUST | TUSD" sheetId="35" r:id="rId20"/>
    <sheet name="P&amp;L - Goodnight 1" sheetId="50" r:id="rId21"/>
    <sheet name="Pipoca" sheetId="40" r:id="rId22"/>
    <sheet name="Serena Geração S.A. (Consolid.)" sheetId="42" r:id="rId23"/>
    <sheet name="Serena Geração S.A. (Holding)" sheetId="44" r:id="rId24"/>
    <sheet name="Assuruá 4 &amp; 5 Holding Energia" sheetId="46" r:id="rId25"/>
  </sheets>
  <definedNames>
    <definedName name="\0" localSheetId="13">'BS - Assets'!#REF!</definedName>
    <definedName name="\0" localSheetId="14">'BS - Liabilities and Equity'!#REF!</definedName>
    <definedName name="\0" localSheetId="15">'CF Statement'!#REF!</definedName>
    <definedName name="\0" localSheetId="16">Indebtedness!#REF!</definedName>
    <definedName name="\0">#REF!</definedName>
    <definedName name="_" localSheetId="13">'BS - Assets'!#REF!</definedName>
    <definedName name="_" localSheetId="14">'BS - Liabilities and Equity'!#REF!</definedName>
    <definedName name="_" localSheetId="15">'CF Statement'!#REF!</definedName>
    <definedName name="_" localSheetId="16">Indebtedness!#REF!</definedName>
    <definedName name="_">#REF!</definedName>
    <definedName name="______________________ff17" hidden="1">{#N/A,#N/A,FALSE,"Aging Summary";#N/A,#N/A,FALSE,"Ratio Analysis";#N/A,#N/A,FALSE,"Test 120 Day Accts";#N/A,#N/A,FALSE,"Tickmarks"}</definedName>
    <definedName name="_____________________ff17" hidden="1">{#N/A,#N/A,FALSE,"Aging Summary";#N/A,#N/A,FALSE,"Ratio Analysis";#N/A,#N/A,FALSE,"Test 120 Day Accts";#N/A,#N/A,FALSE,"Tickmarks"}</definedName>
    <definedName name="____________________ff17" hidden="1">{#N/A,#N/A,FALSE,"Aging Summary";#N/A,#N/A,FALSE,"Ratio Analysis";#N/A,#N/A,FALSE,"Test 120 Day Accts";#N/A,#N/A,FALSE,"Tickmarks"}</definedName>
    <definedName name="___________________ff17" hidden="1">{#N/A,#N/A,FALSE,"Aging Summary";#N/A,#N/A,FALSE,"Ratio Analysis";#N/A,#N/A,FALSE,"Test 120 Day Accts";#N/A,#N/A,FALSE,"Tickmarks"}</definedName>
    <definedName name="__________________ff17" hidden="1">{#N/A,#N/A,FALSE,"Aging Summary";#N/A,#N/A,FALSE,"Ratio Analysis";#N/A,#N/A,FALSE,"Test 120 Day Accts";#N/A,#N/A,FALSE,"Tickmarks"}</definedName>
    <definedName name="_________________ff17" hidden="1">{#N/A,#N/A,FALSE,"Aging Summary";#N/A,#N/A,FALSE,"Ratio Analysis";#N/A,#N/A,FALSE,"Test 120 Day Accts";#N/A,#N/A,FALSE,"Tickmarks"}</definedName>
    <definedName name="________________ff17" hidden="1">{#N/A,#N/A,FALSE,"Aging Summary";#N/A,#N/A,FALSE,"Ratio Analysis";#N/A,#N/A,FALSE,"Test 120 Day Accts";#N/A,#N/A,FALSE,"Tickmarks"}</definedName>
    <definedName name="_______________ff17" hidden="1">{#N/A,#N/A,FALSE,"Aging Summary";#N/A,#N/A,FALSE,"Ratio Analysis";#N/A,#N/A,FALSE,"Test 120 Day Accts";#N/A,#N/A,FALSE,"Tickmarks"}</definedName>
    <definedName name="______________ff17" hidden="1">{#N/A,#N/A,FALSE,"Aging Summary";#N/A,#N/A,FALSE,"Ratio Analysis";#N/A,#N/A,FALSE,"Test 120 Day Accts";#N/A,#N/A,FALSE,"Tickmarks"}</definedName>
    <definedName name="_____________ff17" hidden="1">{#N/A,#N/A,FALSE,"Aging Summary";#N/A,#N/A,FALSE,"Ratio Analysis";#N/A,#N/A,FALSE,"Test 120 Day Accts";#N/A,#N/A,FALSE,"Tickmarks"}</definedName>
    <definedName name="____________ff17" hidden="1">{#N/A,#N/A,FALSE,"Aging Summary";#N/A,#N/A,FALSE,"Ratio Analysis";#N/A,#N/A,FALSE,"Test 120 Day Accts";#N/A,#N/A,FALSE,"Tickmarks"}</definedName>
    <definedName name="___________ff17" hidden="1">{#N/A,#N/A,FALSE,"Aging Summary";#N/A,#N/A,FALSE,"Ratio Analysis";#N/A,#N/A,FALSE,"Test 120 Day Accts";#N/A,#N/A,FALSE,"Tickmarks"}</definedName>
    <definedName name="___________fl1111" hidden="1">{"Fecha_Novembro",#N/A,FALSE,"FECHAMENTO-2002 ";"Defer_Novembro",#N/A,FALSE,"DIFERIDO";"Pis_Novembro",#N/A,FALSE,"PIS COFINS";"Iss_Novembro",#N/A,FALSE,"ISS"}</definedName>
    <definedName name="___________inv2">#REF!</definedName>
    <definedName name="__________ff17" hidden="1">{#N/A,#N/A,FALSE,"Aging Summary";#N/A,#N/A,FALSE,"Ratio Analysis";#N/A,#N/A,FALSE,"Test 120 Day Accts";#N/A,#N/A,FALSE,"Tickmarks"}</definedName>
    <definedName name="__________fl1111" hidden="1">{"Fecha_Novembro",#N/A,FALSE,"FECHAMENTO-2002 ";"Defer_Novembro",#N/A,FALSE,"DIFERIDO";"Pis_Novembro",#N/A,FALSE,"PIS COFINS";"Iss_Novembro",#N/A,FALSE,"ISS"}</definedName>
    <definedName name="__________inv2">#REF!</definedName>
    <definedName name="_________ff17" hidden="1">{#N/A,#N/A,FALSE,"Aging Summary";#N/A,#N/A,FALSE,"Ratio Analysis";#N/A,#N/A,FALSE,"Test 120 Day Accts";#N/A,#N/A,FALSE,"Tickmarks"}</definedName>
    <definedName name="_________fl1111" hidden="1">{"Fecha_Novembro",#N/A,FALSE,"FECHAMENTO-2002 ";"Defer_Novembro",#N/A,FALSE,"DIFERIDO";"Pis_Novembro",#N/A,FALSE,"PIS COFINS";"Iss_Novembro",#N/A,FALSE,"ISS"}</definedName>
    <definedName name="_________inv2">#REF!</definedName>
    <definedName name="________ff17" hidden="1">{#N/A,#N/A,FALSE,"Aging Summary";#N/A,#N/A,FALSE,"Ratio Analysis";#N/A,#N/A,FALSE,"Test 120 Day Accts";#N/A,#N/A,FALSE,"Tickmarks"}</definedName>
    <definedName name="________fl1111" hidden="1">{"Fecha_Novembro",#N/A,FALSE,"FECHAMENTO-2002 ";"Defer_Novembro",#N/A,FALSE,"DIFERIDO";"Pis_Novembro",#N/A,FALSE,"PIS COFINS";"Iss_Novembro",#N/A,FALSE,"ISS"}</definedName>
    <definedName name="________inv2">#REF!</definedName>
    <definedName name="_______ff17" hidden="1">{#N/A,#N/A,FALSE,"Aging Summary";#N/A,#N/A,FALSE,"Ratio Analysis";#N/A,#N/A,FALSE,"Test 120 Day Accts";#N/A,#N/A,FALSE,"Tickmarks"}</definedName>
    <definedName name="_______fl1111" hidden="1">{"Fecha_Novembro",#N/A,FALSE,"FECHAMENTO-2002 ";"Defer_Novembro",#N/A,FALSE,"DIFERIDO";"Pis_Novembro",#N/A,FALSE,"PIS COFINS";"Iss_Novembro",#N/A,FALSE,"ISS"}</definedName>
    <definedName name="_______inv2">#REF!</definedName>
    <definedName name="______ff17" hidden="1">{#N/A,#N/A,FALSE,"Aging Summary";#N/A,#N/A,FALSE,"Ratio Analysis";#N/A,#N/A,FALSE,"Test 120 Day Accts";#N/A,#N/A,FALSE,"Tickmarks"}</definedName>
    <definedName name="______fl1111" hidden="1">{"Fecha_Novembro",#N/A,FALSE,"FECHAMENTO-2002 ";"Defer_Novembro",#N/A,FALSE,"DIFERIDO";"Pis_Novembro",#N/A,FALSE,"PIS COFINS";"Iss_Novembro",#N/A,FALSE,"ISS"}</definedName>
    <definedName name="______inv2">#REF!</definedName>
    <definedName name="_____ff17" hidden="1">{#N/A,#N/A,FALSE,"Aging Summary";#N/A,#N/A,FALSE,"Ratio Analysis";#N/A,#N/A,FALSE,"Test 120 Day Accts";#N/A,#N/A,FALSE,"Tickmarks"}</definedName>
    <definedName name="_____fl1111" hidden="1">{"Fecha_Novembro",#N/A,FALSE,"FECHAMENTO-2002 ";"Defer_Novembro",#N/A,FALSE,"DIFERIDO";"Pis_Novembro",#N/A,FALSE,"PIS COFINS";"Iss_Novembro",#N/A,FALSE,"ISS"}</definedName>
    <definedName name="_____inv2">#REF!</definedName>
    <definedName name="____ff17" hidden="1">{#N/A,#N/A,FALSE,"Aging Summary";#N/A,#N/A,FALSE,"Ratio Analysis";#N/A,#N/A,FALSE,"Test 120 Day Accts";#N/A,#N/A,FALSE,"Tickmarks"}</definedName>
    <definedName name="____fl1111" hidden="1">{"Fecha_Novembro",#N/A,FALSE,"FECHAMENTO-2002 ";"Defer_Novembro",#N/A,FALSE,"DIFERIDO";"Pis_Novembro",#N/A,FALSE,"PIS COFINS";"Iss_Novembro",#N/A,FALSE,"ISS"}</definedName>
    <definedName name="____inv2">#REF!</definedName>
    <definedName name="___ff17" hidden="1">{#N/A,#N/A,FALSE,"Aging Summary";#N/A,#N/A,FALSE,"Ratio Analysis";#N/A,#N/A,FALSE,"Test 120 Day Accts";#N/A,#N/A,FALSE,"Tickmarks"}</definedName>
    <definedName name="___fl1111" hidden="1">{"Fecha_Novembro",#N/A,FALSE,"FECHAMENTO-2002 ";"Defer_Novembro",#N/A,FALSE,"DIFERIDO";"Pis_Novembro",#N/A,FALSE,"PIS COFINS";"Iss_Novembro",#N/A,FALSE,"ISS"}</definedName>
    <definedName name="___inv2">#REF!</definedName>
    <definedName name="__123Graph_A" localSheetId="13" hidden="1">'BS - Assets'!#REF!</definedName>
    <definedName name="__123Graph_A" localSheetId="14" hidden="1">'BS - Liabilities and Equity'!#REF!</definedName>
    <definedName name="__123Graph_A" localSheetId="15" hidden="1">'CF Statement'!#REF!</definedName>
    <definedName name="__123Graph_A" localSheetId="16" hidden="1">Indebtedness!#REF!</definedName>
    <definedName name="__123Graph_A" hidden="1">#REF!</definedName>
    <definedName name="__123Graph_ABENZENE" hidden="1">#REF!</definedName>
    <definedName name="__123Graph_ABUTADIENE" hidden="1">#REF!</definedName>
    <definedName name="__123Graph_AETHYLENE" hidden="1">#REF!</definedName>
    <definedName name="__123Graph_AHDPE" hidden="1">#REF!</definedName>
    <definedName name="__123Graph_AINDMES" hidden="1">#REF!</definedName>
    <definedName name="__123Graph_ALDPE" hidden="1">#REF!</definedName>
    <definedName name="__123Graph_ALLDPE" hidden="1">#REF!</definedName>
    <definedName name="__123Graph_AMERC" hidden="1">#REF!</definedName>
    <definedName name="__123Graph_ANAPHTHA" hidden="1">#REF!</definedName>
    <definedName name="__123Graph_APP" hidden="1">#REF!</definedName>
    <definedName name="__123Graph_APROPYLENE" hidden="1">#REF!</definedName>
    <definedName name="__123Graph_APX" hidden="1">#REF!</definedName>
    <definedName name="__123Graph_ARESFIN" hidden="1">#REF!</definedName>
    <definedName name="__123Graph_ATOL" hidden="1">#REF!</definedName>
    <definedName name="__123Graph_AUSS" hidden="1">#REF!</definedName>
    <definedName name="__123Graph_B" hidden="1">#REF!</definedName>
    <definedName name="__123Graph_BBENZENE" hidden="1">#REF!</definedName>
    <definedName name="__123Graph_BBUTADIENE" hidden="1">#REF!</definedName>
    <definedName name="__123Graph_BETHYLENE" hidden="1">#REF!</definedName>
    <definedName name="__123Graph_BHDPE" hidden="1">#REF!</definedName>
    <definedName name="__123Graph_BINDMES" hidden="1">#REF!</definedName>
    <definedName name="__123Graph_BLDPE" hidden="1">#REF!</definedName>
    <definedName name="__123Graph_BLLDPE" hidden="1">#REF!</definedName>
    <definedName name="__123Graph_BMERC" hidden="1">#REF!</definedName>
    <definedName name="__123Graph_BPP" hidden="1">#REF!</definedName>
    <definedName name="__123Graph_BPROPYLENE" hidden="1">#REF!</definedName>
    <definedName name="__123Graph_BRESFIN" hidden="1">#REF!</definedName>
    <definedName name="__123Graph_BTOL" hidden="1">#REF!</definedName>
    <definedName name="__123Graph_C" hidden="1">#REF!</definedName>
    <definedName name="__123Graph_CBENZENE" hidden="1">#REF!</definedName>
    <definedName name="__123Graph_CBUTADIENE" hidden="1">#REF!</definedName>
    <definedName name="__123Graph_CETHYLENE" hidden="1">#REF!</definedName>
    <definedName name="__123Graph_CHDPE" hidden="1">#REF!</definedName>
    <definedName name="__123Graph_CINDMES" hidden="1">#REF!</definedName>
    <definedName name="__123Graph_CLDPE" hidden="1">#REF!</definedName>
    <definedName name="__123Graph_CLLDPE" hidden="1">#REF!</definedName>
    <definedName name="__123Graph_CMERC" hidden="1">#REF!</definedName>
    <definedName name="__123Graph_CPP" hidden="1">#REF!</definedName>
    <definedName name="__123Graph_CPROPYLENE" hidden="1">#REF!</definedName>
    <definedName name="__123Graph_CPX" hidden="1">#REF!</definedName>
    <definedName name="__123Graph_CRESFIN" hidden="1">#REF!</definedName>
    <definedName name="__123Graph_CTOL" hidden="1">#REF!</definedName>
    <definedName name="__123Graph_D" hidden="1">#REF!</definedName>
    <definedName name="__123Graph_DBUTADIENE" hidden="1">#REF!</definedName>
    <definedName name="__123Graph_DETHYLENE" hidden="1">#REF!</definedName>
    <definedName name="__123Graph_DHDPE" hidden="1">#REF!</definedName>
    <definedName name="__123Graph_DINDMES" hidden="1">#REF!</definedName>
    <definedName name="__123Graph_DLDPE" hidden="1">#REF!</definedName>
    <definedName name="__123Graph_DLLDPE" hidden="1">#REF!</definedName>
    <definedName name="__123Graph_DPP" hidden="1">#REF!</definedName>
    <definedName name="__123Graph_DPROPYLENE" hidden="1">#REF!</definedName>
    <definedName name="__123Graph_DPX" hidden="1">#REF!</definedName>
    <definedName name="__123Graph_EBUTADIENE" hidden="1">#REF!</definedName>
    <definedName name="__123Graph_EETHYLENE" hidden="1">#REF!</definedName>
    <definedName name="__123Graph_EHDPE" hidden="1">#REF!</definedName>
    <definedName name="__123Graph_ELDPE" hidden="1">#REF!</definedName>
    <definedName name="__123Graph_ELLDPE" hidden="1">#REF!</definedName>
    <definedName name="__123Graph_EPP" hidden="1">#REF!</definedName>
    <definedName name="__123Graph_EPROPYLENE" hidden="1">#REF!</definedName>
    <definedName name="__123Graph_FBUTADIENE" hidden="1">#REF!</definedName>
    <definedName name="__123Graph_FETHYLENE" hidden="1">#REF!</definedName>
    <definedName name="__123Graph_FHDPE" hidden="1">#REF!</definedName>
    <definedName name="__123Graph_FLDPE" hidden="1">#REF!</definedName>
    <definedName name="__123Graph_FLLDPE" hidden="1">#REF!</definedName>
    <definedName name="__123Graph_FPP" hidden="1">#REF!</definedName>
    <definedName name="__123Graph_FPROPYLENE" hidden="1">#REF!</definedName>
    <definedName name="__123Graph_FPX" hidden="1">#REF!</definedName>
    <definedName name="__123Graph_X" hidden="1">#REF!</definedName>
    <definedName name="__123Graph_XBENZENE" hidden="1">#REF!</definedName>
    <definedName name="__123Graph_XBUTADIENE" hidden="1">#REF!</definedName>
    <definedName name="__123Graph_XETHYLENE" hidden="1">#REF!</definedName>
    <definedName name="__123Graph_XHDPE" hidden="1">#REF!</definedName>
    <definedName name="__123Graph_XINDMES" hidden="1">#REF!</definedName>
    <definedName name="__123Graph_XLDPE" hidden="1">#REF!</definedName>
    <definedName name="__123Graph_XLLDPE" hidden="1">#REF!</definedName>
    <definedName name="__123Graph_XMERC" hidden="1">#REF!</definedName>
    <definedName name="__123Graph_XPP" hidden="1">#REF!</definedName>
    <definedName name="__123Graph_XPROPYLENE" hidden="1">#REF!</definedName>
    <definedName name="__123Graph_XPX" hidden="1">#REF!</definedName>
    <definedName name="__123Graph_XRESFIN" hidden="1">#REF!</definedName>
    <definedName name="__123Graph_XUSS" hidden="1">#REF!</definedName>
    <definedName name="__3__123Graph_XCHART_1" hidden="1">#REF!</definedName>
    <definedName name="__4RiskStatFunctionsUpdateFr_q">1</definedName>
    <definedName name="__a10" hidden="1">{#N/A,#N/A,FALSE,"SIM95"}</definedName>
    <definedName name="__a11" hidden="1">{#N/A,#N/A,FALSE,"SIM95"}</definedName>
    <definedName name="__a12" hidden="1">{#N/A,#N/A,FALSE,"SIM95"}</definedName>
    <definedName name="__a13" hidden="1">{#N/A,#N/A,FALSE,"SIM95"}</definedName>
    <definedName name="__a14" hidden="1">{#N/A,#N/A,FALSE,"SIM95"}</definedName>
    <definedName name="__a15" hidden="1">{#N/A,#N/A,FALSE,"SIM95"}</definedName>
    <definedName name="__a16" hidden="1">{#N/A,#N/A,FALSE,"SIM95"}</definedName>
    <definedName name="__a17" hidden="1">{#N/A,#N/A,FALSE,"SIM95"}</definedName>
    <definedName name="__a2" hidden="1">{#N/A,#N/A,FALSE,"SIM95"}</definedName>
    <definedName name="__a3" hidden="1">{#N/A,#N/A,FALSE,"SIM95"}</definedName>
    <definedName name="__a4" hidden="1">{#N/A,#N/A,FALSE,"SIM95"}</definedName>
    <definedName name="__a5" hidden="1">{#N/A,#N/A,FALSE,"SIM95"}</definedName>
    <definedName name="__a6" hidden="1">{#N/A,#N/A,FALSE,"SIM95"}</definedName>
    <definedName name="__a7" hidden="1">{#N/A,#N/A,FALSE,"SIM95"}</definedName>
    <definedName name="__a8" hidden="1">{#N/A,#N/A,FALSE,"SIM95"}</definedName>
    <definedName name="__a9" hidden="1">{#N/A,#N/A,FALSE,"SIM95"}</definedName>
    <definedName name="__b1" hidden="1">{#N/A,#N/A,FALSE,"SIM95"}</definedName>
    <definedName name="__b2" hidden="1">{#N/A,#N/A,FALSE,"SIM95"}</definedName>
    <definedName name="__b3" hidden="1">{#N/A,#N/A,FALSE,"SIM95"}</definedName>
    <definedName name="__d2" hidden="1">{#N/A,#N/A,FALSE,"SIM95"}</definedName>
    <definedName name="__d4" hidden="1">{#N/A,#N/A,FALSE,"SIM95"}</definedName>
    <definedName name="_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E21" hidden="1">{"Despesas Diferidas Indedutíveis de 1998",#N/A,FALSE,"Impressão"}</definedName>
    <definedName name="__FDS_HYPERLINK_TOGGLE_STATE__" hidden="1">"ON"</definedName>
    <definedName name="__ff17" hidden="1">{#N/A,#N/A,FALSE,"Aging Summary";#N/A,#N/A,FALSE,"Ratio Analysis";#N/A,#N/A,FALSE,"Test 120 Day Accts";#N/A,#N/A,FALSE,"Tickmarks"}</definedName>
    <definedName name="__fl1111" hidden="1">{"Fecha_Novembro",#N/A,FALSE,"FECHAMENTO-2002 ";"Defer_Novembro",#N/A,FALSE,"DIFERIDO";"Pis_Novembro",#N/A,FALSE,"PIS COFINS";"Iss_Novembro",#N/A,FALSE,"ISS"}</definedName>
    <definedName name="__IntlFixup" hidden="1">TRUE</definedName>
    <definedName name="__inv2">#REF!</definedName>
    <definedName name="__NT8">#REF!</definedName>
    <definedName name="__o12" hidden="1">{#N/A,#N/A,FALSE,"Aging Summary";#N/A,#N/A,FALSE,"Ratio Analysis";#N/A,#N/A,FALSE,"Test 120 Day Accts";#N/A,#N/A,FALSE,"Tickmarks"}</definedName>
    <definedName name="_001_rev_mkt_region">#REF!</definedName>
    <definedName name="_1__123Graph_ACHART_1" hidden="1">#REF!</definedName>
    <definedName name="_101001">"sfev"</definedName>
    <definedName name="_16A">#REF!</definedName>
    <definedName name="_16C">#REF!</definedName>
    <definedName name="_2__123Graph_BCHART_1" hidden="1">#REF!</definedName>
    <definedName name="_3__123Graph_ACDIUS" hidden="1">#REF!</definedName>
    <definedName name="_3__123Graph_XCHART_1" hidden="1">#REF!</definedName>
    <definedName name="_4__123Graph_BCDIUS" hidden="1">#REF!</definedName>
    <definedName name="_4RiskStatFunctionsUpdateFr_q">1</definedName>
    <definedName name="_5__123Graph_XCDIUS" hidden="1">#REF!</definedName>
    <definedName name="_570LXT4WD">#REF!</definedName>
    <definedName name="_a10" hidden="1">{#N/A,#N/A,FALSE,"SIM95"}</definedName>
    <definedName name="_a11" hidden="1">{#N/A,#N/A,FALSE,"SIM95"}</definedName>
    <definedName name="_a12" hidden="1">{#N/A,#N/A,FALSE,"SIM95"}</definedName>
    <definedName name="_a13" hidden="1">{#N/A,#N/A,FALSE,"SIM95"}</definedName>
    <definedName name="_a14" hidden="1">{#N/A,#N/A,FALSE,"SIM95"}</definedName>
    <definedName name="_a15" hidden="1">{#N/A,#N/A,FALSE,"SIM95"}</definedName>
    <definedName name="_a16" hidden="1">{#N/A,#N/A,FALSE,"SIM95"}</definedName>
    <definedName name="_a17" hidden="1">{#N/A,#N/A,FALSE,"SIM95"}</definedName>
    <definedName name="_a3" hidden="1">{#N/A,#N/A,FALSE,"SIM95"}</definedName>
    <definedName name="_a4" hidden="1">{#N/A,#N/A,FALSE,"SIM95"}</definedName>
    <definedName name="_a5" hidden="1">{#N/A,#N/A,FALSE,"SIM95"}</definedName>
    <definedName name="_a6" hidden="1">{#N/A,#N/A,FALSE,"SIM95"}</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8" hidden="1">{#N/A,#N/A,FALSE,"SIM95"}</definedName>
    <definedName name="_a9" hidden="1">{#N/A,#N/A,FALSE,"SIM95"}</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1" hidden="1">{#N/A,#N/A,FALSE,"SIM95"}</definedName>
    <definedName name="_b2" hidden="1">{#N/A,#N/A,FALSE,"SIM95"}</definedName>
    <definedName name="_b3" hidden="1">{#N/A,#N/A,FALSE,"SIM95"}</definedName>
    <definedName name="_bdm.1997C8AE46F549CC8CFD25C47BCDB2A6.edm" hidden="1">#REF!</definedName>
    <definedName name="_bdm.19A37CF12770401B94BB0C00F1ED4A4F.edm" hidden="1">#REF!</definedName>
    <definedName name="_bdm.52DA5D99A3324DA79B56D01797BEF201.edm" hidden="1">#REF!</definedName>
    <definedName name="_bdm.763F7F55704E40809023C13F10912899.edm" hidden="1">#REF!</definedName>
    <definedName name="_bdm.8B12702AF6D64DDAB68C974101F501E9.edm" hidden="1">#REF!</definedName>
    <definedName name="_bdm.A48199A8A2CA4F9FBA57894A55A1961D.edm" hidden="1">#REF!</definedName>
    <definedName name="_d2" hidden="1">{#N/A,#N/A,FALSE,"SIM95"}</definedName>
    <definedName name="_d4" hidden="1">{#N/A,#N/A,FALSE,"SIM95"}</definedName>
    <definedName name="_ddd1" hidden="1">{#N/A,#N/A,FALSE,"ACODECEC"}</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ist_Bin" hidden="1">#REF!</definedName>
    <definedName name="_Dist_Values" hidden="1">#REF!</definedName>
    <definedName name="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21" hidden="1">{"Despesas Diferidas Indedutíveis de 1998",#N/A,FALSE,"Impressão"}</definedName>
    <definedName name="_EPRCS_REPORT_PACKAGE_ID_" hidden="1">"4193b2ce-3bc5-47dc-af45-560eb7486b9c"</definedName>
    <definedName name="_EPRCS_RP_DOCLET_ID_" hidden="1">"8e57d291-3ab5-4676-8383-1870f207da11"</definedName>
    <definedName name="_EPRCS_VS_4f02ac2f_f423_47ed_a26f_597ac0fc1a71" hidden="1">#REF!</definedName>
    <definedName name="_EPRCS_VS_cdeba3be_5279_428b_b1a0_63f2ce14a8b9" hidden="1">#REF!</definedName>
    <definedName name="_EPRCS_VS_e6a7db15_6690_46db_b535_a003ec601f01" hidden="1">#REF!</definedName>
    <definedName name="_EPRCS_VS_ef8b8051_5a25_46dc_987e_0525ab0a096e" hidden="1">#REF!</definedName>
    <definedName name="_EPRCS_VS_f71a8bab_daab_42a7_8a3b_77f3d4f1643b" hidden="1">#REF!</definedName>
    <definedName name="_ff17" hidden="1">{#N/A,#N/A,FALSE,"Aging Summary";#N/A,#N/A,FALSE,"Ratio Analysis";#N/A,#N/A,FALSE,"Test 120 Day Accts";#N/A,#N/A,FALSE,"Tickmarks"}</definedName>
    <definedName name="_Fill" hidden="1">#REF!</definedName>
    <definedName name="_xlnm._FilterDatabase" localSheetId="17" hidden="1">'Asset Structure'!$B$34:$G$169</definedName>
    <definedName name="_xlnm._FilterDatabase" localSheetId="4" hidden="1">'Energy Production'!$B$8:$BA$34</definedName>
    <definedName name="_xlnm._FilterDatabase" hidden="1">#REF!</definedName>
    <definedName name="_fl1111" hidden="1">{"Fecha_Novembro",#N/A,FALSE,"FECHAMENTO-2002 ";"Defer_Novembro",#N/A,FALSE,"DIFERIDO";"Pis_Novembro",#N/A,FALSE,"PIS COFINS";"Iss_Novembro",#N/A,FALSE,"ISS"}</definedName>
    <definedName name="_Ger2001" hidden="1">{#N/A,#N/A,FALSE,"B061196P";#N/A,#N/A,FALSE,"B061196";#N/A,#N/A,FALSE,"Relatório1";#N/A,#N/A,FALSE,"Relatório2";#N/A,#N/A,FALSE,"Relatório3";#N/A,#N/A,FALSE,"Relatório4 ";#N/A,#N/A,FALSE,"Relatório5";#N/A,#N/A,FALSE,"Relatório6";#N/A,#N/A,FALSE,"Relatório7";#N/A,#N/A,FALSE,"Relatório8"}</definedName>
    <definedName name="_gpl1">#REF!</definedName>
    <definedName name="_inv2">#REF!</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ey1" hidden="1">#REF!</definedName>
    <definedName name="_Key2" hidden="1">#REF!</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l">#REF!</definedName>
    <definedName name="_la29" hidden="1">#REF!</definedName>
    <definedName name="_la3" hidden="1">#REF!</definedName>
    <definedName name="_la31" hidden="1">#REF!</definedName>
    <definedName name="_la32" hidden="1">#REF!</definedName>
    <definedName name="_la4" hidden="1">#REF!</definedName>
    <definedName name="_la5" hidden="1">#REF!</definedName>
    <definedName name="_la6" hidden="1">#REF!</definedName>
    <definedName name="_la7" hidden="1">#REF!</definedName>
    <definedName name="_la8" hidden="1">#REF!</definedName>
    <definedName name="_la9" hidden="1">#REF!</definedName>
    <definedName name="_lb1" hidden="1">#REF!</definedName>
    <definedName name="_lb10" hidden="1">#REF!</definedName>
    <definedName name="_lb11" hidden="1">#REF!</definedName>
    <definedName name="_lb12" hidden="1">#REF!</definedName>
    <definedName name="_lb13" hidden="1">#REF!</definedName>
    <definedName name="_lb14" hidden="1">#REF!</definedName>
    <definedName name="_lb15" hidden="1">#REF!</definedName>
    <definedName name="_lb16" hidden="1">#REF!</definedName>
    <definedName name="_lb17" hidden="1">#REF!</definedName>
    <definedName name="_lb18" hidden="1">#REF!</definedName>
    <definedName name="_lb19" hidden="1">#REF!</definedName>
    <definedName name="_lb2" hidden="1">#REF!</definedName>
    <definedName name="_lb20" hidden="1">#REF!</definedName>
    <definedName name="_lb21" hidden="1">#REF!</definedName>
    <definedName name="_lb22" hidden="1">#REF!</definedName>
    <definedName name="_lb23" hidden="1">#REF!</definedName>
    <definedName name="_lb24" hidden="1">#REF!</definedName>
    <definedName name="_lb25" hidden="1">#REF!</definedName>
    <definedName name="_lb27" hidden="1">#REF!</definedName>
    <definedName name="_lb28" hidden="1">#REF!</definedName>
    <definedName name="_lb29" hidden="1">#REF!</definedName>
    <definedName name="_lb3" hidden="1">#REF!</definedName>
    <definedName name="_lb30" hidden="1">#REF!</definedName>
    <definedName name="_lb31" hidden="1">#REF!</definedName>
    <definedName name="_lb32" hidden="1">#REF!</definedName>
    <definedName name="_lb4" hidden="1">#REF!</definedName>
    <definedName name="_lb5" hidden="1">#REF!</definedName>
    <definedName name="_lb6" hidden="1">#REF!</definedName>
    <definedName name="_lb7" hidden="1">#REF!</definedName>
    <definedName name="_lb8" hidden="1">#REF!</definedName>
    <definedName name="_lb9" hidden="1">#REF!</definedName>
    <definedName name="_lbc1" hidden="1">#REF!</definedName>
    <definedName name="_lbc10" hidden="1">#REF!</definedName>
    <definedName name="_lbc11" hidden="1">#REF!</definedName>
    <definedName name="_lbc12" hidden="1">#REF!</definedName>
    <definedName name="_lbc13" hidden="1">#REF!</definedName>
    <definedName name="_lbc14" hidden="1">#REF!</definedName>
    <definedName name="_lbc15" hidden="1">#REF!</definedName>
    <definedName name="_lbc16" hidden="1">#REF!</definedName>
    <definedName name="_lbc17" hidden="1">#REF!</definedName>
    <definedName name="_lbc18" hidden="1">#REF!</definedName>
    <definedName name="_lbc19" hidden="1">#REF!</definedName>
    <definedName name="_lbc2" hidden="1">#REF!</definedName>
    <definedName name="_lbc20" hidden="1">#REF!</definedName>
    <definedName name="_lbc21" hidden="1">#REF!</definedName>
    <definedName name="_lbc22" hidden="1">#REF!</definedName>
    <definedName name="_lbc23" hidden="1">#REF!</definedName>
    <definedName name="_lbc24" hidden="1">#REF!</definedName>
    <definedName name="_lbc25" hidden="1">#REF!</definedName>
    <definedName name="_lbc26" hidden="1">#REF!</definedName>
    <definedName name="_lbc27" hidden="1">#REF!</definedName>
    <definedName name="_lbc28" hidden="1">#REF!</definedName>
    <definedName name="_lbc29" hidden="1">#REF!</definedName>
    <definedName name="_lbc3" hidden="1">#REF!</definedName>
    <definedName name="_lbc31" hidden="1">#REF!</definedName>
    <definedName name="_lbc32" hidden="1">#REF!</definedName>
    <definedName name="_lbc4" hidden="1">#REF!</definedName>
    <definedName name="_lbc5" hidden="1">#REF!</definedName>
    <definedName name="_lbc6" hidden="1">#REF!</definedName>
    <definedName name="_lbc7" hidden="1">#REF!</definedName>
    <definedName name="_lbc8" hidden="1">#REF!</definedName>
    <definedName name="_lbc9" hidden="1">#REF!</definedName>
    <definedName name="_ld26" hidden="1">#REF!</definedName>
    <definedName name="_ld31" hidden="1">#REF!</definedName>
    <definedName name="_le31" hidden="1">#REF!</definedName>
    <definedName name="_lf31" hidden="1">#REF!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o12" hidden="1">{#N/A,#N/A,FALSE,"Aging Summary";#N/A,#N/A,FALSE,"Ratio Analysis";#N/A,#N/A,FALSE,"Test 120 Day Accts";#N/A,#N/A,FALSE,"Tickmarks"}</definedName>
    <definedName name="_Order1" hidden="1">255</definedName>
    <definedName name="_Order2" hidden="1">255</definedName>
    <definedName name="_PDM01">#REF!</definedName>
    <definedName name="_PDM02">#REF!</definedName>
    <definedName name="_r" hidden="1">{"FS`s",#N/A,TRUE,"FS's";"Icome St",#N/A,TRUE,"Income St.";"Balance Sh",#N/A,TRUE,"Balance Sh.";"Gross Margin",#N/A,TRUE,"Gross Margin"}</definedName>
    <definedName name="_Regression_Int" hidden="1">1</definedName>
    <definedName name="_Sort" hidden="1">#REF!</definedName>
    <definedName name="_SS7">#REF!</definedName>
    <definedName name="_Table1_In1" hidden="1">#REF!</definedName>
    <definedName name="_Table1_Out" hidden="1">#REF!</definedName>
    <definedName name="_Table2_In2" hidden="1">#REF!</definedName>
    <definedName name="_Table2_Out" hidden="1">#REF!</definedName>
    <definedName name="_TL18" localSheetId="13" hidden="1">{#N/A,#N/A,TRUE,"Total";#N/A,#N/A,TRUE,"Crop Harvesting";#N/A,#N/A,TRUE,"Hay &amp; Forage";#N/A,#N/A,TRUE,"CROP PRODUCTION";#N/A,#N/A,TRUE,"TRACTOR";#N/A,#N/A,TRUE,"Crawlers &amp; Dozers";#N/A,#N/A,TRUE,"TLB";#N/A,#N/A,TRUE,"Excavators";#N/A,#N/A,TRUE,"Loaders and Graders ";#N/A,#N/A,TRUE,"Skid Steer Loaders"}</definedName>
    <definedName name="_TL18" localSheetId="14" hidden="1">{#N/A,#N/A,TRUE,"Total";#N/A,#N/A,TRUE,"Crop Harvesting";#N/A,#N/A,TRUE,"Hay &amp; Forage";#N/A,#N/A,TRUE,"CROP PRODUCTION";#N/A,#N/A,TRUE,"TRACTOR";#N/A,#N/A,TRUE,"Crawlers &amp; Dozers";#N/A,#N/A,TRUE,"TLB";#N/A,#N/A,TRUE,"Excavators";#N/A,#N/A,TRUE,"Loaders and Graders ";#N/A,#N/A,TRUE,"Skid Steer Loaders"}</definedName>
    <definedName name="_TL18" localSheetId="15" hidden="1">{#N/A,#N/A,TRUE,"Total";#N/A,#N/A,TRUE,"Crop Harvesting";#N/A,#N/A,TRUE,"Hay &amp; Forage";#N/A,#N/A,TRUE,"CROP PRODUCTION";#N/A,#N/A,TRUE,"TRACTOR";#N/A,#N/A,TRUE,"Crawlers &amp; Dozers";#N/A,#N/A,TRUE,"TLB";#N/A,#N/A,TRUE,"Excavators";#N/A,#N/A,TRUE,"Loaders and Graders ";#N/A,#N/A,TRUE,"Skid Steer Loaders"}</definedName>
    <definedName name="_TL18" localSheetId="16"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18" hidden="1">#REF!</definedName>
    <definedName name="_x19" hidden="1">#REF!</definedName>
    <definedName name="_x20" hidden="1">#REF!</definedName>
    <definedName name="_x21" hidden="1">#REF!</definedName>
    <definedName name="_x22" hidden="1">#REF!</definedName>
    <definedName name="_x23" hidden="1">#REF!</definedName>
    <definedName name="_x24" hidden="1">#REF!</definedName>
    <definedName name="_x25" hidden="1">#REF!</definedName>
    <definedName name="_x28" hidden="1">#REF!</definedName>
    <definedName name="_x29" hidden="1">#REF!</definedName>
    <definedName name="_x32"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A" localSheetId="13">{"'RR'!$A$2:$E$81"}</definedName>
    <definedName name="A" localSheetId="14">{"'RR'!$A$2:$E$81"}</definedName>
    <definedName name="A" localSheetId="15">{"'RR'!$A$2:$E$81"}</definedName>
    <definedName name="A" localSheetId="16">{"'RR'!$A$2:$E$81"}</definedName>
    <definedName name="A">{"'RR'!$A$2:$E$81"}</definedName>
    <definedName name="aa" localSheetId="13" hidden="1">{"'RR'!$A$2:$E$81"}</definedName>
    <definedName name="aa" localSheetId="14" hidden="1">{"'RR'!$A$2:$E$81"}</definedName>
    <definedName name="aa" localSheetId="15" hidden="1">{"'RR'!$A$2:$E$81"}</definedName>
    <definedName name="aa" localSheetId="16" hidden="1">{"'RR'!$A$2:$E$81"}</definedName>
    <definedName name="aa" hidden="1">{"'RR'!$A$2:$E$81"}</definedName>
    <definedName name="aaa" localSheetId="13" hidden="1">{"'RR'!$A$2:$E$81"}</definedName>
    <definedName name="aaa" localSheetId="14" hidden="1">{"'RR'!$A$2:$E$81"}</definedName>
    <definedName name="aaa" localSheetId="15" hidden="1">{"'RR'!$A$2:$E$81"}</definedName>
    <definedName name="aaa" localSheetId="16" hidden="1">{"'RR'!$A$2:$E$81"}</definedName>
    <definedName name="aaa" hidden="1">{"'RR'!$A$2:$E$81"}</definedName>
    <definedName name="aaaa" localSheetId="13" hidden="1">{#N/A,#N/A,FALSE,"Aging Summary";#N/A,#N/A,FALSE,"Ratio Analysis";#N/A,#N/A,FALSE,"Test 120 Day Accts";#N/A,#N/A,FALSE,"Tickmarks"}</definedName>
    <definedName name="aaaa" localSheetId="14" hidden="1">{#N/A,#N/A,FALSE,"Aging Summary";#N/A,#N/A,FALSE,"Ratio Analysis";#N/A,#N/A,FALSE,"Test 120 Day Accts";#N/A,#N/A,FALSE,"Tickmarks"}</definedName>
    <definedName name="aaaa" localSheetId="15" hidden="1">{#N/A,#N/A,FALSE,"Aging Summary";#N/A,#N/A,FALSE,"Ratio Analysis";#N/A,#N/A,FALSE,"Test 120 Day Accts";#N/A,#N/A,FALSE,"Tickmarks"}</definedName>
    <definedName name="aaaa" localSheetId="16" hidden="1">{#N/A,#N/A,FALSE,"Aging Summary";#N/A,#N/A,FALSE,"Ratio Analysis";#N/A,#N/A,FALSE,"Test 120 Day Accts";#N/A,#N/A,FALSE,"Tickmarks"}</definedName>
    <definedName name="aaaa" hidden="1">{#N/A,#N/A,FALSE,"Aging Summary";#N/A,#N/A,FALSE,"Ratio Analysis";#N/A,#N/A,FALSE,"Test 120 Day Accts";#N/A,#N/A,FALSE,"Tickmarks"}</definedName>
    <definedName name="AAAAA" localSheetId="13" hidden="1">{#N/A,#N/A,TRUE,"7d";#N/A,#N/A,TRUE,"7g";#N/A,#N/A,TRUE,"7i"}</definedName>
    <definedName name="AAAAA" localSheetId="14" hidden="1">{#N/A,#N/A,TRUE,"7d";#N/A,#N/A,TRUE,"7g";#N/A,#N/A,TRUE,"7i"}</definedName>
    <definedName name="AAAAA" localSheetId="15" hidden="1">{#N/A,#N/A,TRUE,"7d";#N/A,#N/A,TRUE,"7g";#N/A,#N/A,TRUE,"7i"}</definedName>
    <definedName name="AAAAA" localSheetId="16" hidden="1">{#N/A,#N/A,TRUE,"7d";#N/A,#N/A,TRUE,"7g";#N/A,#N/A,TRUE,"7i"}</definedName>
    <definedName name="AAAAA" hidden="1">{#N/A,#N/A,TRUE,"7d";#N/A,#N/A,TRUE,"7g";#N/A,#N/A,TRUE,"7i"}</definedName>
    <definedName name="AAAAAA" localSheetId="13" hidden="1">{#N/A,#N/A,TRUE,"7d";#N/A,#N/A,TRUE,"7g";#N/A,#N/A,TRUE,"7i"}</definedName>
    <definedName name="AAAAAA" localSheetId="14" hidden="1">{#N/A,#N/A,TRUE,"7d";#N/A,#N/A,TRUE,"7g";#N/A,#N/A,TRUE,"7i"}</definedName>
    <definedName name="AAAAAA" localSheetId="15" hidden="1">{#N/A,#N/A,TRUE,"7d";#N/A,#N/A,TRUE,"7g";#N/A,#N/A,TRUE,"7i"}</definedName>
    <definedName name="AAAAAA" localSheetId="16" hidden="1">{#N/A,#N/A,TRUE,"7d";#N/A,#N/A,TRUE,"7g";#N/A,#N/A,TRUE,"7i"}</definedName>
    <definedName name="AAAAAA" hidden="1">{#N/A,#N/A,TRUE,"7d";#N/A,#N/A,TRUE,"7g";#N/A,#N/A,TRUE,"7i"}</definedName>
    <definedName name="aaaaaaa"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AAAAAAAA" localSheetId="13" hidden="1">{#N/A,#N/A,TRUE,"7d";#N/A,#N/A,TRUE,"7g";#N/A,#N/A,TRUE,"7i"}</definedName>
    <definedName name="AAAAAAAA" localSheetId="14" hidden="1">{#N/A,#N/A,TRUE,"7d";#N/A,#N/A,TRUE,"7g";#N/A,#N/A,TRUE,"7i"}</definedName>
    <definedName name="AAAAAAAA" localSheetId="15" hidden="1">{#N/A,#N/A,TRUE,"7d";#N/A,#N/A,TRUE,"7g";#N/A,#N/A,TRUE,"7i"}</definedName>
    <definedName name="AAAAAAAA" localSheetId="16" hidden="1">{#N/A,#N/A,TRUE,"7d";#N/A,#N/A,TRUE,"7g";#N/A,#N/A,TRUE,"7i"}</definedName>
    <definedName name="AAAAAAAA" hidden="1">{#N/A,#N/A,TRUE,"7d";#N/A,#N/A,TRUE,"7g";#N/A,#N/A,TRUE,"7i"}</definedName>
    <definedName name="aaaaaaaaa" hidden="1">{TRUE,TRUE,-1.25,-15.5,604.5,366.75,FALSE,FALSE,TRUE,TRUE,0,1,#N/A,1,#N/A,9.0125,24.4117647058824,1,FALSE,FALSE,3,TRUE,1,FALSE,100,"Swvu.PLANILHA2.","ACwvu.PLANILHA2.",#N/A,FALSE,FALSE,0.787401575,0.34,0.46,0.5,1,"","",FALSE,FALSE,FALSE,FALSE,1,#N/A,1,1,FALSE,FALSE,#N/A,#N/A,FALSE,FALSE,FALSE,9,65532,65532,FALSE,FALSE,TRUE,TRUE,TRUE}</definedName>
    <definedName name="AAAAAAAAAA" localSheetId="13" hidden="1">{#N/A,#N/A,TRUE,"7d";#N/A,#N/A,TRUE,"7g";#N/A,#N/A,TRUE,"7i"}</definedName>
    <definedName name="AAAAAAAAAA" localSheetId="14" hidden="1">{#N/A,#N/A,TRUE,"7d";#N/A,#N/A,TRUE,"7g";#N/A,#N/A,TRUE,"7i"}</definedName>
    <definedName name="AAAAAAAAAA" localSheetId="15" hidden="1">{#N/A,#N/A,TRUE,"7d";#N/A,#N/A,TRUE,"7g";#N/A,#N/A,TRUE,"7i"}</definedName>
    <definedName name="AAAAAAAAAA" localSheetId="16" hidden="1">{#N/A,#N/A,TRUE,"7d";#N/A,#N/A,TRUE,"7g";#N/A,#N/A,TRUE,"7i"}</definedName>
    <definedName name="AAAAAAAAAA" hidden="1">{#N/A,#N/A,TRUE,"7d";#N/A,#N/A,TRUE,"7g";#N/A,#N/A,TRUE,"7i"}</definedName>
    <definedName name="AAAAAAAAAAAAA" localSheetId="13" hidden="1">{#N/A,#N/A,TRUE,"7d";#N/A,#N/A,TRUE,"7g";#N/A,#N/A,TRUE,"7i"}</definedName>
    <definedName name="AAAAAAAAAAAAA" localSheetId="14" hidden="1">{#N/A,#N/A,TRUE,"7d";#N/A,#N/A,TRUE,"7g";#N/A,#N/A,TRUE,"7i"}</definedName>
    <definedName name="AAAAAAAAAAAAA" localSheetId="15" hidden="1">{#N/A,#N/A,TRUE,"7d";#N/A,#N/A,TRUE,"7g";#N/A,#N/A,TRUE,"7i"}</definedName>
    <definedName name="AAAAAAAAAAAAA" localSheetId="16" hidden="1">{#N/A,#N/A,TRUE,"7d";#N/A,#N/A,TRUE,"7g";#N/A,#N/A,TRUE,"7i"}</definedName>
    <definedName name="AAAAAAAAAAAAA" hidden="1">{#N/A,#N/A,TRUE,"7d";#N/A,#N/A,TRUE,"7g";#N/A,#N/A,TRUE,"7i"}</definedName>
    <definedName name="aaaaaaaaaaaaaa" localSheetId="13" hidden="1">{"'RR'!$A$2:$E$81"}</definedName>
    <definedName name="aaaaaaaaaaaaaa" localSheetId="14" hidden="1">{"'RR'!$A$2:$E$81"}</definedName>
    <definedName name="aaaaaaaaaaaaaa" localSheetId="15" hidden="1">{"'RR'!$A$2:$E$81"}</definedName>
    <definedName name="aaaaaaaaaaaaaa" localSheetId="16" hidden="1">{"'RR'!$A$2:$E$81"}</definedName>
    <definedName name="aaaaaaaaaaaaaa" hidden="1">{"'RR'!$A$2:$E$81"}</definedName>
    <definedName name="AAAAAAAAAAAAAAAAAAAA" localSheetId="13" hidden="1">{#N/A,#N/A,TRUE,"7d";#N/A,#N/A,TRUE,"7g";#N/A,#N/A,TRUE,"7i"}</definedName>
    <definedName name="AAAAAAAAAAAAAAAAAAAA" localSheetId="14" hidden="1">{#N/A,#N/A,TRUE,"7d";#N/A,#N/A,TRUE,"7g";#N/A,#N/A,TRUE,"7i"}</definedName>
    <definedName name="AAAAAAAAAAAAAAAAAAAA" localSheetId="15" hidden="1">{#N/A,#N/A,TRUE,"7d";#N/A,#N/A,TRUE,"7g";#N/A,#N/A,TRUE,"7i"}</definedName>
    <definedName name="AAAAAAAAAAAAAAAAAAAA" localSheetId="16" hidden="1">{#N/A,#N/A,TRUE,"7d";#N/A,#N/A,TRUE,"7g";#N/A,#N/A,TRUE,"7i"}</definedName>
    <definedName name="AAAAAAAAAAAAAAAAAAAA" hidden="1">{#N/A,#N/A,TRUE,"7d";#N/A,#N/A,TRUE,"7g";#N/A,#N/A,TRUE,"7i"}</definedName>
    <definedName name="aaacccc" hidden="1">{#N/A,#N/A,FALSE,"Plan1";#N/A,#N/A,FALSE,"Plan2"}</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a" hidden="1">{#N/A,#N/A,FALSE,"SIM95"}</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cessDatabase" hidden="1">"G:\Controlete_Orcamentario\Andrade\RESUMO GERAL_AAA.mdb"</definedName>
    <definedName name="achar18" hidden="1">#REF!</definedName>
    <definedName name="achar19" hidden="1">#REF!</definedName>
    <definedName name="achart1" hidden="1">#REF!</definedName>
    <definedName name="achart10" hidden="1">#REF!</definedName>
    <definedName name="achart11" hidden="1">#REF!</definedName>
    <definedName name="achart12" hidden="1">#REF!</definedName>
    <definedName name="achart13" hidden="1">#REF!</definedName>
    <definedName name="achart14" hidden="1">#REF!</definedName>
    <definedName name="achart15" hidden="1">#REF!</definedName>
    <definedName name="achart16" hidden="1">#REF!</definedName>
    <definedName name="achart17" hidden="1">#REF!</definedName>
    <definedName name="achart2" hidden="1">#REF!</definedName>
    <definedName name="achart20" hidden="1">#REF!</definedName>
    <definedName name="achart21" hidden="1">#REF!</definedName>
    <definedName name="achart22" hidden="1">#REF!</definedName>
    <definedName name="achart23" hidden="1">#REF!</definedName>
    <definedName name="achart24" hidden="1">#REF!</definedName>
    <definedName name="achart25" hidden="1">#REF!</definedName>
    <definedName name="achart26" hidden="1">#REF!</definedName>
    <definedName name="achart27" hidden="1">#REF!</definedName>
    <definedName name="achart28" hidden="1">#REF!</definedName>
    <definedName name="achart29" hidden="1">#REF!</definedName>
    <definedName name="achart3" hidden="1">#REF!</definedName>
    <definedName name="achart30" hidden="1">#REF!</definedName>
    <definedName name="achart31" hidden="1">#REF!</definedName>
    <definedName name="achart32" hidden="1">#REF!</definedName>
    <definedName name="achart4" hidden="1">#REF!</definedName>
    <definedName name="achart5" hidden="1">#REF!</definedName>
    <definedName name="achart6" hidden="1">#REF!</definedName>
    <definedName name="achart7" hidden="1">#REF!</definedName>
    <definedName name="achart8" hidden="1">#REF!</definedName>
    <definedName name="achart9" hidden="1">#REF!</definedName>
    <definedName name="ACIARIA">#REF!</definedName>
    <definedName name="ACTIVO">#REF!</definedName>
    <definedName name="Actuals.code">#REF!</definedName>
    <definedName name="Actuals.Field">#REF!</definedName>
    <definedName name="Actuals.Table">#REF!</definedName>
    <definedName name="ACwvu.PLANILHA2." hidden="1">#REF!</definedName>
    <definedName name="adadsgas" localSheetId="13" hidden="1">{#N/A,#N/A,TRUE,"7d";#N/A,#N/A,TRUE,"7g";#N/A,#N/A,TRUE,"7i"}</definedName>
    <definedName name="adadsgas" localSheetId="14" hidden="1">{#N/A,#N/A,TRUE,"7d";#N/A,#N/A,TRUE,"7g";#N/A,#N/A,TRUE,"7i"}</definedName>
    <definedName name="adadsgas" localSheetId="15" hidden="1">{#N/A,#N/A,TRUE,"7d";#N/A,#N/A,TRUE,"7g";#N/A,#N/A,TRUE,"7i"}</definedName>
    <definedName name="adadsgas" localSheetId="16" hidden="1">{#N/A,#N/A,TRUE,"7d";#N/A,#N/A,TRUE,"7g";#N/A,#N/A,TRUE,"7i"}</definedName>
    <definedName name="adadsgas" hidden="1">{#N/A,#N/A,TRUE,"7d";#N/A,#N/A,TRUE,"7g";#N/A,#N/A,TRUE,"7i"}</definedName>
    <definedName name="ADDINFO" localSheetId="13">'BS - Assets'!#REF!,'BS - Assets'!#REF!,'BS - Assets'!#REF!</definedName>
    <definedName name="ADDINFO" localSheetId="14">'BS - Liabilities and Equity'!#REF!,'BS - Liabilities and Equity'!#REF!,'BS - Liabilities and Equity'!#REF!</definedName>
    <definedName name="ADDINFO" localSheetId="15">'CF Statement'!#REF!,'CF Statement'!#REF!,'CF Statement'!#REF!</definedName>
    <definedName name="ADDINFO" localSheetId="16">Indebtedness!#REF!,Indebtedness!#REF!,Indebtedness!#REF!</definedName>
    <definedName name="ADDINFO">#REF!,#REF!,#REF!</definedName>
    <definedName name="adeletar" hidden="1">{"TotalGeralDespesasPorArea",#N/A,FALSE,"VinculosAccessEfetivo"}</definedName>
    <definedName name="adeletar1" hidden="1">{"TotalGeralDespesasPorArea",#N/A,FALSE,"VinculosAccessEfetivo"}</definedName>
    <definedName name="adeletar10" hidden="1">{"TotalGeralDespesasPorArea",#N/A,FALSE,"VinculosAccessEfetivo"}</definedName>
    <definedName name="adeletar2" hidden="1">{"TotalGeralDespesasPorArea",#N/A,FALSE,"VinculosAccessEfetivo"}</definedName>
    <definedName name="adeletar20" hidden="1">{"TotalGeralDespesasPorArea",#N/A,FALSE,"VinculosAccessEfetivo"}</definedName>
    <definedName name="adeletar4" hidden="1">{"TotalGeralDespesasPorArea",#N/A,FALSE,"VinculosAccessEfetivo"}</definedName>
    <definedName name="adeletar50" hidden="1">{"TotalGeralDespesasPorArea",#N/A,FALSE,"VinculosAccessEfetivo"}</definedName>
    <definedName name="adeletar51" hidden="1">{"TotalGeralDespesasPorArea",#N/A,FALSE,"VinculosAccessEfetivo"}</definedName>
    <definedName name="Adicá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f">#REF!</definedName>
    <definedName name="afdsdf" hidden="1">#REF!</definedName>
    <definedName name="AFX">#REF!</definedName>
    <definedName name="Ag_Equipment_Products">#REF!</definedName>
    <definedName name="AG_TRACTOR">#REF!</definedName>
    <definedName name="AJUSTE" hidden="1">{"Fecha_Dezembro",#N/A,FALSE,"FECHAMENTO-2002 ";"Defer_Dezermbro",#N/A,FALSE,"DIFERIDO";"Pis_Dezembro",#N/A,FALSE,"PIS COFINS";"Iss_Dezembro",#N/A,FALSE,"ISS"}</definedName>
    <definedName name="aliq_cofins">#REF!</definedName>
    <definedName name="aliq_pis">#REF!</definedName>
    <definedName name="ALL">#REF!</definedName>
    <definedName name="amarilio" hidden="1">{"SCH73",#N/A,FALSE,"eva";"SCH74",#N/A,FALSE,"eva";"SCH75",#N/A,FALSE,"eva"}</definedName>
    <definedName name="ana" hidden="1">#REF!</definedName>
    <definedName name="anabel" hidden="1">{#N/A,#N/A,FALSE,"Eastern";#N/A,#N/A,FALSE,"Western"}</definedName>
    <definedName name="anabel_1" hidden="1">{#N/A,#N/A,FALSE,"Eastern";#N/A,#N/A,FALSE,"Western"}</definedName>
    <definedName name="anabel_2" hidden="1">{#N/A,#N/A,FALSE,"Eastern";#N/A,#N/A,FALSE,"Western"}</definedName>
    <definedName name="anabel_3" hidden="1">{#N/A,#N/A,FALSE,"Eastern";#N/A,#N/A,FALSE,"Western"}</definedName>
    <definedName name="anabel_4" hidden="1">{#N/A,#N/A,FALSE,"Eastern";#N/A,#N/A,FALSE,"Western"}</definedName>
    <definedName name="anabel_5" hidden="1">{#N/A,#N/A,FALSE,"Eastern";#N/A,#N/A,FALSE,"Western"}</definedName>
    <definedName name="ANDRE">TRUE</definedName>
    <definedName name="ANNUALCOSTS">#REF!</definedName>
    <definedName name="ANNUALLAB">#REF!</definedName>
    <definedName name="ANNUALMAT">#REF!</definedName>
    <definedName name="ANNUALTMC">#REF!</definedName>
    <definedName name="ANOS">#REF!</definedName>
    <definedName name="anscount" hidden="1">1</definedName>
    <definedName name="antecipações" hidden="1">{"Fecha_Outubro",#N/A,FALSE,"FECHAMENTO-2002 ";"Defer_Outubro",#N/A,FALSE,"DIFERIDO";"Pis_Outubro",#N/A,FALSE,"PIS COFINS";"Iss_Outubro",#N/A,FALSE,"ISS"}</definedName>
    <definedName name="Antecipation">#REF!</definedName>
    <definedName name="Anterior">#REF!</definedName>
    <definedName name="AnticipationStart">#REF!</definedName>
    <definedName name="antonio" hidden="1">{#N/A,"70% Success",FALSE,"Sales Forecast";#N/A,#N/A,FALSE,"Sheet2"}</definedName>
    <definedName name="ANVERSA_EURO_per_tutti_i_CONSOLIDATI">#REF!</definedName>
    <definedName name="APLICAÇÃO">#REF!</definedName>
    <definedName name="APOLICE_SEGUROS">#REF!</definedName>
    <definedName name="APR">#REF!</definedName>
    <definedName name="APRDATA">#REF!</definedName>
    <definedName name="apuração" hidden="1">#REF!</definedName>
    <definedName name="aqz" hidden="1">{#N/A,#N/A,FALSE,"Eastern";#N/A,#N/A,FALSE,"Western"}</definedName>
    <definedName name="aqz_1" hidden="1">{#N/A,#N/A,FALSE,"Eastern";#N/A,#N/A,FALSE,"Western"}</definedName>
    <definedName name="aqz_2" hidden="1">{#N/A,#N/A,FALSE,"Eastern";#N/A,#N/A,FALSE,"Western"}</definedName>
    <definedName name="aqz_3" hidden="1">{#N/A,#N/A,FALSE,"Eastern";#N/A,#N/A,FALSE,"Western"}</definedName>
    <definedName name="aqz_4" hidden="1">{#N/A,#N/A,FALSE,"Eastern";#N/A,#N/A,FALSE,"Western"}</definedName>
    <definedName name="aqz_5" hidden="1">{#N/A,#N/A,FALSE,"Eastern";#N/A,#N/A,FALSE,"Western"}</definedName>
    <definedName name="area" hidden="1">{#N/A,#N/A,FALSE,"Plan1";#N/A,#N/A,FALSE,"Plan2"}</definedName>
    <definedName name="_xlnm.Print_Area">#REF!</definedName>
    <definedName name="ARMAZ">#REF!</definedName>
    <definedName name="ARMAZ_SILOTEC">#REF!</definedName>
    <definedName name="ARMAZEN_COIMEX">#REF!</definedName>
    <definedName name="ARMAZENAGEM_COIMEX">#REF!</definedName>
    <definedName name="ARMAZENAGEM_COIMÉX">#REF!</definedName>
    <definedName name="ARMAZENAGEM_TRA">#REF!</definedName>
    <definedName name="ARREDONDAMENTO">#REF!</definedName>
    <definedName name="AS2DocOpenMode" hidden="1">"AS2DocumentEdit"</definedName>
    <definedName name="AS2NamedRange" hidden="1">21</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{"'Pausas'!$B$4:$AH$50"}</definedName>
    <definedName name="ASF"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1"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2"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3"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4" hidden="1">{TRUE,TRUE,-1.25,-15.5,604.5,369,FALSE,FALSE,TRUE,TRUE,0,1,83,1,38,4,5,4,TRUE,TRUE,3,TRUE,1,TRUE,75,"Swvu.inputs._.raw._.data.","ACwvu.inputs._.raw._.data.",#N/A,FALSE,FALSE,0.5,0.5,0.5,0.5,2,"&amp;F","&amp;A&amp;RPage &amp;P",FALSE,FALSE,FALSE,FALSE,1,60,#N/A,#N/A,"=R1C61:R53C89","=C1:C5",#N/A,#N/A,FALSE,FALSE,FALSE,1,600,600,FALSE,FALSE,TRUE,TRUE,TRUE}</definedName>
    <definedName name="ASF_5" hidden="1">{TRUE,TRUE,-1.25,-15.5,604.5,369,FALSE,FALSE,TRUE,TRUE,0,1,83,1,38,4,5,4,TRUE,TRUE,3,TRUE,1,TRUE,75,"Swvu.inputs._.raw._.data.","ACwvu.inputs._.raw._.data.",#N/A,FALSE,FALSE,0.5,0.5,0.5,0.5,2,"&amp;F","&amp;A&amp;RPage &amp;P",FALSE,FALSE,FALSE,FALSE,1,60,#N/A,#N/A,"=R1C61:R53C89","=C1:C5",#N/A,#N/A,FALSE,FALSE,FALSE,1,600,600,FALSE,FALSE,TRUE,TRUE,TRUE}</definedName>
    <definedName name="ASFD"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D_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gpl">#REF!</definedName>
    <definedName name="asitem">#REF!</definedName>
    <definedName name="asmbu">#REF!</definedName>
    <definedName name="asorg">#REF!</definedName>
    <definedName name="ass">#REF!</definedName>
    <definedName name="ASSAD"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1"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2"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3"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4"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AD_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assubt">#REF!</definedName>
    <definedName name="ATIVO">#REF!</definedName>
    <definedName name="ato1_curta">#REF!</definedName>
    <definedName name="ato2_curta">#REF!</definedName>
    <definedName name="Atual">#REF!</definedName>
    <definedName name="ATUAL_EX_WORKS">#REF!</definedName>
    <definedName name="ATUALIZA_DESPORIGEM">#REF!</definedName>
    <definedName name="atualjunho" hidden="1">{#N/A,#N/A,FALSE,"Count";#N/A,#N/A,FALSE,"Cash-Flow";#N/A,#N/A,FALSE,"Assumptions";#N/A,#N/A,FALSE,"Right"}</definedName>
    <definedName name="AUG">#REF!</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b" localSheetId="13" hidden="1">{"'RR'!$A$2:$E$81"}</definedName>
    <definedName name="b" localSheetId="14" hidden="1">{"'RR'!$A$2:$E$81"}</definedName>
    <definedName name="b" localSheetId="15" hidden="1">{"'RR'!$A$2:$E$81"}</definedName>
    <definedName name="b" localSheetId="16" hidden="1">{"'RR'!$A$2:$E$81"}</definedName>
    <definedName name="b" hidden="1">{"'RR'!$A$2:$E$81"}</definedName>
    <definedName name="BalType" hidden="1">TRUE</definedName>
    <definedName name="_xlnm.Database">#REF!</definedName>
    <definedName name="bb" hidden="1">{"Fecha_Novembro",#N/A,FALSE,"FECHAMENTO-2002 ";"Defer_Novembro",#N/A,FALSE,"DIFERIDO";"Pis_Novembro",#N/A,FALSE,"PIS COFINS";"Iss_Novembro",#N/A,FALSE,"ISS"}</definedName>
    <definedName name="BBB" localSheetId="13" hidden="1">{#N/A,#N/A,TRUE,"7d";#N/A,#N/A,TRUE,"7g";#N/A,#N/A,TRUE,"7i"}</definedName>
    <definedName name="BBB" localSheetId="14" hidden="1">{#N/A,#N/A,TRUE,"7d";#N/A,#N/A,TRUE,"7g";#N/A,#N/A,TRUE,"7i"}</definedName>
    <definedName name="BBB" localSheetId="15" hidden="1">{#N/A,#N/A,TRUE,"7d";#N/A,#N/A,TRUE,"7g";#N/A,#N/A,TRUE,"7i"}</definedName>
    <definedName name="BBB" localSheetId="16" hidden="1">{#N/A,#N/A,TRUE,"7d";#N/A,#N/A,TRUE,"7g";#N/A,#N/A,TRUE,"7i"}</definedName>
    <definedName name="BBB" hidden="1">{#N/A,#N/A,TRUE,"7d";#N/A,#N/A,TRUE,"7g";#N/A,#N/A,TRUE,"7i"}</definedName>
    <definedName name="Bbbbbbbbb" localSheetId="13" hidden="1">{#N/A,#N/A,TRUE,"7d";#N/A,#N/A,TRUE,"7g";#N/A,#N/A,TRUE,"7i"}</definedName>
    <definedName name="Bbbbbbbbb" localSheetId="14" hidden="1">{#N/A,#N/A,TRUE,"7d";#N/A,#N/A,TRUE,"7g";#N/A,#N/A,TRUE,"7i"}</definedName>
    <definedName name="Bbbbbbbbb" localSheetId="15" hidden="1">{#N/A,#N/A,TRUE,"7d";#N/A,#N/A,TRUE,"7g";#N/A,#N/A,TRUE,"7i"}</definedName>
    <definedName name="Bbbbbbbbb" localSheetId="16" hidden="1">{#N/A,#N/A,TRUE,"7d";#N/A,#N/A,TRUE,"7g";#N/A,#N/A,TRUE,"7i"}</definedName>
    <definedName name="Bbbbbbbbb" hidden="1">{#N/A,#N/A,TRUE,"7d";#N/A,#N/A,TRUE,"7g";#N/A,#N/A,TRUE,"7i"}</definedName>
    <definedName name="bchar10" hidden="1">#REF!</definedName>
    <definedName name="bchart1" hidden="1">#REF!</definedName>
    <definedName name="bchart11" hidden="1">#REF!</definedName>
    <definedName name="bchart12" hidden="1">#REF!</definedName>
    <definedName name="bchart13" hidden="1">#REF!</definedName>
    <definedName name="bchart14" hidden="1">#REF!</definedName>
    <definedName name="bchart15" hidden="1">#REF!</definedName>
    <definedName name="bchart16" hidden="1">#REF!</definedName>
    <definedName name="bchart17" hidden="1">#REF!</definedName>
    <definedName name="bchart18" hidden="1">#REF!</definedName>
    <definedName name="bchart19" hidden="1">#REF!</definedName>
    <definedName name="bchart2" hidden="1">#REF!</definedName>
    <definedName name="bchart20" hidden="1">#REF!</definedName>
    <definedName name="bchart21" hidden="1">#REF!</definedName>
    <definedName name="bchart22" hidden="1">#REF!</definedName>
    <definedName name="bchart23" hidden="1">#REF!</definedName>
    <definedName name="bchart24" hidden="1">#REF!</definedName>
    <definedName name="bchart25" hidden="1">#REF!</definedName>
    <definedName name="bchart26" hidden="1">#REF!</definedName>
    <definedName name="bchart27" hidden="1">#REF!</definedName>
    <definedName name="bchart28" hidden="1">#REF!</definedName>
    <definedName name="bchart29" hidden="1">#REF!</definedName>
    <definedName name="bchart3" hidden="1">#REF!</definedName>
    <definedName name="bchart30" hidden="1">#REF!</definedName>
    <definedName name="bchart31" hidden="1">#REF!</definedName>
    <definedName name="bchart32" hidden="1">#REF!</definedName>
    <definedName name="bchart4" hidden="1">#REF!</definedName>
    <definedName name="bchart5" hidden="1">#REF!</definedName>
    <definedName name="bchart6" hidden="1">#REF!</definedName>
    <definedName name="bchart7" hidden="1">#REF!</definedName>
    <definedName name="bchart8" hidden="1">#REF!</definedName>
    <definedName name="bchart9" hidden="1">#REF!</definedName>
    <definedName name="BD_YTS" hidden="1">{TRUE,TRUE,-1.25,-15.5,484.5,278.25,FALSE,FALSE,TRUE,FALSE,0,1,#N/A,452,#N/A,5.92592592592593,22.5714285714286,1,FALSE,FALSE,3,TRUE,1,FALSE,100,"Swvu.ACC.","ACwvu.ACC.",#N/A,FALSE,FALSE,0,0,0,0,2,"","",FALSE,FALSE,FALSE,FALSE,1,90,#N/A,#N/A,"=R1C1:R650C11",FALSE,#N/A,#N/A,FALSE,FALSE,FALSE,1,65532,65532,FALSE,FALSE,TRUE,TRUE,TRUE}</definedName>
    <definedName name="BD_YTS_1" hidden="1">{TRUE,TRUE,-1.25,-15.5,484.5,278.25,FALSE,FALSE,TRUE,FALSE,0,1,#N/A,452,#N/A,5.92592592592593,22.5714285714286,1,FALSE,FALSE,3,TRUE,1,FALSE,100,"Swvu.ACC.","ACwvu.ACC.",#N/A,FALSE,FALSE,0,0,0,0,2,"","",FALSE,FALSE,FALSE,FALSE,1,90,#N/A,#N/A,"=R1C1:R650C11",FALSE,#N/A,#N/A,FALSE,FALSE,FALSE,1,65532,65532,FALSE,FALSE,TRUE,TRUE,TRUE}</definedName>
    <definedName name="BD_YTS_2" hidden="1">{TRUE,TRUE,-1.25,-15.5,484.5,278.25,FALSE,FALSE,TRUE,FALSE,0,1,#N/A,452,#N/A,5.92592592592593,22.5714285714286,1,FALSE,FALSE,3,TRUE,1,FALSE,100,"Swvu.ACC.","ACwvu.ACC.",#N/A,FALSE,FALSE,0,0,0,0,2,"","",FALSE,FALSE,FALSE,FALSE,1,90,#N/A,#N/A,"=R1C1:R650C11",FALSE,#N/A,#N/A,FALSE,FALSE,FALSE,1,65532,65532,FALSE,FALSE,TRUE,TRUE,TRUE}</definedName>
    <definedName name="BD_YTS_3" hidden="1">{TRUE,TRUE,-1.25,-15.5,484.5,278.25,FALSE,FALSE,TRUE,FALSE,0,1,#N/A,452,#N/A,5.92592592592593,22.5714285714286,1,FALSE,FALSE,3,TRUE,1,FALSE,100,"Swvu.ACC.","ACwvu.ACC.",#N/A,FALSE,FALSE,0,0,0,0,2,"","",FALSE,FALSE,FALSE,FALSE,1,90,#N/A,#N/A,"=R1C1:R650C11",FALSE,#N/A,#N/A,FALSE,FALSE,FALSE,1,65532,65532,FALSE,FALSE,TRUE,TRUE,TRUE}</definedName>
    <definedName name="BD_YTS_4" hidden="1">{TRUE,TRUE,-1.25,-15.5,484.5,278.25,FALSE,FALSE,TRUE,FALSE,0,1,#N/A,452,#N/A,5.92592592592593,22.5714285714286,1,FALSE,FALSE,3,TRUE,1,FALSE,100,"Swvu.ACC.","ACwvu.ACC.",#N/A,FALSE,FALSE,0,0,0,0,2,"","",FALSE,FALSE,FALSE,FALSE,1,90,#N/A,#N/A,"=R1C1:R650C11",FALSE,#N/A,#N/A,FALSE,FALSE,FALSE,1,65532,65532,FALSE,FALSE,TRUE,TRUE,TRUE}</definedName>
    <definedName name="BD_YTS_5" hidden="1">{TRUE,TRUE,-1.25,-15.5,484.5,278.25,FALSE,FALSE,TRUE,FALSE,0,1,#N/A,452,#N/A,5.92592592592593,22.5714285714286,1,FALSE,FALSE,3,TRUE,1,FALSE,100,"Swvu.ACC.","ACwvu.ACC.",#N/A,FALSE,FALSE,0,0,0,0,2,"","",FALSE,FALSE,FALSE,FALSE,1,90,#N/A,#N/A,"=R1C1:R650C11",FALSE,#N/A,#N/A,FALSE,FALSE,FALSE,1,65532,65532,FALSE,FALSE,TRUE,TRUE,TRUE}</definedName>
    <definedName name="BDG" localSheetId="13" hidden="1">{#N/A,#N/A,TRUE,"7d";#N/A,#N/A,TRUE,"7g";#N/A,#N/A,TRUE,"7i"}</definedName>
    <definedName name="BDG" localSheetId="14" hidden="1">{#N/A,#N/A,TRUE,"7d";#N/A,#N/A,TRUE,"7g";#N/A,#N/A,TRUE,"7i"}</definedName>
    <definedName name="BDG" localSheetId="15" hidden="1">{#N/A,#N/A,TRUE,"7d";#N/A,#N/A,TRUE,"7g";#N/A,#N/A,TRUE,"7i"}</definedName>
    <definedName name="BDG" localSheetId="16" hidden="1">{#N/A,#N/A,TRUE,"7d";#N/A,#N/A,TRUE,"7g";#N/A,#N/A,TRUE,"7i"}</definedName>
    <definedName name="BDG" hidden="1">{#N/A,#N/A,TRUE,"7d";#N/A,#N/A,TRUE,"7g";#N/A,#N/A,TRUE,"7i"}</definedName>
    <definedName name="BDG_99">#REF!</definedName>
    <definedName name="ber">#REF!</definedName>
    <definedName name="Berni" hidden="1">{#N/A,#N/A,FALSE,"Plan1";#N/A,#N/A,FALSE,"Plan2"}</definedName>
    <definedName name="BFX">#REF!</definedName>
    <definedName name="BG_Del" hidden="1">15</definedName>
    <definedName name="BG_Ins" hidden="1">4</definedName>
    <definedName name="BG_Mod" hidden="1">6</definedName>
    <definedName name="BLPH67" hidden="1">#REF!</definedName>
    <definedName name="BLPH68" hidden="1">#REF!</definedName>
    <definedName name="BLPH69"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8" hidden="1">#REF!</definedName>
    <definedName name="BLPH82" hidden="1">#REF!</definedName>
    <definedName name="BLPH83" hidden="1">#REF!</definedName>
    <definedName name="boston" hidden="1">{"TotalGeralDespesasPorArea",#N/A,FALSE,"VinculosAccessEfetivo"}</definedName>
    <definedName name="BOTH">#REF!</definedName>
    <definedName name="bu" localSheetId="13" hidden="1">{"Title - BER",#N/A,FALSE,"TITLE"}</definedName>
    <definedName name="bu" localSheetId="14" hidden="1">{"Title - BER",#N/A,FALSE,"TITLE"}</definedName>
    <definedName name="bu" localSheetId="15" hidden="1">{"Title - BER",#N/A,FALSE,"TITLE"}</definedName>
    <definedName name="bu" localSheetId="16" hidden="1">{"Title - BER",#N/A,FALSE,"TITLE"}</definedName>
    <definedName name="bu" hidden="1">{"Title - BER",#N/A,FALSE,"TITLE"}</definedName>
    <definedName name="Budget.Code">#REF!</definedName>
    <definedName name="Budget.Field">#REF!</definedName>
    <definedName name="Budget.Table">#REF!</definedName>
    <definedName name="BudgetTab">#REF!</definedName>
    <definedName name="busiz" hidden="1">{#N/A,#N/A,FALSE,"Eastern";#N/A,#N/A,FALSE,"Western"}</definedName>
    <definedName name="busiz_1" hidden="1">{#N/A,#N/A,FALSE,"Eastern";#N/A,#N/A,FALSE,"Western"}</definedName>
    <definedName name="busiz_2" hidden="1">{#N/A,#N/A,FALSE,"Eastern";#N/A,#N/A,FALSE,"Western"}</definedName>
    <definedName name="busiz_3" hidden="1">{#N/A,#N/A,FALSE,"Eastern";#N/A,#N/A,FALSE,"Western"}</definedName>
    <definedName name="busiz_4" hidden="1">{#N/A,#N/A,FALSE,"Eastern";#N/A,#N/A,FALSE,"Western"}</definedName>
    <definedName name="busiz_5" hidden="1">{#N/A,#N/A,FALSE,"Eastern";#N/A,#N/A,FALSE,"Western"}</definedName>
    <definedName name="BVO">#REF!</definedName>
    <definedName name="BVR">#REF!</definedName>
    <definedName name="C.I.F.">#REF!</definedName>
    <definedName name="C.I.F._REAL">#REF!</definedName>
    <definedName name="C.I.F._USD">#REF!</definedName>
    <definedName name="ç4tlt" hidden="1">{#N/A,#N/A,FALSE,"Aging Summary";#N/A,#N/A,FALSE,"Ratio Analysis";#N/A,#N/A,FALSE,"Test 120 Day Accts";#N/A,#N/A,FALSE,"Tickmarks"}</definedName>
    <definedName name="CABDF">#REF!</definedName>
    <definedName name="CAIXA">#REF!</definedName>
    <definedName name="CAMBIO">#REF!</definedName>
    <definedName name="CAMBIO_FOB">#REF!</definedName>
    <definedName name="CAP_RIO">#REF!</definedName>
    <definedName name="CAPATAZIAS">#REF!</definedName>
    <definedName name="CAPATAZIAS_PORTO">#REF!</definedName>
    <definedName name="CAPATAZIAS_RIO">#REF!</definedName>
    <definedName name="Capital">#REF!</definedName>
    <definedName name="CARLA" hidden="1">#REF!</definedName>
    <definedName name="carlos" hidden="1">{#N/A,"10% Success",FALSE,"Sales Forecast";#N/A,#N/A,FALSE,"Sheet2"}</definedName>
    <definedName name="Categories">#REF!</definedName>
    <definedName name="causa">#REF!</definedName>
    <definedName name="CBWorkbookPriority" hidden="1">-1184384521</definedName>
    <definedName name="cc" hidden="1">{"Fecha_Outubro",#N/A,FALSE,"FECHAMENTO-2002 ";"Defer_Outubro",#N/A,FALSE,"DIFERIDO";"Pis_Outubro",#N/A,FALSE,"PIS COFINS";"Iss_Outubro",#N/A,FALSE,"ISS"}</definedName>
    <definedName name="ccc" hidden="1">{#N/A,#N/A,FALSE,"HONORÁRIOS"}</definedName>
    <definedName name="ççç" hidden="1">{#N/A,#N/A,FALSE,"Plan1";#N/A,#N/A,FALSE,"Plan2"}</definedName>
    <definedName name="cccc" hidden="1">{#N/A,#N/A,FALSE,"Plan1";#N/A,#N/A,FALSE,"Plan2"}</definedName>
    <definedName name="ççççççç" hidden="1">{TRUE,TRUE,-1.25,-15.5,604.5,366.75,FALSE,FALSE,TRUE,TRUE,0,1,#N/A,1,#N/A,9.0125,24.4117647058824,1,FALSE,FALSE,3,TRUE,1,FALSE,100,"Swvu.PLANILHA2.","ACwvu.PLANILHA2.",#N/A,FALSE,FALSE,0.787401575,0.34,0.46,0.5,1,"","",FALSE,FALSE,FALSE,FALSE,1,#N/A,1,1,FALSE,FALSE,#N/A,#N/A,FALSE,FALSE,FALSE,9,65532,65532,FALSE,FALSE,TRUE,TRUE,TRUE}</definedName>
    <definedName name="cccccccc" hidden="1">{TRUE,TRUE,-1.25,-15.5,604.5,366.75,FALSE,FALSE,TRUE,TRUE,0,1,#N/A,1,#N/A,9.0125,24.4117647058824,1,FALSE,FALSE,3,TRUE,1,FALSE,100,"Swvu.PLANILHA2.","ACwvu.PLANILHA2.",#N/A,FALSE,FALSE,0.787401575,0.34,0.46,0.5,1,"","",FALSE,FALSE,FALSE,FALSE,1,#N/A,1,1,FALSE,FALSE,#N/A,#N/A,FALSE,FALSE,FALSE,9,65532,65532,FALSE,FALSE,TRUE,TRUE,TRUE}</definedName>
    <definedName name="CCEARBeginning">#REF!</definedName>
    <definedName name="CCEARMaturity">#REF!</definedName>
    <definedName name="cchart1" hidden="1">#REF!</definedName>
    <definedName name="cchart10" hidden="1">#REF!</definedName>
    <definedName name="cchart11" hidden="1">#REF!</definedName>
    <definedName name="cchart12" hidden="1">#REF!</definedName>
    <definedName name="cchart13" hidden="1">#REF!</definedName>
    <definedName name="cchart14" hidden="1">#REF!</definedName>
    <definedName name="cchart15" hidden="1">#REF!</definedName>
    <definedName name="cchart16" hidden="1">#REF!</definedName>
    <definedName name="cchart17" hidden="1">#REF!</definedName>
    <definedName name="cchart18" hidden="1">#REF!</definedName>
    <definedName name="cchart19" hidden="1">#REF!</definedName>
    <definedName name="cchart2" hidden="1">#REF!</definedName>
    <definedName name="cchart20" hidden="1">#REF!</definedName>
    <definedName name="cchart21" hidden="1">#REF!</definedName>
    <definedName name="cchart22" hidden="1">#REF!</definedName>
    <definedName name="cchart23" hidden="1">#REF!</definedName>
    <definedName name="cchart24" hidden="1">#REF!</definedName>
    <definedName name="cchart25" hidden="1">#REF!</definedName>
    <definedName name="cchart26" hidden="1">#REF!</definedName>
    <definedName name="cchart27" hidden="1">#REF!</definedName>
    <definedName name="cchart28" hidden="1">#REF!</definedName>
    <definedName name="cchart29" hidden="1">#REF!</definedName>
    <definedName name="cchart3" hidden="1">#REF!</definedName>
    <definedName name="cchart31" hidden="1">#REF!</definedName>
    <definedName name="cchart32" hidden="1">#REF!</definedName>
    <definedName name="cchart4" hidden="1">#REF!</definedName>
    <definedName name="cchart5" hidden="1">#REF!</definedName>
    <definedName name="cchart6" hidden="1">#REF!</definedName>
    <definedName name="cchart7" hidden="1">#REF!</definedName>
    <definedName name="cchart8" hidden="1">#REF!</definedName>
    <definedName name="cchart9" hidden="1">#REF!</definedName>
    <definedName name="cd" hidden="1">{#N/A,#N/A,FALSE,"Previa Fech";#N/A,#N/A,FALSE,"PIS";#N/A,#N/A,FALSE,"COFINS";#N/A,#N/A,FALSE,"PDD";#N/A,#N/A,FALSE,"C.Social";#N/A,#N/A,FALSE,"LALUR";#N/A,#N/A,FALSE,"Estimado(2)";#N/A,#N/A,FALSE,"Estimado-1";#N/A,#N/A,FALSE,"C.Social_RF";#N/A,#N/A,FALSE,"LALUR_RF";#N/A,#N/A,FALSE,"Comparativo";#N/A,#N/A,FALSE,"Extra-1";#N/A,#N/A,FALSE,"RET-PL."}</definedName>
    <definedName name="CenarioReceitas">#REF!</definedName>
    <definedName name="Cenarios">#REF!</definedName>
    <definedName name="CENTO">#REF!</definedName>
    <definedName name="Certo" hidden="1">{"FS`s",#N/A,TRUE,"FS's";"Icome St",#N/A,TRUE,"Income St.";"Balance Sh",#N/A,TRUE,"Balance Sh.";"Gross Margin",#N/A,TRUE,"Gross Margin"}</definedName>
    <definedName name="chj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hjy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CiaParanaense" hidden="1">{#N/A,#N/A,FALSE,"1321";#N/A,#N/A,FALSE,"1324";#N/A,#N/A,FALSE,"1333";#N/A,#N/A,FALSE,"1371"}</definedName>
    <definedName name="CID">#REF!</definedName>
    <definedName name="CIF">#REF!</definedName>
    <definedName name="CIF_A">#REF!</definedName>
    <definedName name="CIF_B">#REF!</definedName>
    <definedName name="CIF_TOTAL">#REF!</definedName>
    <definedName name="çl" hidden="1">{#N/A,#N/A,FALSE,"Aging Summary";#N/A,#N/A,FALSE,"Ratio Analysis";#N/A,#N/A,FALSE,"Test 120 Day Accts";#N/A,#N/A,FALSE,"Tickmarks"}</definedName>
    <definedName name="CLASSIFICAÇÃO_DO_INVESTIMENTO">#REF!</definedName>
    <definedName name="claudia" hidden="1">{#N/A,"70% Success",FALSE,"Sales Forecast";#N/A,#N/A,FALSE,"Sheet2"}</definedName>
    <definedName name="çlbv" hidden="1">{#N/A,#N/A,FALSE,"Aging Summary";#N/A,#N/A,FALSE,"Ratio Analysis";#N/A,#N/A,FALSE,"Test 120 Day Accts";#N/A,#N/A,FALSE,"Tickmarks"}</definedName>
    <definedName name="çlgb" hidden="1">{#N/A,#N/A,FALSE,"Aging Summary";#N/A,#N/A,FALSE,"Ratio Analysis";#N/A,#N/A,FALSE,"Test 120 Day Accts";#N/A,#N/A,FALSE,"Tickmarks"}</definedName>
    <definedName name="çlgvr" hidden="1">{#N/A,#N/A,FALSE,"Aging Summary";#N/A,#N/A,FALSE,"Ratio Analysis";#N/A,#N/A,FALSE,"Test 120 Day Accts";#N/A,#N/A,FALSE,"Tickmarks"}</definedName>
    <definedName name="çlmdcs" hidden="1">{#N/A,#N/A,FALSE,"Aging Summary";#N/A,#N/A,FALSE,"Ratio Analysis";#N/A,#N/A,FALSE,"Test 120 Day Accts";#N/A,#N/A,FALSE,"Tickmarks"}</definedName>
    <definedName name="CMPF_FOB">#REF!</definedName>
    <definedName name="CNLS">#REF!</definedName>
    <definedName name="Cobertura">#REF!</definedName>
    <definedName name="CODE">#REF!</definedName>
    <definedName name="COFINS" hidden="1">{"Fecha_Dezembro",#N/A,FALSE,"FECHAMENTO-2002 ";"Defer_Dezermbro",#N/A,FALSE,"DIFERIDO";"Pis_Dezembro",#N/A,FALSE,"PIS COFINS";"Iss_Dezembro",#N/A,FALSE,"ISS"}</definedName>
    <definedName name="cofins1" hidden="1">{"Fecha_Outubro",#N/A,FALSE,"FECHAMENTO-2002 ";"Defer_Outubro",#N/A,FALSE,"DIFERIDO";"Pis_Outubro",#N/A,FALSE,"PIS COFINS";"Iss_Outubro",#N/A,FALSE,"ISS"}</definedName>
    <definedName name="cofins2" hidden="1">{#N/A,#N/A,FALSE,"Extra2";#N/A,#N/A,FALSE,"Comp2";#N/A,#N/A,FALSE,"Ret-PL"}</definedName>
    <definedName name="COIMEX">#REF!</definedName>
    <definedName name="Coiu" hidden="1">{#N/A,#N/A,FALSE,"Aging Summary";#N/A,#N/A,FALSE,"Ratio Analysis";#N/A,#N/A,FALSE,"Test 120 Day Accts";#N/A,#N/A,FALSE,"Tickmarks"}</definedName>
    <definedName name="COLUNASCAIXA">#REF!</definedName>
    <definedName name="COMITÊ_DIRETORIA">#REF!</definedName>
    <definedName name="COMITÊ_INVESTIMENTOS">#REF!</definedName>
    <definedName name="composicão_01" hidden="1">{#N/A,#N/A,FALSE,"Aging Summary";#N/A,#N/A,FALSE,"Ratio Analysis";#N/A,#N/A,FALSE,"Test 120 Day Accts";#N/A,#N/A,FALSE,"Tickmarks"}</definedName>
    <definedName name="COMPULSÓRIO">#REF!</definedName>
    <definedName name="CONCIL">#REF!</definedName>
    <definedName name="cons"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1"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2"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3"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_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consol_trimestre_inicio">#REF!</definedName>
    <definedName name="consolidado"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1"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2"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3"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Consolidado_Contábil" hidden="1">{#N/A,#N/A,FALSE,"SIM95"}</definedName>
    <definedName name="CONSUMO_BUTADIENO_ESTIRENO_EM_TONELADAS">#REF!</definedName>
    <definedName name="cont_cs">#REF!</definedName>
    <definedName name="cont_cs_asahi">#REF!</definedName>
    <definedName name="cont_dce">#REF!</definedName>
    <definedName name="CONT02092000.4" hidden="1">{#N/A,#N/A,FALSE,"1321";#N/A,#N/A,FALSE,"1324";#N/A,#N/A,FALSE,"1333";#N/A,#N/A,FALSE,"1371"}</definedName>
    <definedName name="CONTAINER">#REF!</definedName>
    <definedName name="CONTROLE_RESULTADOS">#REF!</definedName>
    <definedName name="CORRETAGEM">#REF!</definedName>
    <definedName name="count">#REF!</definedName>
    <definedName name="CPMF">#REF!</definedName>
    <definedName name="CPMF_TOTAL">#REF!</definedName>
    <definedName name="CR" localSheetId="13" hidden="1">{"Title - LC",#N/A,FALSE,"TITLE"}</definedName>
    <definedName name="CR" localSheetId="14" hidden="1">{"Title - LC",#N/A,FALSE,"TITLE"}</definedName>
    <definedName name="CR" localSheetId="15" hidden="1">{"Title - LC",#N/A,FALSE,"TITLE"}</definedName>
    <definedName name="CR" localSheetId="16" hidden="1">{"Title - LC",#N/A,FALSE,"TITLE"}</definedName>
    <definedName name="CR" hidden="1">{"Title - LC",#N/A,FALSE,"TITLE"}</definedName>
    <definedName name="CSLL">#REF!</definedName>
    <definedName name="ct_cloro_uhde">#REF!</definedName>
    <definedName name="ct_energ_utilid_DCE">#REF!</definedName>
    <definedName name="ct_energia_asahi">#REF!</definedName>
    <definedName name="ct_energia_DCE_uhde">#REF!</definedName>
    <definedName name="ct_energia_uhde">#REF!</definedName>
    <definedName name="ct_eteno_uhde">#REF!</definedName>
    <definedName name="cu102.ShareScalingFactor" hidden="1">1000000</definedName>
    <definedName name="cu103.EmployeeScalingFactor" hidden="1">1000</definedName>
    <definedName name="cu107.DPSSymbol" hidden="1">"R$"</definedName>
    <definedName name="cu107.EPSSymbol" hidden="1">"R$"</definedName>
    <definedName name="cu71.ScalingFactor" hidden="1">1000000</definedName>
    <definedName name="curr">#REF!</definedName>
    <definedName name="currency">#REF!</definedName>
    <definedName name="CurYear">#REF!</definedName>
    <definedName name="custo_desativacao">#REF!</definedName>
    <definedName name="CUSTO_FIXO_CAXIAS">#REF!</definedName>
    <definedName name="custo_fixo_cs_nova">#REF!</definedName>
    <definedName name="custo_fixo_dce_nova">#REF!</definedName>
    <definedName name="CUSTO_FIXO_TRIUNFO_E_CABO">#REF!</definedName>
    <definedName name="custo_oper_01">#REF!</definedName>
    <definedName name="custo_oper_02">#REF!</definedName>
    <definedName name="custo_oper_03">#REF!</definedName>
    <definedName name="custo_oper_04">#REF!</definedName>
    <definedName name="custo_oper_05">#REF!</definedName>
    <definedName name="custo_oper_06">#REF!</definedName>
    <definedName name="custo_oper_07">#REF!</definedName>
    <definedName name="custo_oper_08">#REF!</definedName>
    <definedName name="custo_oper_09">#REF!</definedName>
    <definedName name="custo_oper_10">#REF!</definedName>
    <definedName name="custo_var_DCE_01">#REF!</definedName>
    <definedName name="custo_var_DCE_02">#REF!</definedName>
    <definedName name="custo_var_DCE_03">#REF!</definedName>
    <definedName name="custo_var_DCE_04">#REF!</definedName>
    <definedName name="custo_var_DCE_05">#REF!</definedName>
    <definedName name="custo_var_DCE_06">#REF!</definedName>
    <definedName name="custo_var_DCE_07">#REF!</definedName>
    <definedName name="custo_var_DCE_08">#REF!</definedName>
    <definedName name="custo_var_DCE_09">#REF!</definedName>
    <definedName name="custo_var_DCE_10">#REF!</definedName>
    <definedName name="custo_var_DCE_11">#REF!</definedName>
    <definedName name="CUSTO_VARIÁVEL_DE_VENDAS_FRETE">#REF!</definedName>
    <definedName name="cv_DCE_sem_mp">#REF!</definedName>
    <definedName name="cv_sem_energia_asahi">#REF!</definedName>
    <definedName name="cv_sem_energia_uhde">#REF!</definedName>
    <definedName name="cvbjhty"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cvbjhty_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d" localSheetId="13" hidden="1">{"'RR'!$A$2:$E$81"}</definedName>
    <definedName name="d" localSheetId="14" hidden="1">{"'RR'!$A$2:$E$81"}</definedName>
    <definedName name="d" localSheetId="15" hidden="1">{"'RR'!$A$2:$E$81"}</definedName>
    <definedName name="d" localSheetId="16" hidden="1">{"'RR'!$A$2:$E$81"}</definedName>
    <definedName name="d" hidden="1">{"'RR'!$A$2:$E$81"}</definedName>
    <definedName name="da" localSheetId="13" hidden="1">{"'RR'!$A$2:$E$81"}</definedName>
    <definedName name="da" localSheetId="14" hidden="1">{"'RR'!$A$2:$E$81"}</definedName>
    <definedName name="da" localSheetId="15" hidden="1">{"'RR'!$A$2:$E$81"}</definedName>
    <definedName name="da" localSheetId="16" hidden="1">{"'RR'!$A$2:$E$81"}</definedName>
    <definedName name="da" hidden="1">{"'RR'!$A$2:$E$81"}</definedName>
    <definedName name="daniel" localSheetId="13" hidden="1">{"'RR'!$A$2:$E$81"}</definedName>
    <definedName name="daniel" localSheetId="14" hidden="1">{"'RR'!$A$2:$E$81"}</definedName>
    <definedName name="daniel" localSheetId="15" hidden="1">{"'RR'!$A$2:$E$81"}</definedName>
    <definedName name="daniel" localSheetId="16" hidden="1">{"'RR'!$A$2:$E$81"}</definedName>
    <definedName name="daniel" hidden="1">{"'RR'!$A$2:$E$81"}</definedName>
    <definedName name="data">#REF!</definedName>
    <definedName name="DATA.NAMES">#REF!</definedName>
    <definedName name="DATA.TABLE">#REF!</definedName>
    <definedName name="DATA.TITLES">#REF!</definedName>
    <definedName name="Date">#REF!</definedName>
    <definedName name="dchart26" hidden="1">#REF!</definedName>
    <definedName name="dchart31" hidden="1">#REF!</definedName>
    <definedName name="ddd" hidden="1">{#N/A,#N/A,FALSE,"ACODECEC"}</definedName>
    <definedName name="dddd">#N/A</definedName>
    <definedName name="ddddddd" localSheetId="13" hidden="1">{"'RR'!$A$2:$E$81"}</definedName>
    <definedName name="ddddddd" localSheetId="14" hidden="1">{"'RR'!$A$2:$E$81"}</definedName>
    <definedName name="ddddddd" localSheetId="15" hidden="1">{"'RR'!$A$2:$E$81"}</definedName>
    <definedName name="ddddddd" localSheetId="16" hidden="1">{"'RR'!$A$2:$E$81"}</definedName>
    <definedName name="ddddddd" hidden="1">{"'RR'!$A$2:$E$81"}</definedName>
    <definedName name="dddddddddd">#N/A</definedName>
    <definedName name="dddddddddddd" hidden="1">{0,#N/A,FALSE,0;0,#N/A,FALSE,0;0,#N/A,FALSE,0;0,#N/A,FALSE,0}</definedName>
    <definedName name="dddfdfgdfgdf" hidden="1">{#N/A,#N/A,FALSE,"RESULT";#N/A,#N/A,FALSE,"FAT";#N/A,#N/A,FALSE,"CONS";#N/A,#N/A,FALSE,"ADM";#N/A,#N/A,FALSE,"PAT";#N/A,#N/A,FALSE,"COM";#N/A,#N/A,FALSE,"OPE";#N/A,#N/A,FALSE,"PRO";#N/A,#N/A,FALSE,"DEP";#N/A,#N/A,FALSE,"OBR";#N/A,#N/A,FALSE,"RES"}</definedName>
    <definedName name="ddeqwe" hidden="1">{#N/A,#N/A,FALSE,"SIM95"}</definedName>
    <definedName name="ddgfdvgdg" hidden="1">{TRUE,TRUE,-1.25,-15.5,604.5,366.75,FALSE,FALSE,TRUE,TRUE,0,1,#N/A,1,#N/A,9.0125,24.4117647058824,1,FALSE,FALSE,3,TRUE,1,FALSE,100,"Swvu.PLANILHA2.","ACwvu.PLANILHA2.",#N/A,FALSE,FALSE,0.787401575,0.34,0.46,0.5,1,"","",FALSE,FALSE,FALSE,FALSE,1,#N/A,1,1,FALSE,FALSE,#N/A,#N/A,FALSE,FALSE,FALSE,9,65532,65532,FALSE,FALSE,TRUE,TRUE,TRUE}</definedName>
    <definedName name="de" hidden="1">{"Fecha_Dezembro",#N/A,FALSE,"FECHAMENTO-2002 ";"Defer_Dezermbro",#N/A,FALSE,"DIFERIDO";"Pis_Dezembro",#N/A,FALSE,"PIS COFINS";"Iss_Dezembro",#N/A,FALSE,"ISS"}</definedName>
    <definedName name="Debt.Model.Table">#REF!</definedName>
    <definedName name="DebUsed">#REF!</definedName>
    <definedName name="DEC">#REF!</definedName>
    <definedName name="deee" hidden="1">{"Fecha_Setembro",#N/A,FALSE,"FECHAMENTO-2002 ";"Defer_Setembro",#N/A,FALSE,"DIFERIDO";"Pis_Setembro",#N/A,FALSE,"PIS COFINS";"Iss_Setembro",#N/A,FALSE,"ISS"}</definedName>
    <definedName name="Def_War_Per">#REF!</definedName>
    <definedName name="dek" hidden="1">{"FS`s",#N/A,TRUE,"FS's";"Icome St",#N/A,TRUE,"Income St.";"Balance Sh",#N/A,TRUE,"Balance Sh.";"Gross Margin",#N/A,TRUE,"Gross Margin"}</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13" hidden="1">{#N/A,#N/A,TRUE,"Total";#N/A,#N/A,TRUE,"Crop Harvesting";#N/A,#N/A,TRUE,"Hay &amp; Forage";#N/A,#N/A,TRUE,"CROP PRODUCTION";#N/A,#N/A,TRUE,"TRACTOR";#N/A,#N/A,TRUE,"Crawlers &amp; Dozers";#N/A,#N/A,TRUE,"TLB";#N/A,#N/A,TRUE,"Excavators";#N/A,#N/A,TRUE,"Loaders and Graders ";#N/A,#N/A,TRUE,"Skid Steer Loaders"}</definedName>
    <definedName name="delete" localSheetId="14" hidden="1">{#N/A,#N/A,TRUE,"Total";#N/A,#N/A,TRUE,"Crop Harvesting";#N/A,#N/A,TRUE,"Hay &amp; Forage";#N/A,#N/A,TRUE,"CROP PRODUCTION";#N/A,#N/A,TRUE,"TRACTOR";#N/A,#N/A,TRUE,"Crawlers &amp; Dozers";#N/A,#N/A,TRUE,"TLB";#N/A,#N/A,TRUE,"Excavators";#N/A,#N/A,TRUE,"Loaders and Graders ";#N/A,#N/A,TRUE,"Skid Steer Loaders"}</definedName>
    <definedName name="delete" localSheetId="15" hidden="1">{#N/A,#N/A,TRUE,"Total";#N/A,#N/A,TRUE,"Crop Harvesting";#N/A,#N/A,TRUE,"Hay &amp; Forage";#N/A,#N/A,TRUE,"CROP PRODUCTION";#N/A,#N/A,TRUE,"TRACTOR";#N/A,#N/A,TRUE,"Crawlers &amp; Dozers";#N/A,#N/A,TRUE,"TLB";#N/A,#N/A,TRUE,"Excavators";#N/A,#N/A,TRUE,"Loaders and Graders ";#N/A,#N/A,TRUE,"Skid Steer Loaders"}</definedName>
    <definedName name="delete" localSheetId="16"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13" hidden="1">{#N/A,#N/A,TRUE,"7d";#N/A,#N/A,TRUE,"7g";#N/A,#N/A,TRUE,"7i"}</definedName>
    <definedName name="Delta" localSheetId="14" hidden="1">{#N/A,#N/A,TRUE,"7d";#N/A,#N/A,TRUE,"7g";#N/A,#N/A,TRUE,"7i"}</definedName>
    <definedName name="Delta" localSheetId="15" hidden="1">{#N/A,#N/A,TRUE,"7d";#N/A,#N/A,TRUE,"7g";#N/A,#N/A,TRUE,"7i"}</definedName>
    <definedName name="Delta" localSheetId="16" hidden="1">{#N/A,#N/A,TRUE,"7d";#N/A,#N/A,TRUE,"7g";#N/A,#N/A,TRUE,"7i"}</definedName>
    <definedName name="Delta" hidden="1">{#N/A,#N/A,TRUE,"7d";#N/A,#N/A,TRUE,"7g";#N/A,#N/A,TRUE,"7i"}</definedName>
    <definedName name="depr_02">#REF!</definedName>
    <definedName name="depr_03">#REF!</definedName>
    <definedName name="depr_04">#REF!</definedName>
    <definedName name="depr_05">#REF!</definedName>
    <definedName name="depr_06">#REF!</definedName>
    <definedName name="depr_07">#REF!</definedName>
    <definedName name="depr_08">#REF!</definedName>
    <definedName name="depr_09">#REF!</definedName>
    <definedName name="depr_10">#REF!</definedName>
    <definedName name="des" hidden="1">{#N/A,#N/A,FALSE,"Plan1";#N/A,#N/A,FALSE,"Plan2"}</definedName>
    <definedName name="desc" hidden="1">{#N/A,#N/A,FALSE,"Plan1";#N/A,#N/A,FALSE,"Plan2"}</definedName>
    <definedName name="DESC_FRETE">#REF!</definedName>
    <definedName name="desconto">#REF!</definedName>
    <definedName name="DESOVA">#REF!</definedName>
    <definedName name="DESP_RIO">#REF!</definedName>
    <definedName name="DESPACHANTE">#REF!</definedName>
    <definedName name="DESPACHANTE_RIO">#REF!</definedName>
    <definedName name="DESPACHANTE_VITORIA">#REF!</definedName>
    <definedName name="DESPESA_ORIGEM">#REF!</definedName>
    <definedName name="DESPESAS">#REF!</definedName>
    <definedName name="DESPFIN">#N/A</definedName>
    <definedName name="DESPORIGEM_USD">#REF!</definedName>
    <definedName name="Details">#REF!</definedName>
    <definedName name="Detalle_pedido_ampliado">#REF!</definedName>
    <definedName name="dggfdg" hidden="1">{#N/A,#N/A,FALSE,"Plan1";#N/A,#N/A,FALSE,"Plan2"}</definedName>
    <definedName name="DGHNGHDN" hidden="1">{#N/A,#N/A,FALSE,"PRJCTED QTRLY $'s"}</definedName>
    <definedName name="DGHNGHDN_1" hidden="1">{#N/A,#N/A,FALSE,"PRJCTED QTRLY $'s"}</definedName>
    <definedName name="DGHNGHDN_2" hidden="1">{#N/A,#N/A,FALSE,"PRJCTED QTRLY $'s"}</definedName>
    <definedName name="DGHNGHDN_3" hidden="1">{#N/A,#N/A,FALSE,"PRJCTED QTRLY $'s"}</definedName>
    <definedName name="DGHNGHDN_4" hidden="1">{#N/A,#N/A,FALSE,"PRJCTED QTRLY $'s"}</definedName>
    <definedName name="DGHNGHDN_5" hidden="1">{#N/A,#N/A,FALSE,"PRJCTED QTRLY $'s"}</definedName>
    <definedName name="DGHNGHN"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GHN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DGHNH" hidden="1">{"'PRODUCTIONCOST SHEET'!$B$3:$G$48"}</definedName>
    <definedName name="DGHNH_1" hidden="1">{"'PRODUCTIONCOST SHEET'!$B$3:$G$48"}</definedName>
    <definedName name="DGHNH_2" hidden="1">{"'PRODUCTIONCOST SHEET'!$B$3:$G$48"}</definedName>
    <definedName name="DGHNH_3" hidden="1">{"'PRODUCTIONCOST SHEET'!$B$3:$G$48"}</definedName>
    <definedName name="DGHNH_4" hidden="1">{"'PRODUCTIONCOST SHEET'!$B$3:$G$48"}</definedName>
    <definedName name="DGHNH_5" hidden="1">{"'PRODUCTIONCOST SHEET'!$B$3:$G$48"}</definedName>
    <definedName name="DIF..FRETE">#REF!</definedName>
    <definedName name="DIF._CAMBIAL">#REF!</definedName>
    <definedName name="DIF_CAMBIAL">#REF!</definedName>
    <definedName name="DIF_FOB">#REF!</definedName>
    <definedName name="DIF_FRETE">#REF!</definedName>
    <definedName name="DIR" hidden="1">{#N/A,#N/A,FALSE,"B061196P";#N/A,#N/A,FALSE,"B061196";#N/A,#N/A,FALSE,"Relatório1";#N/A,#N/A,FALSE,"Relatório2";#N/A,#N/A,FALSE,"Relatório3";#N/A,#N/A,FALSE,"Relatório4 ";#N/A,#N/A,FALSE,"Relatório5";#N/A,#N/A,FALSE,"Relatório6";#N/A,#N/A,FALSE,"Relatório7";#N/A,#N/A,FALSE,"Relatório8"}</definedName>
    <definedName name="dksndas" localSheetId="13" hidden="1">{"'RR'!$A$2:$E$81"}</definedName>
    <definedName name="dksndas" localSheetId="14" hidden="1">{"'RR'!$A$2:$E$81"}</definedName>
    <definedName name="dksndas" localSheetId="15" hidden="1">{"'RR'!$A$2:$E$81"}</definedName>
    <definedName name="dksndas" localSheetId="16" hidden="1">{"'RR'!$A$2:$E$81"}</definedName>
    <definedName name="dksndas" hidden="1">{"'RR'!$A$2:$E$81"}</definedName>
    <definedName name="DLN">#REF!</definedName>
    <definedName name="DLO">#REF!</definedName>
    <definedName name="DME_Dirty" hidden="1">"Hamis"</definedName>
    <definedName name="DME_LocalFile" hidden="1">"Igaz"</definedName>
    <definedName name="dolar">#REF!</definedName>
    <definedName name="dsadas" localSheetId="13" hidden="1">{#N/A,#N/A,FALSE,"Aging Summary";#N/A,#N/A,FALSE,"Ratio Analysis";#N/A,#N/A,FALSE,"Test 120 Day Accts";#N/A,#N/A,FALSE,"Tickmarks"}</definedName>
    <definedName name="dsadas" localSheetId="14" hidden="1">{#N/A,#N/A,FALSE,"Aging Summary";#N/A,#N/A,FALSE,"Ratio Analysis";#N/A,#N/A,FALSE,"Test 120 Day Accts";#N/A,#N/A,FALSE,"Tickmarks"}</definedName>
    <definedName name="dsadas" localSheetId="15" hidden="1">{#N/A,#N/A,FALSE,"Aging Summary";#N/A,#N/A,FALSE,"Ratio Analysis";#N/A,#N/A,FALSE,"Test 120 Day Accts";#N/A,#N/A,FALSE,"Tickmarks"}</definedName>
    <definedName name="dsadas" localSheetId="16"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13" hidden="1">{"'RR'!$A$2:$E$81"}</definedName>
    <definedName name="dsagdhasdashfdj" localSheetId="14" hidden="1">{"'RR'!$A$2:$E$81"}</definedName>
    <definedName name="dsagdhasdashfdj" localSheetId="15" hidden="1">{"'RR'!$A$2:$E$81"}</definedName>
    <definedName name="dsagdhasdashfdj" localSheetId="16" hidden="1">{"'RR'!$A$2:$E$81"}</definedName>
    <definedName name="dsagdhasdashfdj" hidden="1">{"'RR'!$A$2:$E$81"}</definedName>
    <definedName name="DSRAAdditions_Financing">#REF!</definedName>
    <definedName name="DTA">#REF!</definedName>
    <definedName name="DTA_RIO">#REF!</definedName>
    <definedName name="DTAS">#REF!</definedName>
    <definedName name="DTUYJDGJDGGHDGH"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TUYJDGJDGGHDGH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E">#REF!</definedName>
    <definedName name="E.On" hidden="1">{#N/A,#N/A,FALSE,"Eastern";#N/A,#N/A,FALSE,"Western"}</definedName>
    <definedName name="E.On_1" hidden="1">{#N/A,#N/A,FALSE,"Eastern";#N/A,#N/A,FALSE,"Western"}</definedName>
    <definedName name="E.On_2" hidden="1">{#N/A,#N/A,FALSE,"Eastern";#N/A,#N/A,FALSE,"Western"}</definedName>
    <definedName name="E.On_3" hidden="1">{#N/A,#N/A,FALSE,"Eastern";#N/A,#N/A,FALSE,"Western"}</definedName>
    <definedName name="E.On_4" hidden="1">{#N/A,#N/A,FALSE,"Eastern";#N/A,#N/A,FALSE,"Western"}</definedName>
    <definedName name="E.On_5" hidden="1">{#N/A,#N/A,FALSE,"Eastern";#N/A,#N/A,FALSE,"Western"}</definedName>
    <definedName name="e_1" hidden="1">{#N/A,#N/A,FALSE,"model"}</definedName>
    <definedName name="e_2" hidden="1">{#N/A,#N/A,FALSE,"model"}</definedName>
    <definedName name="e_3" hidden="1">{#N/A,#N/A,FALSE,"model"}</definedName>
    <definedName name="e_4" hidden="1">{#N/A,#N/A,FALSE,"model"}</definedName>
    <definedName name="e_5" hidden="1">{#N/A,#N/A,FALSE,"model"}</definedName>
    <definedName name="EBITDA_01">#REF!</definedName>
    <definedName name="EBITDA_02">#REF!</definedName>
    <definedName name="EBITDA_03">#REF!</definedName>
    <definedName name="EBITDA_04">#REF!</definedName>
    <definedName name="EBITDA_05">#REF!</definedName>
    <definedName name="EBITDA_06">#REF!</definedName>
    <definedName name="EBITDA_07">#REF!</definedName>
    <definedName name="EBITDA_08">#REF!</definedName>
    <definedName name="EBITDA_09">#REF!</definedName>
    <definedName name="EBITDA_10">#REF!</definedName>
    <definedName name="EBITDA_11">#REF!</definedName>
    <definedName name="echart31" hidden="1">#REF!</definedName>
    <definedName name="edif_cs">#REF!</definedName>
    <definedName name="edif_cs_asahi">#REF!</definedName>
    <definedName name="eede" hidden="1">{#N/A,#N/A,FALSE,"B061196P";#N/A,#N/A,FALSE,"B061196";#N/A,#N/A,FALSE,"Relatório1";#N/A,#N/A,FALSE,"Relatório2";#N/A,#N/A,FALSE,"Relatório3";#N/A,#N/A,FALSE,"Relatório4 ";#N/A,#N/A,FALSE,"Relatório5";#N/A,#N/A,FALSE,"Relatório6";#N/A,#N/A,FALSE,"Relatório7";#N/A,#N/A,FALSE,"Relatório8"}</definedName>
    <definedName name="EEVOL">#REF!</definedName>
    <definedName name="EFFICIENZA">#REF!</definedName>
    <definedName name="efic_retificacao">#REF!</definedName>
    <definedName name="ELIMLUCRO_1"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1"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2"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3"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4" hidden="1">{TRUE,TRUE,-1.25,-15.5,484.5,278.25,FALSE,FALSE,TRUE,FALSE,0,3,#N/A,574,#N/A,6.75,22.5714285714286,1,FALSE,FALSE,3,TRUE,1,FALSE,100,"Swvu.ELIMLUCRO.","ACwvu.ELIMLUCRO.",#N/A,FALSE,FALSE,0,0,0,0,2,"","",FALSE,FALSE,FALSE,FALSE,1,90,#N/A,#N/A,"=R1C1:R650C11",FALSE,#N/A,#N/A,FALSE,FALSE,FALSE,1,65532,65532,FALSE,FALSE,TRUE,TRUE,TRUE}</definedName>
    <definedName name="ELIMLUCRO_1_5" hidden="1">{TRUE,TRUE,-1.25,-15.5,484.5,278.25,FALSE,FALSE,TRUE,FALSE,0,3,#N/A,574,#N/A,6.75,22.5714285714286,1,FALSE,FALSE,3,TRUE,1,FALSE,100,"Swvu.ELIMLUCRO.","ACwvu.ELIMLUCRO.",#N/A,FALSE,FALSE,0,0,0,0,2,"","",FALSE,FALSE,FALSE,FALSE,1,90,#N/A,#N/A,"=R1C1:R650C11",FALSE,#N/A,#N/A,FALSE,FALSE,FALSE,1,65532,65532,FALSE,FALSE,TRUE,TRUE,TRUE}</definedName>
    <definedName name="Emp_Fin_Captacaes_no_exercicio">#REF!</definedName>
    <definedName name="Emp_Fin_Captações">#REF!</definedName>
    <definedName name="Emp_Fin_Covenants_financeiros">#REF!</definedName>
    <definedName name="Emp_Fin_Cronograma_de_pagamento">#REF!</definedName>
    <definedName name="Emp_Fin_Debentures">#REF!</definedName>
    <definedName name="Emp_Fin_Liquidações">#REF!</definedName>
    <definedName name="Emp_Fin_Movimentacao_do_saldo__Movimentacao">#REF!</definedName>
    <definedName name="Emp_Fin_Movimentacao_do_saldo__MovimentacaoAnoAnt">#REF!</definedName>
    <definedName name="Emp_Fin_Periodo_de_apuracao">#REF!</definedName>
    <definedName name="Emp_Fin_Suspensao_de_pagamentos">#REF!</definedName>
    <definedName name="Emp_Fin_UGC">#REF!</definedName>
    <definedName name="EmpArvN">#REF!</definedName>
    <definedName name="Empresa">#REF!</definedName>
    <definedName name="ENCERRAMENTO">#REF!</definedName>
    <definedName name="Endesa" hidden="1">{#N/A,#N/A,FALSE,"Eastern";#N/A,#N/A,FALSE,"Western"}</definedName>
    <definedName name="Endesa_1" hidden="1">{#N/A,#N/A,FALSE,"Eastern";#N/A,#N/A,FALSE,"Western"}</definedName>
    <definedName name="Endesa_2" hidden="1">{#N/A,#N/A,FALSE,"Eastern";#N/A,#N/A,FALSE,"Western"}</definedName>
    <definedName name="Endesa_3" hidden="1">{#N/A,#N/A,FALSE,"Eastern";#N/A,#N/A,FALSE,"Western"}</definedName>
    <definedName name="Endesa_4" hidden="1">{#N/A,#N/A,FALSE,"Eastern";#N/A,#N/A,FALSE,"Western"}</definedName>
    <definedName name="Endesa_5" hidden="1">{#N/A,#N/A,FALSE,"Eastern";#N/A,#N/A,FALSE,"Western"}</definedName>
    <definedName name="EndOfConstructionACL">#REF!</definedName>
    <definedName name="EndOfConstructionACR">#REF!</definedName>
    <definedName name="EndOfYear">#REF!</definedName>
    <definedName name="EndOperations">#REF!</definedName>
    <definedName name="enel" hidden="1">{#N/A,#N/A,FALSE,"Eastern";#N/A,#N/A,FALSE,"Western"}</definedName>
    <definedName name="enel_1" hidden="1">{#N/A,#N/A,FALSE,"Eastern";#N/A,#N/A,FALSE,"Western"}</definedName>
    <definedName name="enel_2" hidden="1">{#N/A,#N/A,FALSE,"Eastern";#N/A,#N/A,FALSE,"Western"}</definedName>
    <definedName name="enel_3" hidden="1">{#N/A,#N/A,FALSE,"Eastern";#N/A,#N/A,FALSE,"Western"}</definedName>
    <definedName name="enel_4" hidden="1">{#N/A,#N/A,FALSE,"Eastern";#N/A,#N/A,FALSE,"Western"}</definedName>
    <definedName name="enel_5" hidden="1">{#N/A,#N/A,FALSE,"Eastern";#N/A,#N/A,FALSE,"Western"}</definedName>
    <definedName name="ENG_CHANGE">#REF!</definedName>
    <definedName name="ENGINECOSTS">#REF!</definedName>
    <definedName name="EOC">#REF!</definedName>
    <definedName name="epc_cs">#REF!</definedName>
    <definedName name="epc_cs_asahi">#REF!</definedName>
    <definedName name="epc_dce">#REF!</definedName>
    <definedName name="EPC_price">#REF!</definedName>
    <definedName name="ERERE" hidden="1">{"FS`s",#N/A,TRUE,"FS's";"Icome St",#N/A,TRUE,"Income St.";"Balance Sh",#N/A,TRUE,"Balance Sh.";"Gross Margin",#N/A,TRUE,"Gross Margin"}</definedName>
    <definedName name="esd" hidden="1">{#N/A,#N/A,FALSE,"Eastern";#N/A,#N/A,FALSE,"Western"}</definedName>
    <definedName name="esd_1" hidden="1">{#N/A,#N/A,FALSE,"Eastern";#N/A,#N/A,FALSE,"Western"}</definedName>
    <definedName name="esd_2" hidden="1">{#N/A,#N/A,FALSE,"Eastern";#N/A,#N/A,FALSE,"Western"}</definedName>
    <definedName name="esd_3" hidden="1">{#N/A,#N/A,FALSE,"Eastern";#N/A,#N/A,FALSE,"Western"}</definedName>
    <definedName name="esd_4" hidden="1">{#N/A,#N/A,FALSE,"Eastern";#N/A,#N/A,FALSE,"Western"}</definedName>
    <definedName name="esd_5" hidden="1">{#N/A,#N/A,FALSE,"Eastern";#N/A,#N/A,FALSE,"Western"}</definedName>
    <definedName name="Estimate_Types">#REF!</definedName>
    <definedName name="Estoque_jan" localSheetId="13" hidden="1">{"'RR'!$A$2:$E$81"}</definedName>
    <definedName name="Estoque_jan" localSheetId="14" hidden="1">{"'RR'!$A$2:$E$81"}</definedName>
    <definedName name="Estoque_jan" localSheetId="15" hidden="1">{"'RR'!$A$2:$E$81"}</definedName>
    <definedName name="Estoque_jan" localSheetId="16" hidden="1">{"'RR'!$A$2:$E$81"}</definedName>
    <definedName name="Estoque_jan" hidden="1">{"'RR'!$A$2:$E$81"}</definedName>
    <definedName name="EUROpUSD">#REF!</definedName>
    <definedName name="eutu" hidden="1">{"SCH35",#N/A,FALSE,"5X3";"SCH36",#N/A,FALSE,"5X3";"SCH37",#N/A,FALSE,"5X3";"SCH38",#N/A,FALSE,"5X3";"SCH39A",#N/A,FALSE,"5X3";"SCH39B",#N/A,FALSE,"5X3";"SCH40",#N/A,FALSE,"5X3"}</definedName>
    <definedName name="EVOL">#REF!</definedName>
    <definedName name="ex_epc_cs">#REF!</definedName>
    <definedName name="ex_epc_cs_asahi">#REF!</definedName>
    <definedName name="EX_WORKS">#REF!</definedName>
    <definedName name="Exchange_Rates">#REF!</definedName>
    <definedName name="ExpandOutputs">#N/A</definedName>
    <definedName name="ExpandVPeriods">#REF!</definedName>
    <definedName name="ExportFile">#REF!</definedName>
    <definedName name="ezaqs" hidden="1">{#N/A,#N/A,FALSE,"Eastern";#N/A,#N/A,FALSE,"Western"}</definedName>
    <definedName name="ezaqs_1" hidden="1">{#N/A,#N/A,FALSE,"Eastern";#N/A,#N/A,FALSE,"Western"}</definedName>
    <definedName name="ezaqs_2" hidden="1">{#N/A,#N/A,FALSE,"Eastern";#N/A,#N/A,FALSE,"Western"}</definedName>
    <definedName name="ezaqs_3" hidden="1">{#N/A,#N/A,FALSE,"Eastern";#N/A,#N/A,FALSE,"Western"}</definedName>
    <definedName name="ezaqs_4" hidden="1">{#N/A,#N/A,FALSE,"Eastern";#N/A,#N/A,FALSE,"Western"}</definedName>
    <definedName name="ezaqs_5" hidden="1">{#N/A,#N/A,FALSE,"Eastern";#N/A,#N/A,FALSE,"Western"}</definedName>
    <definedName name="f">#REF!</definedName>
    <definedName name="F.I.T.P.A.">#REF!</definedName>
    <definedName name="F.O.B">#REF!</definedName>
    <definedName name="F.O.B.">#REF!</definedName>
    <definedName name="fad" hidden="1">{#N/A,"70% Success",FALSE,"Sales Forecast";#N/A,#N/A,FALSE,"Sheet2"}</definedName>
    <definedName name="fafa">#N/A</definedName>
    <definedName name="FAT_COMP">#REF!</definedName>
    <definedName name="FATURAMENTO_BRUTO_RESUMO_POR_FÁBRICA_EX_ENCARGOS_FINANCEIROS">#REF!</definedName>
    <definedName name="FATURAMENTO_LÍQUIDO_RESUMO_POR_FÁBRICA_COM_ENCARGOS_FINANCEIROS">#REF!</definedName>
    <definedName name="FATURAMENTO_LÍQUIDO_RESUMO_POR_FÁBRICA_EX_ENCARGOS_FINANCEIROS">#REF!</definedName>
    <definedName name="fchart31" hidden="1">#REF!</definedName>
    <definedName name="fcst">#REF!</definedName>
    <definedName name="FCST_1">#REF!</definedName>
    <definedName name="fd">#REF!</definedName>
    <definedName name="fdgaf" hidden="1">{#N/A,#N/A,FALSE,"Plan1";#N/A,#N/A,FALSE,"Plan2"}</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dhgfdf" hidden="1">{#N/A,#N/A,FALSE,"Plan1";#N/A,#N/A,FALSE,"Plan2"}</definedName>
    <definedName name="FEB">#REF!</definedName>
    <definedName name="FEBDATA">#REF!</definedName>
    <definedName name="FEC">#REF!</definedName>
    <definedName name="FER" hidden="1">{#N/A,#N/A,FALSE,"B061196P";#N/A,#N/A,FALSE,"B061196";#N/A,#N/A,FALSE,"Relatório1";#N/A,#N/A,FALSE,"Relatório2";#N/A,#N/A,FALSE,"Relatório3";#N/A,#N/A,FALSE,"Relatório4 ";#N/A,#N/A,FALSE,"Relatório5";#N/A,#N/A,FALSE,"Relatório6";#N/A,#N/A,FALSE,"Relatório7";#N/A,#N/A,FALSE,"Relatório8"}</definedName>
    <definedName name="Feriados">#REF!</definedName>
    <definedName name="Ferias">#REF!</definedName>
    <definedName name="ff">#REF!</definedName>
    <definedName name="ff4_1" hidden="1">{#N/A,#N/A,FALSE,"Aging Summary";#N/A,#N/A,FALSE,"Ratio Analysis";#N/A,#N/A,FALSE,"Test 120 Day Accts";#N/A,#N/A,FALSE,"Tickmarks"}</definedName>
    <definedName name="FF4_2007" hidden="1">{#N/A,#N/A,FALSE,"Aging Summary";#N/A,#N/A,FALSE,"Ratio Analysis";#N/A,#N/A,FALSE,"Test 120 Day Accts";#N/A,#N/A,FALSE,"Tickmarks"}</definedName>
    <definedName name="fffff" hidden="1">{#N/A,#N/A,FALSE,"Plan1";#N/A,#N/A,FALSE,"Plan2"}</definedName>
    <definedName name="fffr3456775b"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FGJHFGK" hidden="1">{#N/A,#N/A,FALSE,"Plan1";#N/A,#N/A,FALSE,"Plan2"}</definedName>
    <definedName name="fhfhf" localSheetId="13" hidden="1">{#N/A,#N/A,TRUE,"7d";#N/A,#N/A,TRUE,"7g";#N/A,#N/A,TRUE,"7i"}</definedName>
    <definedName name="fhfhf" localSheetId="14" hidden="1">{#N/A,#N/A,TRUE,"7d";#N/A,#N/A,TRUE,"7g";#N/A,#N/A,TRUE,"7i"}</definedName>
    <definedName name="fhfhf" localSheetId="15" hidden="1">{#N/A,#N/A,TRUE,"7d";#N/A,#N/A,TRUE,"7g";#N/A,#N/A,TRUE,"7i"}</definedName>
    <definedName name="fhfhf" localSheetId="16" hidden="1">{#N/A,#N/A,TRUE,"7d";#N/A,#N/A,TRUE,"7g";#N/A,#N/A,TRUE,"7i"}</definedName>
    <definedName name="fhfhf" hidden="1">{#N/A,#N/A,TRUE,"7d";#N/A,#N/A,TRUE,"7g";#N/A,#N/A,TRUE,"7i"}</definedName>
    <definedName name="FILTERCOST">#REF!</definedName>
    <definedName name="FILTERED">#REF!</definedName>
    <definedName name="financeiros">#REF!</definedName>
    <definedName name="financeiros1">#REF!</definedName>
    <definedName name="FinDeb">#REF!</definedName>
    <definedName name="FinemACLUsed">#REF!</definedName>
    <definedName name="FinemUsed">#REF!</definedName>
    <definedName name="FinFinem">#REF!</definedName>
    <definedName name="FinFinemACL">#REF!</definedName>
    <definedName name="FinPSI">#REF!</definedName>
    <definedName name="FinPSIACL">#REF!</definedName>
    <definedName name="FITPA">#REF!</definedName>
    <definedName name="FJGHJ" hidden="1">{TRUE,TRUE,-1.25,-15.5,604.5,366.75,FALSE,FALSE,TRUE,TRUE,0,1,#N/A,1,#N/A,9.0125,24.4117647058824,1,FALSE,FALSE,3,TRUE,1,FALSE,100,"Swvu.PLANILHA2.","ACwvu.PLANILHA2.",#N/A,FALSE,FALSE,0.787401575,0.34,0.46,0.5,1,"","",FALSE,FALSE,FALSE,FALSE,1,#N/A,1,1,FALSE,FALSE,#N/A,#N/A,FALSE,FALSE,FALSE,9,65532,65532,FALSE,FALSE,TRUE,TRUE,TRUE}</definedName>
    <definedName name="FJHJHG" hidden="1">{#N/A,#N/A,FALSE,"Plan1";#N/A,#N/A,FALSE,"Plan2"}</definedName>
    <definedName name="FM">#REF!</definedName>
    <definedName name="FN">#REF!</definedName>
    <definedName name="fnbvcnn" hidden="1">{#N/A,#N/A,FALSE,"PRJCTED QTRLY $'s"}</definedName>
    <definedName name="fnbvcnn_1" hidden="1">{#N/A,#N/A,FALSE,"PRJCTED QTRLY $'s"}</definedName>
    <definedName name="fnbvcnn_2" hidden="1">{#N/A,#N/A,FALSE,"PRJCTED QTRLY $'s"}</definedName>
    <definedName name="fnbvcnn_3" hidden="1">{#N/A,#N/A,FALSE,"PRJCTED QTRLY $'s"}</definedName>
    <definedName name="fnbvcnn_4" hidden="1">{#N/A,#N/A,FALSE,"PRJCTED QTRLY $'s"}</definedName>
    <definedName name="fnbvcnn_5" hidden="1">{#N/A,#N/A,FALSE,"PRJCTED QTRLY $'s"}</definedName>
    <definedName name="FO">#REF!</definedName>
    <definedName name="FOB">#REF!</definedName>
    <definedName name="FOB_A">#REF!</definedName>
    <definedName name="FOB_B">#REF!</definedName>
    <definedName name="FOB_C">#REF!</definedName>
    <definedName name="FOB_D">#REF!</definedName>
    <definedName name="FOB_E">#REF!</definedName>
    <definedName name="FOB_F">#REF!</definedName>
    <definedName name="FOB_REAL">#REF!</definedName>
    <definedName name="FOB_TOTAL">#REF!</definedName>
    <definedName name="FOB_USD">#REF!</definedName>
    <definedName name="FOB_USD_A">#REF!</definedName>
    <definedName name="FOB_USD_B">#REF!</definedName>
    <definedName name="FOB_USD_TOTAL">#REF!</definedName>
    <definedName name="fonte">#REF!</definedName>
    <definedName name="Fonte_Capital_1">#REF!</definedName>
    <definedName name="Fonte_Divida_5">#REF!</definedName>
    <definedName name="Fontes_de_Financiamento">#REF!</definedName>
    <definedName name="Footprint">#REF!</definedName>
    <definedName name="fr">#REF!</definedName>
    <definedName name="frd" hidden="1">{#N/A,#N/A,FALSE,"ACODEMAB"}</definedName>
    <definedName name="FRETE">#REF!</definedName>
    <definedName name="FRETE_A">#REF!</definedName>
    <definedName name="FRETE_INTERNO">#REF!</definedName>
    <definedName name="FRETE_MARITIMO">#REF!</definedName>
    <definedName name="FRETE_PORTO">#REF!</definedName>
    <definedName name="FRETE_PORTO_DAP">#REF!</definedName>
    <definedName name="FRETE_REAL">#REF!</definedName>
    <definedName name="FRETE_RIO">#REF!</definedName>
    <definedName name="FRETE_RIO_VIX">#REF!</definedName>
    <definedName name="FRETE_TTL">#REF!</definedName>
    <definedName name="FRETE_USD">#REF!</definedName>
    <definedName name="frtn">#REF!</definedName>
    <definedName name="frto">#REF!</definedName>
    <definedName name="fsfdafdsa">#N/A</definedName>
    <definedName name="fsrgrgsfdg" hidden="1">{"FS`s",#N/A,TRUE,"FS's";"Icome St",#N/A,TRUE,"Income St.";"Balance Sh",#N/A,TRUE,"Balance Sh.";"Gross Margin",#N/A,TRUE,"Gross Margin"}</definedName>
    <definedName name="FX">#REF!</definedName>
    <definedName name="FXRate">#REF!</definedName>
    <definedName name="GAITP">#REF!</definedName>
    <definedName name="galo" hidden="1">{#N/A,#N/A,FALSE,"Aging Summary";#N/A,#N/A,FALSE,"Ratio Analysis";#N/A,#N/A,FALSE,"Test 120 Day Accts";#N/A,#N/A,FALSE,"Tickmarks"}</definedName>
    <definedName name="Gar">#REF!</definedName>
    <definedName name="gbcvn" hidden="1">{#N/A,#N/A,FALSE,"PRJCTED MNTHLY QTY's"}</definedName>
    <definedName name="gbcvn_1" hidden="1">{#N/A,#N/A,FALSE,"PRJCTED MNTHLY QTY's"}</definedName>
    <definedName name="gbcvn_2" hidden="1">{#N/A,#N/A,FALSE,"PRJCTED MNTHLY QTY's"}</definedName>
    <definedName name="gbcvn_3" hidden="1">{#N/A,#N/A,FALSE,"PRJCTED MNTHLY QTY's"}</definedName>
    <definedName name="gbcvn_4" hidden="1">{#N/A,#N/A,FALSE,"PRJCTED MNTHLY QTY's"}</definedName>
    <definedName name="gbcvn_5" hidden="1">{#N/A,#N/A,FALSE,"PRJCTED MNTHLY QTY's"}</definedName>
    <definedName name="GDHNN" hidden="1">{#N/A,#N/A,FALSE,"DI 2 YEAR MASTER SCHEDULE"}</definedName>
    <definedName name="GDHNN_1" hidden="1">{#N/A,#N/A,FALSE,"DI 2 YEAR MASTER SCHEDULE"}</definedName>
    <definedName name="GDHNN_2" hidden="1">{#N/A,#N/A,FALSE,"DI 2 YEAR MASTER SCHEDULE"}</definedName>
    <definedName name="GDHNN_3" hidden="1">{#N/A,#N/A,FALSE,"DI 2 YEAR MASTER SCHEDULE"}</definedName>
    <definedName name="GDHNN_4" hidden="1">{#N/A,#N/A,FALSE,"DI 2 YEAR MASTER SCHEDULE"}</definedName>
    <definedName name="GDHNN_5" hidden="1">{#N/A,#N/A,FALSE,"DI 2 YEAR MASTER SCHEDULE"}</definedName>
    <definedName name="general_exp." hidden="1">{#N/A,"100% Success",TRUE,"Sales Forecast";#N/A,#N/A,TRUE,"Sheet2"}</definedName>
    <definedName name="Generic">#REF!</definedName>
    <definedName name="ger"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STOR">#REF!</definedName>
    <definedName name="GFGFG" hidden="1">{#N/A,#N/A,FALSE,"Aging Summary";#N/A,#N/A,FALSE,"Ratio Analysis";#N/A,#N/A,FALSE,"Test 120 Day Accts";#N/A,#N/A,FALSE,"Tickmarks"}</definedName>
    <definedName name="gg" hidden="1">{"Fecha_Outubro",#N/A,FALSE,"FECHAMENTO-2002 ";"Defer_Outubro",#N/A,FALSE,"DIFERIDO";"Pis_Outubro",#N/A,FALSE,"PIS COFINS";"Iss_Outubro",#N/A,FALSE,"ISS"}</definedName>
    <definedName name="ggg" hidden="1">{#N/A,#N/A,FALSE,"Aging Summary";#N/A,#N/A,FALSE,"Ratio Analysis";#N/A,#N/A,FALSE,"Test 120 Day Accts";#N/A,#N/A,FALSE,"Tickmarks"}</definedName>
    <definedName name="gggggggggg" hidden="1">{TRUE,TRUE,-1.25,-15.5,604.5,366.75,FALSE,FALSE,TRUE,TRUE,0,1,#N/A,1,#N/A,9.0125,24.4117647058824,1,FALSE,FALSE,3,TRUE,1,FALSE,100,"Swvu.PLANILHA2.","ACwvu.PLANILHA2.",#N/A,FALSE,FALSE,0.787401575,0.34,0.46,0.5,1,"","",FALSE,FALSE,FALSE,FALSE,1,#N/A,1,1,FALSE,FALSE,#N/A,#N/A,FALSE,FALSE,FALSE,9,65532,65532,FALSE,FALSE,TRUE,TRUE,TRUE}</definedName>
    <definedName name="gggsgsg">#N/A</definedName>
    <definedName name="gigi" localSheetId="13" hidden="1">{#N/A,#N/A,TRUE,"7d";#N/A,#N/A,TRUE,"7g";#N/A,#N/A,TRUE,"7i"}</definedName>
    <definedName name="gigi" localSheetId="14" hidden="1">{#N/A,#N/A,TRUE,"7d";#N/A,#N/A,TRUE,"7g";#N/A,#N/A,TRUE,"7i"}</definedName>
    <definedName name="gigi" localSheetId="15" hidden="1">{#N/A,#N/A,TRUE,"7d";#N/A,#N/A,TRUE,"7g";#N/A,#N/A,TRUE,"7i"}</definedName>
    <definedName name="gigi" localSheetId="16" hidden="1">{#N/A,#N/A,TRUE,"7d";#N/A,#N/A,TRUE,"7g";#N/A,#N/A,TRUE,"7i"}</definedName>
    <definedName name="gigi" hidden="1">{#N/A,#N/A,TRUE,"7d";#N/A,#N/A,TRUE,"7g";#N/A,#N/A,TRUE,"7i"}</definedName>
    <definedName name="gigi2" localSheetId="13" hidden="1">{#N/A,#N/A,TRUE,"7d";#N/A,#N/A,TRUE,"7g";#N/A,#N/A,TRUE,"7i"}</definedName>
    <definedName name="gigi2" localSheetId="14" hidden="1">{#N/A,#N/A,TRUE,"7d";#N/A,#N/A,TRUE,"7g";#N/A,#N/A,TRUE,"7i"}</definedName>
    <definedName name="gigi2" localSheetId="15" hidden="1">{#N/A,#N/A,TRUE,"7d";#N/A,#N/A,TRUE,"7g";#N/A,#N/A,TRUE,"7i"}</definedName>
    <definedName name="gigi2" localSheetId="16" hidden="1">{#N/A,#N/A,TRUE,"7d";#N/A,#N/A,TRUE,"7g";#N/A,#N/A,TRUE,"7i"}</definedName>
    <definedName name="gigi2" hidden="1">{#N/A,#N/A,TRUE,"7d";#N/A,#N/A,TRUE,"7g";#N/A,#N/A,TRUE,"7i"}</definedName>
    <definedName name="GPE">#REF!</definedName>
    <definedName name="gpl">#REF!</definedName>
    <definedName name="GR"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1"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2"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3"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4"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_5" hidden="1">{"CAPA GERENCIAL",#N/A,TRUE,"capa (2)";"CAPITAL 2001",#N/A,TRUE,"capital (2)";"INDICES2001",#N/A,TRUE,"índices bal (2)";"BAL(B)2001",#N/A,TRUE,"BAL B (2)";"BANAL(B)2001",#N/A,TRUE,"B.analítico B (2)";"RESULTADO 03",#N/A,TRUE,"resultado";"RESULTADO mes a mes(B)2001",#N/A,TRUE,"mês a mês (2)";"MUTAÇÃO(B)2001",#N/A,TRUE,"mutação B (2)";"DOAR(B)2001",#N/A,TRUE,"DOAR B (2)";"ESTOQUE(B)2001",#N/A,TRUE,"estoque";"PERMANENTE(B)2001",#N/A,TRUE,"permanente B (2)";"PERFIL(B)2001",#N/A,TRUE,"PERFIL B (2)";"PROVI2001",#N/A,TRUE,"provisões";"CAPA ANÁLISE",#N/A,TRUE,"capa (2)";"PRODUÇÃO 03",#N/A,TRUE,"produção";"ESTOQUEPA 03",#N/A,TRUE,"estoque pa";"VOLUME 03",#N/A,TRUE,"volume";"MIX 03",#N/A,TRUE,"mix";"ESTOQUE PA(2)2001",#N/A,TRUE,"estoque pa (2)";"ANALISE 03",#N/A,TRUE,"análise";"LBRUTO2001",#N/A,TRUE,"lb2001";"DESPESAS2001",#N/A,TRUE,"Desp2000-01";"FINANCEIRAS 03",#N/A,TRUE,"financeiras";"EBITDA 03",#N/A,TRUE,"ebitda";"FLUXO(B)2001",#N/A,TRUE,"FLUXO B (2)";"DIVIDA2001",#N/A,TRUE,"dívida";"CAPA CONTROLADORA",#N/A,TRUE,"capa (2)";"BAL(A)2001",#N/A,TRUE,"BAL A (2)";"RESULTADO mes a mes(A)2001",#N/A,TRUE,"mês a mês (2)";"MUTAÇÃO(A)2001",#N/A,TRUE,"mutação A (2)";"DOAR(A)2001",#N/A,TRUE,"DOAR A (2)";"FLUXO(A)2001",#N/A,TRUE,"FLUXO A";"ESTOQUE(A)2001",#N/A,TRUE,"estoque";"PERMANENTE(A)2001",#N/A,TRUE,"permanente A (2)";"PERFIL(A)2001",#N/A,TRUE,"PERFIL A (2)";"EQUIVALÊNCIA2001",#N/A,TRUE,"equyt";"CAPA CONTROLADAS",#N/A,TRUE,"capa (2)";"BAL(AMER)2001",#N/A,TRUE,"B.America (2)";"RESULTADO(AMER)2001",#N/A,TRUE,"mês a mês (2)";"BAL(TRAD)2001",#N/A,TRUE,"B.Trading (2)";"RESULTADO(TRAD)2001",#N/A,TRUE,"mês a mês (2)"}</definedName>
    <definedName name="GrpAcct1" hidden="1">"5611"</definedName>
    <definedName name="GrpAcct2" hidden="1">"5612"</definedName>
    <definedName name="GrpLevel" hidden="1">2</definedName>
    <definedName name="Grupos">#REF!</definedName>
    <definedName name="h" localSheetId="13" hidden="1">{#N/A,#N/A,TRUE,"7d";#N/A,#N/A,TRUE,"7g";#N/A,#N/A,TRUE,"7i"}</definedName>
    <definedName name="h" localSheetId="14" hidden="1">{#N/A,#N/A,TRUE,"7d";#N/A,#N/A,TRUE,"7g";#N/A,#N/A,TRUE,"7i"}</definedName>
    <definedName name="h" localSheetId="15" hidden="1">{#N/A,#N/A,TRUE,"7d";#N/A,#N/A,TRUE,"7g";#N/A,#N/A,TRUE,"7i"}</definedName>
    <definedName name="h" localSheetId="16" hidden="1">{#N/A,#N/A,TRUE,"7d";#N/A,#N/A,TRUE,"7g";#N/A,#N/A,TRUE,"7i"}</definedName>
    <definedName name="h" hidden="1">{#N/A,#N/A,TRUE,"7d";#N/A,#N/A,TRUE,"7g";#N/A,#N/A,TRUE,"7i"}</definedName>
    <definedName name="hamburg" hidden="1">{#N/A,#N/A,FALSE,"Aging Summary";#N/A,#N/A,FALSE,"Ratio Analysis";#N/A,#N/A,FALSE,"Test 120 Day Accts";#N/A,#N/A,FALSE,"Tickmarks"}</definedName>
    <definedName name="help" localSheetId="13" hidden="1">{#N/A,#N/A,TRUE,"7d";#N/A,#N/A,TRUE,"7g";#N/A,#N/A,TRUE,"7i"}</definedName>
    <definedName name="help" localSheetId="14" hidden="1">{#N/A,#N/A,TRUE,"7d";#N/A,#N/A,TRUE,"7g";#N/A,#N/A,TRUE,"7i"}</definedName>
    <definedName name="help" localSheetId="15" hidden="1">{#N/A,#N/A,TRUE,"7d";#N/A,#N/A,TRUE,"7g";#N/A,#N/A,TRUE,"7i"}</definedName>
    <definedName name="help" localSheetId="16" hidden="1">{#N/A,#N/A,TRUE,"7d";#N/A,#N/A,TRUE,"7g";#N/A,#N/A,TRUE,"7i"}</definedName>
    <definedName name="help" hidden="1">{#N/A,#N/A,TRUE,"7d";#N/A,#N/A,TRUE,"7g";#N/A,#N/A,TRUE,"7i"}</definedName>
    <definedName name="HELP_1" hidden="1">{#N/A,#N/A,FALSE,"DI 2 YEAR MASTER SCHEDULE"}</definedName>
    <definedName name="HELP_2" hidden="1">{#N/A,#N/A,FALSE,"DI 2 YEAR MASTER SCHEDULE"}</definedName>
    <definedName name="HELP_3" hidden="1">{#N/A,#N/A,FALSE,"DI 2 YEAR MASTER SCHEDULE"}</definedName>
    <definedName name="HELP_4" hidden="1">{#N/A,#N/A,FALSE,"DI 2 YEAR MASTER SCHEDULE"}</definedName>
    <definedName name="HELP_5" hidden="1">{#N/A,#N/A,FALSE,"DI 2 YEAR MASTER SCHEDULE"}</definedName>
    <definedName name="help1" localSheetId="13" hidden="1">{#N/A,#N/A,TRUE,"7d";#N/A,#N/A,TRUE,"7g";#N/A,#N/A,TRUE,"7i"}</definedName>
    <definedName name="help1" localSheetId="14" hidden="1">{#N/A,#N/A,TRUE,"7d";#N/A,#N/A,TRUE,"7g";#N/A,#N/A,TRUE,"7i"}</definedName>
    <definedName name="help1" localSheetId="15" hidden="1">{#N/A,#N/A,TRUE,"7d";#N/A,#N/A,TRUE,"7g";#N/A,#N/A,TRUE,"7i"}</definedName>
    <definedName name="help1" localSheetId="16" hidden="1">{#N/A,#N/A,TRUE,"7d";#N/A,#N/A,TRUE,"7g";#N/A,#N/A,TRUE,"7i"}</definedName>
    <definedName name="help1" hidden="1">{#N/A,#N/A,TRUE,"7d";#N/A,#N/A,TRUE,"7g";#N/A,#N/A,TRUE,"7i"}</definedName>
    <definedName name="help2" localSheetId="13" hidden="1">{#N/A,#N/A,TRUE,"7d";#N/A,#N/A,TRUE,"7g";#N/A,#N/A,TRUE,"7i"}</definedName>
    <definedName name="help2" localSheetId="14" hidden="1">{#N/A,#N/A,TRUE,"7d";#N/A,#N/A,TRUE,"7g";#N/A,#N/A,TRUE,"7i"}</definedName>
    <definedName name="help2" localSheetId="15" hidden="1">{#N/A,#N/A,TRUE,"7d";#N/A,#N/A,TRUE,"7g";#N/A,#N/A,TRUE,"7i"}</definedName>
    <definedName name="help2" localSheetId="16" hidden="1">{#N/A,#N/A,TRUE,"7d";#N/A,#N/A,TRUE,"7g";#N/A,#N/A,TRUE,"7i"}</definedName>
    <definedName name="help2" hidden="1">{#N/A,#N/A,TRUE,"7d";#N/A,#N/A,TRUE,"7g";#N/A,#N/A,TRUE,"7i"}</definedName>
    <definedName name="HELP2_1" hidden="1">{#N/A,#N/A,FALSE,"DI 2 YEAR MASTER SCHEDULE"}</definedName>
    <definedName name="HELP2_2" hidden="1">{#N/A,#N/A,FALSE,"DI 2 YEAR MASTER SCHEDULE"}</definedName>
    <definedName name="HELP2_3" hidden="1">{#N/A,#N/A,FALSE,"DI 2 YEAR MASTER SCHEDULE"}</definedName>
    <definedName name="HELP2_4" hidden="1">{#N/A,#N/A,FALSE,"DI 2 YEAR MASTER SCHEDULE"}</definedName>
    <definedName name="HELP2_5" hidden="1">{#N/A,#N/A,FALSE,"DI 2 YEAR MASTER SCHEDULE"}</definedName>
    <definedName name="HELP3" hidden="1">{#N/A,#N/A,FALSE,"PRJCTED QTRLY $'s"}</definedName>
    <definedName name="HELP3_1" hidden="1">{#N/A,#N/A,FALSE,"PRJCTED QTRLY $'s"}</definedName>
    <definedName name="HELP3_2" hidden="1">{#N/A,#N/A,FALSE,"PRJCTED QTRLY $'s"}</definedName>
    <definedName name="HELP3_3" hidden="1">{#N/A,#N/A,FALSE,"PRJCTED QTRLY $'s"}</definedName>
    <definedName name="HELP3_4" hidden="1">{#N/A,#N/A,FALSE,"PRJCTED QTRLY $'s"}</definedName>
    <definedName name="HELP3_5" hidden="1">{#N/A,#N/A,FALSE,"PRJCTED QTRLY $'s"}</definedName>
    <definedName name="HELP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ELP4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hg" hidden="1">{#N/A,#N/A,FALSE,"SIM95"}</definedName>
    <definedName name="hgf" hidden="1">{#N/A,#N/A,FALSE,"SIM95"}</definedName>
    <definedName name="hh" hidden="1">{#N/A,#N/A,FALSE,"Eastern";#N/A,#N/A,FALSE,"Western"}</definedName>
    <definedName name="hh_1" hidden="1">{#N/A,#N/A,FALSE,"Eastern";#N/A,#N/A,FALSE,"Western"}</definedName>
    <definedName name="hh_2" hidden="1">{#N/A,#N/A,FALSE,"Eastern";#N/A,#N/A,FALSE,"Western"}</definedName>
    <definedName name="hh_3" hidden="1">{#N/A,#N/A,FALSE,"Eastern";#N/A,#N/A,FALSE,"Western"}</definedName>
    <definedName name="hh_4" hidden="1">{#N/A,#N/A,FALSE,"Eastern";#N/A,#N/A,FALSE,"Western"}</definedName>
    <definedName name="hh_5" hidden="1">{#N/A,#N/A,FALSE,"Eastern";#N/A,#N/A,FALSE,"Western"}</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hhh" hidden="1">{#N/A,#N/A,FALSE,"Aging Summary";#N/A,#N/A,FALSE,"Ratio Analysis";#N/A,#N/A,FALSE,"Test 120 Day Accts";#N/A,#N/A,FALSE,"Tickmarks"}</definedName>
    <definedName name="hjgfvjsdgf" hidden="1">{"SCH93",#N/A,FALSE,"monthly";"SCH94",#N/A,FALSE,"monthly";"SCH95",#N/A,FALSE,"monthly";"SCH96",#N/A,FALSE,"monthly";"SCH97",#N/A,FALSE,"monthly";"SCH104",#N/A,FALSE,"monthly";"SCH105",#N/A,FALSE,"monthly";"SCH106",#N/A,FALSE,"monthly";"SCH107",#N/A,FALSE,"monthly";"SCH108",#N/A,FALSE,"monthly";"SCH109",#N/A,FALSE,"monthly";"SCH110",#N/A,FALSE,"monthly"}</definedName>
    <definedName name="HRS.5" localSheetId="13" hidden="1">{#N/A,#N/A,TRUE,"7d";#N/A,#N/A,TRUE,"7g";#N/A,#N/A,TRUE,"7i"}</definedName>
    <definedName name="HRS.5" localSheetId="14" hidden="1">{#N/A,#N/A,TRUE,"7d";#N/A,#N/A,TRUE,"7g";#N/A,#N/A,TRUE,"7i"}</definedName>
    <definedName name="HRS.5" localSheetId="15" hidden="1">{#N/A,#N/A,TRUE,"7d";#N/A,#N/A,TRUE,"7g";#N/A,#N/A,TRUE,"7i"}</definedName>
    <definedName name="HRS.5" localSheetId="16" hidden="1">{#N/A,#N/A,TRUE,"7d";#N/A,#N/A,TRUE,"7g";#N/A,#N/A,TRUE,"7i"}</definedName>
    <definedName name="HRS.5" hidden="1">{#N/A,#N/A,TRUE,"7d";#N/A,#N/A,TRUE,"7g";#N/A,#N/A,TRUE,"7i"}</definedName>
    <definedName name="HTML_CodePage" hidden="1">1252</definedName>
    <definedName name="HTML_Control" localSheetId="13" hidden="1">{"'RR'!$A$2:$E$81"}</definedName>
    <definedName name="HTML_Control" localSheetId="14" hidden="1">{"'RR'!$A$2:$E$81"}</definedName>
    <definedName name="HTML_Control" localSheetId="15" hidden="1">{"'RR'!$A$2:$E$81"}</definedName>
    <definedName name="HTML_Control" localSheetId="16" hidden="1">{"'RR'!$A$2:$E$81"}</definedName>
    <definedName name="HTML_Control" hidden="1">{"'RR'!$A$2:$E$81"}</definedName>
    <definedName name="HTML_Control_1" hidden="1">{"'Sheet1'!$A$1:$G$85"}</definedName>
    <definedName name="HTML_Control_2" hidden="1">{"'Sheet1'!$A$1:$G$85"}</definedName>
    <definedName name="HTML_Control_3" hidden="1">{"'Sheet1'!$A$1:$G$85"}</definedName>
    <definedName name="HTML_Control_4" hidden="1">{"'Sheet1'!$A$1:$G$85"}</definedName>
    <definedName name="HTML_Control_5" hidden="1">{"'Sheet1'!$A$1:$G$85"}</definedName>
    <definedName name="HTML_Description" hidden="1">""</definedName>
    <definedName name="HTML_Email" hidden="1">""</definedName>
    <definedName name="HTML_Header" hidden="1">"RR"</definedName>
    <definedName name="HTML_LastUpdate" hidden="1">"11/10/99"</definedName>
    <definedName name="HTML_LineAfter" hidden="1">FALSE</definedName>
    <definedName name="HTML_LineBefore" hidden="1">FALSE</definedName>
    <definedName name="HTML_Name" hidden="1">"Departamento de Informática"</definedName>
    <definedName name="HTML_OBDlg2" hidden="1">TRUE</definedName>
    <definedName name="HTML_OBDlg4" hidden="1">TRUE</definedName>
    <definedName name="HTML_OS" hidden="1">0</definedName>
    <definedName name="HTML_PathFile" hidden="1">"C:\Intranet\Todos os Indicadores\MeuHTML.htm"</definedName>
    <definedName name="HTML_PathFileMac" hidden="1">"Macintosh HD:HomePageStuff:New_Home_Page:datafile:histret.html"</definedName>
    <definedName name="HTML_Title" hidden="1">"Regional 4 SET99"</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3_1" hidden="1">"'[DATES1.xls]98'!$A$2:$K$44"</definedName>
    <definedName name="HTML3_10" hidden="1">""</definedName>
    <definedName name="HTML3_11" hidden="1">1</definedName>
    <definedName name="HTML3_12" hidden="1">"Macintosh HD:Desktop Folder:test2"</definedName>
    <definedName name="HTML3_2" hidden="1">1</definedName>
    <definedName name="HTML3_3" hidden="1">"98/99 Disney Interactive Schedule"</definedName>
    <definedName name="HTML3_4" hidden="1">""</definedName>
    <definedName name="HTML3_5" hidden="1">""</definedName>
    <definedName name="HTML3_6" hidden="1">-4146</definedName>
    <definedName name="HTML3_7" hidden="1">-4146</definedName>
    <definedName name="HTML3_8" hidden="1">"12/24/97"</definedName>
    <definedName name="HTML3_9" hidden="1">"Disney Interactive"</definedName>
    <definedName name="HTML4_1" hidden="1">"'[projSCH.xls]98 &amp; 99'!$A$1:$L$45"</definedName>
    <definedName name="HTML4_10" hidden="1">""</definedName>
    <definedName name="HTML4_11" hidden="1">1</definedName>
    <definedName name="HTML4_12" hidden="1">"DI7.VOL2:PlanetDI:Prod_Mgr:schedule.htm"</definedName>
    <definedName name="HTML4_2" hidden="1">1</definedName>
    <definedName name="HTML4_3" hidden="1">"projSCH"</definedName>
    <definedName name="HTML4_4" hidden="1">"DI Domestic Release Schedule 98 &amp; 99"</definedName>
    <definedName name="HTML4_5" hidden="1">""</definedName>
    <definedName name="HTML4_6" hidden="1">-4146</definedName>
    <definedName name="HTML4_7" hidden="1">-4146</definedName>
    <definedName name="HTML4_8" hidden="1">"1/6/98"</definedName>
    <definedName name="HTML4_9" hidden="1">"R= Retail,  L=License,  B=Bundle"</definedName>
    <definedName name="HTML5_1" hidden="1">"'[projSCH.xls]98 &amp; 99'!$A$1:$L$44"</definedName>
    <definedName name="HTML5_10" hidden="1">""</definedName>
    <definedName name="HTML5_11" hidden="1">1</definedName>
    <definedName name="HTML5_12" hidden="1">"DI7.VOL2:PlanetDI:Prod_Mgr:SCHEDULE.HTM"</definedName>
    <definedName name="HTML5_2" hidden="1">1</definedName>
    <definedName name="HTML5_3" hidden="1">"projSCH"</definedName>
    <definedName name="HTML5_4" hidden="1">"DI Domestic Release Schedule 98/99"</definedName>
    <definedName name="HTML5_5" hidden="1">""</definedName>
    <definedName name="HTML5_6" hidden="1">-4146</definedName>
    <definedName name="HTML5_7" hidden="1">-4146</definedName>
    <definedName name="HTML5_8" hidden="1">"1/8/98"</definedName>
    <definedName name="HTML5_9" hidden="1">"R=Retail, L=License, B=Bundle"</definedName>
    <definedName name="HTML6_1" hidden="1">"'[projSCH.xls]98 &amp; 99'!$A$2:$K$44"</definedName>
    <definedName name="HTML6_10" hidden="1">""</definedName>
    <definedName name="HTML6_11" hidden="1">1</definedName>
    <definedName name="HTML6_12" hidden="1">"DI7.VOL2:PlanetDI:Prod_Mgr:SCHEDULE.HTM"</definedName>
    <definedName name="HTML6_2" hidden="1">1</definedName>
    <definedName name="HTML6_3" hidden="1">"projSCH"</definedName>
    <definedName name="HTML6_4" hidden="1">"DI Domestic Release Schedule 98/99"</definedName>
    <definedName name="HTML6_5" hidden="1">""</definedName>
    <definedName name="HTML6_6" hidden="1">-4146</definedName>
    <definedName name="HTML6_7" hidden="1">-4146</definedName>
    <definedName name="HTML6_8" hidden="1">"1/6/98"</definedName>
    <definedName name="HTML6_9" hidden="1">"R=Retail, L=License, B=Bundle"</definedName>
    <definedName name="HTMLCount" hidden="1">2</definedName>
    <definedName name="hyg" hidden="1">{#N/A,#N/A,FALSE,"Eastern";#N/A,#N/A,FALSE,"Western"}</definedName>
    <definedName name="hyg_1" hidden="1">{#N/A,#N/A,FALSE,"Eastern";#N/A,#N/A,FALSE,"Western"}</definedName>
    <definedName name="hyg_2" hidden="1">{#N/A,#N/A,FALSE,"Eastern";#N/A,#N/A,FALSE,"Western"}</definedName>
    <definedName name="hyg_3" hidden="1">{#N/A,#N/A,FALSE,"Eastern";#N/A,#N/A,FALSE,"Western"}</definedName>
    <definedName name="hyg_4" hidden="1">{#N/A,#N/A,FALSE,"Eastern";#N/A,#N/A,FALSE,"Western"}</definedName>
    <definedName name="hyg_5" hidden="1">{#N/A,#N/A,FALSE,"Eastern";#N/A,#N/A,FALSE,"Western"}</definedName>
    <definedName name="i">#REF!</definedName>
    <definedName name="I.I">#REF!</definedName>
    <definedName name="I.I.">#REF!</definedName>
    <definedName name="I.I._REAL">#REF!</definedName>
    <definedName name="I.P.I.">#REF!</definedName>
    <definedName name="I.P.I._NACION">#REF!</definedName>
    <definedName name="I.P.I._REAL">#REF!</definedName>
    <definedName name="ICMS_credito_PVC_01">#REF!</definedName>
    <definedName name="ICMS_credito_PVC_02">#REF!</definedName>
    <definedName name="ICMS_credito_PVC_03">#REF!</definedName>
    <definedName name="ICMS_credito_PVC_04">#REF!</definedName>
    <definedName name="ICMS_credito_PVC_05">#REF!</definedName>
    <definedName name="ICMS_credito_PVC_06">#REF!</definedName>
    <definedName name="ICMS_credito_PVC_07">#REF!</definedName>
    <definedName name="ICMS_credito_PVC_08">#REF!</definedName>
    <definedName name="ICMS_credito_PVC_09">#REF!</definedName>
    <definedName name="ICMS_credito_PVC_10">#REF!</definedName>
    <definedName name="ICMS_credito_PVC_11">#REF!</definedName>
    <definedName name="ICMS_EE">#REF!</definedName>
    <definedName name="ICMS_incentivo_01">#REF!</definedName>
    <definedName name="ICMS_incentivo_02">#REF!</definedName>
    <definedName name="ICMS_incentivo_03">#REF!</definedName>
    <definedName name="ICMS_incentivo_04">#REF!</definedName>
    <definedName name="ICMS_incentivo_05">#REF!</definedName>
    <definedName name="ICMS_incentivo_06">#REF!</definedName>
    <definedName name="ICMS_incentivo_07">#REF!</definedName>
    <definedName name="ICMS_incentivo_08">#REF!</definedName>
    <definedName name="ICMS_incentivo_09">#REF!</definedName>
    <definedName name="ICMS_incentivo_10">#REF!</definedName>
    <definedName name="ICMS_incentivo_11">#REF!</definedName>
    <definedName name="ICMS_outros">#REF!</definedName>
    <definedName name="ICSDMin">#REF!</definedName>
    <definedName name="iii" hidden="1">{#N/A,#N/A,FALSE,"SIM95"}</definedName>
    <definedName name="Img_ML_1a9i6f1a" hidden="1">"IMG_18"</definedName>
    <definedName name="Img_ML_2b1a1a6f" hidden="1">"IMG_11"</definedName>
    <definedName name="Img_ML_2b2b8h8h" hidden="1">"IMG_18"</definedName>
    <definedName name="Img_ML_2b4d2b3c" hidden="1">"IMG_18"</definedName>
    <definedName name="Img_ML_3c7g1a7g" hidden="1">"IMG_12"</definedName>
    <definedName name="Img_ML_3c9i9i4d" hidden="1">"IMG_11"</definedName>
    <definedName name="Img_ML_4d2b6f6f" hidden="1">"IMG_18"</definedName>
    <definedName name="Img_ML_4d4d7g3c" hidden="1">"IMG_11"</definedName>
    <definedName name="Img_ML_5e1a1a7g" hidden="1">"IMG_18"</definedName>
    <definedName name="Img_ML_5e7g5e5e" hidden="1">"IMG_11"</definedName>
    <definedName name="Img_ML_5h6q3g8u" hidden="1">"IMG_11"</definedName>
    <definedName name="Img_ML_6f9i2b5e" hidden="1">"IMG_18"</definedName>
    <definedName name="Img_ML_7g5e5e2b" hidden="1">"IMG_11"</definedName>
    <definedName name="Img_ML_7m5m4k3b" hidden="1">"IMG_11"</definedName>
    <definedName name="Img_ML_8h5e9i3c" hidden="1">"IMG_11"</definedName>
    <definedName name="Img_ML_8h7g3c9i" hidden="1">"IMG_11"</definedName>
    <definedName name="Img_ML_8h7g4d4d" hidden="1">"IMG_12"</definedName>
    <definedName name="ImportFile">#N/A</definedName>
    <definedName name="IMPOSTOS_SOBRE_COMPRAS_POR_FÁBRICA____US__1.000">#REF!</definedName>
    <definedName name="Improvement">#REF!</definedName>
    <definedName name="in">#REF!</definedName>
    <definedName name="incentivo_ICMS">#REF!</definedName>
    <definedName name="IndDesvio">#REF!</definedName>
    <definedName name="Independentes" hidden="1">{#N/A,#N/A,FALSE,"SIM95"}</definedName>
    <definedName name="Índice">#REF!</definedName>
    <definedName name="IndiceFinanc8">#REF!</definedName>
    <definedName name="IndiceFinanc9">#REF!</definedName>
    <definedName name="IndiceUS1">#REF!</definedName>
    <definedName name="inflacao_US">#REF!</definedName>
    <definedName name="INV_ECON_MENSAL" hidden="1">{#N/A,#N/A,FALSE,"DEF1";#N/A,#N/A,FALSE,"DEF2";#N/A,#N/A,FALSE,"DEF3"}</definedName>
    <definedName name="INV_ECON_MENSAL_1" hidden="1">{#N/A,#N/A,FALSE,"DEF1";#N/A,#N/A,FALSE,"DEF2";#N/A,#N/A,FALSE,"DEF3"}</definedName>
    <definedName name="INV_ECON_MENSAL_2" hidden="1">{#N/A,#N/A,FALSE,"DEF1";#N/A,#N/A,FALSE,"DEF2";#N/A,#N/A,FALSE,"DEF3"}</definedName>
    <definedName name="INV_ECON_MENSAL_3" hidden="1">{#N/A,#N/A,FALSE,"DEF1";#N/A,#N/A,FALSE,"DEF2";#N/A,#N/A,FALSE,"DEF3"}</definedName>
    <definedName name="INV_ECON_MENSAL_4" hidden="1">{#N/A,#N/A,FALSE,"DEF1";#N/A,#N/A,FALSE,"DEF2";#N/A,#N/A,FALSE,"DEF3"}</definedName>
    <definedName name="INV_ECON_MENSAL_5" hidden="1">{#N/A,#N/A,FALSE,"DEF1";#N/A,#N/A,FALSE,"DEF2";#N/A,#N/A,FALSE,"DEF3"}</definedName>
    <definedName name="inv_financ_Mensal_desemb" hidden="1">{#N/A,#N/A,FALSE,"DEF1";#N/A,#N/A,FALSE,"DEF2";#N/A,#N/A,FALSE,"DEF3"}</definedName>
    <definedName name="inv_financ_Mensal_desemb_1" hidden="1">{#N/A,#N/A,FALSE,"DEF1";#N/A,#N/A,FALSE,"DEF2";#N/A,#N/A,FALSE,"DEF3"}</definedName>
    <definedName name="inv_financ_Mensal_desemb_2" hidden="1">{#N/A,#N/A,FALSE,"DEF1";#N/A,#N/A,FALSE,"DEF2";#N/A,#N/A,FALSE,"DEF3"}</definedName>
    <definedName name="inv_financ_Mensal_desemb_3" hidden="1">{#N/A,#N/A,FALSE,"DEF1";#N/A,#N/A,FALSE,"DEF2";#N/A,#N/A,FALSE,"DEF3"}</definedName>
    <definedName name="inv_financ_Mensal_desemb_4" hidden="1">{#N/A,#N/A,FALSE,"DEF1";#N/A,#N/A,FALSE,"DEF2";#N/A,#N/A,FALSE,"DEF3"}</definedName>
    <definedName name="inv_financ_Mensal_desemb_5" hidden="1">{#N/A,#N/A,FALSE,"DEF1";#N/A,#N/A,FALSE,"DEF2";#N/A,#N/A,FALSE,"DEF3"}</definedName>
    <definedName name="inv_fixo_cs_asahi">#REF!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BR" hidden="1">"c34"</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BR" hidden="1">"c41"</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REUT" hidden="1">"c5439"</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HIGH_EST_REUT" hidden="1">"c5441"</definedName>
    <definedName name="IQ_BV_SHARE_LOW_EST" hidden="1">"c3543"</definedName>
    <definedName name="IQ_BV_SHARE_LOW_EST_CIQ" hidden="1">"c3803"</definedName>
    <definedName name="IQ_BV_SHARE_LOW_EST_REUT" hidden="1">"c5442"</definedName>
    <definedName name="IQ_BV_SHARE_MEDIAN_EST" hidden="1">"c3544"</definedName>
    <definedName name="IQ_BV_SHARE_MEDIAN_EST_CIQ" hidden="1">"c3801"</definedName>
    <definedName name="IQ_BV_SHARE_MEDIAN_EST_REUT" hidden="1">"c5440"</definedName>
    <definedName name="IQ_BV_SHARE_NUM_EST" hidden="1">"c3539"</definedName>
    <definedName name="IQ_BV_SHARE_NUM_EST_CIQ" hidden="1">"c3804"</definedName>
    <definedName name="IQ_BV_SHARE_NUM_EST_REUT" hidden="1">"c5443"</definedName>
    <definedName name="IQ_BV_SHARE_STDDEV_EST" hidden="1">"c3540"</definedName>
    <definedName name="IQ_BV_SHARE_STDDEV_EST_CIQ" hidden="1">"c3805"</definedName>
    <definedName name="IQ_BV_SHARE_STDDEV_EST_REUT" hidden="1">"c5444"</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BNK" hidden="1">"c110"</definedName>
    <definedName name="IQ_CAPEX_BR" hidden="1">"c111"</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REUT" hidden="1">"c3969"</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CIQ" hidden="1">"c3810"</definedName>
    <definedName name="IQ_CAPEX_LOW_EST_REUT" hidden="1">"c3972"</definedName>
    <definedName name="IQ_CAPEX_LOW_GUIDANCE" hidden="1">"c4220"</definedName>
    <definedName name="IQ_CAPEX_MEDIAN_EST" hidden="1">"c3526"</definedName>
    <definedName name="IQ_CAPEX_MEDIAN_EST_CIQ" hidden="1">"c3808"</definedName>
    <definedName name="IQ_CAPEX_MEDIAN_EST_REUT" hidden="1">"c3970"</definedName>
    <definedName name="IQ_CAPEX_NUM_EST" hidden="1">"c3521"</definedName>
    <definedName name="IQ_CAPEX_NUM_EST_CIQ" hidden="1">"c3811"</definedName>
    <definedName name="IQ_CAPEX_NUM_EST_REUT" hidden="1">"c3973"</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GUIDANCE" hidden="1">"c4155"</definedName>
    <definedName name="IQ_CASH_FLOW_HIGH_EST" hidden="1">"c4156"</definedName>
    <definedName name="IQ_CASH_FLOW_HIGH_EST_CIQ" hidden="1">"c4568"</definedName>
    <definedName name="IQ_CASH_FLOW_HIGH_GUIDANCE" hidden="1">"c4201"</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LOW_GUIDANCE" hidden="1">"c4241"</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HIGH_EST" hidden="1">"c4251"</definedName>
    <definedName name="IQ_CASH_ST_INVEST_HIGH_EST_CIQ" hidden="1">"c4777"</definedName>
    <definedName name="IQ_CASH_ST_INVEST_HIGH_GUIDANCE" hidden="1">"c4195"</definedName>
    <definedName name="IQ_CASH_ST_INVEST_LOW_EST" hidden="1">"c4252"</definedName>
    <definedName name="IQ_CASH_ST_INVEST_LOW_EST_CIQ" hidden="1">"c4778"</definedName>
    <definedName name="IQ_CASH_ST_INVEST_LOW_GUIDANCE" hidden="1">"c4235"</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REUT" hidden="1">"c3844"</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EST_REUT" hidden="1">"c3846"</definedName>
    <definedName name="IQ_CFPS_HIGH_GUIDANCE" hidden="1">"c4167"</definedName>
    <definedName name="IQ_CFPS_LOW_EST" hidden="1">"c1670"</definedName>
    <definedName name="IQ_CFPS_LOW_EST_CIQ" hidden="1">"c3678"</definedName>
    <definedName name="IQ_CFPS_LOW_EST_REUT" hidden="1">"c3847"</definedName>
    <definedName name="IQ_CFPS_LOW_GUIDANCE" hidden="1">"c4207"</definedName>
    <definedName name="IQ_CFPS_MEDIAN_EST" hidden="1">"c1668"</definedName>
    <definedName name="IQ_CFPS_MEDIAN_EST_CIQ" hidden="1">"c3676"</definedName>
    <definedName name="IQ_CFPS_MEDIAN_EST_REUT" hidden="1">"c3845"</definedName>
    <definedName name="IQ_CFPS_NUM_EST" hidden="1">"c1671"</definedName>
    <definedName name="IQ_CFPS_NUM_EST_CIQ" hidden="1">"c3679"</definedName>
    <definedName name="IQ_CFPS_NUM_EST_REUT" hidden="1">"c3848"</definedName>
    <definedName name="IQ_CFPS_STDDEV_EST" hidden="1">"c1672"</definedName>
    <definedName name="IQ_CFPS_STDDEV_EST_CIQ" hidden="1">"c3680"</definedName>
    <definedName name="IQ_CFPS_STDDEV_EST_REUT" hidden="1">"c3849"</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BR" hidden="1">"c248"</definedName>
    <definedName name="IQ_DA_CF" hidden="1">"c249"</definedName>
    <definedName name="IQ_DA_CF_BNK" hidden="1">"c250"</definedName>
    <definedName name="IQ_DA_CF_BR" hidden="1">"c251"</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REUT" hidden="1">"c3851"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EST_REUT" hidden="1">"c3853"</definedName>
    <definedName name="IQ_DPS_HIGH_GUIDANCE" hidden="1">"c4168"</definedName>
    <definedName name="IQ_DPS_LOW_EST" hidden="1">"c1677"</definedName>
    <definedName name="IQ_DPS_LOW_EST_CIQ" hidden="1">"c3685"</definedName>
    <definedName name="IQ_DPS_LOW_EST_REUT" hidden="1">"c3854"</definedName>
    <definedName name="IQ_DPS_LOW_GUIDANCE" hidden="1">"c4208"</definedName>
    <definedName name="IQ_DPS_MEDIAN_EST" hidden="1">"c1675"</definedName>
    <definedName name="IQ_DPS_MEDIAN_EST_CIQ" hidden="1">"c3683"</definedName>
    <definedName name="IQ_DPS_MEDIAN_EST_REUT" hidden="1">"c3852"</definedName>
    <definedName name="IQ_DPS_NUM_EST" hidden="1">"c1678"</definedName>
    <definedName name="IQ_DPS_NUM_EST_CIQ" hidden="1">"c3686"</definedName>
    <definedName name="IQ_DPS_NUM_EST_REUT" hidden="1">"c3855"</definedName>
    <definedName name="IQ_DPS_STDDEV_EST" hidden="1">"c1679"</definedName>
    <definedName name="IQ_DPS_STDDEV_EST_CIQ" hidden="1">"c3687"</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ANNOUNCE_DATE_REUT" hidden="1">"c5314"</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REUT" hidden="1">"c5333"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HIGH_EST" hidden="1">"c4308"</definedName>
    <definedName name="IQ_EBIT_GW_HIGH_EST_CIQ" hidden="1">"c4833"</definedName>
    <definedName name="IQ_EBIT_GW_HIGH_GUIDANCE" hidden="1">"c4171"</definedName>
    <definedName name="IQ_EBIT_GW_LOW_EST" hidden="1">"c4309"</definedName>
    <definedName name="IQ_EBIT_GW_LOW_EST_CIQ" hidden="1">"c4834"</definedName>
    <definedName name="IQ_EBIT_GW_LOW_GUIDANCE" hidden="1">"c4211"</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CIQ" hidden="1">"c4675"</definedName>
    <definedName name="IQ_EBIT_MEDIAN_EST_REUT" hidden="1">"c5334"</definedName>
    <definedName name="IQ_EBIT_NUM_EST" hidden="1">"c1685"</definedName>
    <definedName name="IQ_EBIT_NUM_EST_CIQ" hidden="1">"c4678"</definedName>
    <definedName name="IQ_EBIT_NUM_EST_REUT" hidden="1">"c5337"</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HIGH_EST" hidden="1">"c4322"</definedName>
    <definedName name="IQ_EBIT_SBC_GW_HIGH_EST_CIQ" hidden="1">"c4847"</definedName>
    <definedName name="IQ_EBIT_SBC_GW_HIGH_GUIDANCE" hidden="1">"c4193"</definedName>
    <definedName name="IQ_EBIT_SBC_GW_LOW_EST" hidden="1">"c4323"</definedName>
    <definedName name="IQ_EBIT_SBC_GW_LOW_EST_CIQ" hidden="1">"c4848"</definedName>
    <definedName name="IQ_EBIT_SBC_GW_LOW_GUIDANCE" hidden="1">"c4233"</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LOW_EST" hidden="1">"c4329"</definedName>
    <definedName name="IQ_EBIT_SBC_LOW_EST_CIQ" hidden="1">"c4854"</definedName>
    <definedName name="IQ_EBIT_SBC_LOW_GUIDANCE" hidden="1">"c4232"</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REUT" hidden="1">"c3640"</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EST_REUT" hidden="1">"c3642"</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HIGH_EST" hidden="1">"c4339"</definedName>
    <definedName name="IQ_EBITDA_SBC_HIGH_EST_CIQ" hidden="1">"c4864"</definedName>
    <definedName name="IQ_EBITDA_SBC_HIGH_GUIDANCE" hidden="1">"c4194"</definedName>
    <definedName name="IQ_EBITDA_SBC_LOW_EST" hidden="1">"c4340"</definedName>
    <definedName name="IQ_EBITDA_SBC_LOW_EST_CIQ" hidden="1">"c4865"</definedName>
    <definedName name="IQ_EBITDA_SBC_LOW_GUIDANCE" hidden="1">"c4234"</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 hidden="1">"c378"</definedName>
    <definedName name="IQ_EBT_EXCL" hidden="1">"c379"</definedName>
    <definedName name="IQ_EBT_EXCL_BNK" hidden="1">"c380"</definedName>
    <definedName name="IQ_EBT_EXCL_BR" hidden="1">"c381"</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HIGH_EST" hidden="1">"c4356"</definedName>
    <definedName name="IQ_EBT_SBC_GW_HIGH_EST_CIQ" hidden="1">"c4881"</definedName>
    <definedName name="IQ_EBT_SBC_GW_HIGH_GUIDANCE" hidden="1">"c4191"</definedName>
    <definedName name="IQ_EBT_SBC_GW_LOW_EST" hidden="1">"c4357"</definedName>
    <definedName name="IQ_EBT_SBC_GW_LOW_EST_CIQ" hidden="1">"c4882"</definedName>
    <definedName name="IQ_EBT_SBC_GW_LOW_GUIDANCE" hidden="1">"c4231"</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LOW_EST" hidden="1">"c4363"</definedName>
    <definedName name="IQ_EBT_SBC_LOW_EST_CIQ" hidden="1">"c4888"</definedName>
    <definedName name="IQ_EBT_SBC_LOW_GUIDANCE" hidden="1">"c4230"</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REUT" hidden="1">"c5453"</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REUT" hidden="1">"c5389"</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EST_REUT" hidden="1">"c5391"</definedName>
    <definedName name="IQ_EPS_GW_HIGH_GUIDANCE" hidden="1">"c4373"</definedName>
    <definedName name="IQ_EPS_GW_LOW_EST" hidden="1">"c1740"</definedName>
    <definedName name="IQ_EPS_GW_LOW_EST_CIQ" hidden="1">"c4726"</definedName>
    <definedName name="IQ_EPS_GW_LOW_EST_REUT" hidden="1">"c5392"</definedName>
    <definedName name="IQ_EPS_GW_LOW_GUIDANCE" hidden="1">"c4206"</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_ACT_OR_EST_REUT" hidden="1">"c5470"</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REUT" hidden="1">"c5396"</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HIGH_EST" hidden="1">"c4382"</definedName>
    <definedName name="IQ_EPS_SBC_GW_HIGH_EST_CIQ" hidden="1">"c4907"</definedName>
    <definedName name="IQ_EPS_SBC_GW_HIGH_GUIDANCE" hidden="1">"c4189"</definedName>
    <definedName name="IQ_EPS_SBC_GW_LOW_EST" hidden="1">"c4383"</definedName>
    <definedName name="IQ_EPS_SBC_GW_LOW_EST_CIQ" hidden="1">"c4908"</definedName>
    <definedName name="IQ_EPS_SBC_GW_LOW_GUIDANCE" hidden="1">"c4229"</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LOW_EST" hidden="1">"c4389"</definedName>
    <definedName name="IQ_EPS_SBC_LOW_EST_CIQ" hidden="1">"c4914"</definedName>
    <definedName name="IQ_EPS_SBC_LOW_GUIDANCE" hidden="1">"c4228"</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CAPEX" hidden="1">"c3546"</definedName>
    <definedName name="IQ_EST_ACT_CAPEX_CIQ" hidden="1">"c3813"</definedName>
    <definedName name="IQ_EST_ACT_CAPEX_REUT" hidden="1">"c3975"</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REUT" hidden="1">"c3843"</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AV_SHARE_REUT" hidden="1">"c5616"</definedName>
    <definedName name="IQ_EST_ACT_NET_DEBT" hidden="1">"c3545"</definedName>
    <definedName name="IQ_EST_ACT_NET_DEBT_CIQ" hidden="1">"c3820"</definedName>
    <definedName name="IQ_EST_ACT_NET_DEBT_REUT" hidden="1">"c5446"</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OPER_INC_REUT" hidden="1">"c5346"</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ASSETS_REUT" hidden="1">"c3996"</definedName>
    <definedName name="IQ_EST_ACT_RETURN_EQUITY" hidden="1">"c3548"</definedName>
    <definedName name="IQ_EST_ACT_RETURN_EQUITY_CIQ" hidden="1">"c3827"</definedName>
    <definedName name="IQ_EST_ACT_RETURN_EQUITY_REUT" hidden="1">"c3989"</definedName>
    <definedName name="IQ_EST_ACT_REV" hidden="1">"c2113"</definedName>
    <definedName name="IQ_EST_ACT_REV_CIQ" hidden="1">"c3666"</definedName>
    <definedName name="IQ_EST_ACT_REV_REUT" hidden="1">"c3835"</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2YR" hidden="1">"c3589"</definedName>
    <definedName name="IQ_EST_CAPEX_GROWTH_2YR_CIQ" hidden="1">"c4973"</definedName>
    <definedName name="IQ_EST_CAPEX_GROWTH_2YR_REUT" hidden="1">"c5448"</definedName>
    <definedName name="IQ_EST_CAPEX_GROWTH_Q_1YR" hidden="1">"c3590"</definedName>
    <definedName name="IQ_EST_CAPEX_GROWTH_Q_1YR_CIQ" hidden="1">"c4974"</definedName>
    <definedName name="IQ_EST_CAPEX_GROWTH_Q_1YR_REUT" hidden="1">"c5449"</definedName>
    <definedName name="IQ_EST_CAPEX_SEQ_GROWTH_Q" hidden="1">"c3591"</definedName>
    <definedName name="IQ_EST_CAPEX_SEQ_GROWTH_Q_CIQ" hidden="1">"c4975"</definedName>
    <definedName name="IQ_EST_CAPEX_SEQ_GROWTH_Q_REUT" hidden="1">"c5450"</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GROWTH_1YR" hidden="1">"c1774"</definedName>
    <definedName name="IQ_EST_CFPS_GROWTH_1YR_CIQ" hidden="1">"c3709"</definedName>
    <definedName name="IQ_EST_CFPS_GROWTH_1YR_REUT" hidden="1">"c3878"</definedName>
    <definedName name="IQ_EST_CFPS_GROWTH_2YR" hidden="1">"c1775"</definedName>
    <definedName name="IQ_EST_CFPS_GROWTH_2YR_CIQ" hidden="1">"c3710"</definedName>
    <definedName name="IQ_EST_CFPS_GROWTH_2YR_REUT" hidden="1">"c3879"</definedName>
    <definedName name="IQ_EST_CFPS_GROWTH_Q_1YR" hidden="1">"c1776"</definedName>
    <definedName name="IQ_EST_CFPS_GROWTH_Q_1YR_CIQ" hidden="1">"c3711"</definedName>
    <definedName name="IQ_EST_CFPS_GROWTH_Q_1YR_REUT" hidden="1">"c3880"</definedName>
    <definedName name="IQ_EST_CFPS_SEQ_GROWTH_Q" hidden="1">"c1777"</definedName>
    <definedName name="IQ_EST_CFPS_SEQ_GROWTH_Q_CIQ" hidden="1">"c3712"</definedName>
    <definedName name="IQ_EST_CFPS_SEQ_GROWTH_Q_REUT" hidden="1">"c3881"</definedName>
    <definedName name="IQ_EST_CFPS_SURPRISE_PERCENT" hidden="1">"c1872"</definedName>
    <definedName name="IQ_EST_CFPS_SURPRISE_PERCENT_CIQ" hidden="1">"c3724"</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GROWTH_1YR" hidden="1">"c1778"</definedName>
    <definedName name="IQ_EST_DPS_GROWTH_1YR_CIQ" hidden="1">"c3713"</definedName>
    <definedName name="IQ_EST_DPS_GROWTH_1YR_REUT" hidden="1">"c3882"</definedName>
    <definedName name="IQ_EST_DPS_GROWTH_2YR" hidden="1">"c1779"</definedName>
    <definedName name="IQ_EST_DPS_GROWTH_2YR_CIQ" hidden="1">"c3714"</definedName>
    <definedName name="IQ_EST_DPS_GROWTH_2YR_REUT" hidden="1">"c3883"</definedName>
    <definedName name="IQ_EST_DPS_GROWTH_Q_1YR" hidden="1">"c1780"</definedName>
    <definedName name="IQ_EST_DPS_GROWTH_Q_1YR_CIQ" hidden="1">"c3715"</definedName>
    <definedName name="IQ_EST_DPS_GROWTH_Q_1YR_REUT" hidden="1">"c3884"</definedName>
    <definedName name="IQ_EST_DPS_SEQ_GROWTH_Q" hidden="1">"c1781"</definedName>
    <definedName name="IQ_EST_DPS_SEQ_GROWTH_Q_CIQ" hidden="1">"c3716"</definedName>
    <definedName name="IQ_EST_DPS_SEQ_GROWTH_Q_REUT" hidden="1">"c3885"</definedName>
    <definedName name="IQ_EST_DPS_SURPRISE_PERCENT" hidden="1">"c1874"</definedName>
    <definedName name="IQ_EST_DPS_SURPRISE_PERCENT_CIQ" hidden="1">"c3726"</definedName>
    <definedName name="IQ_EST_DPS_SURPRISE_PERCENT_REUT" hidden="1">"c3895"</definedName>
    <definedName name="IQ_EST_EBIT_DIFF" hidden="1">"c1875"</definedName>
    <definedName name="IQ_EST_EBIT_DIFF_CIQ" hidden="1">"c4747"</definedName>
    <definedName name="IQ_EST_EBIT_DIFF_REUT" hidden="1">"c5413"</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DIFF_REUT" hidden="1">"c3890"</definedName>
    <definedName name="IQ_EST_FFO_GROWTH_1YR" hidden="1">"c4425"</definedName>
    <definedName name="IQ_EST_FFO_GROWTH_1YR_CIQ" hidden="1">"c4950"</definedName>
    <definedName name="IQ_EST_FFO_GROWTH_1YR_REUT" hidden="1">"c3874"</definedName>
    <definedName name="IQ_EST_FFO_GROWTH_2YR" hidden="1">"c4426"</definedName>
    <definedName name="IQ_EST_FFO_GROWTH_2YR_CIQ" hidden="1">"c4951"</definedName>
    <definedName name="IQ_EST_FFO_GROWTH_2YR_REUT" hidden="1">"c3875"</definedName>
    <definedName name="IQ_EST_FFO_GROWTH_Q_1YR" hidden="1">"c4427"</definedName>
    <definedName name="IQ_EST_FFO_GROWTH_Q_1YR_CIQ" hidden="1">"c4952"</definedName>
    <definedName name="IQ_EST_FFO_GROWTH_Q_1YR_REUT" hidden="1">"c3876"</definedName>
    <definedName name="IQ_EST_FFO_SEQ_GROWTH_Q" hidden="1">"c4428"</definedName>
    <definedName name="IQ_EST_FFO_SEQ_GROWTH_Q_CIQ" hidden="1">"c4953"</definedName>
    <definedName name="IQ_EST_FFO_SEQ_GROWTH_Q_REUT" hidden="1">"c3877"</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SURPRISE_PERCENT" hidden="1">"c1878"</definedName>
    <definedName name="IQ_EST_OPER_INC_SURPRISE_PERCENT_CIQ" hidden="1">"c12018"</definedName>
    <definedName name="IQ_EST_OPER_INC_SURPRISE_PERCENT_REUT" hidden="1">"c5416"</definedName>
    <definedName name="IQ_EST_PRE_TAX_DIFF" hidden="1">"c1879"</definedName>
    <definedName name="IQ_EST_PRE_TAX_DIFF_CIQ" hidden="1">"c4749"</definedName>
    <definedName name="IQ_EST_PRE_TAX_DIFF_REUT" hidden="1">"c5417"</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EST_REUT" hidden="1">"c3837"</definedName>
    <definedName name="IQ_FFO_GUIDANCE" hidden="1">"c4443"</definedName>
    <definedName name="IQ_FFO_HIGH_EST" hidden="1">"c4448"</definedName>
    <definedName name="IQ_FFO_HIGH_EST_REUT" hidden="1">"c3839"</definedName>
    <definedName name="IQ_FFO_HIGH_GUIDANCE" hidden="1">"c4184"</definedName>
    <definedName name="IQ_FFO_LOW_EST" hidden="1">"c4449"</definedName>
    <definedName name="IQ_FFO_LOW_EST_REUT" hidden="1">"c3840"</definedName>
    <definedName name="IQ_FFO_LOW_GUIDANCE" hidden="1">"c4224"</definedName>
    <definedName name="IQ_FFO_MEDIAN_EST" hidden="1">"c4450"</definedName>
    <definedName name="IQ_FFO_MEDIAN_EST_REUT" hidden="1">"c3838"</definedName>
    <definedName name="IQ_FFO_NUM_EST" hidden="1">"c4451"</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STDDEV_EST_REUT" hidden="1">"c3842"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BR" hidden="1">"c532"</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BR" hidden="1">"c586"</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BR" hidden="1">"c649"</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 hidden="1">"c4458"</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BR" hidden="1">"c715"</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REUT" hidden="1">"c5617"</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REUT" hidden="1">"c3976"</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GUIDANCE" hidden="1">"c4221"</definedName>
    <definedName name="IQ_NET_DEBT_MEDIAN_EST" hidden="1">"c3520"</definedName>
    <definedName name="IQ_NET_DEBT_MEDIAN_EST_CIQ" hidden="1">"c3815"</definedName>
    <definedName name="IQ_NET_DEBT_MEDIAN_EST_REUT" hidden="1">"c3977"</definedName>
    <definedName name="IQ_NET_DEBT_NUM_EST" hidden="1">"c3515"</definedName>
    <definedName name="IQ_NET_DEBT_NUM_EST_CIQ" hidden="1">"c3818"</definedName>
    <definedName name="IQ_NET_DEBT_NUM_EST_REUT" hidden="1">"c3980"</definedName>
    <definedName name="IQ_NET_DEBT_STDDEV_EST" hidden="1">"c3516"</definedName>
    <definedName name="IQ_NET_DEBT_STDDEV_EST_CIQ" hidden="1">"c3819"</definedName>
    <definedName name="IQ_NET_DEBT_STDDEV_EST_REUT" hidden="1">"c3981"</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REUT" hidden="1">"c5368"</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REUT" hidden="1">"c5375"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LOW_EST" hidden="1">"c1726"</definedName>
    <definedName name="IQ_NI_GW_LOW_EST_CIQ" hidden="1">"c4712"</definedName>
    <definedName name="IQ_NI_GW_LOW_EST_REUT" hidden="1">"c5378"</definedName>
    <definedName name="IQ_NI_GW_LOW_GUIDANCE" hidden="1">"c4218"</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GUIDANCE" hidden="1">"c4176"</definedName>
    <definedName name="IQ_NI_LOW_EST" hidden="1">"c1719"</definedName>
    <definedName name="IQ_NI_LOW_EST_CIQ" hidden="1">"c4705"</definedName>
    <definedName name="IQ_NI_LOW_EST_REUT" hidden="1">"c5371"</definedName>
    <definedName name="IQ_NI_LOW_GUIDANCE" hidden="1">"c4216"</definedName>
    <definedName name="IQ_NI_MARGIN" hidden="1">"c794"</definedName>
    <definedName name="IQ_NI_MEDIAN_EST" hidden="1">"c1717"</definedName>
    <definedName name="IQ_NI_MEDIAN_EST_CIQ" hidden="1">"c4703"</definedName>
    <definedName name="IQ_NI_MEDIAN_EST_REUT" hidden="1">"c5369"</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REUT" hidden="1">"c5382"</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HIGH_EST" hidden="1">"c4480"</definedName>
    <definedName name="IQ_NI_SBC_GW_HIGH_EST_CIQ" hidden="1">"c5018"</definedName>
    <definedName name="IQ_NI_SBC_GW_HIGH_GUIDANCE" hidden="1">"c4187"</definedName>
    <definedName name="IQ_NI_SBC_GW_LOW_EST" hidden="1">"c4481"</definedName>
    <definedName name="IQ_NI_SBC_GW_LOW_EST_CIQ" hidden="1">"c5019"</definedName>
    <definedName name="IQ_NI_SBC_GW_LOW_GUIDANCE" hidden="1">"c4227"</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LOW_EST" hidden="1">"c4487"</definedName>
    <definedName name="IQ_NI_SBC_LOW_EST_CIQ" hidden="1">"c5025"</definedName>
    <definedName name="IQ_NI_SBC_LOW_GUIDANCE" hidden="1">"c4226"</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BR" hidden="1">"c850"</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REUT" hidden="1">"c5340"</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NUM_EST" hidden="1">"c1692"</definedName>
    <definedName name="IQ_OPER_INC_NUM_EST_CIQ" hidden="1">"c12014"</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BR" hidden="1">"c5566"</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BR" hidden="1">"c862"</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BR" hidden="1">"c895"</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BR" hidden="1">"c957"</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BR" hidden="1">"c1011"</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DAY" hidden="1">"c1806"</definedName>
    <definedName name="IQ_PERCENT_CHANGE_EST_CFPS_DAY_CIQ" hidden="1">"c3750"</definedName>
    <definedName name="IQ_PERCENT_CHANGE_EST_CFPS_DAY_REUT" hidden="1">"c3919"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WEEK" hidden="1">"c1807"</definedName>
    <definedName name="IQ_PERCENT_CHANGE_EST_CFPS_WEEK_CIQ" hidden="1">"c3793"</definedName>
    <definedName name="IQ_PERCENT_CHANGE_EST_CFPS_WEEK_REUT" hidden="1">"c3962"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DAY" hidden="1">"c1814"</definedName>
    <definedName name="IQ_PERCENT_CHANGE_EST_DPS_DAY_CIQ" hidden="1">"c3757"</definedName>
    <definedName name="IQ_PERCENT_CHANGE_EST_DPS_DAY_REUT" hidden="1">"c3926"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WEEK" hidden="1">"c1815"</definedName>
    <definedName name="IQ_PERCENT_CHANGE_EST_DPS_WEEK_CIQ" hidden="1">"c3794"</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REUT" hidden="1">"c5354"</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REUT" hidden="1">"c5347"</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HIGH_EST_REUT" hidden="1">"c5349"</definedName>
    <definedName name="IQ_PRETAX_INC_LOW_EST" hidden="1">"c1698"</definedName>
    <definedName name="IQ_PRETAX_INC_LOW_EST_CIQ" hidden="1">"c4684"</definedName>
    <definedName name="IQ_PRETAX_INC_LOW_EST_REUT" hidden="1">"c5350"</definedName>
    <definedName name="IQ_PRETAX_INC_MEDIAN_EST" hidden="1">"c1696"</definedName>
    <definedName name="IQ_PRETAX_INC_MEDIAN_EST_CIQ" hidden="1">"c4682"</definedName>
    <definedName name="IQ_PRETAX_INC_MEDIAN_EST_REUT" hidden="1">"c5348"</definedName>
    <definedName name="IQ_PRETAX_INC_NUM_EST" hidden="1">"c1699"</definedName>
    <definedName name="IQ_PRETAX_INC_NUM_EST_CIQ" hidden="1">"c4685"</definedName>
    <definedName name="IQ_PRETAX_INC_NUM_EST_REUT" hidden="1">"c5351"</definedName>
    <definedName name="IQ_PRETAX_INC_STDDEV_EST" hidden="1">"c1700"</definedName>
    <definedName name="IQ_PRETAX_INC_STDDEV_EST_CIQ" hidden="1">"c4686"</definedName>
    <definedName name="IQ_PRETAX_INC_STDDEV_EST_REUT" hidden="1">"c5352"</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REUT" hidden="1">"c5361"</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CFPS_FWD_REUT" hidden="1">"c4053"</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HIGH_EST" hidden="1">"c4501"</definedName>
    <definedName name="IQ_RECURRING_PROFIT_HIGH_EST_CIQ" hidden="1">"c5039"</definedName>
    <definedName name="IQ_RECURRING_PROFIT_HIGH_GUIDANCE" hidden="1">"c4179"</definedName>
    <definedName name="IQ_RECURRING_PROFIT_LOW_EST" hidden="1">"c4502"</definedName>
    <definedName name="IQ_RECURRING_PROFIT_LOW_EST_CIQ" hidden="1">"c5040"</definedName>
    <definedName name="IQ_RECURRING_PROFIT_LOW_GUIDANCE" hidden="1">"c4219"</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BANK" hidden="1">"c1114"</definedName>
    <definedName name="IQ_RETURN_ASSETS_BROK" hidden="1">"c1115"</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REUT" hidden="1">"c3990"</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EST_REUT" hidden="1">"c3992"</definedName>
    <definedName name="IQ_RETURN_ASSETS_HIGH_GUIDANCE" hidden="1">"c4183"</definedName>
    <definedName name="IQ_RETURN_ASSETS_LOW_EST" hidden="1">"c3531"</definedName>
    <definedName name="IQ_RETURN_ASSETS_LOW_EST_CIQ" hidden="1">"c3831"</definedName>
    <definedName name="IQ_RETURN_ASSETS_LOW_EST_REUT" hidden="1">"c3993"</definedName>
    <definedName name="IQ_RETURN_ASSETS_LOW_GUIDANCE" hidden="1">"c4223"</definedName>
    <definedName name="IQ_RETURN_ASSETS_MEDIAN_EST" hidden="1">"c3532"</definedName>
    <definedName name="IQ_RETURN_ASSETS_MEDIAN_EST_CIQ" hidden="1">"c3829"</definedName>
    <definedName name="IQ_RETURN_ASSETS_MEDIAN_EST_REUT" hidden="1">"c3991"</definedName>
    <definedName name="IQ_RETURN_ASSETS_NUM_EST" hidden="1">"c3527"</definedName>
    <definedName name="IQ_RETURN_ASSETS_NUM_EST_CIQ" hidden="1">"c3832"</definedName>
    <definedName name="IQ_RETURN_ASSETS_NUM_EST_REUT" hidden="1">"c3994"</definedName>
    <definedName name="IQ_RETURN_ASSETS_STDDEV_EST" hidden="1">"c3528"</definedName>
    <definedName name="IQ_RETURN_ASSETS_STDDEV_EST_CIQ" hidden="1">"c3833"</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BANK" hidden="1">"c1119"</definedName>
    <definedName name="IQ_RETURN_EQUITY_BROK" hidden="1">"c1120"</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REUT" hidden="1">"c3983"</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EST_REUT" hidden="1">"c3985"</definedName>
    <definedName name="IQ_RETURN_EQUITY_HIGH_GUIDANCE" hidden="1">"c4182"</definedName>
    <definedName name="IQ_RETURN_EQUITY_LOW_EST" hidden="1">"c3537"</definedName>
    <definedName name="IQ_RETURN_EQUITY_LOW_EST_CIQ" hidden="1">"c3824"</definedName>
    <definedName name="IQ_RETURN_EQUITY_LOW_EST_REUT" hidden="1">"c3986"</definedName>
    <definedName name="IQ_RETURN_EQUITY_LOW_GUIDANCE" hidden="1">"c4222"</definedName>
    <definedName name="IQ_RETURN_EQUITY_MEDIAN_EST" hidden="1">"c3538"</definedName>
    <definedName name="IQ_RETURN_EQUITY_MEDIAN_EST_CIQ" hidden="1">"c3822"</definedName>
    <definedName name="IQ_RETURN_EQUITY_MEDIAN_EST_REUT" hidden="1">"c3984"</definedName>
    <definedName name="IQ_RETURN_EQUITY_NUM_EST" hidden="1">"c3533"</definedName>
    <definedName name="IQ_RETURN_EQUITY_NUM_EST_CIQ" hidden="1">"c3825"</definedName>
    <definedName name="IQ_RETURN_EQUITY_NUM_EST_REUT" hidden="1">"c3987"</definedName>
    <definedName name="IQ_RETURN_EQUITY_STDDEV_EST" hidden="1">"c3534"</definedName>
    <definedName name="IQ_RETURN_EQUITY_STDDEV_EST_CIQ" hidden="1">"c3826"</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REUT" hidden="1">"c3634"</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EST_REUT" hidden="1">"c3636"</definedName>
    <definedName name="IQ_REVENUE_HIGH_GUIDANCE" hidden="1">"c4169"</definedName>
    <definedName name="IQ_REVENUE_LOW_EST" hidden="1">"c1128"</definedName>
    <definedName name="IQ_REVENUE_LOW_EST_CIQ" hidden="1">"c3619"</definedName>
    <definedName name="IQ_REVENUE_LOW_EST_REUT" hidden="1">"c3637"</definedName>
    <definedName name="IQ_REVENUE_LOW_GUIDANCE" hidden="1">"c4209"</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BR" hidden="1">"c1171"</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BR" hidden="1">"c1178"</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BR" hidden="1">"c1231"</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HIGH_EST" hidden="1">"c4534"</definedName>
    <definedName name="IQ_TOTAL_DEBT_HIGH_EST_CIQ" hidden="1">"c5087"</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BR" hidden="1">"c1278"</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QShowHideColumns" hidden="1">"iQShowQuarterlyAnnual"</definedName>
    <definedName name="IR">#REF!</definedName>
    <definedName name="IRP">#N/A</definedName>
    <definedName name="IRPJ">#REF!</definedName>
    <definedName name="IRPJ_1">#REF!</definedName>
    <definedName name="IRPJ_2">#REF!</definedName>
    <definedName name="ITEMBS">#REF!</definedName>
    <definedName name="ITEMCF">#REF!</definedName>
    <definedName name="ITEMIS">#REF!</definedName>
    <definedName name="ITM">#REF!</definedName>
    <definedName name="iuliuk" hidden="1">{#N/A,#N/A,FALSE,"DI 2 YEAR MASTER SCHEDULE"}</definedName>
    <definedName name="iuliuk_1" hidden="1">{#N/A,#N/A,FALSE,"DI 2 YEAR MASTER SCHEDULE"}</definedName>
    <definedName name="iuliuk_2" hidden="1">{#N/A,#N/A,FALSE,"DI 2 YEAR MASTER SCHEDULE"}</definedName>
    <definedName name="iuliuk_3" hidden="1">{#N/A,#N/A,FALSE,"DI 2 YEAR MASTER SCHEDULE"}</definedName>
    <definedName name="iuliuk_4" hidden="1">{#N/A,#N/A,FALSE,"DI 2 YEAR MASTER SCHEDULE"}</definedName>
    <definedName name="iuliuk_5" hidden="1">{#N/A,#N/A,FALSE,"DI 2 YEAR MASTER SCHEDULE"}</definedName>
    <definedName name="jad" hidden="1">{#N/A,"30% Success",TRUE,"Sales Forecast";#N/A,#N/A,TRUE,"Sheet2"}</definedName>
    <definedName name="JAN">#REF!</definedName>
    <definedName name="JANA" hidden="1">{"Fecha_Novembro",#N/A,FALSE,"FECHAMENTO-2002 ";"Defer_Novembro",#N/A,FALSE,"DIFERIDO";"Pis_Novembro",#N/A,FALSE,"PIS COFINS";"Iss_Novembro",#N/A,FALSE,"ISS"}</definedName>
    <definedName name="JANDATA">#REF!</definedName>
    <definedName name="JANDATA04">#REF!</definedName>
    <definedName name="jeanne" hidden="1">{#N/A,#N/A,FALSE,"Eastern";#N/A,#N/A,FALSE,"Western"}</definedName>
    <definedName name="jeanne_1" hidden="1">{#N/A,#N/A,FALSE,"Eastern";#N/A,#N/A,FALSE,"Western"}</definedName>
    <definedName name="jeanne_2" hidden="1">{#N/A,#N/A,FALSE,"Eastern";#N/A,#N/A,FALSE,"Western"}</definedName>
    <definedName name="jeanne_3" hidden="1">{#N/A,#N/A,FALSE,"Eastern";#N/A,#N/A,FALSE,"Western"}</definedName>
    <definedName name="jeanne_4" hidden="1">{#N/A,#N/A,FALSE,"Eastern";#N/A,#N/A,FALSE,"Western"}</definedName>
    <definedName name="jeanne_5" hidden="1">{#N/A,#N/A,FALSE,"Eastern";#N/A,#N/A,FALSE,"Western"}</definedName>
    <definedName name="JESI">#REF!</definedName>
    <definedName name="jh" hidden="1">{"Fecha_Novembro",#N/A,FALSE,"FECHAMENTO-2002 ";"Defer_Novembro",#N/A,FALSE,"DIFERIDO";"Pis_Novembro",#N/A,FALSE,"PIS COFINS";"Iss_Novembro",#N/A,FALSE,"ISS"}</definedName>
    <definedName name="JHI"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ij" hidden="1">{#N/A,#N/A,FALSE,"Extra2";#N/A,#N/A,FALSE,"Comp2";#N/A,#N/A,FALSE,"Ret-PL"}</definedName>
    <definedName name="jj" hidden="1">{#N/A,#N/A,FALSE,"Eastern";#N/A,#N/A,FALSE,"Western"}</definedName>
    <definedName name="jj_1" hidden="1">{#N/A,#N/A,FALSE,"Eastern";#N/A,#N/A,FALSE,"Western"}</definedName>
    <definedName name="jj_2" hidden="1">{#N/A,#N/A,FALSE,"Eastern";#N/A,#N/A,FALSE,"Western"}</definedName>
    <definedName name="jj_3" hidden="1">{#N/A,#N/A,FALSE,"Eastern";#N/A,#N/A,FALSE,"Western"}</definedName>
    <definedName name="jj_4" hidden="1">{#N/A,#N/A,FALSE,"Eastern";#N/A,#N/A,FALSE,"Western"}</definedName>
    <definedName name="jj_5" hidden="1">{#N/A,#N/A,FALSE,"Eastern";#N/A,#N/A,FALSE,"Western"}</definedName>
    <definedName name="jkhb" hidden="1">{#N/A,#N/A,FALSE,"Aging Summary";#N/A,#N/A,FALSE,"Ratio Analysis";#N/A,#N/A,FALSE,"Test 120 Day Accts";#N/A,#N/A,FALSE,"Tickmarks"}</definedName>
    <definedName name="joao" hidden="1">{"SCH49",#N/A,FALSE,"eva"}</definedName>
    <definedName name="joaquim" hidden="1">{#N/A,"100% Success",TRUE,"Sales Forecast";#N/A,#N/A,TRUE,"Sheet2"}</definedName>
    <definedName name="Jose">#REF!</definedName>
    <definedName name="jso" hidden="1">{"sch56",#N/A,FALSE,"savings";"sch64",#N/A,FALSE,"savings"}</definedName>
    <definedName name="JUL">#REF!</definedName>
    <definedName name="JUN">#REF!</definedName>
    <definedName name="JUNDATA">#REF!</definedName>
    <definedName name="JUROS">#REF!</definedName>
    <definedName name="Justif" hidden="1">{#N/A,#N/A,FALSE,"Extra2";#N/A,#N/A,FALSE,"Comp2";#N/A,#N/A,FALSE,"Ret-PL"}</definedName>
    <definedName name="Justif_03" hidden="1">{#N/A,#N/A,FALSE,"Extra2";#N/A,#N/A,FALSE,"Comp2";#N/A,#N/A,FALSE,"Ret-PL"}</definedName>
    <definedName name="K" hidden="1">{#N/A,#N/A,FALSE,"Previa Fech";#N/A,#N/A,FALSE,"PIS.COFINS";#N/A,#N/A,FALSE,"PDD";#N/A,#N/A,FALSE,"PIRD";#N/A,#N/A,FALSE,"C.Social";#N/A,#N/A,FALSE,"LALUR";#N/A,#N/A,FALSE,"Estimado(2)";#N/A,#N/A,FALSE,"Estimado-1";#N/A,#N/A,FALSE,"C.Social_RF";#N/A,#N/A,FALSE,"LALUR_RF";#N/A,#N/A,FALSE,"Contr.CT";#N/A,#N/A,FALSE,"Comparativo";#N/A,#N/A,FALSE,"Extra-1";#N/A,#N/A,FALSE,"RET-PL."}</definedName>
    <definedName name="kfv" hidden="1">{#N/A,#N/A,FALSE,"Aging Summary";#N/A,#N/A,FALSE,"Ratio Analysis";#N/A,#N/A,FALSE,"Test 120 Day Accts";#N/A,#N/A,FALSE,"Tickmarks"}</definedName>
    <definedName name="kj" hidden="1">{#N/A,#N/A,FALSE,"RESUMO"}</definedName>
    <definedName name="kjn" hidden="1">{#N/A,#N/A,FALSE,"Aging Summary";#N/A,#N/A,FALSE,"Ratio Analysis";#N/A,#N/A,FALSE,"Test 120 Day Accts";#N/A,#N/A,FALSE,"Tickmarks"}</definedName>
    <definedName name="kk" hidden="1">{#N/A,#N/A,FALSE,"Previa Fech";#N/A,#N/A,FALSE,"PIS.COFINS";#N/A,#N/A,FALSE,"PDD";#N/A,#N/A,FALSE,"PIRD";#N/A,#N/A,FALSE,"C.Social";#N/A,#N/A,FALSE,"LALUR";#N/A,#N/A,FALSE,"Estimado(2)";#N/A,#N/A,FALSE,"Estimado-1";#N/A,#N/A,FALSE,"C.Social_RF";#N/A,#N/A,FALSE,"LALUR_RF";#N/A,#N/A,FALSE,"Contr.CT";#N/A,#N/A,FALSE,"Comparativo";#N/A,#N/A,FALSE,"Extra-1";#N/A,#N/A,FALSE,"RET-PL."}</definedName>
    <definedName name="kkkkk" hidden="1">{"TotalGeralDespesasPorArea",#N/A,FALSE,"VinculosAccessEfetivo"}</definedName>
    <definedName name="kkkkkkkkk" hidden="1">{"Fecha_Dezembro",#N/A,FALSE,"FECHAMENTO-2002 ";"Defer_Dezermbro",#N/A,FALSE,"DIFERIDO";"Pis_Dezembro",#N/A,FALSE,"PIS COFINS";"Iss_Dezembro",#N/A,FALSE,"ISS"}</definedName>
    <definedName name="kljflksjk" hidden="1">{#N/A,#N/A,FALSE,"SIM95"}</definedName>
    <definedName name="KLKKLKÇJÇ" hidden="1">{#N/A,#N/A,FALSE,"Plan1";#N/A,#N/A,FALSE,"Plan2"}</definedName>
    <definedName name="kok">#N/A</definedName>
    <definedName name="kshackjhfalf" hidden="1">{#N/A,#N/A,FALSE,"SIM95"}</definedName>
    <definedName name="LABQTR1">#REF!</definedName>
    <definedName name="LABQTR2">#REF!</definedName>
    <definedName name="LABQTR3">#REF!</definedName>
    <definedName name="LABQTR4">#REF!</definedName>
    <definedName name="lala" localSheetId="13" hidden="1">{"'RR'!$A$2:$E$81"}</definedName>
    <definedName name="lala" localSheetId="14" hidden="1">{"'RR'!$A$2:$E$81"}</definedName>
    <definedName name="lala" localSheetId="15" hidden="1">{"'RR'!$A$2:$E$81"}</definedName>
    <definedName name="lala" localSheetId="16" hidden="1">{"'RR'!$A$2:$E$81"}</definedName>
    <definedName name="lala" hidden="1">{"'RR'!$A$2:$E$81"}</definedName>
    <definedName name="Language">#REF!</definedName>
    <definedName name="lbla1" hidden="1">#REF!</definedName>
    <definedName name="lbla10" hidden="1">#REF!</definedName>
    <definedName name="lbla11" hidden="1">#REF!</definedName>
    <definedName name="lbla12" hidden="1">#REF!</definedName>
    <definedName name="lbla13" hidden="1">#REF!</definedName>
    <definedName name="lbla14" hidden="1">#REF!</definedName>
    <definedName name="lbla15" hidden="1">#REF!</definedName>
    <definedName name="lbla16" hidden="1">#REF!</definedName>
    <definedName name="lbla17" hidden="1">#REF!</definedName>
    <definedName name="lbla18" hidden="1">#REF!</definedName>
    <definedName name="lbla19" hidden="1">#REF!</definedName>
    <definedName name="lbla2" hidden="1">#REF!</definedName>
    <definedName name="lbla20" hidden="1">#REF!</definedName>
    <definedName name="lbla21" hidden="1">#REF!</definedName>
    <definedName name="lbla22" hidden="1">#REF!</definedName>
    <definedName name="lbla23" hidden="1">#REF!</definedName>
    <definedName name="lbla24" hidden="1">#REF!</definedName>
    <definedName name="lbla25" hidden="1">#REF!</definedName>
    <definedName name="lbla27" hidden="1">#REF!</definedName>
    <definedName name="lbla28" hidden="1">#REF!</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egtotais">#REF!</definedName>
    <definedName name="Leilao">#REF!</definedName>
    <definedName name="LIBERAÇÃO_BL">#REF!</definedName>
    <definedName name="limcount" hidden="1">1</definedName>
    <definedName name="lista">#REF!</definedName>
    <definedName name="Lista_Comparacao">#REF!</definedName>
    <definedName name="Lista_Comparacao.">#REF!</definedName>
    <definedName name="lista_meses">#REF!</definedName>
    <definedName name="lista1">#REF!</definedName>
    <definedName name="listaCMAI">#REF!</definedName>
    <definedName name="listaPN">#REF!</definedName>
    <definedName name="ListOffset" hidden="1">1</definedName>
    <definedName name="lk" hidden="1">{#N/A,#N/A,FALSE,"Aging Summary";#N/A,#N/A,FALSE,"Ratio Analysis";#N/A,#N/A,FALSE,"Test 120 Day Accts";#N/A,#N/A,FALSE,"Tickmarks"}</definedName>
    <definedName name="l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l" hidden="1">{"Fecha_Novembro",#N/A,FALSE,"FECHAMENTO-2002 ";"Defer_Novembro",#N/A,FALSE,"DIFERIDO";"Pis_Novembro",#N/A,FALSE,"PIS COFINS";"Iss_Novembro",#N/A,FALSE,"ISS"}</definedName>
    <definedName name="Loaded_Data">#REF!</definedName>
    <definedName name="loc" localSheetId="13" hidden="1">{"Title - LC",#N/A,FALSE,"TITLE"}</definedName>
    <definedName name="loc" localSheetId="14" hidden="1">{"Title - LC",#N/A,FALSE,"TITLE"}</definedName>
    <definedName name="loc" localSheetId="15" hidden="1">{"Title - LC",#N/A,FALSE,"TITLE"}</definedName>
    <definedName name="loc" localSheetId="16" hidden="1">{"Title - LC",#N/A,FALSE,"TITLE"}</definedName>
    <definedName name="loc" hidden="1">{"Title - LC",#N/A,FALSE,"TITLE"}</definedName>
    <definedName name="LOCAL">#REF!</definedName>
    <definedName name="location">#REF!</definedName>
    <definedName name="log">#REF!</definedName>
    <definedName name="Loiana" hidden="1">{#N/A,#N/A,FALSE,"Extra2";#N/A,#N/A,FALSE,"Comp2";#N/A,#N/A,FALSE,"Ret-PL"}</definedName>
    <definedName name="Loss_Anexo" hidden="1">{#N/A,#N/A,FALSE,"SIM95"}</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TM">#REF!</definedName>
    <definedName name="MACRO">#REF!</definedName>
    <definedName name="MAR">#REF!</definedName>
    <definedName name="MARDATA">#REF!</definedName>
    <definedName name="Maria" hidden="1">{"SCH73",#N/A,FALSE,"eva";"SCH74",#N/A,FALSE,"eva";"SCH75",#N/A,FALSE,"eva"}</definedName>
    <definedName name="market" hidden="1">{#N/A,"70% Success",FALSE,"Sales Forecast";#N/A,#N/A,FALSE,"Sheet2"}</definedName>
    <definedName name="mat_imp">#REF!</definedName>
    <definedName name="mat_imp_cs_asahi">#REF!</definedName>
    <definedName name="mat_imp_dce">#REF!</definedName>
    <definedName name="mat_nac">#REF!</definedName>
    <definedName name="mat_nac_cs_asahi">#REF!</definedName>
    <definedName name="mat_nac_dce">#REF!</definedName>
    <definedName name="MATANNUAL">#REF!</definedName>
    <definedName name="MATQTR1">#REF!</definedName>
    <definedName name="MATQTR2">#REF!</definedName>
    <definedName name="MATQTR3">#REF!</definedName>
    <definedName name="MATQTR4">#REF!</definedName>
    <definedName name="MaxDisbursement">#REF!</definedName>
    <definedName name="MAYDATA">#REF!</definedName>
    <definedName name="melquis" hidden="1">{#N/A,#N/A,FALSE,"RESULT";#N/A,#N/A,FALSE,"FAT";#N/A,#N/A,FALSE,"CONS";#N/A,#N/A,FALSE,"ADM";#N/A,#N/A,FALSE,"PAT";#N/A,#N/A,FALSE,"COM";#N/A,#N/A,FALSE,"OPE";#N/A,#N/A,FALSE,"PRO";#N/A,#N/A,FALSE,"DEP";#N/A,#N/A,FALSE,"OBR";#N/A,#N/A,FALSE,"RES"}</definedName>
    <definedName name="melquis1" hidden="1">{#N/A,#N/A,FALSE,"RESULT";#N/A,#N/A,FALSE,"FAT";#N/A,#N/A,FALSE,"CONS";#N/A,#N/A,FALSE,"ADM";#N/A,#N/A,FALSE,"PAT";#N/A,#N/A,FALSE,"COM";#N/A,#N/A,FALSE,"OPE";#N/A,#N/A,FALSE,"PRO";#N/A,#N/A,FALSE,"DEP";#N/A,#N/A,FALSE,"OBR";#N/A,#N/A,FALSE,"RES"}</definedName>
    <definedName name="men">#REF!</definedName>
    <definedName name="mensais_curta">#REF!</definedName>
    <definedName name="mercados">#REF!</definedName>
    <definedName name="meses">#REF!</definedName>
    <definedName name="Mext">#REF!</definedName>
    <definedName name="MILLE">#REF!</definedName>
    <definedName name="Minor">#REF!</definedName>
    <definedName name="mj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jm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m" hidden="1">{"tabela",#N/A,FALSE,"Tabela";"decoração",#N/A,FALSE,"Decor.";"Informações",#N/A,FALSE,"Inform."}</definedName>
    <definedName name="mn">#REF!</definedName>
    <definedName name="mnt">#REF!</definedName>
    <definedName name="MOA" hidden="1">{#N/A,#N/A,FALSE,"DEF1";#N/A,#N/A,FALSE,"DEF2";#N/A,#N/A,FALSE,"DEF3"}</definedName>
    <definedName name="MOA_1" hidden="1">{#N/A,#N/A,FALSE,"DEF1";#N/A,#N/A,FALSE,"DEF2";#N/A,#N/A,FALSE,"DEF3"}</definedName>
    <definedName name="MOA_2" hidden="1">{#N/A,#N/A,FALSE,"DEF1";#N/A,#N/A,FALSE,"DEF2";#N/A,#N/A,FALSE,"DEF3"}</definedName>
    <definedName name="MOA_3" hidden="1">{#N/A,#N/A,FALSE,"DEF1";#N/A,#N/A,FALSE,"DEF2";#N/A,#N/A,FALSE,"DEF3"}</definedName>
    <definedName name="MOA_4" hidden="1">{#N/A,#N/A,FALSE,"DEF1";#N/A,#N/A,FALSE,"DEF2";#N/A,#N/A,FALSE,"DEF3"}</definedName>
    <definedName name="MOA_5" hidden="1">{#N/A,#N/A,FALSE,"DEF1";#N/A,#N/A,FALSE,"DEF2";#N/A,#N/A,FALSE,"DEF3"}</definedName>
    <definedName name="MOD">#REF!</definedName>
    <definedName name="MODENA">#REF!</definedName>
    <definedName name="modo_relatorio">#REF!</definedName>
    <definedName name="month">#REF!</definedName>
    <definedName name="MONTHE">#REF!</definedName>
    <definedName name="MONTHM">#REF!</definedName>
    <definedName name="MONTHP">#REF!</definedName>
    <definedName name="Months_Financing">#REF!</definedName>
    <definedName name="MONTHSUM">#REF!</definedName>
    <definedName name="mot" localSheetId="13" hidden="1">{#N/A,#N/A,TRUE,"7d";#N/A,#N/A,TRUE,"7g";#N/A,#N/A,TRUE,"7i"}</definedName>
    <definedName name="mot" localSheetId="14" hidden="1">{#N/A,#N/A,TRUE,"7d";#N/A,#N/A,TRUE,"7g";#N/A,#N/A,TRUE,"7i"}</definedName>
    <definedName name="mot" localSheetId="15" hidden="1">{#N/A,#N/A,TRUE,"7d";#N/A,#N/A,TRUE,"7g";#N/A,#N/A,TRUE,"7i"}</definedName>
    <definedName name="mot" localSheetId="16"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OV.000.C.0.00.0000.00.00.24401010001">615712.52999973</definedName>
    <definedName name="MOV.000.C.0.00.0000.00.00.24401010002">61571.25</definedName>
    <definedName name="MOV.000.C.0.00.0000.00.00.D1074">3439383.08001709</definedName>
    <definedName name="MOV.000.C.0.00.0000.00.00.D1075">84926.49000001</definedName>
    <definedName name="MOV.000.C.0.00.2000.00.00.24401010001">615712.52999973</definedName>
    <definedName name="MOV.000.C.0.00.2000.00.00.24401010002">61571.25</definedName>
    <definedName name="MOV.000.C.0.01.0000.00.00.D1074">3439383.08001709</definedName>
    <definedName name="MOV.000.C.0.01.0000.00.00.D1075">84926.49000001</definedName>
    <definedName name="MOV.000.C.0.01.0000.00.01.D1074">3439</definedName>
    <definedName name="MOV.000.C.0.01.0000.00.01.D1075">85</definedName>
    <definedName name="MOV.000.C.0.01.0000.00.01.D1076">1646</definedName>
    <definedName name="MOV.000.C.0.01.0000.00.01.D997">5051</definedName>
    <definedName name="MOV.000.C.0.01.2001.00.01.44101010019">-326</definedName>
    <definedName name="MOV.000.C.0.01.2001.00.01.44101020008">-1321</definedName>
    <definedName name="MOV.000.C.0.02.0000.00.01.D1074">-3473</definedName>
    <definedName name="MOV.000.C.0.02.0000.00.01.D1075">-269</definedName>
    <definedName name="MOV.000.C.0.02.0000.00.01.D1076">6523</definedName>
    <definedName name="MOV.000.C.0.02.0000.00.01.D997">5030</definedName>
    <definedName name="MOV.000.C.0.02.2001.00.01.44101010019">-289</definedName>
    <definedName name="MOV.000.C.0.02.2001.00.01.44101020008">-6234</definedName>
    <definedName name="MOV.000.C.0.03.0000.00.01.D1074">-5358</definedName>
    <definedName name="MOV.000.C.0.03.0000.00.01.D1075">-2243</definedName>
    <definedName name="MOV.000.C.0.03.0000.00.01.D1076">9160</definedName>
    <definedName name="MOV.000.C.0.03.0000.00.01.D997">5019</definedName>
    <definedName name="MOV.000.C.0.03.2001.00.01.44101010019">-313</definedName>
    <definedName name="MOV.000.C.0.03.2001.00.01.44101020008">-8847</definedName>
    <definedName name="MOV.000.C.0.04.0000.00.01.D1074">412</definedName>
    <definedName name="MOV.000.C.0.04.0000.00.01.D1075">183</definedName>
    <definedName name="MOV.000.C.0.04.0000.00.01.D1076">2008</definedName>
    <definedName name="MOV.000.C.0.04.0000.00.01.D997">5002</definedName>
    <definedName name="MOV.000.C.0.04.2001.00.01.44101010019">-299</definedName>
    <definedName name="MOV.000.C.0.04.2001.00.01.44101020008">-1708</definedName>
    <definedName name="MOV.000.C.0.05.0000.00.01.D1074">-9275</definedName>
    <definedName name="MOV.000.C.0.05.0000.00.01.D1075">-4627</definedName>
    <definedName name="MOV.000.C.0.05.0000.00.01.D1076">13237</definedName>
    <definedName name="MOV.000.C.0.05.0000.00.01.D997">5009</definedName>
    <definedName name="MOV.000.C.0.05.2001.00.01.44101010019">-304</definedName>
    <definedName name="MOV.000.C.0.05.2001.00.01.44101020008">-12933</definedName>
    <definedName name="MOV.000.C.0.06.0000.00.01.D1074">4258</definedName>
    <definedName name="MOV.000.C.0.06.0000.00.01.D1075">2228</definedName>
    <definedName name="MOV.000.C.0.06.0000.00.01.D1076">-3697</definedName>
    <definedName name="MOV.000.C.0.06.0000.00.01.D997">5017</definedName>
    <definedName name="MOV.000.C.0.06.2001.00.01.44101010019">-289</definedName>
    <definedName name="MOV.000.C.0.06.2001.00.01.44101020008">3985</definedName>
    <definedName name="MOV.000.C.0.07.0000.00.01.D1074">-6585</definedName>
    <definedName name="MOV.000.C.0.07.0000.00.01.D1075">-3379</definedName>
    <definedName name="MOV.000.C.0.07.0000.00.01.D1076">9458</definedName>
    <definedName name="MOV.000.C.0.07.0000.00.01.D997">5013</definedName>
    <definedName name="MOV.000.C.0.07.2001.00.01.44101010019">-315</definedName>
    <definedName name="MOV.000.C.0.07.2001.00.01.44101020008">-9142</definedName>
    <definedName name="MOV.000.C.0.08.0000.00.01.D1074">-4925</definedName>
    <definedName name="MOV.000.C.0.08.0000.00.01.D1075">-2364</definedName>
    <definedName name="MOV.000.C.0.08.0000.00.01.D1076">9018</definedName>
    <definedName name="MOV.000.C.0.08.0000.00.01.D997">4562</definedName>
    <definedName name="MOV.000.C.0.08.2001.00.01.44101010019">-309</definedName>
    <definedName name="MOV.000.C.0.08.2001.00.01.44101020008">-8708</definedName>
    <definedName name="MOV.000.C.0.09.0000.00.00.D997">4972951.86000061</definedName>
    <definedName name="MOV.000.C.0.09.0000.00.01.D1074">-1945</definedName>
    <definedName name="MOV.000.C.0.09.0000.00.01.D1075">-972</definedName>
    <definedName name="MOV.000.C.0.09.0000.00.01.D1076">2262</definedName>
    <definedName name="MOV.000.C.0.09.0000.00.01.D997">4549</definedName>
    <definedName name="MOV.000.C.0.09.2001.00.01.44101010019">-295</definedName>
    <definedName name="MOV.000.C.0.09.2001.00.01.44101020008">-9024</definedName>
    <definedName name="MOV.000.C.0.09.2001.00.01.D1074">-1945</definedName>
    <definedName name="MOV.000.C.0.09.2001.00.01.D1075">-972</definedName>
    <definedName name="MOV.000.C.0.09.2001.00.01.D997">4549</definedName>
    <definedName name="MOV.000.C.0.10.0000.00.01.D1074">581</definedName>
    <definedName name="MOV.000.C.0.10.0000.00.01.D1075">508</definedName>
    <definedName name="MOV.000.C.0.10.0000.00.01.D1076">5991</definedName>
    <definedName name="MOV.000.C.0.10.0000.00.01.D997">4973</definedName>
    <definedName name="MOV.000.C.0.10.2001.00.01.44101010019">-340</definedName>
    <definedName name="MOV.000.C.0.10.2001.00.01.44101020008">-2225</definedName>
    <definedName name="MOV.000.C.0.10.2001.00.01.D1074">4474</definedName>
    <definedName name="MOV.000.C.0.10.2001.00.01.D1075">2317</definedName>
    <definedName name="MOV.000.C.0.10.2001.00.01.D997">4559</definedName>
    <definedName name="MOV.000.C.0.11.0000.00.01.D1074">-413</definedName>
    <definedName name="MOV.000.C.0.11.0000.00.01.D1075">-142</definedName>
    <definedName name="MOV.000.C.0.11.0000.00.01.D1076">4680</definedName>
    <definedName name="MOV.000.C.0.11.0000.00.01.D997">5095</definedName>
    <definedName name="MOV.000.C.0.11.2001.00.01.22201010001">297</definedName>
    <definedName name="MOV.000.C.0.11.2001.00.01.44101010019">-324</definedName>
    <definedName name="MOV.000.C.0.11.2001.00.01.44101020008">11071</definedName>
    <definedName name="MOV.000.C.0.11.2001.00.01.D1074">14782</definedName>
    <definedName name="MOV.000.C.0.11.2001.00.01.D1075">7744</definedName>
    <definedName name="MOV.000.C.0.11.2001.00.01.D997">4584</definedName>
    <definedName name="MOV.000.C.0.12.0000.00.01.D1074">0</definedName>
    <definedName name="MOV.000.C.0.12.0000.00.01.D1075">0</definedName>
    <definedName name="MOV.000.C.0.12.0000.00.01.D1076">0</definedName>
    <definedName name="MOV.000.C.0.12.0000.00.01.D997">0</definedName>
    <definedName name="MOV.000.C.0.12.2000.00.00.24401010001">615712.52999973</definedName>
    <definedName name="MOV.000.C.0.12.2000.00.00.24401010002">61571.25</definedName>
    <definedName name="MOV.000.C.0.12.2000.00.01.24401010001">1123</definedName>
    <definedName name="MOV.000.C.0.12.2000.00.01.24401010002">112</definedName>
    <definedName name="MOV.000.C.0.12.2001.00.01.22201010001">312</definedName>
    <definedName name="MOV.000.C.0.12.2001.00.01.44101010019">-329</definedName>
    <definedName name="MOV.000.C.0.12.2001.00.01.44101020008">12608</definedName>
    <definedName name="MOV.000.C.0.12.2001.00.01.D1074">9154</definedName>
    <definedName name="MOV.000.C.0.12.2001.00.01.D1075">1912</definedName>
    <definedName name="MOV.000.C.0.12.2001.00.01.D997">4621</definedName>
    <definedName name="MOV.087.C.0.01.0000.00.01.D1035">6124</definedName>
    <definedName name="MOV.087.C.0.02.0000.00.01.D1035">7771</definedName>
    <definedName name="MOV.087.C.0.02.2001.00.01.34">1008</definedName>
    <definedName name="MOV.087.C.0.02.2001.00.01.44">-11828</definedName>
    <definedName name="MOV.087.C.0.02.2001.00.01.D997">5030</definedName>
    <definedName name="MOV.087.C.0.03.0000.00.01.D1035">7609</definedName>
    <definedName name="MOV.087.C.0.03.2001.00.01.34">432</definedName>
    <definedName name="MOV.087.C.0.03.2001.00.01.44">-16259</definedName>
    <definedName name="MOV.087.C.0.03.2001.00.01.D997">5019</definedName>
    <definedName name="MOV.087.C.0.04.0000.00.01.D1035">7609</definedName>
    <definedName name="MOV.087.C.0.05.0000.00.01.D1035">7609</definedName>
    <definedName name="MOV.087.C.0.06.0000.00.01.D1035">7609</definedName>
    <definedName name="MOV.087.C.0.07.0000.00.01.D1035">7609</definedName>
    <definedName name="MOV.087.C.0.07.2001.00.01.D1035">7609</definedName>
    <definedName name="MOV.087.C.0.08.2000.00.01.D1035">7659</definedName>
    <definedName name="MOV.087.C.0.08.2001.00.01.D1035">8902</definedName>
    <definedName name="MOV.087.C.0.09.2000.00.01.41102010014">-7771</definedName>
    <definedName name="MOV.087.C.0.09.2000.00.01.D1035">7771</definedName>
    <definedName name="MOV.087.C.0.09.2001.00.01.D1035">8962</definedName>
    <definedName name="MOV.087.C.0.10.2000.00.01.D1035">7771</definedName>
    <definedName name="MOV.087.C.0.10.2001.00.01.D1035">8756</definedName>
    <definedName name="MOV.087.C.0.11.2000.00.01.D1035">7771</definedName>
    <definedName name="MOV.087.C.0.11.2001.00.01.D1035">8359</definedName>
    <definedName name="MOV.087.C.0.12.0000.00.01.D1035">0</definedName>
    <definedName name="MOV.087.C.0.12.2000.00.01.D1035">7771</definedName>
    <definedName name="MOV.087.C.0.12.2001.00.01.D1035">8558</definedName>
    <definedName name="MOVIMENTAÇÃO_BUTADIEN0_ESTIRENO">#REF!</definedName>
    <definedName name="Mproj">#REF!</definedName>
    <definedName name="Mreal">#REF!</definedName>
    <definedName name="Mudancas_Consolidado__Movimentacao">#REF!</definedName>
    <definedName name="Mudancas_Controladora__Movimentacao">#REF!</definedName>
    <definedName name="Multa">#REF!</definedName>
    <definedName name="myujdcd"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yujdcd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27</definedName>
    <definedName name="N.4.4.temp" hidden="1">{#N/A,#N/A,FALSE,"SIM95"}</definedName>
    <definedName name="N2.2." hidden="1">{#N/A,#N/A,FALSE,"SIM95"}</definedName>
    <definedName name="NB">#REF!</definedName>
    <definedName name="Negócio">#REF!</definedName>
    <definedName name="new" hidden="1">{#N/A,#N/A,FALSE,"Previa Fech";#N/A,#N/A,FALSE,"PIS";#N/A,#N/A,FALSE,"COFINS";#N/A,#N/A,FALSE,"PDD";#N/A,#N/A,FALSE,"C.Social";#N/A,#N/A,FALSE,"LALUR";#N/A,#N/A,FALSE,"Estimado(2)";#N/A,#N/A,FALSE,"Estimado-1";#N/A,#N/A,FALSE,"C.Social_RF";#N/A,#N/A,FALSE,"LALUR_RF";#N/A,#N/A,FALSE,"Comparativo";#N/A,#N/A,FALSE,"Extra-1";#N/A,#N/A,FALSE,"RET-PL."}</definedName>
    <definedName name="NewMatrix">#REF!</definedName>
    <definedName name="NewProduct">#REF!</definedName>
    <definedName name="ni" hidden="1">{#N/A,#N/A,FALSE,"Previa Fech";#N/A,#N/A,FALSE,"PIS";#N/A,#N/A,FALSE,"COFINS";#N/A,#N/A,FALSE,"PDD";#N/A,#N/A,FALSE,"C.Social";#N/A,#N/A,FALSE,"LALUR";#N/A,#N/A,FALSE,"Estimado(2)";#N/A,#N/A,FALSE,"Estimado-1";#N/A,#N/A,FALSE,"C.Social_RF";#N/A,#N/A,FALSE,"LALUR_RF";#N/A,#N/A,FALSE,"Comparativo";#N/A,#N/A,FALSE,"Extra-1";#N/A,#N/A,FALSE,"RET-PL."}</definedName>
    <definedName name="Niveis">#REF!</definedName>
    <definedName name="nmm" hidden="1">{TRUE,TRUE,-1.25,-15.5,484.5,278.25,FALSE,FALSE,TRUE,FALSE,0,5,#N/A,593,#N/A,7.47457627118644,22.5714285714286,1,FALSE,FALSE,3,TRUE,1,FALSE,100,"Swvu.RES432.","ACwvu.RES432.",#N/A,FALSE,FALSE,0,0,0,0,2,"","",FALSE,FALSE,FALSE,FALSE,1,90,#N/A,#N/A,"=R1C1:R650C11",FALSE,#N/A,#N/A,FALSE,FALSE,FALSE,1,65532,65532,FALSE,FALSE,TRUE,TRUE,TRUE}</definedName>
    <definedName name="nmm_1" hidden="1">{TRUE,TRUE,-1.25,-15.5,484.5,278.25,FALSE,FALSE,TRUE,FALSE,0,5,#N/A,593,#N/A,7.47457627118644,22.5714285714286,1,FALSE,FALSE,3,TRUE,1,FALSE,100,"Swvu.RES432.","ACwvu.RES432.",#N/A,FALSE,FALSE,0,0,0,0,2,"","",FALSE,FALSE,FALSE,FALSE,1,90,#N/A,#N/A,"=R1C1:R650C11",FALSE,#N/A,#N/A,FALSE,FALSE,FALSE,1,65532,65532,FALSE,FALSE,TRUE,TRUE,TRUE}</definedName>
    <definedName name="nmm_2" hidden="1">{TRUE,TRUE,-1.25,-15.5,484.5,278.25,FALSE,FALSE,TRUE,FALSE,0,5,#N/A,593,#N/A,7.47457627118644,22.5714285714286,1,FALSE,FALSE,3,TRUE,1,FALSE,100,"Swvu.RES432.","ACwvu.RES432.",#N/A,FALSE,FALSE,0,0,0,0,2,"","",FALSE,FALSE,FALSE,FALSE,1,90,#N/A,#N/A,"=R1C1:R650C11",FALSE,#N/A,#N/A,FALSE,FALSE,FALSE,1,65532,65532,FALSE,FALSE,TRUE,TRUE,TRUE}</definedName>
    <definedName name="nmm_3" hidden="1">{TRUE,TRUE,-1.25,-15.5,484.5,278.25,FALSE,FALSE,TRUE,FALSE,0,5,#N/A,593,#N/A,7.47457627118644,22.5714285714286,1,FALSE,FALSE,3,TRUE,1,FALSE,100,"Swvu.RES432.","ACwvu.RES432.",#N/A,FALSE,FALSE,0,0,0,0,2,"","",FALSE,FALSE,FALSE,FALSE,1,90,#N/A,#N/A,"=R1C1:R650C11",FALSE,#N/A,#N/A,FALSE,FALSE,FALSE,1,65532,65532,FALSE,FALSE,TRUE,TRUE,TRUE}</definedName>
    <definedName name="nmm_4" hidden="1">{TRUE,TRUE,-1.25,-15.5,484.5,278.25,FALSE,FALSE,TRUE,FALSE,0,5,#N/A,593,#N/A,7.47457627118644,22.5714285714286,1,FALSE,FALSE,3,TRUE,1,FALSE,100,"Swvu.RES432.","ACwvu.RES432.",#N/A,FALSE,FALSE,0,0,0,0,2,"","",FALSE,FALSE,FALSE,FALSE,1,90,#N/A,#N/A,"=R1C1:R650C11",FALSE,#N/A,#N/A,FALSE,FALSE,FALSE,1,65532,65532,FALSE,FALSE,TRUE,TRUE,TRUE}</definedName>
    <definedName name="nmm_5" hidden="1">{TRUE,TRUE,-1.25,-15.5,484.5,278.25,FALSE,FALSE,TRUE,FALSE,0,5,#N/A,593,#N/A,7.47457627118644,22.5714285714286,1,FALSE,FALSE,3,TRUE,1,FALSE,100,"Swvu.RES432.","ACwvu.RES432.",#N/A,FALSE,FALSE,0,0,0,0,2,"","",FALSE,FALSE,FALSE,FALSE,1,90,#N/A,#N/A,"=R1C1:R650C11",FALSE,#N/A,#N/A,FALSE,FALSE,FALSE,1,65532,65532,FALSE,FALSE,TRUE,TRUE,TRUE}</definedName>
    <definedName name="no">#REF!</definedName>
    <definedName name="NOTA_BENE">#REF!</definedName>
    <definedName name="NOV">#REF!</definedName>
    <definedName name="NumofGrpAccts" hidden="1">2</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13">{"'RR'!$A$2:$E$81"}</definedName>
    <definedName name="o" localSheetId="14">{"'RR'!$A$2:$E$81"}</definedName>
    <definedName name="o" localSheetId="15">{"'RR'!$A$2:$E$81"}</definedName>
    <definedName name="o" localSheetId="16">{"'RR'!$A$2:$E$81"}</definedName>
    <definedName name="o">{"'RR'!$A$2:$E$81"}</definedName>
    <definedName name="OCT">#REF!</definedName>
    <definedName name="OH">#REF!</definedName>
    <definedName name="OK" hidden="1">{#N/A,#N/A,FALSE,"Cover";#N/A,#N/A,FALSE,"LUMI";#N/A,#N/A,FALSE,"COMD";#N/A,#N/A,FALSE,"Valuation";#N/A,#N/A,FALSE,"Assumptions";#N/A,#N/A,FALSE,"Pooling";#N/A,#N/A,FALSE,"BalanceSheet"}</definedName>
    <definedName name="oo" hidden="1">{"SCH73",#N/A,FALSE,"eva";"SCH74",#N/A,FALSE,"eva";"SCH75",#N/A,FALSE,"eva"}</definedName>
    <definedName name="ooo" localSheetId="13" hidden="1">{#N/A,#N/A,TRUE,"7d";#N/A,#N/A,TRUE,"7g";#N/A,#N/A,TRUE,"7i"}</definedName>
    <definedName name="ooo" localSheetId="14" hidden="1">{#N/A,#N/A,TRUE,"7d";#N/A,#N/A,TRUE,"7g";#N/A,#N/A,TRUE,"7i"}</definedName>
    <definedName name="ooo" localSheetId="15" hidden="1">{#N/A,#N/A,TRUE,"7d";#N/A,#N/A,TRUE,"7g";#N/A,#N/A,TRUE,"7i"}</definedName>
    <definedName name="ooo" localSheetId="16" hidden="1">{#N/A,#N/A,TRUE,"7d";#N/A,#N/A,TRUE,"7g";#N/A,#N/A,TRUE,"7i"}</definedName>
    <definedName name="ooo" hidden="1">{#N/A,#N/A,TRUE,"7d";#N/A,#N/A,TRUE,"7g";#N/A,#N/A,TRUE,"7i"}</definedName>
    <definedName name="opçao">#REF!</definedName>
    <definedName name="operacional">#REF!</definedName>
    <definedName name="origin">#REF!</definedName>
    <definedName name="ORRETAGEM">#REF!</definedName>
    <definedName name="ORRETÁGEM">#REF!</definedName>
    <definedName name="ORRETEGEM">#REF!</definedName>
    <definedName name="other" hidden="1">{"SCH15",#N/A,FALSE,"SCH15,16,85,86";"SCH16",#N/A,FALSE,"SCH15,16,85,86";"SCH85",#N/A,FALSE,"SCH15,16,85,86";"SCH86",#N/A,FALSE,"SCH15,16,85,86"}</definedName>
    <definedName name="OUTRAS_CLASSIFICAÇÕES">#REF!</definedName>
    <definedName name="OUTROS">#REF!</definedName>
    <definedName name="OUTSOURCE">#REF!</definedName>
    <definedName name="OVH">#REF!</definedName>
    <definedName name="p">#REF!</definedName>
    <definedName name="P.LÍQUIDO">#REF!</definedName>
    <definedName name="PAFOVHD" localSheetId="13" hidden="1">{#N/A,#N/A,TRUE,"7d";#N/A,#N/A,TRUE,"7g";#N/A,#N/A,TRUE,"7i"}</definedName>
    <definedName name="PAFOVHD" localSheetId="14" hidden="1">{#N/A,#N/A,TRUE,"7d";#N/A,#N/A,TRUE,"7g";#N/A,#N/A,TRUE,"7i"}</definedName>
    <definedName name="PAFOVHD" localSheetId="15" hidden="1">{#N/A,#N/A,TRUE,"7d";#N/A,#N/A,TRUE,"7g";#N/A,#N/A,TRUE,"7i"}</definedName>
    <definedName name="PAFOVHD" localSheetId="16" hidden="1">{#N/A,#N/A,TRUE,"7d";#N/A,#N/A,TRUE,"7g";#N/A,#N/A,TRUE,"7i"}</definedName>
    <definedName name="PAFOVHD" hidden="1">{#N/A,#N/A,TRUE,"7d";#N/A,#N/A,TRUE,"7g";#N/A,#N/A,TRUE,"7i"}</definedName>
    <definedName name="page1">#REF!</definedName>
    <definedName name="page2">#REF!</definedName>
    <definedName name="page3">#REF!</definedName>
    <definedName name="Página_13">#REF!</definedName>
    <definedName name="Página_13.">#REF!</definedName>
    <definedName name="Página_14">#REF!</definedName>
    <definedName name="Página_14.">#REF!</definedName>
    <definedName name="Pal_Workbook_GUID" hidden="1">"VB6G2KQM5PJMAEXRT1C2ATYT"</definedName>
    <definedName name="PASIVO">#REF!</definedName>
    <definedName name="PASSIVO">#REF!</definedName>
    <definedName name="Passivos_de_arrendamento_FluxoPagamento">#REF!</definedName>
    <definedName name="Passivos_de_arrendamento_inflação">#REF!</definedName>
    <definedName name="Passivos_de_arrendamento_Mov_do_Passivo">#REF!</definedName>
    <definedName name="Passivos_de_arrendamento_Movimento_passivo__Movimentacao">#REF!</definedName>
    <definedName name="Passivos_de_arrendamento_Taxa_de_Desconto">#REF!</definedName>
    <definedName name="paty" hidden="1">{#N/A,#N/A,FALSE,"Aging Summary";#N/A,#N/A,FALSE,"Ratio Analysis";#N/A,#N/A,FALSE,"Test 120 Day Accts";#N/A,#N/A,FALSE,"Tickmarks"}</definedName>
    <definedName name="paulo" hidden="1">{"SCH31",#N/A,FALSE,"ebitrecs";"SCH32",#N/A,FALSE,"ebitrecs";"SCH33",#N/A,FALSE,"ebitrecs";"SCH34",#N/A,FALSE,"ebitrecs";"SCH35",#N/A,FALSE,"ebitrecs";"SCH36",#N/A,FALSE,"ebitrecs";"SCH37",#N/A,FALSE,"ebitrecs";"SCH38",#N/A,FALSE,"ebitrecs"}</definedName>
    <definedName name="PDC" hidden="1">#REF!</definedName>
    <definedName name="pedro" hidden="1">{#N/A,"30% Success",TRUE,"Sales Forecast";#N/A,#N/A,TRUE,"Sheet2"}</definedName>
    <definedName name="PendingStandard">#REF!</definedName>
    <definedName name="perc_contingencia">#REF!</definedName>
    <definedName name="perc_edificacao">#REF!</definedName>
    <definedName name="perc_manut">#REF!</definedName>
    <definedName name="perc_mat_EPC">#REF!</definedName>
    <definedName name="perc_montagem">#REF!</definedName>
    <definedName name="perc_org_e_adm">#REF!</definedName>
    <definedName name="perc_pre_oper">#REF!</definedName>
    <definedName name="perc_seg">#REF!</definedName>
    <definedName name="Percentual_Ato1">#REF!</definedName>
    <definedName name="Percentual_Mensais">#REF!</definedName>
    <definedName name="Perf">#REF!</definedName>
    <definedName name="period">#REF!</definedName>
    <definedName name="Period_Financing">#REF!</definedName>
    <definedName name="Periodo_comparacao">#REF!</definedName>
    <definedName name="perpetuidade">#REF!</definedName>
    <definedName name="PESO">#REF!</definedName>
    <definedName name="PESO_A">#REF!</definedName>
    <definedName name="PESO_B">#REF!</definedName>
    <definedName name="PESO_BRUTO">#REF!</definedName>
    <definedName name="PESO_C">#REF!</definedName>
    <definedName name="PESO_D">#REF!</definedName>
    <definedName name="PESO_TOTAL">#REF!</definedName>
    <definedName name="PETER" hidden="1">{#N/A,#N/A,FALSE,"Aging Summary";#N/A,#N/A,FALSE,"Ratio Analysis";#N/A,#N/A,FALSE,"Test 120 Day Accts";#N/A,#N/A,FALSE,"Tickmarks"}</definedName>
    <definedName name="petroquímicas">#REF!</definedName>
    <definedName name="piciu" localSheetId="13" hidden="1">{#N/A,#N/A,TRUE,"7d";#N/A,#N/A,TRUE,"7g";#N/A,#N/A,TRUE,"7i"}</definedName>
    <definedName name="piciu" localSheetId="14" hidden="1">{#N/A,#N/A,TRUE,"7d";#N/A,#N/A,TRUE,"7g";#N/A,#N/A,TRUE,"7i"}</definedName>
    <definedName name="piciu" localSheetId="15" hidden="1">{#N/A,#N/A,TRUE,"7d";#N/A,#N/A,TRUE,"7g";#N/A,#N/A,TRUE,"7i"}</definedName>
    <definedName name="piciu" localSheetId="16" hidden="1">{#N/A,#N/A,TRUE,"7d";#N/A,#N/A,TRUE,"7g";#N/A,#N/A,TRUE,"7i"}</definedName>
    <definedName name="piciu" hidden="1">{#N/A,#N/A,TRUE,"7d";#N/A,#N/A,TRUE,"7g";#N/A,#N/A,TRUE,"7i"}</definedName>
    <definedName name="piciu2" localSheetId="13" hidden="1">{#N/A,#N/A,TRUE,"7d";#N/A,#N/A,TRUE,"7g";#N/A,#N/A,TRUE,"7i"}</definedName>
    <definedName name="piciu2" localSheetId="14" hidden="1">{#N/A,#N/A,TRUE,"7d";#N/A,#N/A,TRUE,"7g";#N/A,#N/A,TRUE,"7i"}</definedName>
    <definedName name="piciu2" localSheetId="15" hidden="1">{#N/A,#N/A,TRUE,"7d";#N/A,#N/A,TRUE,"7g";#N/A,#N/A,TRUE,"7i"}</definedName>
    <definedName name="piciu2" localSheetId="16" hidden="1">{#N/A,#N/A,TRUE,"7d";#N/A,#N/A,TRUE,"7g";#N/A,#N/A,TRUE,"7i"}</definedName>
    <definedName name="piciu2" hidden="1">{#N/A,#N/A,TRUE,"7d";#N/A,#N/A,TRUE,"7g";#N/A,#N/A,TRUE,"7i"}</definedName>
    <definedName name="piciu3" localSheetId="13" hidden="1">{#N/A,#N/A,TRUE,"7d";#N/A,#N/A,TRUE,"7g";#N/A,#N/A,TRUE,"7i"}</definedName>
    <definedName name="piciu3" localSheetId="14" hidden="1">{#N/A,#N/A,TRUE,"7d";#N/A,#N/A,TRUE,"7g";#N/A,#N/A,TRUE,"7i"}</definedName>
    <definedName name="piciu3" localSheetId="15" hidden="1">{#N/A,#N/A,TRUE,"7d";#N/A,#N/A,TRUE,"7g";#N/A,#N/A,TRUE,"7i"}</definedName>
    <definedName name="piciu3" localSheetId="16" hidden="1">{#N/A,#N/A,TRUE,"7d";#N/A,#N/A,TRUE,"7g";#N/A,#N/A,TRUE,"7i"}</definedName>
    <definedName name="piciu3" hidden="1">{#N/A,#N/A,TRUE,"7d";#N/A,#N/A,TRUE,"7g";#N/A,#N/A,TRUE,"7i"}</definedName>
    <definedName name="piciu4" localSheetId="13" hidden="1">{#N/A,#N/A,TRUE,"7d";#N/A,#N/A,TRUE,"7g";#N/A,#N/A,TRUE,"7i"}</definedName>
    <definedName name="piciu4" localSheetId="14" hidden="1">{#N/A,#N/A,TRUE,"7d";#N/A,#N/A,TRUE,"7g";#N/A,#N/A,TRUE,"7i"}</definedName>
    <definedName name="piciu4" localSheetId="15" hidden="1">{#N/A,#N/A,TRUE,"7d";#N/A,#N/A,TRUE,"7g";#N/A,#N/A,TRUE,"7i"}</definedName>
    <definedName name="piciu4" localSheetId="16" hidden="1">{#N/A,#N/A,TRUE,"7d";#N/A,#N/A,TRUE,"7g";#N/A,#N/A,TRUE,"7i"}</definedName>
    <definedName name="piciu4" hidden="1">{#N/A,#N/A,TRUE,"7d";#N/A,#N/A,TRUE,"7g";#N/A,#N/A,TRUE,"7i"}</definedName>
    <definedName name="pino" localSheetId="13" hidden="1">{#N/A,#N/A,TRUE,"7d";#N/A,#N/A,TRUE,"7g";#N/A,#N/A,TRUE,"7i"}</definedName>
    <definedName name="pino" localSheetId="14" hidden="1">{#N/A,#N/A,TRUE,"7d";#N/A,#N/A,TRUE,"7g";#N/A,#N/A,TRUE,"7i"}</definedName>
    <definedName name="pino" localSheetId="15" hidden="1">{#N/A,#N/A,TRUE,"7d";#N/A,#N/A,TRUE,"7g";#N/A,#N/A,TRUE,"7i"}</definedName>
    <definedName name="pino" localSheetId="16" hidden="1">{#N/A,#N/A,TRUE,"7d";#N/A,#N/A,TRUE,"7g";#N/A,#N/A,TRUE,"7i"}</definedName>
    <definedName name="pino" hidden="1">{#N/A,#N/A,TRUE,"7d";#N/A,#N/A,TRUE,"7g";#N/A,#N/A,TRUE,"7i"}</definedName>
    <definedName name="Pip">#REF!</definedName>
    <definedName name="PIS">#REF!</definedName>
    <definedName name="PLA_AFONSO">#REF!</definedName>
    <definedName name="PLA_AMAURY">#REF!</definedName>
    <definedName name="plan2" hidden="1">{TRUE,TRUE,-1.25,-15.5,604.5,366.75,FALSE,FALSE,TRUE,TRUE,0,1,#N/A,1,#N/A,9.0125,24.4117647058824,1,FALSE,FALSE,3,TRUE,1,FALSE,100,"Swvu.PLANILHA2.","ACwvu.PLANILHA2.",#N/A,FALSE,FALSE,0.787401575,0.34,0.46,0.5,1,"","",FALSE,FALSE,FALSE,FALSE,1,#N/A,1,1,FALSE,FALSE,#N/A,#N/A,FALSE,FALSE,FALSE,9,65532,65532,FALSE,FALSE,TRUE,TRUE,TRUE}</definedName>
    <definedName name="planpe" hidden="1">{#N/A,#N/A,FALSE,"RESULT";#N/A,#N/A,FALSE,"FAT";#N/A,#N/A,FALSE,"CONS";#N/A,#N/A,FALSE,"ADM";#N/A,#N/A,FALSE,"PAT";#N/A,#N/A,FALSE,"COM";#N/A,#N/A,FALSE,"OPE";#N/A,#N/A,FALSE,"PRO";#N/A,#N/A,FALSE,"DEP";#N/A,#N/A,FALSE,"OBR";#N/A,#N/A,FALSE,"RES"}</definedName>
    <definedName name="plant">#REF!</definedName>
    <definedName name="plant1">#REF!</definedName>
    <definedName name="PLATTS">#REF!</definedName>
    <definedName name="PLATTS_1">#REF!</definedName>
    <definedName name="pmser" hidden="1">{#N/A,#N/A,FALSE,"Eastern";#N/A,#N/A,FALSE,"Western"}</definedName>
    <definedName name="pmser_1" hidden="1">{#N/A,#N/A,FALSE,"Eastern";#N/A,#N/A,FALSE,"Western"}</definedName>
    <definedName name="pmser_2" hidden="1">{#N/A,#N/A,FALSE,"Eastern";#N/A,#N/A,FALSE,"Western"}</definedName>
    <definedName name="pmser_3" hidden="1">{#N/A,#N/A,FALSE,"Eastern";#N/A,#N/A,FALSE,"Western"}</definedName>
    <definedName name="pmser_4" hidden="1">{#N/A,#N/A,FALSE,"Eastern";#N/A,#N/A,FALSE,"Western"}</definedName>
    <definedName name="pmser_5" hidden="1">{#N/A,#N/A,FALSE,"Eastern";#N/A,#N/A,FALSE,"Western"}</definedName>
    <definedName name="PN">#REF!</definedName>
    <definedName name="PO">#REF!</definedName>
    <definedName name="pol" hidden="1">{#N/A,#N/A,FALSE,"Eastern";#N/A,#N/A,FALSE,"Western"}</definedName>
    <definedName name="pol_1" hidden="1">{#N/A,#N/A,FALSE,"Eastern";#N/A,#N/A,FALSE,"Western"}</definedName>
    <definedName name="pol_2" hidden="1">{#N/A,#N/A,FALSE,"Eastern";#N/A,#N/A,FALSE,"Western"}</definedName>
    <definedName name="pol_3" hidden="1">{#N/A,#N/A,FALSE,"Eastern";#N/A,#N/A,FALSE,"Western"}</definedName>
    <definedName name="pol_4" hidden="1">{#N/A,#N/A,FALSE,"Eastern";#N/A,#N/A,FALSE,"Western"}</definedName>
    <definedName name="pol_5" hidden="1">{#N/A,#N/A,FALSE,"Eastern";#N/A,#N/A,FALSE,"Western"}</definedName>
    <definedName name="pp" hidden="1">{#N/A,#N/A,FALSE,"RESULT";#N/A,#N/A,FALSE,"FAT";#N/A,#N/A,FALSE,"CONS";#N/A,#N/A,FALSE,"ADM";#N/A,#N/A,FALSE,"PAT";#N/A,#N/A,FALSE,"COM";#N/A,#N/A,FALSE,"OPE";#N/A,#N/A,FALSE,"PRO";#N/A,#N/A,FALSE,"DEP";#N/A,#N/A,FALSE,"OBR";#N/A,#N/A,FALSE,"RES"}</definedName>
    <definedName name="pp_1" hidden="1">{#N/A,#N/A,FALSE,"Eastern";#N/A,#N/A,FALSE,"Western"}</definedName>
    <definedName name="pp_2" hidden="1">{#N/A,#N/A,FALSE,"Eastern";#N/A,#N/A,FALSE,"Western"}</definedName>
    <definedName name="pp_3" hidden="1">{#N/A,#N/A,FALSE,"Eastern";#N/A,#N/A,FALSE,"Western"}</definedName>
    <definedName name="pp_4" hidden="1">{#N/A,#N/A,FALSE,"Eastern";#N/A,#N/A,FALSE,"Western"}</definedName>
    <definedName name="pp_5" hidden="1">{#N/A,#N/A,FALSE,"Eastern";#N/A,#N/A,FALSE,"Western"}</definedName>
    <definedName name="PP_VEN">#REF!</definedName>
    <definedName name="ppp" localSheetId="13" hidden="1">{#N/A,#N/A,TRUE,"7d";#N/A,#N/A,TRUE,"7g";#N/A,#N/A,TRUE,"7i"}</definedName>
    <definedName name="ppp" localSheetId="14" hidden="1">{#N/A,#N/A,TRUE,"7d";#N/A,#N/A,TRUE,"7g";#N/A,#N/A,TRUE,"7i"}</definedName>
    <definedName name="ppp" localSheetId="15" hidden="1">{#N/A,#N/A,TRUE,"7d";#N/A,#N/A,TRUE,"7g";#N/A,#N/A,TRUE,"7i"}</definedName>
    <definedName name="ppp" localSheetId="16" hidden="1">{#N/A,#N/A,TRUE,"7d";#N/A,#N/A,TRUE,"7g";#N/A,#N/A,TRUE,"7i"}</definedName>
    <definedName name="ppp" hidden="1">{#N/A,#N/A,TRUE,"7d";#N/A,#N/A,TRUE,"7g";#N/A,#N/A,TRUE,"7i"}</definedName>
    <definedName name="PPV" hidden="1">{#N/A,#N/A,FALSE,"Count";#N/A,#N/A,FALSE,"Cash-Flow";#N/A,#N/A,FALSE,"Assumptions";#N/A,#N/A,FALSE,"Right"}</definedName>
    <definedName name="pre_oper_cs">#REF!</definedName>
    <definedName name="pre_oper_cs_asahi">#REF!</definedName>
    <definedName name="pre_oper_dce">#REF!</definedName>
    <definedName name="preco_Cl2_07">#REF!</definedName>
    <definedName name="preco_Cl2_08">#REF!</definedName>
    <definedName name="preco_Cl2_09">#REF!</definedName>
    <definedName name="preco_Cl2_10">#REF!</definedName>
    <definedName name="preco_Cl2_11">#REF!</definedName>
    <definedName name="preco_Cl2_12">#REF!</definedName>
    <definedName name="preco_Cl2_13">#REF!</definedName>
    <definedName name="preco_Cl2_14">#REF!</definedName>
    <definedName name="preco_Cl2_15">#REF!</definedName>
    <definedName name="preco_Cl2_16">#REF!</definedName>
    <definedName name="preco_Cl2_17">#REF!</definedName>
    <definedName name="preco_DCE_07">#REF!</definedName>
    <definedName name="preco_DCE_08">#REF!</definedName>
    <definedName name="preco_DCE_09">#REF!</definedName>
    <definedName name="preco_DCE_10">#REF!</definedName>
    <definedName name="preco_DCE_11">#REF!</definedName>
    <definedName name="preco_DCE_12">#REF!</definedName>
    <definedName name="preco_DCE_13">#REF!</definedName>
    <definedName name="preco_DCE_14">#REF!</definedName>
    <definedName name="preco_DCE_15">#REF!</definedName>
    <definedName name="preco_DCE_16">#REF!</definedName>
    <definedName name="preco_DCE_17">#REF!</definedName>
    <definedName name="preco_energia_07">#REF!</definedName>
    <definedName name="preco_energia_08">#REF!</definedName>
    <definedName name="preco_energia_09">#REF!</definedName>
    <definedName name="preco_energia_10">#REF!</definedName>
    <definedName name="preco_energia_11">#REF!</definedName>
    <definedName name="preco_energia_12">#REF!</definedName>
    <definedName name="preco_energia_13">#REF!</definedName>
    <definedName name="preco_energia_14">#REF!</definedName>
    <definedName name="preco_energia_15">#REF!</definedName>
    <definedName name="preco_energia_16">#REF!</definedName>
    <definedName name="preco_energia_17">#REF!</definedName>
    <definedName name="preco_eteno_07">#REF!</definedName>
    <definedName name="preco_eteno_08">#REF!</definedName>
    <definedName name="preco_eteno_09">#REF!</definedName>
    <definedName name="preco_eteno_10">#REF!</definedName>
    <definedName name="preco_eteno_11">#REF!</definedName>
    <definedName name="preco_eteno_12">#REF!</definedName>
    <definedName name="preco_eteno_13">#REF!</definedName>
    <definedName name="preco_eteno_14">#REF!</definedName>
    <definedName name="preco_eteno_15">#REF!</definedName>
    <definedName name="preco_eteno_16">#REF!</definedName>
    <definedName name="preco_eteno_17">#REF!</definedName>
    <definedName name="preco_H2_07">#REF!</definedName>
    <definedName name="preco_H2_08">#REF!</definedName>
    <definedName name="preco_H2_09">#REF!</definedName>
    <definedName name="preco_H2_10">#REF!</definedName>
    <definedName name="preco_H2_11">#REF!</definedName>
    <definedName name="preco_H2_12">#REF!</definedName>
    <definedName name="preco_H2_13">#REF!</definedName>
    <definedName name="preco_H2_14">#REF!</definedName>
    <definedName name="preco_H2_15">#REF!</definedName>
    <definedName name="preco_H2_16">#REF!</definedName>
    <definedName name="preco_H2_17">#REF!</definedName>
    <definedName name="preco_HCl_07">#REF!</definedName>
    <definedName name="preco_HCl_08">#REF!</definedName>
    <definedName name="preco_HCl_09">#REF!</definedName>
    <definedName name="preco_HCl_10">#REF!</definedName>
    <definedName name="preco_HCl_11">#REF!</definedName>
    <definedName name="preco_HCl_12">#REF!</definedName>
    <definedName name="preco_HCl_13">#REF!</definedName>
    <definedName name="preco_HCl_14">#REF!</definedName>
    <definedName name="preco_HCl_15">#REF!</definedName>
    <definedName name="preco_HCl_16">#REF!</definedName>
    <definedName name="preco_HCl_17">#REF!</definedName>
    <definedName name="preco_hipo_07">#REF!</definedName>
    <definedName name="preco_hipo_08">#REF!</definedName>
    <definedName name="preco_hipo_09">#REF!</definedName>
    <definedName name="preco_hipo_10">#REF!</definedName>
    <definedName name="preco_hipo_11">#REF!</definedName>
    <definedName name="preco_hipo_12">#REF!</definedName>
    <definedName name="preco_hipo_13">#REF!</definedName>
    <definedName name="preco_hipo_14">#REF!</definedName>
    <definedName name="preco_hipo_15">#REF!</definedName>
    <definedName name="preco_hipo_16">#REF!</definedName>
    <definedName name="preco_hipo_17">#REF!</definedName>
    <definedName name="preco_medio_elet">#REF!</definedName>
    <definedName name="Preco_Ofertado">#REF!</definedName>
    <definedName name="preco_soda_07">#REF!</definedName>
    <definedName name="preco_soda_08">#REF!</definedName>
    <definedName name="preco_soda_09">#REF!</definedName>
    <definedName name="preco_soda_10">#REF!</definedName>
    <definedName name="preco_soda_11">#REF!</definedName>
    <definedName name="preco_soda_12">#REF!</definedName>
    <definedName name="preco_soda_13">#REF!</definedName>
    <definedName name="preco_soda_14">#REF!</definedName>
    <definedName name="preco_soda_15">#REF!</definedName>
    <definedName name="preco_soda_16">#REF!</definedName>
    <definedName name="preco_soda_17">#REF!</definedName>
    <definedName name="PREÇOS_PROJETADOS_PARA_VENDA_ME">#REF!</definedName>
    <definedName name="PREÇOS_PROJETADOS_PARA_VENDA_MI">#REF!</definedName>
    <definedName name="Premissas_1" hidden="1">{#N/A,#N/A,FALSE,"model"}</definedName>
    <definedName name="Premissas_2" hidden="1">{#N/A,#N/A,FALSE,"model"}</definedName>
    <definedName name="Premissas_3" hidden="1">{#N/A,#N/A,FALSE,"model"}</definedName>
    <definedName name="Premissas_4" hidden="1">{#N/A,#N/A,FALSE,"model"}</definedName>
    <definedName name="Premissas_5" hidden="1">{#N/A,#N/A,FALSE,"model"}</definedName>
    <definedName name="Prev">#REF!</definedName>
    <definedName name="pri" hidden="1">{#N/A,#N/A,FALSE,"Controle";#N/A,#N/A,FALSE,"DRE";#N/A,#N/A,FALSE,"BalanceteR$";#N/A,#N/A,FALSE,"Balancete US$ ";#N/A,#N/A,FALSE,"Dem.Resultado";#N/A,#N/A,FALSE,"balanço";#N/A,#N/A,FALSE,"SUMARY"}</definedName>
    <definedName name="PRICE">#REF!</definedName>
    <definedName name="principal">0.2225</definedName>
    <definedName name="PRINT_ALL">#REF!</definedName>
    <definedName name="Print_Area_MI">#REF!</definedName>
    <definedName name="Print_Title">#REF!</definedName>
    <definedName name="PRINT_TITLE1">#REF!</definedName>
    <definedName name="Print_Titles_MI" localSheetId="13">'BS - Assets'!#REF!,'BS - Assets'!#REF!</definedName>
    <definedName name="Print_Titles_MI" localSheetId="14">'BS - Liabilities and Equity'!#REF!,'BS - Liabilities and Equity'!#REF!</definedName>
    <definedName name="Print_Titles_MI" localSheetId="15">'CF Statement'!#REF!,'CF Statement'!#REF!</definedName>
    <definedName name="Print_Titles_MI" localSheetId="16">Indebtedness!#REF!,Indebtedness!#REF!</definedName>
    <definedName name="Print_Titles_MI">#REF!,#REF!</definedName>
    <definedName name="PRIORIDADE">#REF!</definedName>
    <definedName name="PRIORIDADE_2008">#REF!</definedName>
    <definedName name="prm" hidden="1">{#N/A,#N/A,FALSE,"model"}</definedName>
    <definedName name="prm_1" hidden="1">{#N/A,#N/A,FALSE,"model"}</definedName>
    <definedName name="prm_2" hidden="1">{#N/A,#N/A,FALSE,"model"}</definedName>
    <definedName name="prm_3" hidden="1">{#N/A,#N/A,FALSE,"model"}</definedName>
    <definedName name="prm_4" hidden="1">{#N/A,#N/A,FALSE,"model"}</definedName>
    <definedName name="prm_5" hidden="1">{#N/A,#N/A,FALSE,"model"}</definedName>
    <definedName name="prn" hidden="1">{#N/A,#N/A,FALSE,"model"}</definedName>
    <definedName name="prn_1" hidden="1">{#N/A,#N/A,FALSE,"model"}</definedName>
    <definedName name="prn_2" hidden="1">{#N/A,#N/A,FALSE,"model"}</definedName>
    <definedName name="prn_3" hidden="1">{#N/A,#N/A,FALSE,"model"}</definedName>
    <definedName name="prn_4" hidden="1">{#N/A,#N/A,FALSE,"model"}</definedName>
    <definedName name="prn_5" hidden="1">{#N/A,#N/A,FALSE,"model"}</definedName>
    <definedName name="PROCESS">#REF!</definedName>
    <definedName name="prod_disp_H2">#REF!</definedName>
    <definedName name="prod_disp_HCl">#REF!</definedName>
    <definedName name="prod_disp_hipo">#REF!</definedName>
    <definedName name="prod_disp_soda">#REF!</definedName>
    <definedName name="prod_nova_cloro">#REF!</definedName>
    <definedName name="prod_nova_soda">#REF!</definedName>
    <definedName name="prod_total_DCE">#REF!</definedName>
    <definedName name="Product">#REF!</definedName>
    <definedName name="Productivity">" 'EFf - UTL'!$A$6:$v$71"</definedName>
    <definedName name="Produto">#REF!</definedName>
    <definedName name="produtos">#REF!</definedName>
    <definedName name="PRODUZIONE">#REF!</definedName>
    <definedName name="Programs">#REF!</definedName>
    <definedName name="ProImportExport.ImportFile">#REF!</definedName>
    <definedName name="ProImportExport.SaveNewFile">#REF!</definedName>
    <definedName name="Projects_Exc" localSheetId="13" hidden="1">{"Title - AER",#N/A,FALSE,"TITLE";"Summary - Actual - AER",#N/A,FALSE,"SUMMARY - ACTUAL"}</definedName>
    <definedName name="Projects_Exc" localSheetId="14" hidden="1">{"Title - AER",#N/A,FALSE,"TITLE";"Summary - Actual - AER",#N/A,FALSE,"SUMMARY - ACTUAL"}</definedName>
    <definedName name="Projects_Exc" localSheetId="15" hidden="1">{"Title - AER",#N/A,FALSE,"TITLE";"Summary - Actual - AER",#N/A,FALSE,"SUMMARY - ACTUAL"}</definedName>
    <definedName name="Projects_Exc" localSheetId="16" hidden="1">{"Title - AER",#N/A,FALSE,"TITLE";"Summary - Actual - AER",#N/A,FALSE,"SUMMARY - ACTUAL"}</definedName>
    <definedName name="Projects_Exc" hidden="1">{"Title - AER",#N/A,FALSE,"TITLE";"Summary - Actual - AER",#N/A,FALSE,"SUMMARY - ACTUAL"}</definedName>
    <definedName name="Projetos">#REF!</definedName>
    <definedName name="Prov_inde2" hidden="1">#REF!</definedName>
    <definedName name="PSIACLUsed">#REF!</definedName>
    <definedName name="PSIUsed">#REF!</definedName>
    <definedName name="PTAX">#REF!</definedName>
    <definedName name="PUB_FileID" hidden="1">"L10003649.xls"</definedName>
    <definedName name="PUB_UserID" hidden="1">"MAYERX"</definedName>
    <definedName name="Purchase">#REF!</definedName>
    <definedName name="q" hidden="1">{"Fecha_Setembro",#N/A,FALSE,"FECHAMENTO-2002 ";"Defer_Setembro",#N/A,FALSE,"DIFERIDO";"Pis_Setembro",#N/A,FALSE,"PIS COFINS";"Iss_Setembro",#N/A,FALSE,"ISS"}</definedName>
    <definedName name="qeazr" hidden="1">{#N/A,#N/A,FALSE,"Eastern";#N/A,#N/A,FALSE,"Western"}</definedName>
    <definedName name="qeazr_1" hidden="1">{#N/A,#N/A,FALSE,"Eastern";#N/A,#N/A,FALSE,"Western"}</definedName>
    <definedName name="qeazr_2" hidden="1">{#N/A,#N/A,FALSE,"Eastern";#N/A,#N/A,FALSE,"Western"}</definedName>
    <definedName name="qeazr_3" hidden="1">{#N/A,#N/A,FALSE,"Eastern";#N/A,#N/A,FALSE,"Western"}</definedName>
    <definedName name="qeazr_4" hidden="1">{#N/A,#N/A,FALSE,"Eastern";#N/A,#N/A,FALSE,"Western"}</definedName>
    <definedName name="qeazr_5" hidden="1">{#N/A,#N/A,FALSE,"Eastern";#N/A,#N/A,FALSE,"Western"}</definedName>
    <definedName name="QTRINCORP">#REF!</definedName>
    <definedName name="QUANT._CTN">#REF!</definedName>
    <definedName name="QUANT__CTR">#REF!</definedName>
    <definedName name="QUANT_A">#REF!</definedName>
    <definedName name="QUANT_B">#REF!</definedName>
    <definedName name="QUANT_C">#REF!</definedName>
    <definedName name="QUANT_D">#REF!</definedName>
    <definedName name="QUANT_E">#REF!</definedName>
    <definedName name="QUANT_F">#REF!</definedName>
    <definedName name="QUANT_TOTAL">#REF!</definedName>
    <definedName name="Quantidade">#REF!</definedName>
    <definedName name="QUARTERCOSTS">#REF!</definedName>
    <definedName name="qw" hidden="1">{"'PRODUCTIONCOST SHEET'!$B$3:$G$48"}</definedName>
    <definedName name="qw_1" hidden="1">{"'PRODUCTIONCOST SHEET'!$B$3:$G$48"}</definedName>
    <definedName name="qw_2" hidden="1">{"'PRODUCTIONCOST SHEET'!$B$3:$G$48"}</definedName>
    <definedName name="qw_3" hidden="1">{"'PRODUCTIONCOST SHEET'!$B$3:$G$48"}</definedName>
    <definedName name="qw_4" hidden="1">{"'PRODUCTIONCOST SHEET'!$B$3:$G$48"}</definedName>
    <definedName name="qw_5" hidden="1">{"'PRODUCTIONCOST SHEET'!$B$3:$G$48"}</definedName>
    <definedName name="qwerwert" hidden="1">{#N/A,#N/A,FALSE,"DI 2 YEAR MASTER SCHEDULE"}</definedName>
    <definedName name="qwerwert_1" hidden="1">{#N/A,#N/A,FALSE,"DI 2 YEAR MASTER SCHEDULE"}</definedName>
    <definedName name="qwerwert_2" hidden="1">{#N/A,#N/A,FALSE,"DI 2 YEAR MASTER SCHEDULE"}</definedName>
    <definedName name="qwerwert_3" hidden="1">{#N/A,#N/A,FALSE,"DI 2 YEAR MASTER SCHEDULE"}</definedName>
    <definedName name="qwerwert_4" hidden="1">{#N/A,#N/A,FALSE,"DI 2 YEAR MASTER SCHEDULE"}</definedName>
    <definedName name="qwerwert_5" hidden="1">{#N/A,#N/A,FALSE,"DI 2 YEAR MASTER SCHEDULE"}</definedName>
    <definedName name="rafa" hidden="1">{"FS`s",#N/A,TRUE,"FS's";"Icome St",#N/A,TRUE,"Income St.";"Balance Sh",#N/A,TRUE,"Balance Sh.";"Gross Margin",#N/A,TRUE,"Gross Margin"}</definedName>
    <definedName name="raoahs" hidden="1">{"SCH73",#N/A,FALSE,"eva";"SCH74",#N/A,FALSE,"eva";"SCH75",#N/A,FALSE,"eva"}</definedName>
    <definedName name="rara" hidden="1">{"FS`s",#N/A,TRUE,"FS's";"Icome St",#N/A,TRUE,"Income St.";"Balance Sh",#N/A,TRUE,"Balance Sh.";"Gross Margin",#N/A,TRUE,"Gross Margin"}</definedName>
    <definedName name="rate">#REF!</definedName>
    <definedName name="ratios">#REF!</definedName>
    <definedName name="re" localSheetId="13" hidden="1">{"'RR'!$A$2:$E$81"}</definedName>
    <definedName name="re" localSheetId="14" hidden="1">{"'RR'!$A$2:$E$81"}</definedName>
    <definedName name="re" localSheetId="15" hidden="1">{"'RR'!$A$2:$E$81"}</definedName>
    <definedName name="re" localSheetId="16" hidden="1">{"'RR'!$A$2:$E$81"}</definedName>
    <definedName name="re" hidden="1">{"'RR'!$A$2:$E$81"}</definedName>
    <definedName name="re_1"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2"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3"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_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real_dolar">#REF!</definedName>
    <definedName name="rec_oper_01">#REF!</definedName>
    <definedName name="rec_oper_02">#REF!</definedName>
    <definedName name="rec_oper_03">#REF!</definedName>
    <definedName name="rec_oper_04">#REF!</definedName>
    <definedName name="rec_oper_05">#REF!</definedName>
    <definedName name="rec_oper_06">#REF!</definedName>
    <definedName name="rec_oper_07">#REF!</definedName>
    <definedName name="rec_oper_08">#REF!</definedName>
    <definedName name="rec_oper_09">#REF!</definedName>
    <definedName name="rec_oper_10">#REF!</definedName>
    <definedName name="Receita_fin" localSheetId="13" hidden="1">{"'RR'!$A$2:$E$81"}</definedName>
    <definedName name="Receita_fin" localSheetId="14" hidden="1">{"'RR'!$A$2:$E$81"}</definedName>
    <definedName name="Receita_fin" localSheetId="15" hidden="1">{"'RR'!$A$2:$E$81"}</definedName>
    <definedName name="Receita_fin" localSheetId="16" hidden="1">{"'RR'!$A$2:$E$81"}</definedName>
    <definedName name="Receita_fin" hidden="1">{"'RR'!$A$2:$E$81"}</definedName>
    <definedName name="RECEITAS">#REF!</definedName>
    <definedName name="RECUPERAÇÃO">#REF!</definedName>
    <definedName name="redo" hidden="1">{#N/A,#N/A,FALSE,"ACQ_GRAPHS";#N/A,#N/A,FALSE,"T_1 GRAPHS";#N/A,#N/A,FALSE,"T_2 GRAPHS";#N/A,#N/A,FALSE,"COMB_GRAPHS"}</definedName>
    <definedName name="REEDSOL">#REF!</definedName>
    <definedName name="Ref_6">#REF!,#REF!</definedName>
    <definedName name="references">#REF!</definedName>
    <definedName name="references2">#REF!,#REF!,#REF!,#REF!,#REF!,#REF!,#REF!,#REF!,#REF!,#REF!,#REF!,#REF!,#REF!,#REF!,#REF!,#REF!,#REF!,#REF!,#REF!,#REF!,#REF!,#REF!,#REF!,#REF!,#REF!,#REF!,#REF!</definedName>
    <definedName name="REFERENCIACAIXA">#REF!</definedName>
    <definedName name="referenciaf">#REF!</definedName>
    <definedName name="referenciafinal">#REF!</definedName>
    <definedName name="referencias">#REF!</definedName>
    <definedName name="referências">#REF!</definedName>
    <definedName name="REGID">#REF!</definedName>
    <definedName name="region">#REF!</definedName>
    <definedName name="report" localSheetId="13" hidden="1">{#N/A,#N/A,TRUE,"Total";#N/A,#N/A,TRUE,"Crop Harvesting";#N/A,#N/A,TRUE,"Hay &amp; Forage";#N/A,#N/A,TRUE,"CROP PRODUCTION";#N/A,#N/A,TRUE,"TRACTOR";#N/A,#N/A,TRUE,"Crawlers &amp; Dozers";#N/A,#N/A,TRUE,"TLB";#N/A,#N/A,TRUE,"Excavators";#N/A,#N/A,TRUE,"Loaders and Graders ";#N/A,#N/A,TRUE,"Skid Steer Loaders"}</definedName>
    <definedName name="report" localSheetId="14" hidden="1">{#N/A,#N/A,TRUE,"Total";#N/A,#N/A,TRUE,"Crop Harvesting";#N/A,#N/A,TRUE,"Hay &amp; Forage";#N/A,#N/A,TRUE,"CROP PRODUCTION";#N/A,#N/A,TRUE,"TRACTOR";#N/A,#N/A,TRUE,"Crawlers &amp; Dozers";#N/A,#N/A,TRUE,"TLB";#N/A,#N/A,TRUE,"Excavators";#N/A,#N/A,TRUE,"Loaders and Graders ";#N/A,#N/A,TRUE,"Skid Steer Loaders"}</definedName>
    <definedName name="report" localSheetId="15" hidden="1">{#N/A,#N/A,TRUE,"Total";#N/A,#N/A,TRUE,"Crop Harvesting";#N/A,#N/A,TRUE,"Hay &amp; Forage";#N/A,#N/A,TRUE,"CROP PRODUCTION";#N/A,#N/A,TRUE,"TRACTOR";#N/A,#N/A,TRUE,"Crawlers &amp; Dozers";#N/A,#N/A,TRUE,"TLB";#N/A,#N/A,TRUE,"Excavators";#N/A,#N/A,TRUE,"Loaders and Graders ";#N/A,#N/A,TRUE,"Skid Steer Loaders"}</definedName>
    <definedName name="report" localSheetId="16"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portGroup" hidden="1">0</definedName>
    <definedName name="rere" hidden="1">#REF!</definedName>
    <definedName name="RES">#REF!</definedName>
    <definedName name="RES.BPAR" hidden="1">{#N/A,#N/A,FALSE,"B061196P";#N/A,#N/A,FALSE,"B061196";#N/A,#N/A,FALSE,"Relatório1";#N/A,#N/A,FALSE,"Relatório2";#N/A,#N/A,FALSE,"Relatório3";#N/A,#N/A,FALSE,"Relatório4 ";#N/A,#N/A,FALSE,"Relatório5";#N/A,#N/A,FALSE,"Relatório6";#N/A,#N/A,FALSE,"Relatório7";#N/A,#N/A,FALSE,"Relatório8"}</definedName>
    <definedName name="RESPONSAVEL_PELA_EXECUÇÃO">#REF!</definedName>
    <definedName name="RESULT">#REF!</definedName>
    <definedName name="REWORK">#REF!</definedName>
    <definedName name="rexestbgraf1">#REF!</definedName>
    <definedName name="rexestbs">#REF!</definedName>
    <definedName name="rfrfr" hidden="1">#REF!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StatFunctionsUpdateFreq">1</definedName>
    <definedName name="RiskTemplateSheetName">"myTemplate"</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TRUE</definedName>
    <definedName name="RMCOptions">"*000000000000000"</definedName>
    <definedName name="Roberta" hidden="1">{"SCH44",#N/A,FALSE,"5b5f";"SCH45",#N/A,FALSE,"5b5f"}</definedName>
    <definedName name="roberto" hidden="1">{"SCH44",#N/A,FALSE,"5b5f";"SCH45",#N/A,FALSE,"5b5f"}</definedName>
    <definedName name="ROLLOFF">#REF!</definedName>
    <definedName name="ROR">#REF!</definedName>
    <definedName name="RowLevel" hidden="1">1</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TP" hidden="1">{#N/A,#N/A,FALSE,"B061196P";#N/A,#N/A,FALSE,"B061196";#N/A,#N/A,FALSE,"Relatório1";#N/A,#N/A,FALSE,"Relatório2";#N/A,#N/A,FALSE,"Relatório3";#N/A,#N/A,FALSE,"Relatório4 ";#N/A,#N/A,FALSE,"Relatório5";#N/A,#N/A,FALSE,"Relatório6";#N/A,#N/A,FALSE,"Relatório7";#N/A,#N/A,FALSE,"Relatório8"}</definedName>
    <definedName name="SAD">#REF!</definedName>
    <definedName name="sadF" hidden="1">{"summary1",#N/A,TRUE,"Comps";"summary2",#N/A,TRUE,"Comps";"summary3",#N/A,TRUE,"Comps"}</definedName>
    <definedName name="sadF_1" hidden="1">{"summary1",#N/A,TRUE,"Comps";"summary2",#N/A,TRUE,"Comps";"summary3",#N/A,TRUE,"Comps"}</definedName>
    <definedName name="sadF_2" hidden="1">{"summary1",#N/A,TRUE,"Comps";"summary2",#N/A,TRUE,"Comps";"summary3",#N/A,TRUE,"Comps"}</definedName>
    <definedName name="sadF_3" hidden="1">{"summary1",#N/A,TRUE,"Comps";"summary2",#N/A,TRUE,"Comps";"summary3",#N/A,TRUE,"Comps"}</definedName>
    <definedName name="sadF_4" hidden="1">{"summary1",#N/A,TRUE,"Comps";"summary2",#N/A,TRUE,"Comps";"summary3",#N/A,TRUE,"Comps"}</definedName>
    <definedName name="sadF_5" hidden="1">{"summary1",#N/A,TRUE,"Comps";"summary2",#N/A,TRUE,"Comps";"summary3",#N/A,TRUE,"Comps"}</definedName>
    <definedName name="SAPBEXhrIndnt" hidden="1">1</definedName>
    <definedName name="SAPBEXrevision" hidden="1">1</definedName>
    <definedName name="SAPBEXsysID" hidden="1">"BP0"</definedName>
    <definedName name="SAPBEXwbID" hidden="1">"46N210UZD7ER8VUKGA6KWCWVB"</definedName>
    <definedName name="SaveNewFile">#N/A</definedName>
    <definedName name="sbenini" hidden="1">{#N/A,#N/A,FALSE,"Plan1";#N/A,#N/A,FALSE,"Plan2"}</definedName>
    <definedName name="SCARTI">#REF!</definedName>
    <definedName name="sd" localSheetId="13" hidden="1">{#N/A,#N/A,TRUE,"7d";#N/A,#N/A,TRUE,"7g";#N/A,#N/A,TRUE,"7i"}</definedName>
    <definedName name="sd" localSheetId="14" hidden="1">{#N/A,#N/A,TRUE,"7d";#N/A,#N/A,TRUE,"7g";#N/A,#N/A,TRUE,"7i"}</definedName>
    <definedName name="sd" localSheetId="15" hidden="1">{#N/A,#N/A,TRUE,"7d";#N/A,#N/A,TRUE,"7g";#N/A,#N/A,TRUE,"7i"}</definedName>
    <definedName name="sd" localSheetId="16" hidden="1">{#N/A,#N/A,TRUE,"7d";#N/A,#N/A,TRUE,"7g";#N/A,#N/A,TRUE,"7i"}</definedName>
    <definedName name="sd" hidden="1">{#N/A,#N/A,TRUE,"7d";#N/A,#N/A,TRUE,"7g";#N/A,#N/A,TRUE,"7i"}</definedName>
    <definedName name="SDA">#REF!</definedName>
    <definedName name="SDA_RIO">#REF!</definedName>
    <definedName name="sdgdfgsd" localSheetId="13" hidden="1">{#N/A,#N/A,TRUE,"7d";#N/A,#N/A,TRUE,"7g";#N/A,#N/A,TRUE,"7i"}</definedName>
    <definedName name="sdgdfgsd" localSheetId="14" hidden="1">{#N/A,#N/A,TRUE,"7d";#N/A,#N/A,TRUE,"7g";#N/A,#N/A,TRUE,"7i"}</definedName>
    <definedName name="sdgdfgsd" localSheetId="15" hidden="1">{#N/A,#N/A,TRUE,"7d";#N/A,#N/A,TRUE,"7g";#N/A,#N/A,TRUE,"7i"}</definedName>
    <definedName name="sdgdfgsd" localSheetId="16" hidden="1">{#N/A,#N/A,TRUE,"7d";#N/A,#N/A,TRUE,"7g";#N/A,#N/A,TRUE,"7i"}</definedName>
    <definedName name="sdgdfgsd" hidden="1">{#N/A,#N/A,TRUE,"7d";#N/A,#N/A,TRUE,"7g";#N/A,#N/A,TRUE,"7i"}</definedName>
    <definedName name="SEG._IMP.">#REF!</definedName>
    <definedName name="SEG.IMP.">#REF!</definedName>
    <definedName name="SEG_IMPOST">#REF!</definedName>
    <definedName name="SEGURO">#REF!</definedName>
    <definedName name="SEGURO_IMPOSTOS">#REF!</definedName>
    <definedName name="SEGURO_REAL">#REF!</definedName>
    <definedName name="SEGURO_USD">#REF!</definedName>
    <definedName name="SELECTCOSTED">#REF!</definedName>
    <definedName name="selected">#REF!,#REF!,#REF!,#REF!,#REF!,#REF!,#REF!,#REF!,#REF!,#REF!,#REF!,#REF!,#REF!,#REF!,#REF!,#REF!,#REF!,#REF!,#REF!,#REF!,#REF!,#REF!,#REF!,#REF!,#REF!,#REF!,#REF!</definedName>
    <definedName name="sencount" hidden="1">1</definedName>
    <definedName name="SEP">#REF!</definedName>
    <definedName name="serv_imp_dce">#REF!</definedName>
    <definedName name="serv_nac_cs_asahi">#REF!</definedName>
    <definedName name="serv_nac_dce">#REF!</definedName>
    <definedName name="sfgsy" hidden="1">{#N/A,#N/A,FALSE,"PRJCTED QTRLY QTY's"}</definedName>
    <definedName name="sfgsy_1" hidden="1">{#N/A,#N/A,FALSE,"PRJCTED QTRLY QTY's"}</definedName>
    <definedName name="sfgsy_2" hidden="1">{#N/A,#N/A,FALSE,"PRJCTED QTRLY QTY's"}</definedName>
    <definedName name="sfgsy_3" hidden="1">{#N/A,#N/A,FALSE,"PRJCTED QTRLY QTY's"}</definedName>
    <definedName name="sfgsy_4" hidden="1">{#N/A,#N/A,FALSE,"PRJCTED QTRLY QTY's"}</definedName>
    <definedName name="sfgsy_5" hidden="1">{#N/A,#N/A,FALSE,"PRJCTED QTRLY QTY's"}</definedName>
    <definedName name="Shaun">#REF!</definedName>
    <definedName name="SHEET">#REF!</definedName>
    <definedName name="simulação">#REF!</definedName>
    <definedName name="SINAL">#REF!</definedName>
    <definedName name="SLD.000.C.0.00.0000.00.00.11201010035">200</definedName>
    <definedName name="SLD.000.C.0.00.0000.00.00.11306010019">90.63</definedName>
    <definedName name="SLD.000.C.0.00.0000.00.00.11306010031">13002</definedName>
    <definedName name="SLD.000.C.0.00.0000.00.00.11306010034">679.5</definedName>
    <definedName name="SLD.000.C.0.00.0000.00.00.11306010036">22315.38999999</definedName>
    <definedName name="SLD.000.C.0.00.0000.00.00.117">533634.32999992</definedName>
    <definedName name="SLD.000.C.0.00.0000.00.00.121">31439885.269989</definedName>
    <definedName name="SLD.000.C.0.00.0000.00.00.12301">997253.47000027</definedName>
    <definedName name="SLD.000.C.0.00.0000.00.00.131">0</definedName>
    <definedName name="SLD.000.C.0.00.0000.00.00.211">73815519.2800293</definedName>
    <definedName name="SLD.000.C.0.00.0000.00.00.2110202">10881502.85</definedName>
    <definedName name="SLD.000.C.0.00.0000.00.00.2110203">55226637.2899999</definedName>
    <definedName name="SLD.000.C.0.00.0000.00.00.2110302">28386509.52</definedName>
    <definedName name="SLD.000.C.0.00.0000.00.00.212">88033.35000002</definedName>
    <definedName name="SLD.000.C.0.00.0000.00.00.216">634076.36999989</definedName>
    <definedName name="SLD.000.C.0.00.0000.00.00.217">17315355.6300048</definedName>
    <definedName name="SLD.000.C.0.00.0000.00.00.21704010001">16653.00999999</definedName>
    <definedName name="SLD.000.C.0.00.0000.00.00.21704010003">0</definedName>
    <definedName name="SLD.000.C.0.00.0000.00.00.219">3513721.00999832</definedName>
    <definedName name="SLD.000.C.0.00.0000.00.00.221">290102726.669921</definedName>
    <definedName name="SLD.000.C.0.00.0000.00.00.2210202">19016801.05</definedName>
    <definedName name="SLD.000.C.0.00.0000.00.00.2210203">149251446.629999</definedName>
    <definedName name="SLD.000.C.0.00.0000.00.00.2210302">105877571.47</definedName>
    <definedName name="SLD.000.C.0.00.0000.00.00.222">21139278.8200073</definedName>
    <definedName name="SLD.000.C.0.00.0000.00.00.22201010001">6164913.85</definedName>
    <definedName name="SLD.000.C.0.00.0000.00.00.241">129974445.70996</definedName>
    <definedName name="SLD.000.C.0.00.0000.00.00.24101">129974445.70996</definedName>
    <definedName name="SLD.000.C.0.00.0000.00.00.244">2180449.56999969</definedName>
    <definedName name="SLD.000.C.0.00.0000.00.00.24501">18114451.8699951</definedName>
    <definedName name="SLD.000.C.0.00.0000.00.00.31">290217002.200195</definedName>
    <definedName name="SLD.000.C.0.00.0000.00.00.311">179585641.580078</definedName>
    <definedName name="SLD.000.C.0.00.0000.00.00.312">4954140.23999786</definedName>
    <definedName name="SLD.000.C.0.00.0000.00.00.32">-21064440.0299987</definedName>
    <definedName name="SLD.000.C.0.00.0000.00.00.34">363001.90999985</definedName>
    <definedName name="SLD.000.C.0.00.0000.00.00.41">-155587260.75</definedName>
    <definedName name="SLD.000.C.0.00.0000.00.00.42">-25368197.2900085</definedName>
    <definedName name="SLD.000.C.0.00.0000.00.00.44">-5557702.52999878</definedName>
    <definedName name="SLD.000.C.0.00.0000.00.00.4410101">-12315505.6900024</definedName>
    <definedName name="SLD.000.C.0.00.0000.00.00.44101010019">-2444251.44</definedName>
    <definedName name="SLD.000.C.0.00.0000.00.00.4410102">-21328703.7200012</definedName>
    <definedName name="SLD.000.C.0.00.0000.00.00.44101020008">-44908351.0199999</definedName>
    <definedName name="SLD.000.C.0.00.0000.00.00.45">-133099.42000008</definedName>
    <definedName name="SLD.000.C.0.00.0000.00.00.47101010001">-4710636.20999908</definedName>
    <definedName name="SLD.000.C.0.00.0000.00.00.47101010002">-1201172.17000008</definedName>
    <definedName name="SLD.000.C.0.00.0000.00.00.D1010">17989327</definedName>
    <definedName name="SLD.000.C.0.00.0000.00.00.D1011">9804813.5</definedName>
    <definedName name="SLD.000.C.0.00.0000.00.00.D1012">1992874.98999977</definedName>
    <definedName name="SLD.000.C.0.00.0000.00.00.D1013">7966124.47000122</definedName>
    <definedName name="SLD.000.C.0.00.0000.00.00.D1014">98873.1400001</definedName>
    <definedName name="SLD.000.C.0.00.0000.00.00.D1015">498771725.940429</definedName>
    <definedName name="SLD.000.C.0.00.0000.00.00.D1016">3861816.84998322</definedName>
    <definedName name="SLD.000.C.0.00.0000.00.00.D1017">6518375.77999878</definedName>
    <definedName name="SLD.000.C.0.00.0000.00.00.D1018">30428702.3901367</definedName>
    <definedName name="SLD.000.C.0.00.0000.00.00.D1025">-45744891.0900268</definedName>
    <definedName name="SLD.000.C.0.00.0000.00.00.D1026">-13650979.5200805</definedName>
    <definedName name="SLD.000.C.0.00.0000.00.00.D1030">-18147550.3200073</definedName>
    <definedName name="SLD.000.C.0.00.0000.00.00.D1074">3439383.08001709</definedName>
    <definedName name="SLD.000.C.0.00.0000.00.00.D1075">-7966124.47000122</definedName>
    <definedName name="SLD.000.C.0.00.0000.00.00.D1076">20221665.6099853</definedName>
    <definedName name="SLD.000.C.0.00.0000.00.00.D1093">1009504.21000004</definedName>
    <definedName name="SLD.000.C.0.00.0000.00.00.D1094">2896500.96999741</definedName>
    <definedName name="SLD.000.C.0.00.0000.00.00.D1155">25936.66999999</definedName>
    <definedName name="SLD.000.C.0.00.0000.00.00.D997">5050971.46000671</definedName>
    <definedName name="SLD.000.C.0.00.0000.00.00.DCRECEBER">1089681.6099987</definedName>
    <definedName name="SLD.000.C.0.00.0000.00.01.11306010036">22</definedName>
    <definedName name="SLD.000.C.0.00.0000.00.01.117">1001</definedName>
    <definedName name="SLD.000.C.0.00.0000.00.01.121">30082</definedName>
    <definedName name="SLD.000.C.0.00.0000.00.01.12301">997</definedName>
    <definedName name="SLD.000.C.0.00.0000.00.01.211">73607</definedName>
    <definedName name="SLD.000.C.0.00.0000.00.01.212">220</definedName>
    <definedName name="SLD.000.C.0.00.0000.00.01.216">555</definedName>
    <definedName name="SLD.000.C.0.00.0000.00.01.217">22702</definedName>
    <definedName name="SLD.000.C.0.00.0000.00.01.219">3514</definedName>
    <definedName name="SLD.000.C.0.00.0000.00.01.221">307226</definedName>
    <definedName name="SLD.000.C.0.00.0000.00.01.222">12514</definedName>
    <definedName name="SLD.000.C.0.00.0000.00.01.241">129974</definedName>
    <definedName name="SLD.000.C.0.00.0000.00.01.244">2180</definedName>
    <definedName name="SLD.000.C.0.00.0000.00.01.24501">18114</definedName>
    <definedName name="SLD.000.C.0.00.0000.00.01.D1010">14735</definedName>
    <definedName name="SLD.000.C.0.00.0000.00.01.D1011">36890</definedName>
    <definedName name="SLD.000.C.0.00.0000.00.01.D1012">1296</definedName>
    <definedName name="SLD.000.C.0.00.0000.00.01.D1013">8253</definedName>
    <definedName name="SLD.000.C.0.00.0000.00.01.D1014">99</definedName>
    <definedName name="SLD.000.C.0.00.0000.00.01.D1015">487300</definedName>
    <definedName name="SLD.000.C.0.00.0000.00.01.D1016">6062</definedName>
    <definedName name="SLD.000.C.0.00.0000.00.01.D1017">5130</definedName>
    <definedName name="SLD.000.C.0.00.0000.00.01.D1018">30429</definedName>
    <definedName name="SLD.000.C.0.00.0000.00.01.DCRECEBER">610</definedName>
    <definedName name="SLD.000.C.0.00.1999.00.00.117">386309.42000008</definedName>
    <definedName name="SLD.000.C.0.00.1999.00.00.121">32120074.2799987</definedName>
    <definedName name="SLD.000.C.0.00.1999.00.00.131">90000</definedName>
    <definedName name="SLD.000.C.0.00.1999.00.00.211">71813107.4799804</definedName>
    <definedName name="SLD.000.C.0.00.1999.00.00.212">988466.92000008</definedName>
    <definedName name="SLD.000.C.0.00.1999.00.00.217">30737899.1099853</definedName>
    <definedName name="SLD.000.C.0.00.1999.00.00.221">321088959</definedName>
    <definedName name="SLD.000.C.0.00.1999.00.00.222">12513945.7100067</definedName>
    <definedName name="SLD.000.C.0.00.1999.00.00.241">129974445.70996</definedName>
    <definedName name="SLD.000.C.0.00.1999.00.00.244">2180449.56999969</definedName>
    <definedName name="SLD.000.C.0.00.1999.00.00.31">244637695.850097</definedName>
    <definedName name="SLD.000.C.0.00.1999.00.00.32">-7509368.30000305</definedName>
    <definedName name="SLD.000.C.0.00.1999.00.00.34">14624027.0099945</definedName>
    <definedName name="SLD.000.C.0.00.1999.00.00.41">-137984469.360107</definedName>
    <definedName name="SLD.000.C.0.00.1999.00.00.42">-18822323.7999877</definedName>
    <definedName name="SLD.000.C.0.00.1999.00.00.45">1209821.75</definedName>
    <definedName name="SLD.000.C.0.00.1999.00.00.47101010001">6781028.15000153</definedName>
    <definedName name="SLD.000.C.0.00.1999.00.00.47101010002">1847856.37999916</definedName>
    <definedName name="SLD.000.C.0.00.1999.00.00.D1010">16016305.1600036</definedName>
    <definedName name="SLD.000.C.0.00.1999.00.00.D1011">25362635.7800293</definedName>
    <definedName name="SLD.000.C.0.00.1999.00.00.D1012">4699155.20999908</definedName>
    <definedName name="SLD.000.C.0.00.1999.00.00.D1013">8628884.52999878</definedName>
    <definedName name="SLD.000.C.0.00.1999.00.00.D1015">491398211.890625</definedName>
    <definedName name="SLD.000.C.0.00.1999.00.00.D1016">10463049.2499847</definedName>
    <definedName name="SLD.000.C.0.00.1999.00.00.D1017">2173749.31999969</definedName>
    <definedName name="SLD.000.C.0.00.1999.00.00.D1018">18114451.8701171</definedName>
    <definedName name="SLD.000.C.0.00.1999.00.00.D1025">-49193159.4400024</definedName>
    <definedName name="SLD.000.C.0.00.1999.00.00.D1026">-3587777.86999512</definedName>
    <definedName name="SLD.000.C.0.00.1999.00.00.D1030">-71352966.6400146</definedName>
    <definedName name="SLD.000.C.0.00.1999.00.00.D1074">-19349636.2700195</definedName>
    <definedName name="SLD.000.C.0.00.1999.00.00.D1075">-8628884.52999878</definedName>
    <definedName name="SLD.000.C.0.00.1999.00.00.D1076">77181160.7299804</definedName>
    <definedName name="SLD.000.C.0.00.1999.00.00.D1093">1255347.8599987</definedName>
    <definedName name="SLD.000.C.0.00.1999.00.00.D1094">1125951.77000046</definedName>
    <definedName name="SLD.000.C.0.00.1999.00.00.D997">52401126.4100341</definedName>
    <definedName name="SLD.000.C.0.00.1999.00.00.DCRECEBER">291453.08000183</definedName>
    <definedName name="SLD.000.C.0.00.2000.00.00.117">533634.32999992</definedName>
    <definedName name="SLD.000.C.0.00.2000.00.00.121">31439885.269989</definedName>
    <definedName name="SLD.000.C.0.00.2000.00.00.12301">1147792.02000046</definedName>
    <definedName name="SLD.000.C.0.00.2000.00.00.131">0</definedName>
    <definedName name="SLD.000.C.0.00.2000.00.00.211">73815519.2800293</definedName>
    <definedName name="SLD.000.C.0.00.2000.00.00.212">88033.35000002</definedName>
    <definedName name="SLD.000.C.0.00.2000.00.00.217">17315355.6300048</definedName>
    <definedName name="SLD.000.C.0.00.2000.00.00.221">290102726.669921</definedName>
    <definedName name="SLD.000.C.0.00.2000.00.00.222">21139278.8200073</definedName>
    <definedName name="SLD.000.C.0.00.2000.00.00.241">129974445.70996</definedName>
    <definedName name="SLD.000.C.0.00.2000.00.00.244">2180449.56999969</definedName>
    <definedName name="SLD.000.C.0.00.2000.00.00.31">290217002.200195</definedName>
    <definedName name="SLD.000.C.0.00.2000.00.00.311">67578450.3000488</definedName>
    <definedName name="SLD.000.C.0.00.2000.00.00.312">1710563.19000053</definedName>
    <definedName name="SLD.000.C.0.00.2000.00.00.32">-21064440.0299987</definedName>
    <definedName name="SLD.000.C.0.00.2000.00.00.34">7705475.12000275</definedName>
    <definedName name="SLD.000.C.0.00.2000.00.00.41">-155587260.75</definedName>
    <definedName name="SLD.000.C.0.00.2000.00.00.42">-25368197.2900085</definedName>
    <definedName name="SLD.000.C.0.00.2000.00.00.4410101">-12689636.2599945</definedName>
    <definedName name="SLD.000.C.0.00.2000.00.00.4410102">5623644.69000244</definedName>
    <definedName name="SLD.000.C.0.00.2000.00.00.45">-133099.42000008</definedName>
    <definedName name="SLD.000.C.0.00.2000.00.00.47101010001">-4710636.20999908</definedName>
    <definedName name="SLD.000.C.0.00.2000.00.00.47101010002">-1201172.17000008</definedName>
    <definedName name="SLD.000.C.0.00.2000.00.00.D1010">17989327</definedName>
    <definedName name="SLD.000.C.0.00.2000.00.00.D1011">9804813.5</definedName>
    <definedName name="SLD.000.C.0.00.2000.00.00.D1012">1992874.98999977</definedName>
    <definedName name="SLD.000.C.0.00.2000.00.00.D1013">7966124.47000122</definedName>
    <definedName name="SLD.000.C.0.00.2000.00.00.D1015">498771725.940429</definedName>
    <definedName name="SLD.000.C.0.00.2000.00.00.D1016">3861816.84998322</definedName>
    <definedName name="SLD.000.C.0.00.2000.00.00.D1017">6518375.77999878</definedName>
    <definedName name="SLD.000.C.0.00.2000.00.00.D1018">30428702.3901367</definedName>
    <definedName name="SLD.000.C.0.00.2000.00.00.D1025">-45744891.0900268</definedName>
    <definedName name="SLD.000.C.0.00.2000.00.00.D1026">-13650979.5200805</definedName>
    <definedName name="SLD.000.C.0.00.2000.00.00.D1030">-18147550.3200073</definedName>
    <definedName name="SLD.000.C.0.00.2000.00.00.D1093">1009504.21000004</definedName>
    <definedName name="SLD.000.C.0.00.2000.00.00.D1094">2896500.96999741</definedName>
    <definedName name="SLD.000.C.0.00.2000.00.00.D1155">19932.71000001</definedName>
    <definedName name="SLD.000.C.0.00.2000.00.00.DCRECEBER">1089681.6099987</definedName>
    <definedName name="SLD.000.C.0.00.2001.00.00.11306010034">679.5</definedName>
    <definedName name="SLD.000.C.0.00.2001.00.00.2110202">10881502.85</definedName>
    <definedName name="SLD.000.C.0.00.2001.00.00.2110203">55226637.2899999</definedName>
    <definedName name="SLD.000.C.0.00.2001.00.00.2110302">28386509.52</definedName>
    <definedName name="SLD.000.C.0.00.2001.00.00.2210202">19016801.05</definedName>
    <definedName name="SLD.000.C.0.00.2001.00.00.2210203">149251446.629999</definedName>
    <definedName name="SLD.000.C.0.00.2001.00.00.2210302">105877571.47</definedName>
    <definedName name="SLD.000.C.0.00.2001.00.00.22201010001">6164913.85</definedName>
    <definedName name="SLD.000.C.0.00.2001.00.00.44101010019">-2444251.44</definedName>
    <definedName name="SLD.000.C.0.00.2001.00.00.44101020008">-44908351.0199999</definedName>
    <definedName name="SLD.000.C.0.01.0000.00.00.34">363001.90999985</definedName>
    <definedName name="SLD.000.C.0.01.0000.00.00.44">-5557702.52999878</definedName>
    <definedName name="SLD.000.C.0.01.0000.00.00.D997">5050971.46000671</definedName>
    <definedName name="SLD.000.C.0.01.0000.00.01.11201010035">0</definedName>
    <definedName name="SLD.000.C.0.01.0000.00.01.11306010019">0</definedName>
    <definedName name="SLD.000.C.0.01.0000.00.01.11306010031">24</definedName>
    <definedName name="SLD.000.C.0.01.0000.00.01.117">1717</definedName>
    <definedName name="SLD.000.C.0.01.0000.00.01.121">31692</definedName>
    <definedName name="SLD.000.C.0.01.0000.00.01.131">0</definedName>
    <definedName name="SLD.000.C.0.01.0000.00.01.211">77172</definedName>
    <definedName name="SLD.000.C.0.01.0000.00.01.212">66</definedName>
    <definedName name="SLD.000.C.0.01.0000.00.01.217">21908</definedName>
    <definedName name="SLD.000.C.0.01.0000.00.01.21704010001">13</definedName>
    <definedName name="SLD.000.C.0.01.0000.00.01.221">289496</definedName>
    <definedName name="SLD.000.C.0.01.0000.00.01.222">21139</definedName>
    <definedName name="SLD.000.C.0.01.0000.00.01.241">129974</definedName>
    <definedName name="SLD.000.C.0.01.0000.00.01.244">3416</definedName>
    <definedName name="SLD.000.C.0.01.0000.00.01.31">27924</definedName>
    <definedName name="SLD.000.C.0.01.0000.00.01.32">-2329</definedName>
    <definedName name="SLD.000.C.0.01.0000.00.01.34">363</definedName>
    <definedName name="SLD.000.C.0.01.0000.00.01.41">-13778</definedName>
    <definedName name="SLD.000.C.0.01.0000.00.01.42">-1907</definedName>
    <definedName name="SLD.000.C.0.01.0000.00.01.44">-5558</definedName>
    <definedName name="SLD.000.C.0.01.0000.00.01.45">-37</definedName>
    <definedName name="SLD.000.C.0.01.0000.00.01.47101010001">-925</definedName>
    <definedName name="SLD.000.C.0.01.0000.00.01.47101010002">-313</definedName>
    <definedName name="SLD.000.C.0.01.0000.00.01.D1010">19322</definedName>
    <definedName name="SLD.000.C.0.01.0000.00.01.D1011">17931</definedName>
    <definedName name="SLD.000.C.0.01.0000.00.01.D1012">644</definedName>
    <definedName name="SLD.000.C.0.01.0000.00.01.D1013">7881</definedName>
    <definedName name="SLD.000.C.0.01.0000.00.01.D1015">498488</definedName>
    <definedName name="SLD.000.C.0.01.0000.00.01.D1016">3312</definedName>
    <definedName name="SLD.000.C.0.01.0000.00.01.D1017">5589</definedName>
    <definedName name="SLD.000.C.0.01.0000.00.01.D1018">32633</definedName>
    <definedName name="SLD.000.C.0.01.0000.00.01.D1025">-3644</definedName>
    <definedName name="SLD.000.C.0.01.0000.00.01.D1026">-222</definedName>
    <definedName name="SLD.000.C.0.01.0000.00.01.D1030">-1691</definedName>
    <definedName name="SLD.000.C.0.01.0000.00.01.D1093">1024</definedName>
    <definedName name="SLD.000.C.0.01.0000.00.01.D1094">2511</definedName>
    <definedName name="SLD.000.C.0.01.0000.00.01.D997">5051</definedName>
    <definedName name="SLD.000.C.0.01.0000.00.01.DCRECEBER">1892</definedName>
    <definedName name="SLD.000.C.0.01.2001.00.00.44101010019">-325631.57</definedName>
    <definedName name="SLD.000.C.0.01.2001.00.00.44101020008">-1320819.3</definedName>
    <definedName name="SLD.000.C.0.01.2001.00.01.44101010019">-326</definedName>
    <definedName name="SLD.000.C.0.01.2001.00.01.44101020008">-1321</definedName>
    <definedName name="SLD.000.C.0.02.0000.00.01.11201010035">0</definedName>
    <definedName name="SLD.000.C.0.02.0000.00.01.11306010019">0</definedName>
    <definedName name="SLD.000.C.0.02.0000.00.01.11306010031">15</definedName>
    <definedName name="SLD.000.C.0.02.0000.00.01.117">1635</definedName>
    <definedName name="SLD.000.C.0.02.0000.00.01.121">12967</definedName>
    <definedName name="SLD.000.C.0.02.0000.00.01.131">0</definedName>
    <definedName name="SLD.000.C.0.02.0000.00.01.211">81910</definedName>
    <definedName name="SLD.000.C.0.02.0000.00.01.212">62</definedName>
    <definedName name="SLD.000.C.0.02.0000.00.01.217">21957</definedName>
    <definedName name="SLD.000.C.0.02.0000.00.01.21704010001">16</definedName>
    <definedName name="SLD.000.C.0.02.0000.00.01.221">293759</definedName>
    <definedName name="SLD.000.C.0.02.0000.00.01.222">21139</definedName>
    <definedName name="SLD.000.C.0.02.0000.00.01.241">129974</definedName>
    <definedName name="SLD.000.C.0.02.0000.00.01.244">3416</definedName>
    <definedName name="SLD.000.C.0.02.0000.00.01.31">51359</definedName>
    <definedName name="SLD.000.C.0.02.0000.00.01.32">-4299</definedName>
    <definedName name="SLD.000.C.0.02.0000.00.01.34">1371</definedName>
    <definedName name="SLD.000.C.0.02.0000.00.01.41">-27355</definedName>
    <definedName name="SLD.000.C.0.02.0000.00.01.42">-3792</definedName>
    <definedName name="SLD.000.C.0.02.0000.00.01.44">-17386</definedName>
    <definedName name="SLD.000.C.0.02.0000.00.01.45">-39</definedName>
    <definedName name="SLD.000.C.0.02.0000.00.01.47101010001">49</definedName>
    <definedName name="SLD.000.C.0.02.0000.00.01.47101010002">59</definedName>
    <definedName name="SLD.000.C.0.02.0000.00.01.D1010">13552</definedName>
    <definedName name="SLD.000.C.0.02.0000.00.01.D1011">44891</definedName>
    <definedName name="SLD.000.C.0.02.0000.00.01.D1012">1986</definedName>
    <definedName name="SLD.000.C.0.02.0000.00.01.D1013">8151</definedName>
    <definedName name="SLD.000.C.0.02.0000.00.01.D1015">500198</definedName>
    <definedName name="SLD.000.C.0.02.0000.00.01.D1016">2762</definedName>
    <definedName name="SLD.000.C.0.02.0000.00.01.D1017">5516</definedName>
    <definedName name="SLD.000.C.0.02.0000.00.01.D1018">29160</definedName>
    <definedName name="SLD.000.C.0.02.0000.00.01.D1025">-7241</definedName>
    <definedName name="SLD.000.C.0.02.0000.00.01.D1026">-471</definedName>
    <definedName name="SLD.000.C.0.02.0000.00.01.D1030">-9674</definedName>
    <definedName name="SLD.000.C.0.02.0000.00.01.D1093">935</definedName>
    <definedName name="SLD.000.C.0.02.0000.00.01.D1094">2407</definedName>
    <definedName name="SLD.000.C.0.02.0000.00.01.D997">10081</definedName>
    <definedName name="SLD.000.C.0.02.0000.00.01.DCRECEBER">2225</definedName>
    <definedName name="SLD.000.C.0.02.2001.00.01.44101010019">-614</definedName>
    <definedName name="SLD.000.C.0.02.2001.00.01.44101020008">-7555</definedName>
    <definedName name="SLD.000.C.0.03.0000.00.00.12301">786499.5</definedName>
    <definedName name="SLD.000.C.0.03.0000.00.00.311">74384793.3399658</definedName>
    <definedName name="SLD.000.C.0.03.0000.00.00.312">2967049.86000061</definedName>
    <definedName name="SLD.000.C.0.03.0000.00.00.4410101">-12315505.6900024</definedName>
    <definedName name="SLD.000.C.0.03.0000.00.00.4410102">-21328703.7200012</definedName>
    <definedName name="SLD.000.C.0.03.0000.00.00.D1155">25936.66999999</definedName>
    <definedName name="SLD.000.C.0.03.0000.00.01.11201010035">0</definedName>
    <definedName name="SLD.000.C.0.03.0000.00.01.11306010019">0</definedName>
    <definedName name="SLD.000.C.0.03.0000.00.01.11306010031">21</definedName>
    <definedName name="SLD.000.C.0.03.0000.00.01.11306010036">22</definedName>
    <definedName name="SLD.000.C.0.03.0000.00.01.117">1555</definedName>
    <definedName name="SLD.000.C.0.03.0000.00.01.121">11</definedName>
    <definedName name="SLD.000.C.0.03.0000.00.01.12301">786</definedName>
    <definedName name="SLD.000.C.0.03.0000.00.01.131">0</definedName>
    <definedName name="SLD.000.C.0.03.0000.00.01.211">76191</definedName>
    <definedName name="SLD.000.C.0.03.0000.00.01.212">47</definedName>
    <definedName name="SLD.000.C.0.03.0000.00.01.217">21754</definedName>
    <definedName name="SLD.000.C.0.03.0000.00.01.21704010001">22</definedName>
    <definedName name="SLD.000.C.0.03.0000.00.01.221">279615</definedName>
    <definedName name="SLD.000.C.0.03.0000.00.01.222">21139</definedName>
    <definedName name="SLD.000.C.0.03.0000.00.01.241">129974</definedName>
    <definedName name="SLD.000.C.0.03.0000.00.01.244">3416</definedName>
    <definedName name="SLD.000.C.0.03.0000.00.01.31">77352</definedName>
    <definedName name="SLD.000.C.0.03.0000.00.01.311">74385</definedName>
    <definedName name="SLD.000.C.0.03.0000.00.01.312">2967</definedName>
    <definedName name="SLD.000.C.0.03.0000.00.01.32">-6480</definedName>
    <definedName name="SLD.000.C.0.03.0000.00.01.34">1803</definedName>
    <definedName name="SLD.000.C.0.03.0000.00.01.41">-40908</definedName>
    <definedName name="SLD.000.C.0.03.0000.00.01.42">-5902</definedName>
    <definedName name="SLD.000.C.0.03.0000.00.01.4410101">-12316</definedName>
    <definedName name="SLD.000.C.0.03.0000.00.01.4410102">-21329</definedName>
    <definedName name="SLD.000.C.0.03.0000.00.01.45">-39</definedName>
    <definedName name="SLD.000.C.0.03.0000.00.01.47101010001">1735</definedName>
    <definedName name="SLD.000.C.0.03.0000.00.01.47101010002">692</definedName>
    <definedName name="SLD.000.C.0.03.0000.00.01.D1010">14342</definedName>
    <definedName name="SLD.000.C.0.03.0000.00.01.D1011">28220</definedName>
    <definedName name="SLD.000.C.0.03.0000.00.01.D1012">2128</definedName>
    <definedName name="SLD.000.C.0.03.0000.00.01.D1013">10393</definedName>
    <definedName name="SLD.000.C.0.03.0000.00.01.D1015">502084</definedName>
    <definedName name="SLD.000.C.0.03.0000.00.01.D1016">2212</definedName>
    <definedName name="SLD.000.C.0.03.0000.00.01.D1017">5996</definedName>
    <definedName name="SLD.000.C.0.03.0000.00.01.D1018">23802</definedName>
    <definedName name="SLD.000.C.0.03.0000.00.01.D1025">-10820</definedName>
    <definedName name="SLD.000.C.0.03.0000.00.01.D1026">-1557</definedName>
    <definedName name="SLD.000.C.0.03.0000.00.01.D1030">-21268</definedName>
    <definedName name="SLD.000.C.0.03.0000.00.01.D1093">812</definedName>
    <definedName name="SLD.000.C.0.03.0000.00.01.D1094">2601</definedName>
    <definedName name="SLD.000.C.0.03.0000.00.01.D1155">26</definedName>
    <definedName name="SLD.000.C.0.03.0000.00.01.D997">15100</definedName>
    <definedName name="SLD.000.C.0.03.0000.00.01.DCRECEBER">2779</definedName>
    <definedName name="SLD.000.C.0.03.2000.00.00.12301">1147792.02000046</definedName>
    <definedName name="SLD.000.C.0.03.2000.00.00.311">67578450.3000488</definedName>
    <definedName name="SLD.000.C.0.03.2000.00.00.312">1710563.19000053</definedName>
    <definedName name="SLD.000.C.0.03.2000.00.00.4410101">-12689636.2599945</definedName>
    <definedName name="SLD.000.C.0.03.2000.00.00.4410102">5623644.69000244</definedName>
    <definedName name="SLD.000.C.0.03.2000.00.00.D1155">19932.71000001</definedName>
    <definedName name="SLD.000.C.0.03.2000.00.01.117">1664</definedName>
    <definedName name="SLD.000.C.0.03.2000.00.01.121">32468</definedName>
    <definedName name="SLD.000.C.0.03.2000.00.01.12301">1148</definedName>
    <definedName name="SLD.000.C.0.03.2000.00.01.131">0</definedName>
    <definedName name="SLD.000.C.0.03.2000.00.01.211">66461</definedName>
    <definedName name="SLD.000.C.0.03.2000.00.01.212">716</definedName>
    <definedName name="SLD.000.C.0.03.2000.00.01.217">17504</definedName>
    <definedName name="SLD.000.C.0.03.2000.00.01.221">308017</definedName>
    <definedName name="SLD.000.C.0.03.2000.00.01.222">12514</definedName>
    <definedName name="SLD.000.C.0.03.2000.00.01.241">129974</definedName>
    <definedName name="SLD.000.C.0.03.2000.00.01.244">2180</definedName>
    <definedName name="SLD.000.C.0.03.2000.00.01.31">69289</definedName>
    <definedName name="SLD.000.C.0.03.2000.00.01.311">67578</definedName>
    <definedName name="SLD.000.C.0.03.2000.00.01.312">1711</definedName>
    <definedName name="SLD.000.C.0.03.2000.00.01.32">-5908</definedName>
    <definedName name="SLD.000.C.0.03.2000.00.01.34">702</definedName>
    <definedName name="SLD.000.C.0.03.2000.00.01.41">-38038</definedName>
    <definedName name="SLD.000.C.0.03.2000.00.01.42">-6870</definedName>
    <definedName name="SLD.000.C.0.03.2000.00.01.4410101">-12690</definedName>
    <definedName name="SLD.000.C.0.03.2000.00.01.4410102">5624</definedName>
    <definedName name="SLD.000.C.0.03.2000.00.01.45">16</definedName>
    <definedName name="SLD.000.C.0.03.2000.00.01.47101010001">-3042</definedName>
    <definedName name="SLD.000.C.0.03.2000.00.01.47101010002">-741</definedName>
    <definedName name="SLD.000.C.0.03.2000.00.01.D1010">10225</definedName>
    <definedName name="SLD.000.C.0.03.2000.00.01.D1011">20778</definedName>
    <definedName name="SLD.000.C.0.03.2000.00.01.D1012">1700</definedName>
    <definedName name="SLD.000.C.0.03.2000.00.01.D1013">7763</definedName>
    <definedName name="SLD.000.C.0.03.2000.00.01.D1015">484462</definedName>
    <definedName name="SLD.000.C.0.03.2000.00.01.D1016">8813</definedName>
    <definedName name="SLD.000.C.0.03.2000.00.01.D1017">4556</definedName>
    <definedName name="SLD.000.C.0.03.2000.00.01.D1018">26457</definedName>
    <definedName name="SLD.000.C.0.03.2000.00.01.D1025">-11823</definedName>
    <definedName name="SLD.000.C.0.03.2000.00.01.D1026">-859</definedName>
    <definedName name="SLD.000.C.0.03.2000.00.01.D1030">5615</definedName>
    <definedName name="SLD.000.C.0.03.2000.00.01.D1093">1168</definedName>
    <definedName name="SLD.000.C.0.03.2000.00.01.D1094">1020</definedName>
    <definedName name="SLD.000.C.0.03.2000.00.01.D1155">20</definedName>
    <definedName name="SLD.000.C.0.03.2000.00.01.DCRECEBER">361</definedName>
    <definedName name="SLD.000.C.0.03.2001.00.01.44101010019">-928</definedName>
    <definedName name="SLD.000.C.0.03.2001.00.01.44101020008">-16402</definedName>
    <definedName name="SLD.000.C.0.04.0000.00.00.42">-8761611.38000488</definedName>
    <definedName name="SLD.000.C.0.04.0000.00.01.11201010035">0</definedName>
    <definedName name="SLD.000.C.0.04.0000.00.01.11306010019">0</definedName>
    <definedName name="SLD.000.C.0.04.0000.00.01.11306010031">49</definedName>
    <definedName name="SLD.000.C.0.04.0000.00.01.11306010036">0</definedName>
    <definedName name="SLD.000.C.0.04.0000.00.01.117">1408</definedName>
    <definedName name="SLD.000.C.0.04.0000.00.01.121">2</definedName>
    <definedName name="SLD.000.C.0.04.0000.00.01.12301">756</definedName>
    <definedName name="SLD.000.C.0.04.0000.00.01.131">0</definedName>
    <definedName name="SLD.000.C.0.04.0000.00.01.211">79269</definedName>
    <definedName name="SLD.000.C.0.04.0000.00.01.212">48</definedName>
    <definedName name="SLD.000.C.0.04.0000.00.01.217">20782</definedName>
    <definedName name="SLD.000.C.0.04.0000.00.01.21704010001">0</definedName>
    <definedName name="SLD.000.C.0.04.0000.00.01.221">279351</definedName>
    <definedName name="SLD.000.C.0.04.0000.00.01.222">21139</definedName>
    <definedName name="SLD.000.C.0.04.0000.00.01.241">137385</definedName>
    <definedName name="SLD.000.C.0.04.0000.00.01.244">3416</definedName>
    <definedName name="SLD.000.C.0.04.0000.00.01.311">98481</definedName>
    <definedName name="SLD.000.C.0.04.0000.00.01.312">3398</definedName>
    <definedName name="SLD.000.C.0.04.0000.00.01.32">-8560</definedName>
    <definedName name="SLD.000.C.0.04.0000.00.01.34">1877</definedName>
    <definedName name="SLD.000.C.0.04.0000.00.01.41">-54386</definedName>
    <definedName name="SLD.000.C.0.04.0000.00.01.42">-8762</definedName>
    <definedName name="SLD.000.C.0.04.0000.00.01.4410101">-15650</definedName>
    <definedName name="SLD.000.C.0.04.0000.00.01.4410102">-23583</definedName>
    <definedName name="SLD.000.C.0.04.0000.00.01.45">-39</definedName>
    <definedName name="SLD.000.C.0.04.0000.00.01.47101010001">1632</definedName>
    <definedName name="SLD.000.C.0.04.0000.00.01.47101010002">613</definedName>
    <definedName name="SLD.000.C.0.04.0000.00.01.D1010">12975</definedName>
    <definedName name="SLD.000.C.0.04.0000.00.01.D1011">31572</definedName>
    <definedName name="SLD.000.C.0.04.0000.00.01.D1012">2144</definedName>
    <definedName name="SLD.000.C.0.04.0000.00.01.D1013">10210</definedName>
    <definedName name="SLD.000.C.0.04.0000.00.01.D1015">503130</definedName>
    <definedName name="SLD.000.C.0.04.0000.00.01.D1016">1661</definedName>
    <definedName name="SLD.000.C.0.04.0000.00.01.D1017">6650</definedName>
    <definedName name="SLD.000.C.0.04.0000.00.01.D1018">16804</definedName>
    <definedName name="SLD.000.C.0.04.0000.00.01.D1094">1787</definedName>
    <definedName name="SLD.000.C.0.04.0000.00.01.D1155">26</definedName>
    <definedName name="SLD.000.C.0.04.0000.00.01.DCRECEBER">2746</definedName>
    <definedName name="SLD.000.C.0.05.0000.00.01.11201010035">0</definedName>
    <definedName name="SLD.000.C.0.05.0000.00.01.11306010019">0</definedName>
    <definedName name="SLD.000.C.0.05.0000.00.01.11306010031">12</definedName>
    <definedName name="SLD.000.C.0.05.0000.00.01.11306010036">0</definedName>
    <definedName name="SLD.000.C.0.05.0000.00.01.117">1336</definedName>
    <definedName name="SLD.000.C.0.05.0000.00.01.121">2</definedName>
    <definedName name="SLD.000.C.0.05.0000.00.01.12301">726</definedName>
    <definedName name="SLD.000.C.0.05.0000.00.01.131">0</definedName>
    <definedName name="SLD.000.C.0.05.0000.00.01.211">85487</definedName>
    <definedName name="SLD.000.C.0.05.0000.00.01.212">36</definedName>
    <definedName name="SLD.000.C.0.05.0000.00.01.217">21843</definedName>
    <definedName name="SLD.000.C.0.05.0000.00.01.221">286500</definedName>
    <definedName name="SLD.000.C.0.05.0000.00.01.222">21139</definedName>
    <definedName name="SLD.000.C.0.05.0000.00.01.241">137385</definedName>
    <definedName name="SLD.000.C.0.05.0000.00.01.244">3416</definedName>
    <definedName name="SLD.000.C.0.05.0000.00.01.311">123327</definedName>
    <definedName name="SLD.000.C.0.05.0000.00.01.312">3807</definedName>
    <definedName name="SLD.000.C.0.05.0000.00.01.32">-10702</definedName>
    <definedName name="SLD.000.C.0.05.0000.00.01.34">1981</definedName>
    <definedName name="SLD.000.C.0.05.0000.00.01.41">-67934</definedName>
    <definedName name="SLD.000.C.0.05.0000.00.01.42">-10975</definedName>
    <definedName name="SLD.000.C.0.05.0000.00.01.4410101">-19903</definedName>
    <definedName name="SLD.000.C.0.05.0000.00.01.4410102">-40685</definedName>
    <definedName name="SLD.000.C.0.05.0000.00.01.45">-42</definedName>
    <definedName name="SLD.000.C.0.05.0000.00.01.47101010001">5007</definedName>
    <definedName name="SLD.000.C.0.05.0000.00.01.47101010002">1864</definedName>
    <definedName name="SLD.000.C.0.05.0000.00.01.D1010">8692</definedName>
    <definedName name="SLD.000.C.0.05.0000.00.01.D1011">34264</definedName>
    <definedName name="SLD.000.C.0.05.0000.00.01.D1012">2164</definedName>
    <definedName name="SLD.000.C.0.05.0000.00.01.D1013">14838</definedName>
    <definedName name="SLD.000.C.0.05.0000.00.01.D1015">505997</definedName>
    <definedName name="SLD.000.C.0.05.0000.00.01.D1016">1111</definedName>
    <definedName name="SLD.000.C.0.05.0000.00.01.D1017">6505</definedName>
    <definedName name="SLD.000.C.0.05.0000.00.01.D1018">7528</definedName>
    <definedName name="SLD.000.C.0.05.0000.00.01.D1094">2028</definedName>
    <definedName name="SLD.000.C.0.05.0000.00.01.D1155">53</definedName>
    <definedName name="SLD.000.C.0.05.0000.00.01.DCRECEBER">2685</definedName>
    <definedName name="SLD.000.C.0.06.0000.00.01.11201010035">0</definedName>
    <definedName name="SLD.000.C.0.06.0000.00.01.11306010019">0</definedName>
    <definedName name="SLD.000.C.0.06.0000.00.01.11306010031">16</definedName>
    <definedName name="SLD.000.C.0.06.0000.00.01.11306010036">0</definedName>
    <definedName name="SLD.000.C.0.06.0000.00.01.117">1241</definedName>
    <definedName name="SLD.000.C.0.06.0000.00.01.121">1</definedName>
    <definedName name="SLD.000.C.0.06.0000.00.01.12301">696</definedName>
    <definedName name="SLD.000.C.0.06.0000.00.01.131">0</definedName>
    <definedName name="SLD.000.C.0.06.0000.00.01.211">85525</definedName>
    <definedName name="SLD.000.C.0.06.0000.00.01.212">35</definedName>
    <definedName name="SLD.000.C.0.06.0000.00.01.216">547</definedName>
    <definedName name="SLD.000.C.0.06.0000.00.01.217">23545</definedName>
    <definedName name="SLD.000.C.0.06.0000.00.01.21704010001">2</definedName>
    <definedName name="SLD.000.C.0.06.0000.00.01.219">1074</definedName>
    <definedName name="SLD.000.C.0.06.0000.00.01.221">280521</definedName>
    <definedName name="SLD.000.C.0.06.0000.00.01.222">21139</definedName>
    <definedName name="SLD.000.C.0.06.0000.00.01.241">137385</definedName>
    <definedName name="SLD.000.C.0.06.0000.00.01.244">3416</definedName>
    <definedName name="SLD.000.C.0.06.0000.00.01.311">146832</definedName>
    <definedName name="SLD.000.C.0.06.0000.00.01.312">4286</definedName>
    <definedName name="SLD.000.C.0.06.0000.00.01.32">-12733</definedName>
    <definedName name="SLD.000.C.0.06.0000.00.01.34">2062</definedName>
    <definedName name="SLD.000.C.0.06.0000.00.01.41">-81374</definedName>
    <definedName name="SLD.000.C.0.06.0000.00.01.42">-15127</definedName>
    <definedName name="SLD.000.C.0.06.0000.00.01.4410101">-23147</definedName>
    <definedName name="SLD.000.C.0.06.0000.00.01.4410102">-35398</definedName>
    <definedName name="SLD.000.C.0.06.0000.00.01.45">-40</definedName>
    <definedName name="SLD.000.C.0.06.0000.00.01.47101010001">3369</definedName>
    <definedName name="SLD.000.C.0.06.0000.00.01.47101010002">1275</definedName>
    <definedName name="SLD.000.C.0.06.0000.00.01.D1010">15222</definedName>
    <definedName name="SLD.000.C.0.06.0000.00.01.D1011">26430</definedName>
    <definedName name="SLD.000.C.0.06.0000.00.01.D1012">2184</definedName>
    <definedName name="SLD.000.C.0.06.0000.00.01.D1013">12610</definedName>
    <definedName name="SLD.000.C.0.06.0000.00.01.D1014">71</definedName>
    <definedName name="SLD.000.C.0.06.0000.00.01.D1015">510574</definedName>
    <definedName name="SLD.000.C.0.06.0000.00.01.D1016">561</definedName>
    <definedName name="SLD.000.C.0.06.0000.00.01.D1017">6692</definedName>
    <definedName name="SLD.000.C.0.06.0000.00.01.D1018">11786</definedName>
    <definedName name="SLD.000.C.0.06.0000.00.01.D1094">2221</definedName>
    <definedName name="SLD.000.C.0.06.0000.00.01.D1155">34</definedName>
    <definedName name="SLD.000.C.0.06.0000.00.01.DCRECEBER">2712</definedName>
    <definedName name="SLD.000.C.0.07.0000.00.00.311">154554758.300048</definedName>
    <definedName name="SLD.000.C.0.07.0000.00.00.312">4413838.41000366</definedName>
    <definedName name="SLD.000.C.0.07.0000.00.00.32">-11563047.550003</definedName>
    <definedName name="SLD.000.C.0.07.0000.00.00.34">3022147.54000092</definedName>
    <definedName name="SLD.000.C.0.07.0000.00.00.41">-89645674.040039</definedName>
    <definedName name="SLD.000.C.0.07.0000.00.00.42">-17457559.8999939</definedName>
    <definedName name="SLD.000.C.0.07.0000.00.00.44">-26895992.9599914</definedName>
    <definedName name="SLD.000.C.0.07.0000.00.00.45">-113299.85000002</definedName>
    <definedName name="SLD.000.C.0.07.0000.00.00.47101010001">-4095197.79000092</definedName>
    <definedName name="SLD.000.C.0.07.0000.00.00.47101010002">-1207791.98999977</definedName>
    <definedName name="SLD.000.C.0.07.0000.00.01.11201010035">0</definedName>
    <definedName name="SLD.000.C.0.07.0000.00.01.11306010019">0</definedName>
    <definedName name="SLD.000.C.0.07.0000.00.01.11306010031">12</definedName>
    <definedName name="SLD.000.C.0.07.0000.00.01.11306010036">0</definedName>
    <definedName name="SLD.000.C.0.07.0000.00.01.117">1087</definedName>
    <definedName name="SLD.000.C.0.07.0000.00.01.121">1</definedName>
    <definedName name="SLD.000.C.0.07.0000.00.01.12301">666</definedName>
    <definedName name="SLD.000.C.0.07.0000.00.01.131">0</definedName>
    <definedName name="SLD.000.C.0.07.0000.00.01.211">91549</definedName>
    <definedName name="SLD.000.C.0.07.0000.00.01.212">37</definedName>
    <definedName name="SLD.000.C.0.07.0000.00.01.216">548</definedName>
    <definedName name="SLD.000.C.0.07.0000.00.01.217">23062</definedName>
    <definedName name="SLD.000.C.0.07.0000.00.01.21704010001">0</definedName>
    <definedName name="SLD.000.C.0.07.0000.00.01.219">3346</definedName>
    <definedName name="SLD.000.C.0.07.0000.00.01.221">287690</definedName>
    <definedName name="SLD.000.C.0.07.0000.00.01.222">21139</definedName>
    <definedName name="SLD.000.C.0.07.0000.00.01.241">137385</definedName>
    <definedName name="SLD.000.C.0.07.0000.00.01.244">3416</definedName>
    <definedName name="SLD.000.C.0.07.0000.00.01.311">172282</definedName>
    <definedName name="SLD.000.C.0.07.0000.00.01.312">4712</definedName>
    <definedName name="SLD.000.C.0.07.0000.00.01.32">-14928</definedName>
    <definedName name="SLD.000.C.0.07.0000.00.01.34">2212</definedName>
    <definedName name="SLD.000.C.0.07.0000.00.01.41">-94807</definedName>
    <definedName name="SLD.000.C.0.07.0000.00.01.42">-19505</definedName>
    <definedName name="SLD.000.C.0.07.0000.00.01.4410101">-26998</definedName>
    <definedName name="SLD.000.C.0.07.0000.00.01.4410102">-47525</definedName>
    <definedName name="SLD.000.C.0.07.0000.00.01.45">-47</definedName>
    <definedName name="SLD.000.C.0.07.0000.00.01.47101010001">5852</definedName>
    <definedName name="SLD.000.C.0.07.0000.00.01.47101010002">2170</definedName>
    <definedName name="SLD.000.C.0.07.0000.00.01.D1010">12898</definedName>
    <definedName name="SLD.000.C.0.07.0000.00.01.D1011">30524</definedName>
    <definedName name="SLD.000.C.0.07.0000.00.01.D1012">2210</definedName>
    <definedName name="SLD.000.C.0.07.0000.00.01.D1013">15989</definedName>
    <definedName name="SLD.000.C.0.07.0000.00.01.D1014">51</definedName>
    <definedName name="SLD.000.C.0.07.0000.00.01.D1015">512573</definedName>
    <definedName name="SLD.000.C.0.07.0000.00.01.D1016">11</definedName>
    <definedName name="SLD.000.C.0.07.0000.00.01.D1017">7157</definedName>
    <definedName name="SLD.000.C.0.07.0000.00.01.D1018">5201</definedName>
    <definedName name="SLD.000.C.0.07.0000.00.01.D1094">2174</definedName>
    <definedName name="SLD.000.C.0.07.0000.00.01.D1155">30</definedName>
    <definedName name="SLD.000.C.0.07.0000.00.01.DCRECEBER">2822</definedName>
    <definedName name="SLD.000.C.0.07.2000.00.00.311">154554758.300048</definedName>
    <definedName name="SLD.000.C.0.07.2000.00.00.312">4413838.41000366</definedName>
    <definedName name="SLD.000.C.0.07.2000.00.00.32">-11563047.550003</definedName>
    <definedName name="SLD.000.C.0.07.2000.00.00.34">3022147.54000092</definedName>
    <definedName name="SLD.000.C.0.07.2000.00.00.41">-89645674.040039</definedName>
    <definedName name="SLD.000.C.0.07.2000.00.00.42">-17457559.8999939</definedName>
    <definedName name="SLD.000.C.0.07.2000.00.00.44">-26895992.9599914</definedName>
    <definedName name="SLD.000.C.0.07.2000.00.00.45">-113299.85000002</definedName>
    <definedName name="SLD.000.C.0.07.2000.00.00.47101010001">-4095197.79000092</definedName>
    <definedName name="SLD.000.C.0.07.2000.00.00.47101010002">-1207791.98999977</definedName>
    <definedName name="SLD.000.C.0.07.2000.00.01.311">154555</definedName>
    <definedName name="SLD.000.C.0.07.2000.00.01.312">4414</definedName>
    <definedName name="SLD.000.C.0.07.2000.00.01.32">-11563</definedName>
    <definedName name="SLD.000.C.0.07.2000.00.01.34">3022</definedName>
    <definedName name="SLD.000.C.0.07.2000.00.01.41">-89646</definedName>
    <definedName name="SLD.000.C.0.07.2000.00.01.42">-17458</definedName>
    <definedName name="SLD.000.C.0.07.2000.00.01.44">-26896</definedName>
    <definedName name="SLD.000.C.0.07.2000.00.01.45">-113</definedName>
    <definedName name="SLD.000.C.0.07.2000.00.01.47101010001">-4095</definedName>
    <definedName name="SLD.000.C.0.07.2000.00.01.47101010002">-1208</definedName>
    <definedName name="SLD.000.C.0.07.2001.00.01.11201010035">0</definedName>
    <definedName name="SLD.000.C.0.07.2001.00.01.11306010019">0</definedName>
    <definedName name="SLD.000.C.0.07.2001.00.01.11306010031">12</definedName>
    <definedName name="SLD.000.C.0.07.2001.00.01.11306010036">0</definedName>
    <definedName name="SLD.000.C.0.07.2001.00.01.121">1</definedName>
    <definedName name="SLD.000.C.0.07.2001.00.01.12301">666</definedName>
    <definedName name="SLD.000.C.0.07.2001.00.01.131">0</definedName>
    <definedName name="SLD.000.C.0.07.2001.00.01.211">91549</definedName>
    <definedName name="SLD.000.C.0.07.2001.00.01.212">37</definedName>
    <definedName name="SLD.000.C.0.07.2001.00.01.217">23062</definedName>
    <definedName name="SLD.000.C.0.07.2001.00.01.221">287690</definedName>
    <definedName name="SLD.000.C.0.07.2001.00.01.222">21139</definedName>
    <definedName name="SLD.000.C.0.07.2001.00.01.241">137385</definedName>
    <definedName name="SLD.000.C.0.07.2001.00.01.244">3416</definedName>
    <definedName name="SLD.000.C.0.07.2001.00.01.311">172282</definedName>
    <definedName name="SLD.000.C.0.07.2001.00.01.312">4712</definedName>
    <definedName name="SLD.000.C.0.07.2001.00.01.32">-14928</definedName>
    <definedName name="SLD.000.C.0.07.2001.00.01.34">2212</definedName>
    <definedName name="SLD.000.C.0.07.2001.00.01.41">-94807</definedName>
    <definedName name="SLD.000.C.0.07.2001.00.01.42">-19505</definedName>
    <definedName name="SLD.000.C.0.07.2001.00.01.4410101">-26998</definedName>
    <definedName name="SLD.000.C.0.07.2001.00.01.4410102">-47525</definedName>
    <definedName name="SLD.000.C.0.07.2001.00.01.45">-47</definedName>
    <definedName name="SLD.000.C.0.07.2001.00.01.47101010001">5852</definedName>
    <definedName name="SLD.000.C.0.07.2001.00.01.47101010002">2170</definedName>
    <definedName name="SLD.000.C.0.07.2001.00.01.D1013">15989</definedName>
    <definedName name="SLD.000.C.0.07.2001.00.01.D1015">512573</definedName>
    <definedName name="SLD.000.C.0.07.2001.00.01.D1016">11</definedName>
    <definedName name="SLD.000.C.0.07.2001.00.01.D1017">7157</definedName>
    <definedName name="SLD.000.C.0.07.2001.00.01.D1018">5201</definedName>
    <definedName name="SLD.000.C.0.07.2001.00.01.D1094">2174</definedName>
    <definedName name="SLD.000.C.0.07.2001.00.01.D1155">30</definedName>
    <definedName name="SLD.000.C.0.08.0000.00.00.11201010035">200</definedName>
    <definedName name="SLD.000.C.0.08.0000.00.00.11306010019">90.63</definedName>
    <definedName name="SLD.000.C.0.08.0000.00.00.11306010031">13002</definedName>
    <definedName name="SLD.000.C.0.08.0000.00.00.21704010001">16653.00999999</definedName>
    <definedName name="SLD.000.C.0.08.0000.00.01.117">1014</definedName>
    <definedName name="SLD.000.C.0.08.0000.00.01.121">30082</definedName>
    <definedName name="SLD.000.C.0.08.0000.00.01.12301">997</definedName>
    <definedName name="SLD.000.C.0.08.0000.00.01.211">73607</definedName>
    <definedName name="SLD.000.C.0.08.0000.00.01.212">220</definedName>
    <definedName name="SLD.000.C.0.08.0000.00.01.216">555</definedName>
    <definedName name="SLD.000.C.0.08.0000.00.01.217">22702</definedName>
    <definedName name="SLD.000.C.0.08.0000.00.01.219">3514</definedName>
    <definedName name="SLD.000.C.0.08.0000.00.01.221">307226</definedName>
    <definedName name="SLD.000.C.0.08.0000.00.01.222">12514</definedName>
    <definedName name="SLD.000.C.0.08.0000.00.01.241">129974</definedName>
    <definedName name="SLD.000.C.0.08.0000.00.01.244">2180</definedName>
    <definedName name="SLD.000.C.0.08.0000.00.01.D1010">21116</definedName>
    <definedName name="SLD.000.C.0.08.0000.00.01.D1011">25629</definedName>
    <definedName name="SLD.000.C.0.08.0000.00.01.D1012">2240</definedName>
    <definedName name="SLD.000.C.0.08.0000.00.01.D1013">8253</definedName>
    <definedName name="SLD.000.C.0.08.0000.00.01.D1014">99</definedName>
    <definedName name="SLD.000.C.0.08.0000.00.01.D1015">487300</definedName>
    <definedName name="SLD.000.C.0.08.0000.00.01.D1016">6062</definedName>
    <definedName name="SLD.000.C.0.08.0000.00.01.D1017">5130</definedName>
    <definedName name="SLD.000.C.0.08.0000.00.01.D1018">29703</definedName>
    <definedName name="SLD.000.C.0.08.0000.00.01.DCRECEBER">2722</definedName>
    <definedName name="SLD.000.C.0.08.2000.00.01.311">179586</definedName>
    <definedName name="SLD.000.C.0.08.2000.00.01.312">4954</definedName>
    <definedName name="SLD.000.C.0.08.2000.00.01.32">-13428</definedName>
    <definedName name="SLD.000.C.0.08.2000.00.01.34">4527</definedName>
    <definedName name="SLD.000.C.0.08.2000.00.01.41">-102632</definedName>
    <definedName name="SLD.000.C.0.08.2000.00.01.42">-18791</definedName>
    <definedName name="SLD.000.C.0.08.2000.00.01.44">-36837</definedName>
    <definedName name="SLD.000.C.0.08.2000.00.01.45">-114</definedName>
    <definedName name="SLD.000.C.0.08.2000.00.01.47101010001">-4419</definedName>
    <definedName name="SLD.000.C.0.08.2000.00.01.47101010002">-1257</definedName>
    <definedName name="SLD.000.C.0.08.2001.00.00.11306010034">679.5</definedName>
    <definedName name="SLD.000.C.0.08.2001.00.01.11201010035">0</definedName>
    <definedName name="SLD.000.C.0.08.2001.00.01.11306010019">1</definedName>
    <definedName name="SLD.000.C.0.08.2001.00.01.11306010031">0</definedName>
    <definedName name="SLD.000.C.0.08.2001.00.01.11306010034">1</definedName>
    <definedName name="SLD.000.C.0.08.2001.00.01.11306010036">43</definedName>
    <definedName name="SLD.000.C.0.08.2001.00.01.117">1014</definedName>
    <definedName name="SLD.000.C.0.08.2001.00.01.121">1</definedName>
    <definedName name="SLD.000.C.0.08.2001.00.01.12301">636</definedName>
    <definedName name="SLD.000.C.0.08.2001.00.01.131">0</definedName>
    <definedName name="SLD.000.C.0.08.2001.00.01.211">97618</definedName>
    <definedName name="SLD.000.C.0.08.2001.00.01.212">39</definedName>
    <definedName name="SLD.000.C.0.08.2001.00.01.217">21351</definedName>
    <definedName name="SLD.000.C.0.08.2001.00.01.221">294414</definedName>
    <definedName name="SLD.000.C.0.08.2001.00.01.222">21139</definedName>
    <definedName name="SLD.000.C.0.08.2001.00.01.241">137385</definedName>
    <definedName name="SLD.000.C.0.08.2001.00.01.244">3416</definedName>
    <definedName name="SLD.000.C.0.08.2001.00.01.311">199290</definedName>
    <definedName name="SLD.000.C.0.08.2001.00.01.312">5200</definedName>
    <definedName name="SLD.000.C.0.08.2001.00.01.32">-17264</definedName>
    <definedName name="SLD.000.C.0.08.2001.00.01.34">2360</definedName>
    <definedName name="SLD.000.C.0.08.2001.00.01.41">-109219</definedName>
    <definedName name="SLD.000.C.0.08.2001.00.01.42">-22060</definedName>
    <definedName name="SLD.000.C.0.08.2001.00.01.4410101">-31079</definedName>
    <definedName name="SLD.000.C.0.08.2001.00.01.4410102">-59077</definedName>
    <definedName name="SLD.000.C.0.08.2001.00.01.45">-45</definedName>
    <definedName name="SLD.000.C.0.08.2001.00.01.47101010001">7590</definedName>
    <definedName name="SLD.000.C.0.08.2001.00.01.47101010002">2796</definedName>
    <definedName name="SLD.000.C.0.08.2001.00.01.D1010">21116</definedName>
    <definedName name="SLD.000.C.0.08.2001.00.01.D1011">25629</definedName>
    <definedName name="SLD.000.C.0.08.2001.00.01.D1012">2240</definedName>
    <definedName name="SLD.000.C.0.08.2001.00.01.D1013">18353</definedName>
    <definedName name="SLD.000.C.0.08.2001.00.01.D1015">513622</definedName>
    <definedName name="SLD.000.C.0.08.2001.00.01.D1016">-1</definedName>
    <definedName name="SLD.000.C.0.08.2001.00.01.D1017">7552</definedName>
    <definedName name="SLD.000.C.0.08.2001.00.01.D1018">275</definedName>
    <definedName name="SLD.000.C.0.08.2001.00.01.D1094">2297</definedName>
    <definedName name="SLD.000.C.0.08.2001.00.01.D1155">154</definedName>
    <definedName name="SLD.000.C.0.08.2001.00.01.DCRECEBER">2722</definedName>
    <definedName name="SLD.000.C.0.09.0000.00.00.11201010035">200</definedName>
    <definedName name="SLD.000.C.0.09.0000.00.00.11306010019">321.67</definedName>
    <definedName name="SLD.000.C.0.09.0000.00.00.11306010031">13000</definedName>
    <definedName name="SLD.000.C.0.09.0000.00.00.21704010001">25308.86000001</definedName>
    <definedName name="SLD.000.C.0.09.0000.00.01.117">851</definedName>
    <definedName name="SLD.000.C.0.09.0000.00.01.121">29836</definedName>
    <definedName name="SLD.000.C.0.09.0000.00.01.12301">967</definedName>
    <definedName name="SLD.000.C.0.09.0000.00.01.211">64411</definedName>
    <definedName name="SLD.000.C.0.09.0000.00.01.212">221</definedName>
    <definedName name="SLD.000.C.0.09.0000.00.01.216">587</definedName>
    <definedName name="SLD.000.C.0.09.0000.00.01.217">25855</definedName>
    <definedName name="SLD.000.C.0.09.0000.00.01.219">3756</definedName>
    <definedName name="SLD.000.C.0.09.0000.00.01.221">289288</definedName>
    <definedName name="SLD.000.C.0.09.0000.00.01.222">12514</definedName>
    <definedName name="SLD.000.C.0.09.0000.00.01.241">129974</definedName>
    <definedName name="SLD.000.C.0.09.0000.00.01.244">2180</definedName>
    <definedName name="SLD.000.C.0.09.0000.00.01.D1010">11912</definedName>
    <definedName name="SLD.000.C.0.09.0000.00.01.D1011">15980</definedName>
    <definedName name="SLD.000.C.0.09.0000.00.01.D1012">283</definedName>
    <definedName name="SLD.000.C.0.09.0000.00.01.D1013">7967</definedName>
    <definedName name="SLD.000.C.0.09.0000.00.01.D1014">161</definedName>
    <definedName name="SLD.000.C.0.09.0000.00.01.D1015">490510</definedName>
    <definedName name="SLD.000.C.0.09.0000.00.01.D1016">5512</definedName>
    <definedName name="SLD.000.C.0.09.0000.00.01.D1017">3942</definedName>
    <definedName name="SLD.000.C.0.09.0000.00.01.D1018">32145</definedName>
    <definedName name="SLD.000.C.0.09.0000.00.01.DCRECEBER">895</definedName>
    <definedName name="SLD.000.C.0.09.2000.00.01.311">204201</definedName>
    <definedName name="SLD.000.C.0.09.2000.00.01.312">6945</definedName>
    <definedName name="SLD.000.C.0.09.2000.00.01.32">-15314</definedName>
    <definedName name="SLD.000.C.0.09.2000.00.01.34">5297</definedName>
    <definedName name="SLD.000.C.0.09.2000.00.01.41">-115820</definedName>
    <definedName name="SLD.000.C.0.09.2000.00.01.42">-21060</definedName>
    <definedName name="SLD.000.C.0.09.2000.00.01.44">-43166</definedName>
    <definedName name="SLD.000.C.0.09.2000.00.01.45">-124</definedName>
    <definedName name="SLD.000.C.0.09.2000.00.01.47101010001">-5349</definedName>
    <definedName name="SLD.000.C.0.09.2000.00.01.47101010002">-1581</definedName>
    <definedName name="SLD.000.C.0.09.2001.00.01.11201010035">0</definedName>
    <definedName name="SLD.000.C.0.09.2001.00.01.11306010019">1</definedName>
    <definedName name="SLD.000.C.0.09.2001.00.01.11306010031">0</definedName>
    <definedName name="SLD.000.C.0.09.2001.00.01.11306010034">0</definedName>
    <definedName name="SLD.000.C.0.09.2001.00.01.11306010036">43</definedName>
    <definedName name="SLD.000.C.0.09.2001.00.01.117">912</definedName>
    <definedName name="SLD.000.C.0.09.2001.00.01.121">1</definedName>
    <definedName name="SLD.000.C.0.09.2001.00.01.12301">606</definedName>
    <definedName name="SLD.000.C.0.09.2001.00.01.131">0</definedName>
    <definedName name="SLD.000.C.0.09.2001.00.01.211">92146</definedName>
    <definedName name="SLD.000.C.0.09.2001.00.01.212">41</definedName>
    <definedName name="SLD.000.C.0.09.2001.00.01.217">22556</definedName>
    <definedName name="SLD.000.C.0.09.2001.00.01.221">273889</definedName>
    <definedName name="SLD.000.C.0.09.2001.00.01.222">21139</definedName>
    <definedName name="SLD.000.C.0.09.2001.00.01.241">137385</definedName>
    <definedName name="SLD.000.C.0.09.2001.00.01.244">3416</definedName>
    <definedName name="SLD.000.C.0.09.2001.00.01.311">226450</definedName>
    <definedName name="SLD.000.C.0.09.2001.00.01.312">7103</definedName>
    <definedName name="SLD.000.C.0.09.2001.00.01.32">-19667</definedName>
    <definedName name="SLD.000.C.0.09.2001.00.01.34">2426</definedName>
    <definedName name="SLD.000.C.0.09.2001.00.01.41">-120059</definedName>
    <definedName name="SLD.000.C.0.09.2001.00.01.42">-24899</definedName>
    <definedName name="SLD.000.C.0.09.2001.00.01.4410101">-35193</definedName>
    <definedName name="SLD.000.C.0.09.2001.00.01.4410102">-70926</definedName>
    <definedName name="SLD.000.C.0.09.2001.00.01.45">-46</definedName>
    <definedName name="SLD.000.C.0.09.2001.00.01.47101010001">8304</definedName>
    <definedName name="SLD.000.C.0.09.2001.00.01.47101010002">3054</definedName>
    <definedName name="SLD.000.C.0.09.2001.00.01.D1010">12920</definedName>
    <definedName name="SLD.000.C.0.09.2001.00.01.D1011">7375</definedName>
    <definedName name="SLD.000.C.0.09.2001.00.01.D1012">2248</definedName>
    <definedName name="SLD.000.C.0.09.2001.00.01.D1013">19324</definedName>
    <definedName name="SLD.000.C.0.09.2001.00.01.D1015">513718</definedName>
    <definedName name="SLD.000.C.0.09.2001.00.01.D1016">0</definedName>
    <definedName name="SLD.000.C.0.09.2001.00.01.D1017">7923</definedName>
    <definedName name="SLD.000.C.0.09.2001.00.01.D1018">-1670</definedName>
    <definedName name="SLD.000.C.0.09.2001.00.01.D1094">2893</definedName>
    <definedName name="SLD.000.C.0.09.2001.00.01.D1155">158</definedName>
    <definedName name="SLD.000.C.0.09.2001.00.01.DCRECEBER">2456</definedName>
    <definedName name="SLD.000.C.0.10.0000.00.00.11201010035">0</definedName>
    <definedName name="SLD.000.C.0.10.0000.00.00.11306010019">202.83</definedName>
    <definedName name="SLD.000.C.0.10.0000.00.00.11306010031">15275.16</definedName>
    <definedName name="SLD.000.C.0.10.0000.00.00.21704010001">23924.80000001</definedName>
    <definedName name="SLD.000.C.0.10.0000.00.01.11201010035">0</definedName>
    <definedName name="SLD.000.C.0.10.0000.00.01.11306010019">0</definedName>
    <definedName name="SLD.000.C.0.10.0000.00.01.11306010031">15</definedName>
    <definedName name="SLD.000.C.0.10.0000.00.01.117">695</definedName>
    <definedName name="SLD.000.C.0.10.0000.00.01.121">30859</definedName>
    <definedName name="SLD.000.C.0.10.0000.00.01.12301">937</definedName>
    <definedName name="SLD.000.C.0.10.0000.00.01.211">68903</definedName>
    <definedName name="SLD.000.C.0.10.0000.00.01.212">210</definedName>
    <definedName name="SLD.000.C.0.10.0000.00.01.216">545</definedName>
    <definedName name="SLD.000.C.0.10.0000.00.01.217">27330</definedName>
    <definedName name="SLD.000.C.0.10.0000.00.01.21704010001">24</definedName>
    <definedName name="SLD.000.C.0.10.0000.00.01.219">2428</definedName>
    <definedName name="SLD.000.C.0.10.0000.00.01.221">293045</definedName>
    <definedName name="SLD.000.C.0.10.0000.00.01.222">12514</definedName>
    <definedName name="SLD.000.C.0.10.0000.00.01.241">129974</definedName>
    <definedName name="SLD.000.C.0.10.0000.00.01.244">2180</definedName>
    <definedName name="SLD.000.C.0.10.0000.00.01.D1010">17271</definedName>
    <definedName name="SLD.000.C.0.10.0000.00.01.D1011">15613</definedName>
    <definedName name="SLD.000.C.0.10.0000.00.01.D1012">944</definedName>
    <definedName name="SLD.000.C.0.10.0000.00.01.D1013">7459</definedName>
    <definedName name="SLD.000.C.0.10.0000.00.01.D1014">323</definedName>
    <definedName name="SLD.000.C.0.10.0000.00.01.D1015">494149</definedName>
    <definedName name="SLD.000.C.0.10.0000.00.01.D1016">4962</definedName>
    <definedName name="SLD.000.C.0.10.0000.00.01.D1017">4190</definedName>
    <definedName name="SLD.000.C.0.10.0000.00.01.D1018">32726</definedName>
    <definedName name="SLD.000.C.0.10.0000.00.01.DCRECEBER">835</definedName>
    <definedName name="SLD.000.C.0.10.2000.00.01.311">229304</definedName>
    <definedName name="SLD.000.C.0.10.2000.00.01.312">7482</definedName>
    <definedName name="SLD.000.C.0.10.2000.00.01.32">-17176</definedName>
    <definedName name="SLD.000.C.0.10.2000.00.01.34">6787</definedName>
    <definedName name="SLD.000.C.0.10.2000.00.01.41">-129050</definedName>
    <definedName name="SLD.000.C.0.10.2000.00.01.42">-21320</definedName>
    <definedName name="SLD.000.C.0.10.2000.00.01.44">-54208</definedName>
    <definedName name="SLD.000.C.0.10.2000.00.01.45">-94</definedName>
    <definedName name="SLD.000.C.0.10.2000.00.01.47101010001">-5574</definedName>
    <definedName name="SLD.000.C.0.10.2000.00.01.47101010002">-1539</definedName>
    <definedName name="SLD.000.C.0.10.2001.00.00.2110202">10881502.85</definedName>
    <definedName name="SLD.000.C.0.10.2001.00.00.2110203">55226637.2899999</definedName>
    <definedName name="SLD.000.C.0.10.2001.00.00.2110302">28386509.52</definedName>
    <definedName name="SLD.000.C.0.10.2001.00.00.2210202">19016801.05</definedName>
    <definedName name="SLD.000.C.0.10.2001.00.00.2210203">149251446.629999</definedName>
    <definedName name="SLD.000.C.0.10.2001.00.00.2210302">105877571.47</definedName>
    <definedName name="SLD.000.C.0.10.2001.00.00.22201010001">5556543.48</definedName>
    <definedName name="SLD.000.C.0.10.2001.00.01.11201010035">0</definedName>
    <definedName name="SLD.000.C.0.10.2001.00.01.11306010019">0</definedName>
    <definedName name="SLD.000.C.0.10.2001.00.01.11306010031">0</definedName>
    <definedName name="SLD.000.C.0.10.2001.00.01.11306010034">0</definedName>
    <definedName name="SLD.000.C.0.10.2001.00.01.11306010036">73</definedName>
    <definedName name="SLD.000.C.0.10.2001.00.01.117">769</definedName>
    <definedName name="SLD.000.C.0.10.2001.00.01.121">0</definedName>
    <definedName name="SLD.000.C.0.10.2001.00.01.12301">576</definedName>
    <definedName name="SLD.000.C.0.10.2001.00.01.131">0</definedName>
    <definedName name="SLD.000.C.0.10.2001.00.01.211">94495</definedName>
    <definedName name="SLD.000.C.0.10.2001.00.01.2110202">10882</definedName>
    <definedName name="SLD.000.C.0.10.2001.00.01.2110203">55227</definedName>
    <definedName name="SLD.000.C.0.10.2001.00.01.2110302">28387</definedName>
    <definedName name="SLD.000.C.0.10.2001.00.01.212">130</definedName>
    <definedName name="SLD.000.C.0.10.2001.00.01.217">23634</definedName>
    <definedName name="SLD.000.C.0.10.2001.00.01.221">274146</definedName>
    <definedName name="SLD.000.C.0.10.2001.00.01.2210202">19017</definedName>
    <definedName name="SLD.000.C.0.10.2001.00.01.2210203">149251</definedName>
    <definedName name="SLD.000.C.0.10.2001.00.01.2210302">105878</definedName>
    <definedName name="SLD.000.C.0.10.2001.00.01.222">26696</definedName>
    <definedName name="SLD.000.C.0.10.2001.00.01.22201010001">5557</definedName>
    <definedName name="SLD.000.C.0.10.2001.00.01.241">137385</definedName>
    <definedName name="SLD.000.C.0.10.2001.00.01.244">3416</definedName>
    <definedName name="SLD.000.C.0.10.2001.00.01.311">255345</definedName>
    <definedName name="SLD.000.C.0.10.2001.00.01.312">10093</definedName>
    <definedName name="SLD.000.C.0.10.2001.00.01.32">-22260</definedName>
    <definedName name="SLD.000.C.0.10.2001.00.01.34">3447</definedName>
    <definedName name="SLD.000.C.0.10.2001.00.01.41">-134494</definedName>
    <definedName name="SLD.000.C.0.10.2001.00.01.42">-27702</definedName>
    <definedName name="SLD.000.C.0.10.2001.00.01.4410101">-38411</definedName>
    <definedName name="SLD.000.C.0.10.2001.00.01.4410102">-73993</definedName>
    <definedName name="SLD.000.C.0.10.2001.00.01.45">-43</definedName>
    <definedName name="SLD.000.C.0.10.2001.00.01.47101010001">6600</definedName>
    <definedName name="SLD.000.C.0.10.2001.00.01.47101010002">2441</definedName>
    <definedName name="SLD.000.C.0.10.2001.00.01.D1010">16116</definedName>
    <definedName name="SLD.000.C.0.10.2001.00.01.D1011">11907</definedName>
    <definedName name="SLD.000.C.0.10.2001.00.01.D1012">2246</definedName>
    <definedName name="SLD.000.C.0.10.2001.00.01.D1013">17007</definedName>
    <definedName name="SLD.000.C.0.10.2001.00.01.D1015">514760</definedName>
    <definedName name="SLD.000.C.0.10.2001.00.01.D1016">0</definedName>
    <definedName name="SLD.000.C.0.10.2001.00.01.D1017">2896</definedName>
    <definedName name="SLD.000.C.0.10.2001.00.01.D1018">2805</definedName>
    <definedName name="SLD.000.C.0.10.2001.00.01.D1094">3050</definedName>
    <definedName name="SLD.000.C.0.10.2001.00.01.D1155">3862</definedName>
    <definedName name="SLD.000.C.0.10.2001.00.01.DCRECEBER">1408</definedName>
    <definedName name="SLD.000.C.0.11.0000.00.01.11201010035">0</definedName>
    <definedName name="SLD.000.C.0.11.0000.00.01.11306010019">0</definedName>
    <definedName name="SLD.000.C.0.11.0000.00.01.11306010031">29</definedName>
    <definedName name="SLD.000.C.0.11.0000.00.01.117">593</definedName>
    <definedName name="SLD.000.C.0.11.0000.00.01.121">31536</definedName>
    <definedName name="SLD.000.C.0.11.0000.00.01.12301">907</definedName>
    <definedName name="SLD.000.C.0.11.0000.00.01.211">72049</definedName>
    <definedName name="SLD.000.C.0.11.0000.00.01.212">95</definedName>
    <definedName name="SLD.000.C.0.11.0000.00.01.216">559</definedName>
    <definedName name="SLD.000.C.0.11.0000.00.01.217">27062</definedName>
    <definedName name="SLD.000.C.0.11.0000.00.01.21704010001">19</definedName>
    <definedName name="SLD.000.C.0.11.0000.00.01.219">2531</definedName>
    <definedName name="SLD.000.C.0.11.0000.00.01.221">292325</definedName>
    <definedName name="SLD.000.C.0.11.0000.00.01.222">12514</definedName>
    <definedName name="SLD.000.C.0.11.0000.00.01.241">129974</definedName>
    <definedName name="SLD.000.C.0.11.0000.00.01.244">2180</definedName>
    <definedName name="SLD.000.C.0.11.0000.00.01.D1010">14444</definedName>
    <definedName name="SLD.000.C.0.11.0000.00.01.D1011">16290</definedName>
    <definedName name="SLD.000.C.0.11.0000.00.01.D1012">1130</definedName>
    <definedName name="SLD.000.C.0.11.0000.00.01.D1013">7601</definedName>
    <definedName name="SLD.000.C.0.11.0000.00.01.D1014">382</definedName>
    <definedName name="SLD.000.C.0.11.0000.00.01.D1015">497806</definedName>
    <definedName name="SLD.000.C.0.11.0000.00.01.D1016">4412</definedName>
    <definedName name="SLD.000.C.0.11.0000.00.01.D1017">4464</definedName>
    <definedName name="SLD.000.C.0.11.0000.00.01.D1018">32313</definedName>
    <definedName name="SLD.000.C.0.11.0000.00.01.DCRECEBER">964</definedName>
    <definedName name="SLD.000.C.0.11.2000.00.01.311">254101</definedName>
    <definedName name="SLD.000.C.0.11.2000.00.01.312">7993</definedName>
    <definedName name="SLD.000.C.0.11.2000.00.01.32">-19017</definedName>
    <definedName name="SLD.000.C.0.11.2000.00.01.34">7665</definedName>
    <definedName name="SLD.000.C.0.11.2000.00.01.41">-142242</definedName>
    <definedName name="SLD.000.C.0.11.2000.00.01.42">-23374</definedName>
    <definedName name="SLD.000.C.0.11.2000.00.01.44">-63917</definedName>
    <definedName name="SLD.000.C.0.11.2000.00.01.45">-133</definedName>
    <definedName name="SLD.000.C.0.11.2000.00.01.47101010001">-5412</definedName>
    <definedName name="SLD.000.C.0.11.2000.00.01.47101010002">-1465</definedName>
    <definedName name="SLD.000.C.0.11.2001.00.01.11201010035">0</definedName>
    <definedName name="SLD.000.C.0.11.2001.00.01.11306010019">0</definedName>
    <definedName name="SLD.000.C.0.11.2001.00.01.11306010031">0</definedName>
    <definedName name="SLD.000.C.0.11.2001.00.01.11306010034">5</definedName>
    <definedName name="SLD.000.C.0.11.2001.00.01.11306010036">73</definedName>
    <definedName name="SLD.000.C.0.11.2001.00.01.117">646</definedName>
    <definedName name="SLD.000.C.0.11.2001.00.01.121">0</definedName>
    <definedName name="SLD.000.C.0.11.2001.00.01.12301">546</definedName>
    <definedName name="SLD.000.C.0.11.2001.00.01.131">0</definedName>
    <definedName name="SLD.000.C.0.11.2001.00.01.211">90706</definedName>
    <definedName name="SLD.000.C.0.11.2001.00.01.2110202">9681</definedName>
    <definedName name="SLD.000.C.0.11.2001.00.01.2110203">52642</definedName>
    <definedName name="SLD.000.C.0.11.2001.00.01.2110302">28383</definedName>
    <definedName name="SLD.000.C.0.11.2001.00.01.212">39</definedName>
    <definedName name="SLD.000.C.0.11.2001.00.01.217">23618</definedName>
    <definedName name="SLD.000.C.0.11.2001.00.01.221">256947</definedName>
    <definedName name="SLD.000.C.0.11.2001.00.01.2210202">13645</definedName>
    <definedName name="SLD.000.C.0.11.2001.00.01.2210203">139416</definedName>
    <definedName name="SLD.000.C.0.11.2001.00.01.2210302">103886</definedName>
    <definedName name="SLD.000.C.0.11.2001.00.01.222">26992</definedName>
    <definedName name="SLD.000.C.0.11.2001.00.01.22201010001">5853</definedName>
    <definedName name="SLD.000.C.0.11.2001.00.01.241">137385</definedName>
    <definedName name="SLD.000.C.0.11.2001.00.01.244">3416</definedName>
    <definedName name="SLD.000.C.0.11.2001.00.01.311">284127</definedName>
    <definedName name="SLD.000.C.0.11.2001.00.01.312">10976</definedName>
    <definedName name="SLD.000.C.0.11.2001.00.01.32">-24765</definedName>
    <definedName name="SLD.000.C.0.11.2001.00.01.34">3546</definedName>
    <definedName name="SLD.000.C.0.11.2001.00.01.41">-148549</definedName>
    <definedName name="SLD.000.C.0.11.2001.00.01.42">-30247</definedName>
    <definedName name="SLD.000.C.0.11.2001.00.01.4410101">-41836</definedName>
    <definedName name="SLD.000.C.0.11.2001.00.01.4410102">-58702</definedName>
    <definedName name="SLD.000.C.0.11.2001.00.01.45">-43</definedName>
    <definedName name="SLD.000.C.0.11.2001.00.01.47101010001">886</definedName>
    <definedName name="SLD.000.C.0.11.2001.00.01.47101010002">411</definedName>
    <definedName name="SLD.000.C.0.11.2001.00.01.D1010">15204</definedName>
    <definedName name="SLD.000.C.0.11.2001.00.01.D1011">11953</definedName>
    <definedName name="SLD.000.C.0.11.2001.00.01.D1012">2247</definedName>
    <definedName name="SLD.000.C.0.11.2001.00.01.D1013">9263</definedName>
    <definedName name="SLD.000.C.0.11.2001.00.01.D1015">517243</definedName>
    <definedName name="SLD.000.C.0.11.2001.00.01.D1016">0</definedName>
    <definedName name="SLD.000.C.0.11.2001.00.01.D1017">2872</definedName>
    <definedName name="SLD.000.C.0.11.2001.00.01.D1018">17587</definedName>
    <definedName name="SLD.000.C.0.11.2001.00.01.D1094">3197</definedName>
    <definedName name="SLD.000.C.0.11.2001.00.01.D1155">3819</definedName>
    <definedName name="SLD.000.C.0.11.2001.00.01.DCRECEBER">1838</definedName>
    <definedName name="SLD.000.C.0.12.0000.00.01.11201010035">0</definedName>
    <definedName name="SLD.000.C.0.12.0000.00.01.11306010019">0</definedName>
    <definedName name="SLD.000.C.0.12.0000.00.01.11306010031">0</definedName>
    <definedName name="SLD.000.C.0.12.0000.00.01.117">0</definedName>
    <definedName name="SLD.000.C.0.12.0000.00.01.121">0</definedName>
    <definedName name="SLD.000.C.0.12.0000.00.01.131">0</definedName>
    <definedName name="SLD.000.C.0.12.0000.00.01.211">0</definedName>
    <definedName name="SLD.000.C.0.12.0000.00.01.212">0</definedName>
    <definedName name="SLD.000.C.0.12.0000.00.01.217">0</definedName>
    <definedName name="SLD.000.C.0.12.0000.00.01.21704010001">0</definedName>
    <definedName name="SLD.000.C.0.12.0000.00.01.221">0</definedName>
    <definedName name="SLD.000.C.0.12.0000.00.01.222">0</definedName>
    <definedName name="SLD.000.C.0.12.0000.00.01.241">0</definedName>
    <definedName name="SLD.000.C.0.12.0000.00.01.244">0</definedName>
    <definedName name="SLD.000.C.0.12.0000.00.01.31">0</definedName>
    <definedName name="SLD.000.C.0.12.0000.00.01.32">0</definedName>
    <definedName name="SLD.000.C.0.12.0000.00.01.34">0</definedName>
    <definedName name="SLD.000.C.0.12.0000.00.01.41">0</definedName>
    <definedName name="SLD.000.C.0.12.0000.00.01.42">0</definedName>
    <definedName name="SLD.000.C.0.12.0000.00.01.45">0</definedName>
    <definedName name="SLD.000.C.0.12.0000.00.01.47101010001">0</definedName>
    <definedName name="SLD.000.C.0.12.0000.00.01.47101010002">0</definedName>
    <definedName name="SLD.000.C.0.12.0000.00.01.D1010">0</definedName>
    <definedName name="SLD.000.C.0.12.0000.00.01.D1011">0</definedName>
    <definedName name="SLD.000.C.0.12.0000.00.01.D1012">0</definedName>
    <definedName name="SLD.000.C.0.12.0000.00.01.D1013">0</definedName>
    <definedName name="SLD.000.C.0.12.0000.00.01.D1015">0</definedName>
    <definedName name="SLD.000.C.0.12.0000.00.01.D1016">0</definedName>
    <definedName name="SLD.000.C.0.12.0000.00.01.D1017">0</definedName>
    <definedName name="SLD.000.C.0.12.0000.00.01.D1018">0</definedName>
    <definedName name="SLD.000.C.0.12.0000.00.01.D1025">0</definedName>
    <definedName name="SLD.000.C.0.12.0000.00.01.D1026">0</definedName>
    <definedName name="SLD.000.C.0.12.0000.00.01.D1030">0</definedName>
    <definedName name="SLD.000.C.0.12.0000.00.01.D1093">0</definedName>
    <definedName name="SLD.000.C.0.12.0000.00.01.D1094">0</definedName>
    <definedName name="SLD.000.C.0.12.0000.00.01.DCRECEBER">0</definedName>
    <definedName name="SLD.000.C.0.12.1999.00.00.117">386309.42000008</definedName>
    <definedName name="SLD.000.C.0.12.1999.00.00.121">32120074.2799987</definedName>
    <definedName name="SLD.000.C.0.12.1999.00.00.131">90000</definedName>
    <definedName name="SLD.000.C.0.12.1999.00.00.211">71813107.4799804</definedName>
    <definedName name="SLD.000.C.0.12.1999.00.00.212">988466.92000008</definedName>
    <definedName name="SLD.000.C.0.12.1999.00.00.217">30737899.1099853</definedName>
    <definedName name="SLD.000.C.0.12.1999.00.00.221">321088959</definedName>
    <definedName name="SLD.000.C.0.12.1999.00.00.222">12513945.7100067</definedName>
    <definedName name="SLD.000.C.0.12.1999.00.00.241">129974445.70996</definedName>
    <definedName name="SLD.000.C.0.12.1999.00.00.244">2180449.56999969</definedName>
    <definedName name="SLD.000.C.0.12.1999.00.00.31">244637695.850097</definedName>
    <definedName name="SLD.000.C.0.12.1999.00.00.32">-7509368.30000305</definedName>
    <definedName name="SLD.000.C.0.12.1999.00.00.34">14624027.0099945</definedName>
    <definedName name="SLD.000.C.0.12.1999.00.00.41">-137984469.360107</definedName>
    <definedName name="SLD.000.C.0.12.1999.00.00.42">-18822323.7999877</definedName>
    <definedName name="SLD.000.C.0.12.1999.00.00.45">1209821.75</definedName>
    <definedName name="SLD.000.C.0.12.1999.00.00.47101010001">6781028.15000153</definedName>
    <definedName name="SLD.000.C.0.12.1999.00.00.47101010002">1847856.37999916</definedName>
    <definedName name="SLD.000.C.0.12.1999.00.00.D1010">16016305.1600036</definedName>
    <definedName name="SLD.000.C.0.12.1999.00.00.D1011">25362635.7800293</definedName>
    <definedName name="SLD.000.C.0.12.1999.00.00.D1012">4699155.20999908</definedName>
    <definedName name="SLD.000.C.0.12.1999.00.00.D1013">8628884.52999878</definedName>
    <definedName name="SLD.000.C.0.12.1999.00.00.D1015">491398211.890625</definedName>
    <definedName name="SLD.000.C.0.12.1999.00.00.D1016">10463049.2499847</definedName>
    <definedName name="SLD.000.C.0.12.1999.00.00.D1017">2173749.31999969</definedName>
    <definedName name="SLD.000.C.0.12.1999.00.00.D1018">18114451.8701171</definedName>
    <definedName name="SLD.000.C.0.12.1999.00.00.D1025">-49193159.4400024</definedName>
    <definedName name="SLD.000.C.0.12.1999.00.00.D1026">-3587777.86999512</definedName>
    <definedName name="SLD.000.C.0.12.1999.00.00.D1030">-71352966.6400146</definedName>
    <definedName name="SLD.000.C.0.12.1999.00.00.D1074">-19349636.2700195</definedName>
    <definedName name="SLD.000.C.0.12.1999.00.00.D1075">-8628884.52999878</definedName>
    <definedName name="SLD.000.C.0.12.1999.00.00.D1076">77181160.7299804</definedName>
    <definedName name="SLD.000.C.0.12.1999.00.00.D1093">1255347.8599987</definedName>
    <definedName name="SLD.000.C.0.12.1999.00.00.D1094">1125951.77000046</definedName>
    <definedName name="SLD.000.C.0.12.1999.00.00.D997">52401126.4100341</definedName>
    <definedName name="SLD.000.C.0.12.1999.00.00.DCRECEBER">291453.08000183</definedName>
    <definedName name="SLD.000.C.0.12.1999.00.01.117">386</definedName>
    <definedName name="SLD.000.C.0.12.1999.00.01.121">32120</definedName>
    <definedName name="SLD.000.C.0.12.1999.00.01.131">90</definedName>
    <definedName name="SLD.000.C.0.12.1999.00.01.211">71813</definedName>
    <definedName name="SLD.000.C.0.12.1999.00.01.212">988</definedName>
    <definedName name="SLD.000.C.0.12.1999.00.01.217">30738</definedName>
    <definedName name="SLD.000.C.0.12.1999.00.01.221">321089</definedName>
    <definedName name="SLD.000.C.0.12.1999.00.01.222">12514</definedName>
    <definedName name="SLD.000.C.0.12.1999.00.01.241">129974</definedName>
    <definedName name="SLD.000.C.0.12.1999.00.01.244">2180</definedName>
    <definedName name="SLD.000.C.0.12.1999.00.01.31">244638</definedName>
    <definedName name="SLD.000.C.0.12.1999.00.01.32">-7509</definedName>
    <definedName name="SLD.000.C.0.12.1999.00.01.34">14624</definedName>
    <definedName name="SLD.000.C.0.12.1999.00.01.41">-137984</definedName>
    <definedName name="SLD.000.C.0.12.1999.00.01.42">-18822</definedName>
    <definedName name="SLD.000.C.0.12.1999.00.01.45">1210</definedName>
    <definedName name="SLD.000.C.0.12.1999.00.01.47101010001">6781</definedName>
    <definedName name="SLD.000.C.0.12.1999.00.01.47101010002">1848</definedName>
    <definedName name="SLD.000.C.0.12.1999.00.01.D1010">16016</definedName>
    <definedName name="SLD.000.C.0.12.1999.00.01.D1011">25363</definedName>
    <definedName name="SLD.000.C.0.12.1999.00.01.D1012">4699</definedName>
    <definedName name="SLD.000.C.0.12.1999.00.01.D1013">8629</definedName>
    <definedName name="SLD.000.C.0.12.1999.00.01.D1015">491398</definedName>
    <definedName name="SLD.000.C.0.12.1999.00.01.D1016">10463</definedName>
    <definedName name="SLD.000.C.0.12.1999.00.01.D1017">2174</definedName>
    <definedName name="SLD.000.C.0.12.1999.00.01.D1018">18114</definedName>
    <definedName name="SLD.000.C.0.12.1999.00.01.D1025">-49193</definedName>
    <definedName name="SLD.000.C.0.12.1999.00.01.D1026">-3588</definedName>
    <definedName name="SLD.000.C.0.12.1999.00.01.D1030">-71353</definedName>
    <definedName name="SLD.000.C.0.12.1999.00.01.D1074">-19350</definedName>
    <definedName name="SLD.000.C.0.12.1999.00.01.D1075">-8629</definedName>
    <definedName name="SLD.000.C.0.12.1999.00.01.D1076">77181</definedName>
    <definedName name="SLD.000.C.0.12.1999.00.01.D1093">1255</definedName>
    <definedName name="SLD.000.C.0.12.1999.00.01.D1094">1126</definedName>
    <definedName name="SLD.000.C.0.12.1999.00.01.D997">52401</definedName>
    <definedName name="SLD.000.C.0.12.1999.00.01.DCRECEBER">291</definedName>
    <definedName name="SLD.000.C.0.12.2000.00.00.117">533634.32999992</definedName>
    <definedName name="SLD.000.C.0.12.2000.00.00.121">31439885.269989</definedName>
    <definedName name="SLD.000.C.0.12.2000.00.00.131">0</definedName>
    <definedName name="SLD.000.C.0.12.2000.00.00.211">73815519.2800293</definedName>
    <definedName name="SLD.000.C.0.12.2000.00.00.212">88033.35000002</definedName>
    <definedName name="SLD.000.C.0.12.2000.00.00.217">17315355.6300048</definedName>
    <definedName name="SLD.000.C.0.12.2000.00.00.221">290102726.669921</definedName>
    <definedName name="SLD.000.C.0.12.2000.00.00.222">21139278.8200073</definedName>
    <definedName name="SLD.000.C.0.12.2000.00.00.241">129974445.70996</definedName>
    <definedName name="SLD.000.C.0.12.2000.00.00.244">2180449.56999969</definedName>
    <definedName name="SLD.000.C.0.12.2000.00.00.31">290217002.200195</definedName>
    <definedName name="SLD.000.C.0.12.2000.00.00.32">-21064440.0299987</definedName>
    <definedName name="SLD.000.C.0.12.2000.00.00.34">7705475.12000275</definedName>
    <definedName name="SLD.000.C.0.12.2000.00.00.41">-155587260.75</definedName>
    <definedName name="SLD.000.C.0.12.2000.00.00.42">-25368197.2900085</definedName>
    <definedName name="SLD.000.C.0.12.2000.00.00.45">-133099.42000008</definedName>
    <definedName name="SLD.000.C.0.12.2000.00.00.47101010001">-4710636.20999908</definedName>
    <definedName name="SLD.000.C.0.12.2000.00.00.47101010002">-1201172.17000008</definedName>
    <definedName name="SLD.000.C.0.12.2000.00.00.D1010">17989327</definedName>
    <definedName name="SLD.000.C.0.12.2000.00.00.D1011">9804813.5</definedName>
    <definedName name="SLD.000.C.0.12.2000.00.00.D1012">1992874.98999977</definedName>
    <definedName name="SLD.000.C.0.12.2000.00.00.D1013">7966124.47000122</definedName>
    <definedName name="SLD.000.C.0.12.2000.00.00.D1015">498771725.940429</definedName>
    <definedName name="SLD.000.C.0.12.2000.00.00.D1016">3861816.84998322</definedName>
    <definedName name="SLD.000.C.0.12.2000.00.00.D1017">6518375.77999878</definedName>
    <definedName name="SLD.000.C.0.12.2000.00.00.D1018">30428702.3901367</definedName>
    <definedName name="SLD.000.C.0.12.2000.00.00.D1025">-45744891.0900268</definedName>
    <definedName name="SLD.000.C.0.12.2000.00.00.D1026">-13650979.5200805</definedName>
    <definedName name="SLD.000.C.0.12.2000.00.00.D1030">-18147550.3200073</definedName>
    <definedName name="SLD.000.C.0.12.2000.00.00.D1093">1009504.21000004</definedName>
    <definedName name="SLD.000.C.0.12.2000.00.00.D1094">2896500.96999741</definedName>
    <definedName name="SLD.000.C.0.12.2000.00.00.DCRECEBER">1089681.6099987</definedName>
    <definedName name="SLD.000.C.0.12.2000.00.01.117">534</definedName>
    <definedName name="SLD.000.C.0.12.2000.00.01.121">31440</definedName>
    <definedName name="SLD.000.C.0.12.2000.00.01.131">0</definedName>
    <definedName name="SLD.000.C.0.12.2000.00.01.211">73816</definedName>
    <definedName name="SLD.000.C.0.12.2000.00.01.212">88</definedName>
    <definedName name="SLD.000.C.0.12.2000.00.01.217">17315</definedName>
    <definedName name="SLD.000.C.0.12.2000.00.01.221">290103</definedName>
    <definedName name="SLD.000.C.0.12.2000.00.01.222">21139</definedName>
    <definedName name="SLD.000.C.0.12.2000.00.01.241">129974</definedName>
    <definedName name="SLD.000.C.0.12.2000.00.01.244">3416</definedName>
    <definedName name="SLD.000.C.0.12.2000.00.01.31">290217</definedName>
    <definedName name="SLD.000.C.0.12.2000.00.01.32">-21064</definedName>
    <definedName name="SLD.000.C.0.12.2000.00.01.34">7705</definedName>
    <definedName name="SLD.000.C.0.12.2000.00.01.41">-155587</definedName>
    <definedName name="SLD.000.C.0.12.2000.00.01.42">-25368</definedName>
    <definedName name="SLD.000.C.0.12.2000.00.01.45">-133</definedName>
    <definedName name="SLD.000.C.0.12.2000.00.01.47101010001">-4711</definedName>
    <definedName name="SLD.000.C.0.12.2000.00.01.47101010002">-1201</definedName>
    <definedName name="SLD.000.C.0.12.2000.00.01.D1010">17989</definedName>
    <definedName name="SLD.000.C.0.12.2000.00.01.D1011">9805</definedName>
    <definedName name="SLD.000.C.0.12.2000.00.01.D1012">1993</definedName>
    <definedName name="SLD.000.C.0.12.2000.00.01.D1013">7966</definedName>
    <definedName name="SLD.000.C.0.12.2000.00.01.D1015">498772</definedName>
    <definedName name="SLD.000.C.0.12.2000.00.01.D1016">3862</definedName>
    <definedName name="SLD.000.C.0.12.2000.00.01.D1017">6518</definedName>
    <definedName name="SLD.000.C.0.12.2000.00.01.D1018">29193</definedName>
    <definedName name="SLD.000.C.0.12.2000.00.01.D1025">-45745</definedName>
    <definedName name="SLD.000.C.0.12.2000.00.01.D1026">-13651</definedName>
    <definedName name="SLD.000.C.0.12.2000.00.01.D1030">-18148</definedName>
    <definedName name="SLD.000.C.0.12.2000.00.01.D1093">1010</definedName>
    <definedName name="SLD.000.C.0.12.2000.00.01.D1094">2897</definedName>
    <definedName name="SLD.000.C.0.12.2000.00.01.DCRECEBER">1090</definedName>
    <definedName name="SLD.000.C.0.12.2001.00.01.11201010035">0</definedName>
    <definedName name="SLD.000.C.0.12.2001.00.01.11306010019">1</definedName>
    <definedName name="SLD.000.C.0.12.2001.00.01.11306010031">0</definedName>
    <definedName name="SLD.000.C.0.12.2001.00.01.11306010034">3</definedName>
    <definedName name="SLD.000.C.0.12.2001.00.01.11306010036">73</definedName>
    <definedName name="SLD.087.C.0.01.0000.00.01.21102">54378</definedName>
    <definedName name="SLD.087.C.0.01.0000.00.01.21103">22794</definedName>
    <definedName name="SLD.087.C.0.01.0000.00.01.22102">165826</definedName>
    <definedName name="SLD.087.C.0.01.0000.00.01.22103">123670</definedName>
    <definedName name="SLD.087.C.0.01.0000.00.01.24501">29193</definedName>
    <definedName name="SLD.087.C.0.01.0000.00.01.D1035">6124</definedName>
    <definedName name="SLD.087.C.0.01.0000.00.01.D1074">3439</definedName>
    <definedName name="SLD.087.C.0.01.2000.00.01.24501010001">-2740</definedName>
    <definedName name="SLD.087.C.0.02.0000.00.01.21102">58143</definedName>
    <definedName name="SLD.087.C.0.02.0000.00.01.21103">23767</definedName>
    <definedName name="SLD.087.C.0.02.0000.00.01.22102">172060</definedName>
    <definedName name="SLD.087.C.0.02.0000.00.01.22103">121699</definedName>
    <definedName name="SLD.087.C.0.02.0000.00.01.24501">29193</definedName>
    <definedName name="SLD.087.C.0.02.0000.00.01.D1035">15542</definedName>
    <definedName name="SLD.087.C.0.02.0000.00.01.D1074">-33</definedName>
    <definedName name="SLD.087.C.0.03.0000.00.01.21102">52333</definedName>
    <definedName name="SLD.087.C.0.03.0000.00.01.21103">23858</definedName>
    <definedName name="SLD.087.C.0.03.0000.00.01.22102">159867</definedName>
    <definedName name="SLD.087.C.0.03.0000.00.01.22103">119748</definedName>
    <definedName name="SLD.087.C.0.03.0000.00.01.24501">29193</definedName>
    <definedName name="SLD.087.C.0.03.0000.00.01.D1035">23151</definedName>
    <definedName name="SLD.087.C.0.03.0000.00.01.D1074">-5391</definedName>
    <definedName name="SLD.087.C.0.03.2000.00.01.34">702</definedName>
    <definedName name="SLD.087.C.0.03.2000.00.01.44">-7066</definedName>
    <definedName name="SLD.087.C.0.03.2000.00.01.D1074">8342</definedName>
    <definedName name="SLD.087.C.0.03.2000.00.01.D997">14663</definedName>
    <definedName name="SLD.087.C.0.03.2001.00.01.34">1803</definedName>
    <definedName name="SLD.087.C.0.03.2001.00.01.44">-33644</definedName>
    <definedName name="SLD.087.C.0.03.2001.00.01.D1074">-5391</definedName>
    <definedName name="SLD.087.C.0.03.2001.00.01.D1075">-10393</definedName>
    <definedName name="SLD.087.C.0.03.2001.00.01.D997">15100</definedName>
    <definedName name="SLD.087.C.0.04.0000.00.01.21102">54372</definedName>
    <definedName name="SLD.087.C.0.04.0000.00.01.21103">24897</definedName>
    <definedName name="SLD.087.C.0.04.0000.00.01.22102">161575</definedName>
    <definedName name="SLD.087.C.0.04.0000.00.01.22103">117776</definedName>
    <definedName name="SLD.087.C.0.04.0000.00.01.D1035">30760</definedName>
    <definedName name="SLD.087.C.0.04.0000.00.01.D1074">-4979</definedName>
    <definedName name="SLD.087.C.0.05.0000.00.01.21102">59405</definedName>
    <definedName name="SLD.087.C.0.05.0000.00.01.21103">26083</definedName>
    <definedName name="SLD.087.C.0.05.0000.00.01.22102">170697</definedName>
    <definedName name="SLD.087.C.0.05.0000.00.01.22103">115804</definedName>
    <definedName name="SLD.087.C.0.05.0000.00.01.D1035">38369</definedName>
    <definedName name="SLD.087.C.0.05.0000.00.01.D1074">-14254</definedName>
    <definedName name="SLD.087.C.0.06.0000.00.01.21102">59510</definedName>
    <definedName name="SLD.087.C.0.06.0000.00.01.21103">26015</definedName>
    <definedName name="SLD.087.C.0.06.0000.00.01.22102">166711</definedName>
    <definedName name="SLD.087.C.0.06.0000.00.01.22103">113810</definedName>
    <definedName name="SLD.087.C.0.06.0000.00.01.D1035">45978</definedName>
    <definedName name="SLD.087.C.0.06.0000.00.01.D1074">-9997</definedName>
    <definedName name="SLD.087.C.0.07.0000.00.01.21102">64399</definedName>
    <definedName name="SLD.087.C.0.07.0000.00.01.21103">27149</definedName>
    <definedName name="SLD.087.C.0.07.0000.00.01.22102">175854</definedName>
    <definedName name="SLD.087.C.0.07.0000.00.01.22103">111837</definedName>
    <definedName name="SLD.087.C.0.07.0000.00.01.D1035">53587</definedName>
    <definedName name="SLD.087.C.0.07.0000.00.01.D1074">-16582</definedName>
    <definedName name="SLD.087.C.0.07.2001.00.01.21102">64399</definedName>
    <definedName name="SLD.087.C.0.07.2001.00.01.21103">27149</definedName>
    <definedName name="SLD.087.C.0.07.2001.00.01.22102">175854</definedName>
    <definedName name="SLD.087.C.0.07.2001.00.01.22103">111837</definedName>
    <definedName name="SLD.087.C.0.07.2001.00.01.D1035">53587</definedName>
    <definedName name="SLD.087.C.0.07.2001.00.01.D1074">-16582</definedName>
    <definedName name="SLD.087.C.0.08.2000.00.01.21102">52598</definedName>
    <definedName name="SLD.087.C.0.08.2000.00.01.21103">21009</definedName>
    <definedName name="SLD.087.C.0.08.2000.00.01.22102">174915</definedName>
    <definedName name="SLD.087.C.0.08.2000.00.01.22103">132310</definedName>
    <definedName name="SLD.087.C.0.08.2000.00.01.24101010001">129974</definedName>
    <definedName name="SLD.087.C.0.08.2000.00.01.24401010001">1982</definedName>
    <definedName name="SLD.087.C.0.08.2000.00.01.24401010002">198</definedName>
    <definedName name="SLD.087.C.0.08.2000.00.01.24501">18114</definedName>
    <definedName name="SLD.087.C.0.08.2000.00.01.D1035">56850</definedName>
    <definedName name="SLD.087.C.0.08.2000.00.01.D1074">11588</definedName>
    <definedName name="SLD.087.C.0.08.2001.00.01.21102">69295</definedName>
    <definedName name="SLD.087.C.0.08.2001.00.01.21103">28322</definedName>
    <definedName name="SLD.087.C.0.08.2001.00.01.22102">184562</definedName>
    <definedName name="SLD.087.C.0.08.2001.00.01.22103">109852</definedName>
    <definedName name="SLD.087.C.0.08.2001.00.01.D1035">62490</definedName>
    <definedName name="SLD.087.C.0.08.2001.00.01.D1074">-21507</definedName>
    <definedName name="SLD.087.C.0.09.1999.00.01.24101010001">124174</definedName>
    <definedName name="SLD.087.C.0.09.1999.00.01.24401010001">1982</definedName>
    <definedName name="SLD.087.C.0.09.1999.00.01.24401010002">198</definedName>
    <definedName name="SLD.087.C.0.09.2000.00.01.11201010035">0</definedName>
    <definedName name="SLD.087.C.0.09.2000.00.01.11306010019">0</definedName>
    <definedName name="SLD.087.C.0.09.2000.00.01.21102">44925</definedName>
    <definedName name="SLD.087.C.0.09.2000.00.01.21103">19486</definedName>
    <definedName name="SLD.087.C.0.09.2000.00.01.2110302">19486</definedName>
    <definedName name="SLD.087.C.0.09.2000.00.01.22102">158111</definedName>
    <definedName name="SLD.087.C.0.09.2000.00.01.22103">131178</definedName>
    <definedName name="SLD.087.C.0.09.2000.00.01.24101010001">129974</definedName>
    <definedName name="SLD.087.C.0.09.2000.00.01.24401010001">1982</definedName>
    <definedName name="SLD.087.C.0.09.2000.00.01.24401010002">198</definedName>
    <definedName name="SLD.087.C.0.09.2000.00.01.24501">18114</definedName>
    <definedName name="SLD.087.C.0.09.2000.00.01.24501010001">-2740</definedName>
    <definedName name="SLD.087.C.0.09.2000.00.01.D1035">64621</definedName>
    <definedName name="SLD.087.C.0.09.2000.00.01.D1074">14031</definedName>
    <definedName name="SLD.087.C.0.09.2001.00.01.D1035">71452</definedName>
    <definedName name="SLD.087.C.0.09.2001.00.01.D1074">-23452</definedName>
    <definedName name="SLD.087.C.0.10.2000.00.01.21102">48321</definedName>
    <definedName name="SLD.087.C.0.10.2000.00.01.21103">20582</definedName>
    <definedName name="SLD.087.C.0.10.2000.00.01.22102">163710</definedName>
    <definedName name="SLD.087.C.0.10.2000.00.01.22103">129335</definedName>
    <definedName name="SLD.087.C.0.10.2000.00.01.D1035">72392</definedName>
    <definedName name="SLD.087.C.0.10.2000.00.01.D1074">14611</definedName>
    <definedName name="SLD.087.C.0.10.2001.00.01.D1035">80208</definedName>
    <definedName name="SLD.087.C.0.10.2001.00.01.D1074">-18978</definedName>
    <definedName name="SLD.087.C.0.11.2000.00.01.21102">50410</definedName>
    <definedName name="SLD.087.C.0.11.2000.00.01.21103">21639</definedName>
    <definedName name="SLD.087.C.0.11.2000.00.01.22102">164858</definedName>
    <definedName name="SLD.087.C.0.11.2000.00.01.22103">127467</definedName>
    <definedName name="SLD.087.C.0.11.2000.00.01.D1035">80163</definedName>
    <definedName name="SLD.087.C.0.11.2000.00.01.D1074">14199</definedName>
    <definedName name="SLD.087.C.0.11.2001.00.01.D1035">88567</definedName>
    <definedName name="SLD.087.C.0.11.2001.00.01.D1074">-4196</definedName>
    <definedName name="SLD.087.C.0.12.0000.00.01.21102">0</definedName>
    <definedName name="SLD.087.C.0.12.0000.00.01.21103">0</definedName>
    <definedName name="SLD.087.C.0.12.0000.00.01.22102">0</definedName>
    <definedName name="SLD.087.C.0.12.0000.00.01.22103">0</definedName>
    <definedName name="SLD.087.C.0.12.0000.00.01.24501">0</definedName>
    <definedName name="SLD.087.C.0.12.0000.00.01.D1035">0</definedName>
    <definedName name="SLD.087.C.0.12.0000.00.01.D1074">0</definedName>
    <definedName name="SLD.087.C.0.12.1999.00.00.24101010001">129974445.70996</definedName>
    <definedName name="SLD.087.C.0.12.1999.00.00.24401010001">1982226.87999916</definedName>
    <definedName name="SLD.087.C.0.12.1999.00.00.24401010002">198222.69000006</definedName>
    <definedName name="SLD.087.C.0.12.1999.00.00.24501010001">16609303.7200012</definedName>
    <definedName name="SLD.087.C.0.12.1999.00.01.24101010001">129974</definedName>
    <definedName name="SLD.087.C.0.12.1999.00.01.24401010001">1982</definedName>
    <definedName name="SLD.087.C.0.12.1999.00.01.24401010002">198</definedName>
    <definedName name="SLD.087.C.0.12.1999.00.01.24501010001">16609</definedName>
    <definedName name="SLD.087.C.0.12.2000.00.01.21102">52123</definedName>
    <definedName name="SLD.087.C.0.12.2000.00.01.21103">21692</definedName>
    <definedName name="SLD.087.C.0.12.2000.00.01.22102">164505</definedName>
    <definedName name="SLD.087.C.0.12.2000.00.01.22103">125598</definedName>
    <definedName name="SLD.087.C.0.12.2000.00.01.24101010001">129974</definedName>
    <definedName name="SLD.087.C.0.12.2000.00.01.24401010001">3105</definedName>
    <definedName name="SLD.087.C.0.12.2000.00.01.24401010002">311</definedName>
    <definedName name="SLD.087.C.0.12.2000.00.01.24501">16879</definedName>
    <definedName name="SLD.087.C.0.12.2000.00.01.24501010001">0</definedName>
    <definedName name="SLD.087.C.0.12.2000.00.01.D1035">87934</definedName>
    <definedName name="SLD.087.C.0.12.2000.00.01.D1074">12314</definedName>
    <definedName name="SLD.087.C.0.12.2001.00.01.D1035">97125</definedName>
    <definedName name="SLD.087.C.0.IN.2000.00.01.24101010001">129974</definedName>
    <definedName name="SLD.087.C.0.IN.2000.00.01.24401010001">1982</definedName>
    <definedName name="SLD.087.C.0.IN.2000.00.01.24401010002">198</definedName>
    <definedName name="SLD.087.C.0.IN.2000.00.01.24501">18114</definedName>
    <definedName name="SLDD">#REF!</definedName>
    <definedName name="slide" localSheetId="13" hidden="1">{#N/A,#N/A,TRUE,"7d";#N/A,#N/A,TRUE,"7g";#N/A,#N/A,TRUE,"7i"}</definedName>
    <definedName name="slide" localSheetId="14" hidden="1">{#N/A,#N/A,TRUE,"7d";#N/A,#N/A,TRUE,"7g";#N/A,#N/A,TRUE,"7i"}</definedName>
    <definedName name="slide" localSheetId="15" hidden="1">{#N/A,#N/A,TRUE,"7d";#N/A,#N/A,TRUE,"7g";#N/A,#N/A,TRUE,"7i"}</definedName>
    <definedName name="slide" localSheetId="16"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 hidden="1">#REF!,#REF!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oma4">#REF!</definedName>
    <definedName name="Sprache">IF(ISTEXT(CELL("Dateiname")),1,IF(ISTEXT(CELL("nombre")),2,3))</definedName>
    <definedName name="srm" hidden="1">{#N/A,#N/A,FALSE,"SIM95"}</definedName>
    <definedName name="ss" localSheetId="13" hidden="1">{"'RR'!$A$2:$E$81"}</definedName>
    <definedName name="ss" localSheetId="14" hidden="1">{"'RR'!$A$2:$E$81"}</definedName>
    <definedName name="ss" localSheetId="15" hidden="1">{"'RR'!$A$2:$E$81"}</definedName>
    <definedName name="ss" localSheetId="16" hidden="1">{"'RR'!$A$2:$E$81"}</definedName>
    <definedName name="ss" hidden="1">{"'RR'!$A$2:$E$81"}</definedName>
    <definedName name="sss" hidden="1">{#N/A,#N/A,FALSE,"HONORÁRIOS"}</definedName>
    <definedName name="ssss"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tandards">#REF!</definedName>
    <definedName name="STD" localSheetId="13" hidden="1">{#N/A,#N/A,TRUE,"7d";#N/A,#N/A,TRUE,"7g";#N/A,#N/A,TRUE,"7i"}</definedName>
    <definedName name="STD" localSheetId="14" hidden="1">{#N/A,#N/A,TRUE,"7d";#N/A,#N/A,TRUE,"7g";#N/A,#N/A,TRUE,"7i"}</definedName>
    <definedName name="STD" localSheetId="15" hidden="1">{#N/A,#N/A,TRUE,"7d";#N/A,#N/A,TRUE,"7g";#N/A,#N/A,TRUE,"7i"}</definedName>
    <definedName name="STD" localSheetId="16"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b_Com">#REF!</definedName>
    <definedName name="Sub_Com_Long">#REF!</definedName>
    <definedName name="SUMMARY">#REF!</definedName>
    <definedName name="Swvu.PLANILHA2." hidden="1">#REF!</definedName>
    <definedName name="T.R.M.M.">#REF!</definedName>
    <definedName name="TabCenCus">#REF!</definedName>
    <definedName name="TabImport">#REF!</definedName>
    <definedName name="table">#REF!</definedName>
    <definedName name="TASK">#REF!</definedName>
    <definedName name="TAXA_CAMBIO">#REF!</definedName>
    <definedName name="TAXA_FRETE">#REF!</definedName>
    <definedName name="TAXA_SEGURO_IMPOST">#REF!</definedName>
    <definedName name="TBdbName" hidden="1">"88D5BF544BE111D2B8C5006097494125.mdb"</definedName>
    <definedName name="tblCurrency">#REF!</definedName>
    <definedName name="tçlmvt" hidden="1">{#N/A,#N/A,FALSE,"Aging Summary";#N/A,#N/A,FALSE,"Ratio Analysis";#N/A,#N/A,FALSE,"Test 120 Day Accts";#N/A,#N/A,FALSE,"Tickmarks"}</definedName>
    <definedName name="tec">#REF!</definedName>
    <definedName name="telop" hidden="1">{#N/A,#N/A,FALSE,"Eastern";#N/A,#N/A,FALSE,"Western"}</definedName>
    <definedName name="telop_1" hidden="1">{#N/A,#N/A,FALSE,"Eastern";#N/A,#N/A,FALSE,"Western"}</definedName>
    <definedName name="telop_2" hidden="1">{#N/A,#N/A,FALSE,"Eastern";#N/A,#N/A,FALSE,"Western"}</definedName>
    <definedName name="telop_3" hidden="1">{#N/A,#N/A,FALSE,"Eastern";#N/A,#N/A,FALSE,"Western"}</definedName>
    <definedName name="telop_4" hidden="1">{#N/A,#N/A,FALSE,"Eastern";#N/A,#N/A,FALSE,"Western"}</definedName>
    <definedName name="telop_5" hidden="1">{#N/A,#N/A,FALSE,"Eastern";#N/A,#N/A,FALSE,"Western"}</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hidden="1">{#N/A,#N/A,FALSE,"Extra2";#N/A,#N/A,FALSE,"Comp2";#N/A,#N/A,FALSE,"Ret-PL"}</definedName>
    <definedName name="temp_12" hidden="1">{#N/A,#N/A,FALSE,"Extra2";#N/A,#N/A,FALSE,"Comp2";#N/A,#N/A,FALSE,"Ret-PL"}</definedName>
    <definedName name="tempo_depr">#REF!</definedName>
    <definedName name="teste">#REF!</definedName>
    <definedName name="teste2" hidden="1">{"Fecha_Novembro",#N/A,FALSE,"FECHAMENTO-2002 ";"Defer_Novembro",#N/A,FALSE,"DIFERIDO";"Pis_Novembro",#N/A,FALSE,"PIS COFINS";"Iss_Novembro",#N/A,FALSE,"ISS"}</definedName>
    <definedName name="teste3" hidden="1">{"Fecha_Outubro",#N/A,FALSE,"FECHAMENTO-2002 ";"Defer_Outubro",#N/A,FALSE,"DIFERIDO";"Pis_Outubro",#N/A,FALSE,"PIS COFINS";"Iss_Outubro",#N/A,FALSE,"ISS"}</definedName>
    <definedName name="teste4" hidden="1">{#N/A,#N/A,FALSE,"HONORÁRIOS"}</definedName>
    <definedName name="teste5" hidden="1">{"Fecha_Setembro",#N/A,FALSE,"FECHAMENTO-2002 ";"Defer_Setembro",#N/A,FALSE,"DIFERIDO";"Pis_Setembro",#N/A,FALSE,"PIS COFINS";"Iss_Setembro",#N/A,FALSE,"ISS"}</definedName>
    <definedName name="TextRefCopyRangeCount" hidden="1">1</definedName>
    <definedName name="thi" hidden="1">{#N/A,#N/A,FALSE,"Aging Summary";#N/A,#N/A,FALSE,"Ratio Analysis";#N/A,#N/A,FALSE,"Test 120 Day Accts";#N/A,#N/A,FALSE,"Tickmarks"}</definedName>
    <definedName name="TIP">#REF!</definedName>
    <definedName name="Tipo_de_Contratação">#REF!</definedName>
    <definedName name="Tipo_de_Contratação_Ext">#REF!</definedName>
    <definedName name="TIPO_DE_PROJETO">#REF!</definedName>
    <definedName name="Title">#REF!</definedName>
    <definedName name="_xlnm.Print_Titles">#REF!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_Lin">1048576</definedName>
    <definedName name="TOTAL_CIF">#REF!</definedName>
    <definedName name="Total_Container">#REF!</definedName>
    <definedName name="TOTAL_FOB">#REF!</definedName>
    <definedName name="TOTAL_INCREASE">#REF!</definedName>
    <definedName name="TOTAL_LIQUIDO">#REF!</definedName>
    <definedName name="Total_Produtos">#REF!</definedName>
    <definedName name="Total_Volume">#REF!</definedName>
    <definedName name="TOTAL_VOLUMES">#REF!</definedName>
    <definedName name="TOTALE">#REF!</definedName>
    <definedName name="TOTALS">#REF!</definedName>
    <definedName name="toto" hidden="1">{"summary1",#N/A,TRUE,"Comps";"summary2",#N/A,TRUE,"Comps";"summary3",#N/A,TRUE,"Comps"}</definedName>
    <definedName name="toto_1" hidden="1">{"summary1",#N/A,TRUE,"Comps";"summary2",#N/A,TRUE,"Comps";"summary3",#N/A,TRUE,"Comps"}</definedName>
    <definedName name="toto_2" hidden="1">{"summary1",#N/A,TRUE,"Comps";"summary2",#N/A,TRUE,"Comps";"summary3",#N/A,TRUE,"Comps"}</definedName>
    <definedName name="toto_3" hidden="1">{"summary1",#N/A,TRUE,"Comps";"summary2",#N/A,TRUE,"Comps";"summary3",#N/A,TRUE,"Comps"}</definedName>
    <definedName name="toto_4" hidden="1">{"summary1",#N/A,TRUE,"Comps";"summary2",#N/A,TRUE,"Comps";"summary3",#N/A,TRUE,"Comps"}</definedName>
    <definedName name="toto_5" hidden="1">{"summary1",#N/A,TRUE,"Comps";"summary2",#N/A,TRUE,"Comps";"summary3",#N/A,TRUE,"Comps"}</definedName>
    <definedName name="TRA">#REF!</definedName>
    <definedName name="TRACTORCOSTS">#REF!</definedName>
    <definedName name="Transporte_Férreo">#REF!</definedName>
    <definedName name="TRANSPORTE_PORTO_DAP">#REF!</definedName>
    <definedName name="tre" hidden="1">{#N/A,#N/A,FALSE,"Eastern";#N/A,#N/A,FALSE,"Western"}</definedName>
    <definedName name="tre_1" hidden="1">{#N/A,#N/A,FALSE,"Eastern";#N/A,#N/A,FALSE,"Western"}</definedName>
    <definedName name="tre_2" hidden="1">{#N/A,#N/A,FALSE,"Eastern";#N/A,#N/A,FALSE,"Western"}</definedName>
    <definedName name="tre_3" hidden="1">{#N/A,#N/A,FALSE,"Eastern";#N/A,#N/A,FALSE,"Western"}</definedName>
    <definedName name="tre_4" hidden="1">{#N/A,#N/A,FALSE,"Eastern";#N/A,#N/A,FALSE,"Western"}</definedName>
    <definedName name="tre_5" hidden="1">{#N/A,#N/A,FALSE,"Eastern";#N/A,#N/A,FALSE,"Western"}</definedName>
    <definedName name="trenytbnx"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enytbnx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TRIAL10" hidden="1">{"SCH44",#N/A,FALSE,"5b5f";"SCH45",#N/A,FALSE,"5b5f"}</definedName>
    <definedName name="TRIAL11" hidden="1">{"sch56",#N/A,FALSE,"savings";"sch64",#N/A,FALSE,"savings"}</definedName>
    <definedName name="TRIAL12" hidden="1">{"SCH31",#N/A,FALSE,"ebitrecs";"SCH32",#N/A,FALSE,"ebitrecs";"SCH33",#N/A,FALSE,"ebitrecs";"SCH34",#N/A,FALSE,"ebitrecs";"SCH35",#N/A,FALSE,"ebitrecs";"SCH36",#N/A,FALSE,"ebitrecs";"SCH37",#N/A,FALSE,"ebitrecs";"SCH38",#N/A,FALSE,"ebitrecs"}</definedName>
    <definedName name="trial122" hidden="1">{"SCH29",#N/A,FALSE,"segments";"SCH30",#N/A,FALSE,"segments"}</definedName>
    <definedName name="TRIAL13" hidden="1">{"SCH73",#N/A,FALSE,"eva";"SCH74",#N/A,FALSE,"eva";"SCH75",#N/A,FALSE,"eva"}</definedName>
    <definedName name="TRIAL14" hidden="1">{"SCH49",#N/A,FALSE,"eva"}</definedName>
    <definedName name="TRIAL15" hidden="1">{"SCH93",#N/A,FALSE,"monthly";"SCH94",#N/A,FALSE,"monthly";"SCH95",#N/A,FALSE,"monthly";"SCH96",#N/A,FALSE,"monthly";"SCH97",#N/A,FALSE,"monthly";"SCH104",#N/A,FALSE,"monthly";"SCH105",#N/A,FALSE,"monthly";"SCH106",#N/A,FALSE,"monthly";"SCH107",#N/A,FALSE,"monthly";"SCH108",#N/A,FALSE,"monthly";"SCH109",#N/A,FALSE,"monthly";"SCH110",#N/A,FALSE,"monthly"}</definedName>
    <definedName name="TRIAL151" hidden="1">{"SCH93",#N/A,FALSE,"monthly";"SCH94",#N/A,FALSE,"monthly";"SCH95",#N/A,FALSE,"monthly";"SCH96",#N/A,FALSE,"monthly";"SCH97",#N/A,FALSE,"monthly";"SCH104",#N/A,FALSE,"monthly";"SCH105",#N/A,FALSE,"monthly";"SCH106",#N/A,FALSE,"monthly";"SCH107",#N/A,FALSE,"monthly";"SCH108",#N/A,FALSE,"monthly";"SCH109",#N/A,FALSE,"monthly";"SCH110",#N/A,FALSE,"monthly"}</definedName>
    <definedName name="TRIAL16" hidden="1">{"SCH15",#N/A,FALSE,"SCH15,16,85,86";"SCH16",#N/A,FALSE,"SCH15,16,85,86";"SCH85",#N/A,FALSE,"SCH15,16,85,86";"SCH86",#N/A,FALSE,"SCH15,16,85,86"}</definedName>
    <definedName name="TRIAL17"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18" hidden="1">{"SCH46",#N/A,FALSE,"sch46"}</definedName>
    <definedName name="TRIAL19" hidden="1">{"SCH51",#N/A,FALSE,"monthly"}</definedName>
    <definedName name="TRIAL20" hidden="1">{"SCH52",#N/A,FALSE,"sch52"}</definedName>
    <definedName name="TRIAL21" hidden="1">{"SCH29",#N/A,FALSE,"segments";"SCH30",#N/A,FALSE,"segments"}</definedName>
    <definedName name="TRIAL22" hidden="1">{"SCH27",#N/A,FALSE,"summary";"SCH39",#N/A,FALSE,"summary";"SCH41",#N/A,FALSE,"summary"}</definedName>
    <definedName name="TRIAL23" hidden="1">{"SCH54",#N/A,FALSE,"upside";"SCH55",#N/A,FALSE,"upside"}</definedName>
    <definedName name="TRIAL24" hidden="1">{"SCH47",#N/A,FALSE,"value";"sch48",#N/A,FALSE,"value"}</definedName>
    <definedName name="TRIAL25"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al30" hidden="1">{"SCH73",#N/A,FALSE,"eva";"SCH74",#N/A,FALSE,"eva";"SCH75",#N/A,FALSE,"eva"}</definedName>
    <definedName name="trial31" hidden="1">{"SCH44",#N/A,FALSE,"5b5f";"SCH45",#N/A,FALSE,"5b5f"}</definedName>
    <definedName name="trial32" hidden="1">{"SCH44",#N/A,FALSE,"5b5f";"SCH45",#N/A,FALSE,"5b5f"}</definedName>
    <definedName name="trial34" hidden="1">{"sch56",#N/A,FALSE,"savings";"sch64",#N/A,FALSE,"savings"}</definedName>
    <definedName name="trial35" hidden="1">{"SCH31",#N/A,FALSE,"ebitrecs";"SCH32",#N/A,FALSE,"ebitrecs";"SCH33",#N/A,FALSE,"ebitrecs";"SCH34",#N/A,FALSE,"ebitrecs";"SCH35",#N/A,FALSE,"ebitrecs";"SCH36",#N/A,FALSE,"ebitrecs";"SCH37",#N/A,FALSE,"ebitrecs";"SCH38",#N/A,FALSE,"ebitrecs"}</definedName>
    <definedName name="trial36" hidden="1">{"SCH73",#N/A,FALSE,"eva";"SCH74",#N/A,FALSE,"eva";"SCH75",#N/A,FALSE,"eva"}</definedName>
    <definedName name="trial37" hidden="1">{"SCH49",#N/A,FALSE,"eva"}</definedName>
    <definedName name="trial38" hidden="1">{"SCH93",#N/A,FALSE,"monthly";"SCH94",#N/A,FALSE,"monthly";"SCH95",#N/A,FALSE,"monthly";"SCH96",#N/A,FALSE,"monthly";"SCH97",#N/A,FALSE,"monthly";"SCH104",#N/A,FALSE,"monthly";"SCH105",#N/A,FALSE,"monthly";"SCH106",#N/A,FALSE,"monthly";"SCH107",#N/A,FALSE,"monthly";"SCH108",#N/A,FALSE,"monthly";"SCH109",#N/A,FALSE,"monthly";"SCH110",#N/A,FALSE,"monthly"}</definedName>
    <definedName name="trial39" hidden="1">{"SCH15",#N/A,FALSE,"SCH15,16,85,86";"SCH16",#N/A,FALSE,"SCH15,16,85,86";"SCH85",#N/A,FALSE,"SCH15,16,85,86";"SCH86",#N/A,FALSE,"SCH15,16,85,86"}</definedName>
    <definedName name="trial40" hidden="1">{"SCH15",#N/A,FALSE,"SCH15,16,85,86";"SCH16",#N/A,FALSE,"SCH15,16,85,86";"SCH85",#N/A,FALSE,"SCH15,16,85,86";"SCH86",#N/A,FALSE,"SCH15,16,85,86"}</definedName>
    <definedName name="trial41"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42" hidden="1">{"SCH46",#N/A,FALSE,"sch46"}</definedName>
    <definedName name="trial43" hidden="1">{"SCH51",#N/A,FALSE,"monthly"}</definedName>
    <definedName name="trial44" hidden="1">{"SCH52",#N/A,FALSE,"sch52"}</definedName>
    <definedName name="trial45" hidden="1">{"SCH29",#N/A,FALSE,"segments";"SCH30",#N/A,FALSE,"segments"}</definedName>
    <definedName name="trial46" hidden="1">{"SCH27",#N/A,FALSE,"summary";"SCH39",#N/A,FALSE,"summary";"SCH41",#N/A,FALSE,"summary"}</definedName>
    <definedName name="trial47" hidden="1">{"SCH54",#N/A,FALSE,"upside";"SCH55",#N/A,FALSE,"upside"}</definedName>
    <definedName name="trial48" hidden="1">{"SCH47",#N/A,FALSE,"value";"sch48",#N/A,FALSE,"value"}</definedName>
    <definedName name="trial49"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MESTRES">#REF!</definedName>
    <definedName name="TRMM">#REF!</definedName>
    <definedName name="TROCATO4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TLCAPATAZIAS">#REF!</definedName>
    <definedName name="TVOL">#REF!</definedName>
    <definedName name="tx_br_frete">#REF!</definedName>
    <definedName name="tx_br_serv">#REF!</definedName>
    <definedName name="tx_crescimento">#REF!</definedName>
    <definedName name="tx_us_serv">#REF!</definedName>
    <definedName name="tx_VPL_sem_alav">#REF!</definedName>
    <definedName name="u">#REF!</definedName>
    <definedName name="UCM_9" hidden="1">{"FS`s",#N/A,TRUE,"FS's";"Icome St",#N/A,TRUE,"Income St.";"Balance Sh",#N/A,TRUE,"Balance Sh.";"Gross Margin",#N/A,TRUE,"Gross Margin"}</definedName>
    <definedName name="unab" hidden="1">{"Opsys",#N/A,FALSE,"NPV_OPsys";"NT",#N/A,FALSE,"NPV_NT";"DevP",#N/A,FALSE,"NPV_DevPdt";"Office",#N/A,FALSE,"NPV_Office"}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DADESS">#REF!</definedName>
    <definedName name="units">#REF!</definedName>
    <definedName name="UNS">#REF!</definedName>
    <definedName name="Untitled">#REF!</definedName>
    <definedName name="US">#REF!</definedName>
    <definedName name="US__FISC.">#REF!</definedName>
    <definedName name="US__PTAX">#REF!</definedName>
    <definedName name="Usage">#REF!</definedName>
    <definedName name="USD">#REF!</definedName>
    <definedName name="USD__KG">#REF!</definedName>
    <definedName name="USD_COM">#REF!</definedName>
    <definedName name="USD_FISCAL">#REF!</definedName>
    <definedName name="USD_PTAX">#REF!</definedName>
    <definedName name="USDCOMERC">#REF!</definedName>
    <definedName name="USDFISCAL">#REF!</definedName>
    <definedName name="uu">#REF!</definedName>
    <definedName name="uyim" hidden="1">{"Japan_Capers_Ed_Pub",#N/A,FALSE,"DI 2 YEAR MASTER SCHEDULE"}</definedName>
    <definedName name="uyim_1" hidden="1">{"Japan_Capers_Ed_Pub",#N/A,FALSE,"DI 2 YEAR MASTER SCHEDULE"}</definedName>
    <definedName name="uyim_2" hidden="1">{"Japan_Capers_Ed_Pub",#N/A,FALSE,"DI 2 YEAR MASTER SCHEDULE"}</definedName>
    <definedName name="uyim_3" hidden="1">{"Japan_Capers_Ed_Pub",#N/A,FALSE,"DI 2 YEAR MASTER SCHEDULE"}</definedName>
    <definedName name="uyim_4" hidden="1">{"Japan_Capers_Ed_Pub",#N/A,FALSE,"DI 2 YEAR MASTER SCHEDULE"}</definedName>
    <definedName name="uyim_5" hidden="1">{"Japan_Capers_Ed_Pub",#N/A,FALSE,"DI 2 YEAR MASTER SCHEDULE"}</definedName>
    <definedName name="Venda_VIPE_Participação_Percentual">#REF!</definedName>
    <definedName name="VENDAS_DE_OUTROS_PRODUTOS">#REF!</definedName>
    <definedName name="VENDAS_MERCADO_EXTERNO">#REF!</definedName>
    <definedName name="VENDAS_MERCADO_INTERNO">#REF!</definedName>
    <definedName name="VENDAS_MERCADO_INTERNO_CONVENCIONAL">#REF!</definedName>
    <definedName name="VENDAS_MERCADO_INTERNO_VIPE">#REF!</definedName>
    <definedName name="VENDAS_MERCADO_TOTAL_CONSOLIDADO">#REF!</definedName>
    <definedName name="VENDAS_RESUMO_POR_FÁBRICA">#REF!</definedName>
    <definedName name="vendor">#REF!</definedName>
    <definedName name="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1"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4"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_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iana_Fit_Out2" localSheetId="13" hidden="1">{"Assump1",#N/A,TRUE,"Assumptions";"Assump2",#N/A,TRUE,"Assumptions"}</definedName>
    <definedName name="Viana_Fit_Out2" localSheetId="14" hidden="1">{"Assump1",#N/A,TRUE,"Assumptions";"Assump2",#N/A,TRUE,"Assumptions"}</definedName>
    <definedName name="Viana_Fit_Out2" localSheetId="15" hidden="1">{"Assump1",#N/A,TRUE,"Assumptions";"Assump2",#N/A,TRUE,"Assumptions"}</definedName>
    <definedName name="Viana_Fit_Out2" localSheetId="16" hidden="1">{"Assump1",#N/A,TRUE,"Assumptions";"Assump2",#N/A,TRUE,"Assumptions"}</definedName>
    <definedName name="Viana_Fit_Out2" hidden="1">{"Assump1",#N/A,TRUE,"Assumptions";"Assump2",#N/A,TRUE,"Assumptions"}</definedName>
    <definedName name="VIEW_2">#REF!</definedName>
    <definedName name="VIEW_3">#REF!</definedName>
    <definedName name="VIEW_4">#REF!</definedName>
    <definedName name="visões">#REF!</definedName>
    <definedName name="VN">#REF!</definedName>
    <definedName name="VO">#REF!</definedName>
    <definedName name="vvbb" hidden="1">{"tabela",#N/A,FALSE,"Tabela";"decoração",#N/A,FALSE,"Decor.";"Informações",#N/A,FALSE,"Inform."}</definedName>
    <definedName name="vvcbnb" hidden="1">{#N/A,#N/A,FALSE,"Plan1";#N/A,#N/A,FALSE,"Plan2"}</definedName>
    <definedName name="vvvvv" hidden="1">{#N/A,#N/A,FALSE,"Plan1";#N/A,#N/A,FALSE,"Plan2"}</definedName>
    <definedName name="vvvvvv" hidden="1">{#N/A,#N/A,FALSE,"Plan1";#N/A,#N/A,FALSE,"Plan2"}</definedName>
    <definedName name="w" localSheetId="13" hidden="1">{"'RR'!$A$2:$E$81"}</definedName>
    <definedName name="w" localSheetId="14" hidden="1">{"'RR'!$A$2:$E$81"}</definedName>
    <definedName name="w" localSheetId="15" hidden="1">{"'RR'!$A$2:$E$81"}</definedName>
    <definedName name="w" localSheetId="16" hidden="1">{"'RR'!$A$2:$E$81"}</definedName>
    <definedName name="w" hidden="1">{"'RR'!$A$2:$E$81"}</definedName>
    <definedName name="w_1" hidden="1">{#N/A,#N/A,FALSE,"model"}</definedName>
    <definedName name="w_2" hidden="1">{#N/A,#N/A,FALSE,"model"}</definedName>
    <definedName name="w_3" hidden="1">{#N/A,#N/A,FALSE,"model"}</definedName>
    <definedName name="w_4" hidden="1">{#N/A,#N/A,FALSE,"model"}</definedName>
    <definedName name="w_5" hidden="1">{#N/A,#N/A,FALSE,"model"}</definedName>
    <definedName name="weqr" hidden="1">{#N/A,#N/A,FALSE,"DI 2 YEAR MASTER SCHEDULE"}</definedName>
    <definedName name="weqr_1" hidden="1">{#N/A,#N/A,FALSE,"DI 2 YEAR MASTER SCHEDULE"}</definedName>
    <definedName name="weqr_2" hidden="1">{#N/A,#N/A,FALSE,"DI 2 YEAR MASTER SCHEDULE"}</definedName>
    <definedName name="weqr_3" hidden="1">{#N/A,#N/A,FALSE,"DI 2 YEAR MASTER SCHEDULE"}</definedName>
    <definedName name="weqr_4" hidden="1">{#N/A,#N/A,FALSE,"DI 2 YEAR MASTER SCHEDULE"}</definedName>
    <definedName name="weqr_5" hidden="1">{#N/A,#N/A,FALSE,"DI 2 YEAR MASTER SCHEDULE"}</definedName>
    <definedName name="WK">#REF!</definedName>
    <definedName name="Wp" hidden="1">{#N/A,#N/A,FALSE,"Extra2";#N/A,#N/A,FALSE,"Comp2";#N/A,#N/A,FALSE,"Ret-PL"}</definedName>
    <definedName name="wqewer" hidden="1">{#N/A,#N/A,FALSE,"DI 2 YEAR MASTER SCHEDULE"}</definedName>
    <definedName name="wqewer_1" hidden="1">{#N/A,#N/A,FALSE,"DI 2 YEAR MASTER SCHEDULE"}</definedName>
    <definedName name="wqewer_2" hidden="1">{#N/A,#N/A,FALSE,"DI 2 YEAR MASTER SCHEDULE"}</definedName>
    <definedName name="wqewer_3" hidden="1">{#N/A,#N/A,FALSE,"DI 2 YEAR MASTER SCHEDULE"}</definedName>
    <definedName name="wqewer_4" hidden="1">{#N/A,#N/A,FALSE,"DI 2 YEAR MASTER SCHEDULE"}</definedName>
    <definedName name="wqewer_5" hidden="1">{#N/A,#N/A,FALSE,"DI 2 YEAR MASTER SCHEDULE"}</definedName>
    <definedName name="wrn.10._.Per._.Cent._.Success." hidden="1">{#N/A,"10% Success",FALSE,"Sales Forecast";#N/A,#N/A,FALSE,"Sheet2"}</definedName>
    <definedName name="wrn.100._.Per._.Cent._.Success." hidden="1">{#N/A,"100% Success",TRUE,"Sales Forecast";#N/A,#N/A,TRUE,"Sheet2"}</definedName>
    <definedName name="wrn.30._.Per._.Cent." hidden="1">{#N/A,"30% Success",TRUE,"Sales Forecast";#N/A,#N/A,TRUE,"Sheet2"}</definedName>
    <definedName name="wrn.5BY5." hidden="1">{"SCH44",#N/A,FALSE,"5b5f";"SCH45",#N/A,FALSE,"5b5f"}</definedName>
    <definedName name="wrn.70._.Per._.Cent._.Success." hidden="1">{#N/A,"70% Success",FALSE,"Sales Forecast";#N/A,#N/A,FALSE,"Sheet2"}</definedName>
    <definedName name="wrn.Accretion._.Dilution." hidden="1">{#N/A,#N/A,TRUE,"Snapshot";#N/A,#N/A,TRUE,"PE at Different Premiums";#N/A,#N/A,TRUE,"EBITDA at Different Premiums";#N/A,#N/A,TRUE,"Long Form Dilution";#N/A,#N/A,TRUE,"AVP";#N/A,#N/A,TRUE,"Has-Gets";#N/A,#N/A,TRUE,"Contribution"}</definedName>
    <definedName name="wrn.Accretion._.Dilution._1" hidden="1">{#N/A,#N/A,TRUE,"Snapshot";#N/A,#N/A,TRUE,"PE at Different Premiums";#N/A,#N/A,TRUE,"EBITDA at Different Premiums";#N/A,#N/A,TRUE,"Long Form Dilution";#N/A,#N/A,TRUE,"AVP";#N/A,#N/A,TRUE,"Has-Gets";#N/A,#N/A,TRUE,"Contribution"}</definedName>
    <definedName name="wrn.Accretion._.Dilution._2" hidden="1">{#N/A,#N/A,TRUE,"Snapshot";#N/A,#N/A,TRUE,"PE at Different Premiums";#N/A,#N/A,TRUE,"EBITDA at Different Premiums";#N/A,#N/A,TRUE,"Long Form Dilution";#N/A,#N/A,TRUE,"AVP";#N/A,#N/A,TRUE,"Has-Gets";#N/A,#N/A,TRUE,"Contribution"}</definedName>
    <definedName name="wrn.Accretion._.Dilution._3" hidden="1">{#N/A,#N/A,TRUE,"Snapshot";#N/A,#N/A,TRUE,"PE at Different Premiums";#N/A,#N/A,TRUE,"EBITDA at Different Premiums";#N/A,#N/A,TRUE,"Long Form Dilution";#N/A,#N/A,TRUE,"AVP";#N/A,#N/A,TRUE,"Has-Gets";#N/A,#N/A,TRUE,"Contribution"}</definedName>
    <definedName name="wrn.Accretion._.Dilution._4" hidden="1">{#N/A,#N/A,TRUE,"Snapshot";#N/A,#N/A,TRUE,"PE at Different Premiums";#N/A,#N/A,TRUE,"EBITDA at Different Premiums";#N/A,#N/A,TRUE,"Long Form Dilution";#N/A,#N/A,TRUE,"AVP";#N/A,#N/A,TRUE,"Has-Gets";#N/A,#N/A,TRUE,"Contribution"}</definedName>
    <definedName name="wrn.Accretion._.Dilution._5" hidden="1">{#N/A,#N/A,TRUE,"Snapshot";#N/A,#N/A,TRUE,"PE at Different Premiums";#N/A,#N/A,TRUE,"EBITDA at Different Premiums";#N/A,#N/A,TRUE,"Long Form Dilution";#N/A,#N/A,TRUE,"AVP";#N/A,#N/A,TRUE,"Has-Gets";#N/A,#N/A,TRUE,"Contribution"}</definedName>
    <definedName name="wrn.ACIONCONSELHO._.0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1"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2"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3"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4"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1._5" hidden="1">{"CAPA CONSELHO(FISCAL)ACIONISTAS",#N/A,TRUE,"capa (2)";"CAPITAL 2002",#N/A,TRUE,"capital (2)";"INDICES2002",#N/A,TRUE,"índices bal (2)";"BAL(B)2002",#N/A,TRUE,"BAL B (2)";"RESULTADO 01",#N/A,TRUE,"resultado";"RESULTADO mes a mes (B)2002",#N/A,TRUE,"resultado";"DOAR(B)2002",#N/A,TRUE,"DOAR B (2)";"MUTAÇÃO(B)2002",#N/A,TRUE,"mutação B (2)";"ESTOQUE(B)2002",#N/A,TRUE,"estoque";"PERMANENTE(B)2002",#N/A,TRUE,"permanente B (2)";"PERFIL(B)2002",#N/A,TRUE,"PERFIL B (2)";"EBITDA 01",#N/A,TRUE,"ebitda";"FLUXO(B)2002",#N/A,TRUE,"FLUXO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1"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2"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3"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4"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2._5" hidden="1">{"CAPA CONSELHO(FISCAL)ACIONISTAS",#N/A,TRUE,"capa (2)";"CAPITAL 2002",#N/A,TRUE,"capital (2)";"INDICES2002",#N/A,TRUE,"índices bal (2)";"BAL(B)2002",#N/A,TRUE,"BAL B (2)";"RESULTADO 02",#N/A,TRUE,"resultado";"RESULTADO mes a mes (B)2002",#N/A,TRUE,"resultado";"DOAR(B)2002",#N/A,TRUE,"DOAR B (2)";"MUTAÇÃO(B)2002",#N/A,TRUE,"mutação B (2)";"ESTOQUE(B)2002",#N/A,TRUE,"estoque";"PERMANENTE(B)2002",#N/A,TRUE,"permanente B (2)";"PERFIL(B)2002",#N/A,TRUE,"PERFIL B (2)";"EBITDA 02",#N/A,TRUE,"ebitda";"FLUXO(B)2002",#N/A,TRUE,"FLUXO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1"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2"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3"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4"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4._5" hidden="1">{"CAPA CONSELHO(FISCAL)ACIONISTAS",#N/A,TRUE,"capa (2)";"CAPITAL 2002",#N/A,TRUE,"capital (2)";"INDICES2002",#N/A,TRUE,"índices bal (2)";"BAL(B)2002",#N/A,TRUE,"BAL B (2)";"RESULTADO 04",#N/A,TRUE,"resultado";"RESULTADO mes a mes (B)2002",#N/A,TRUE,"resultado";"DOAR(B)2002",#N/A,TRUE,"DOAR B (2)";"ESTOQUE(B)2002",#N/A,TRUE,"mutação B (2)";"ESTOQUE(B)2002",#N/A,TRUE,"estoque";"PERMANENTE(B)2002",#N/A,TRUE,"permanente B (2)";"PERFIL(B)2002",#N/A,TRUE,"PERFIL B (2)";"EBITDA 04",#N/A,TRUE,"ebitda";"FLUXO(B)2002",#N/A,TRUE,"FLUXO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1"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2"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3"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4"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IONCONSELHO._.05._5" hidden="1">{"CAPA CONSELHO(FISCAL)ACIONISTAS",#N/A,TRUE,"capa (2)";"CAPITAL 2002",#N/A,TRUE,"capital (2)";"INDICES2002",#N/A,TRUE,"índices bal (2)";"BAL(B)2002",#N/A,TRUE,"BAL B (2)";"RESULTADO 05",#N/A,TRUE,"resultado";"RESULTADO mes a mes (B)2002",#N/A,TRUE,"resultado";"DOAR(B)2002",#N/A,TRUE,"DOAR B (2)";"MUTAÇÃO(B)2002",#N/A,TRUE,"mutação B (2)";"ESTOQUE(B)2002",#N/A,TRUE,"estoque";"PERMANENTE(B)2002",#N/A,TRUE,"permanente B (2)";"PERFIL(B)2002",#N/A,TRUE,"PERFIL B (2)";"EBITDA 05",#N/A,TRUE,"ebitda";"FLUXO(B)2002",#N/A,TRUE,"FLUXO B (2)";"PROVISÕES2002",#N/A,TRUE,"prov-contas a receber";"CAPA CONTROLADORA",#N/A,TRUE,"capa (2)";"BAL(A)2002",#N/A,TRUE,"BAL A (2)";"RESULTADO mes a mes (A)2002",#N/A,TRUE,"resultado";"MUTAÇÃO(A)2002",#N/A,TRUE,"mutação A (2)";"DOAR(A)2002",#N/A,TRUE,"DOAR A (2)";"ESTOQUE(A)2002",#N/A,TRUE,"estoque";"PERMANENTE(A)2002",#N/A,TRUE,"permanente A (2)"}</definedName>
    <definedName name="wrn.acoaplic." hidden="1">{#N/A,#N/A,FALSE,"ACOAPLIC"}</definedName>
    <definedName name="wrn.acocim." hidden="1">{#N/A,#N/A,FALSE,"ACOCIM"}</definedName>
    <definedName name="wrn.acodecam." hidden="1">{#N/A,#N/A,FALSE,"ACODECAM"}</definedName>
    <definedName name="wrn.acodecec." hidden="1">{#N/A,#N/A,FALSE,"ACODECEC"}</definedName>
    <definedName name="wrn.acodemab." hidden="1">{#N/A,#N/A,FALSE,"ACODEMAB"}</definedName>
    <definedName name="wrn.acodemar." hidden="1">{#N/A,#N/A,FALSE,"ACODEMAR"}</definedName>
    <definedName name="wrn.acodepra." hidden="1">{#N/A,#N/A,FALSE,"ACODEPRA"}</definedName>
    <definedName name="wrn.acoderin." hidden="1">{#N/A,#N/A,FALSE,"ACODERIN"}</definedName>
    <definedName name="wrn.acodespa." hidden="1">{#N/A,#N/A,FALSE,"ACODESPA"}</definedName>
    <definedName name="wrn.acodtvm." hidden="1">{#N/A,#N/A,FALSE,"ACODTVM"}</definedName>
    <definedName name="wrn.acoglob." hidden="1">{#N/A,#N/A,FALSE,"ACOGLOB"}</definedName>
    <definedName name="wrn.acoimob." hidden="1">{#N/A,#N/A,FALSE,"ACOIMOB"}</definedName>
    <definedName name="wrn.acorecom." hidden="1">{#N/A,#N/A,FALSE,"ACORECOM"}</definedName>
    <definedName name="wrn.acorecre." hidden="1">{#N/A,#N/A,FALSE,"ACORECRE"}</definedName>
    <definedName name="wrn.acoreglo." hidden="1">{#N/A,#N/A,FALSE,"ACOREGLO"}</definedName>
    <definedName name="wrn.acoseg." hidden="1">{#N/A,#N/A,FALSE,"ACOSEG"}</definedName>
    <definedName name="wrn.acovolre." hidden="1">{#N/A,#N/A,FALSE,"ACOVOLRE"}</definedName>
    <definedName name="wrn.Actual." localSheetId="13" hidden="1">{"Title - AER",#N/A,FALSE,"TITLE";"Summary - Actual - AER",#N/A,FALSE,"SUMMARY - ACTUAL"}</definedName>
    <definedName name="wrn.Actual." localSheetId="14" hidden="1">{"Title - AER",#N/A,FALSE,"TITLE";"Summary - Actual - AER",#N/A,FALSE,"SUMMARY - ACTUAL"}</definedName>
    <definedName name="wrn.Actual." localSheetId="15" hidden="1">{"Title - AER",#N/A,FALSE,"TITLE";"Summary - Actual - AER",#N/A,FALSE,"SUMMARY - ACTUAL"}</definedName>
    <definedName name="wrn.Actual." localSheetId="16" hidden="1">{"Title - AER",#N/A,FALSE,"TITLE";"Summary - Actual - AER",#N/A,FALSE,"SUMMARY - ACTUAL"}</definedName>
    <definedName name="wrn.Actual." hidden="1">{"Title - AER",#N/A,FALSE,"TITLE";"Summary - Actual - AER",#N/A,FALSE,"SUMMARY - ACTUAL"}</definedName>
    <definedName name="wrn.Aging._.and._.Trend._.Analysis." localSheetId="13"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LL." hidden="1">{#N/A,#N/A,FALSE,"INPUTS";#N/A,#N/A,FALSE,"PROFORMA BSHEET";#N/A,#N/A,FALSE,"COMBINED";#N/A,#N/A,FALSE,"ACQUIROR";#N/A,#N/A,FALSE,"TARGET 1";#N/A,#N/A,FALSE,"TARGET 2";#N/A,#N/A,FALSE,"HIGH YIELD";#N/A,#N/A,FALSE,"OVERFUND"}</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FIN2." hidden="1">{"SCH35",#N/A,FALSE,"5X3";"SCH36",#N/A,FALSE,"5X3";"SCH37",#N/A,FALSE,"5X3";"SCH38",#N/A,FALSE,"5X3";"SCH39A",#N/A,FALSE,"5X3";"SCH39B",#N/A,FALSE,"5X3";"SCH40",#N/A,FALSE,"5X3"}</definedName>
    <definedName name="wrn.ALL_HR." hidden="1">{"SCH66",#N/A,FALSE,"SCH66";"sch66a",#N/A,FALSE,"SCH66A";"SCH67",#N/A,FALSE,"SCH67";"SCH68",#N/A,FALSE,"SCH68";"SCH69",#N/A,FALSE,"SCH69";"sch701",#N/A,FALSE,"SCH70";"sch702",#N/A,FALSE,"SCH70";"SCH81",#N/A,FALSE,"SCH81";"SCH821",#N/A,FALSE,"SCH82";"SCH822",#N/A,FALSE,"SCH82"}</definedName>
    <definedName name="wrn.All_Plandol." hidden="1">{"sch24",#N/A,FALSE,"summary";"sch40",#N/A,FALSE,"summary";"sch42",#N/A,FALSE,"summary";"sch25",#N/A,FALSE,"monthly";"sch41",#N/A,FALSE,"monthly";"sch43",#N/A,FALSE,"monthly";"sch44",#N/A,FALSE,"monthly";"sch56",#N/A,FALSE,"monthly";"sch57",#N/A,FALSE,"monthly";"sch59",#N/A,FALSE,"monthly";"sch76",#N/A,FALSE,"monthly";"sch77",#N/A,FALSE,"monthly";"sch78",#N/A,FALSE,"monthly";"sch79",#N/A,FALSE,"monthly";"sch80",#N/A,FALSE,"monthly";"sch32",#N/A,FALSE,"ebitrecs";"sch33",#N/A,FALSE,"ebitrecs";"sch34",#N/A,FALSE,"ebitrecs";"sch35",#N/A,FALSE,"ebitrecs";"sch36",#N/A,FALSE,"ebitrecs";"sch37",#N/A,FALSE,"ebitrecs";"sch38",#N/A,FALSE,"ebitrecs";"sch39",#N/A,FALSE,"ebitrecs";"sch53",#N/A,FALSE,"value";"sch60",#N/A,FALSE,"upside";"sch61",#N/A,FALSE,"upside";"sch54",#N/A,FALSE,"value";"sch45",#N/A,FALSE,"5b5f";"sch46",#N/A,FALSE,"5b5f";"sch47",#N/A,FALSE,"5b5f";"sch48",#N/A,FALSE,"5b5f";"sch49",#N/A,FALSE,"5b5f";"sch501",#N/A,FALSE,"5b5f";"sch502",#N/A,FALSE,"5b5f";"sch51",#N/A,FALSE,"5b5f";"sch55",#N/A,FALSE,"eva";"sch63",#N/A,FALSE,"eva";"sch64",#N/A,FALSE,"eva";"sch65",#N/A,FALSE,"eva";"sch6",#N/A,FALSE,"SCH6";"sch26",#N/A,FALSE,"SCH26";"sch7",#N/A,FALSE,"SCH7";"sch27",#N/A,FALSE,"SCH27";"sch28",#N/A,FALSE,"SCH28";"sch29",#N/A,FALSE,"SCH29";"sch30",#N/A,FALSE,"SCH30";"sch31",#N/A,FALSE,"SCH31";"sch521",#N/A,FALSE,"SCH52";"sch522",#N/A,FALSE,"SCH52";"sch523",#N/A,FALSE,"SCH52";"sch58",#N/A,FALSE,"SCH58";"sch62",#N/A,FALSE,"SCH62"}</definedName>
    <definedName name="wrn.Assumptions." localSheetId="13" hidden="1">{"Assump1",#N/A,TRUE,"Assumptions";"Assump2",#N/A,TRUE,"Assumptions"}</definedName>
    <definedName name="wrn.Assumptions." localSheetId="14" hidden="1">{"Assump1",#N/A,TRUE,"Assumptions";"Assump2",#N/A,TRUE,"Assumptions"}</definedName>
    <definedName name="wrn.Assumptions." localSheetId="15" hidden="1">{"Assump1",#N/A,TRUE,"Assumptions";"Assump2",#N/A,TRUE,"Assumptions"}</definedName>
    <definedName name="wrn.Assumptions." localSheetId="16" hidden="1">{"Assump1",#N/A,TRUE,"Assumptions";"Assump2",#N/A,TRUE,"Assumptions"}</definedName>
    <definedName name="wrn.Assumptions." hidden="1">{"Assump1",#N/A,TRUE,"Assumptions";"Assump2",#N/A,TRUE,"Assumptions"}</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ALANÇOS." hidden="1">{#N/A,#N/A,FALSE,"B061196P";#N/A,#N/A,FALSE,"B061196";#N/A,#N/A,FALSE,"Relatório1";#N/A,#N/A,FALSE,"Relatório2";#N/A,#N/A,FALSE,"Relatório3";#N/A,#N/A,FALSE,"Relatório4 ";#N/A,#N/A,FALSE,"Relatório5";#N/A,#N/A,FALSE,"Relatório6";#N/A,#N/A,FALSE,"Relatório7";#N/A,#N/A,FALSE,"Relatório8"}</definedName>
    <definedName name="wrn.Board._.Pack." hidden="1">{"Board Income Statement",#N/A,FALSE,"Board Summary";"Board Balance Sheet",#N/A,FALSE,"Board Summary";"Board Cash Flow",#N/A,FALSE,"Board Summary"}</definedName>
    <definedName name="wrn.Board._.Pack._1" hidden="1">{"Board Income Statement",#N/A,FALSE,"Board Summary";"Board Balance Sheet",#N/A,FALSE,"Board Summary";"Board Cash Flow",#N/A,FALSE,"Board Summary"}</definedName>
    <definedName name="wrn.Board._.Pack._2" hidden="1">{"Board Income Statement",#N/A,FALSE,"Board Summary";"Board Balance Sheet",#N/A,FALSE,"Board Summary";"Board Cash Flow",#N/A,FALSE,"Board Summary"}</definedName>
    <definedName name="wrn.Board._.Pack._3" hidden="1">{"Board Income Statement",#N/A,FALSE,"Board Summary";"Board Balance Sheet",#N/A,FALSE,"Board Summary";"Board Cash Flow",#N/A,FALSE,"Board Summary"}</definedName>
    <definedName name="wrn.Board._.Pack._4" hidden="1">{"Board Income Statement",#N/A,FALSE,"Board Summary";"Board Balance Sheet",#N/A,FALSE,"Board Summary";"Board Cash Flow",#N/A,FALSE,"Board Summary"}</definedName>
    <definedName name="wrn.Board._.Pack._5" hidden="1">{"Board Income Statement",#N/A,FALSE,"Board Summary";"Board Balance Sheet",#N/A,FALSE,"Board Summary";"Board Cash Flow",#N/A,FALSE,"Board Summary"}</definedName>
    <definedName name="wrn.Budget." localSheetId="13" hidden="1">{"Title - BER",#N/A,FALSE,"TITLE"}</definedName>
    <definedName name="wrn.Budget." localSheetId="14" hidden="1">{"Title - BER",#N/A,FALSE,"TITLE"}</definedName>
    <definedName name="wrn.Budget." localSheetId="15" hidden="1">{"Title - BER",#N/A,FALSE,"TITLE"}</definedName>
    <definedName name="wrn.Budget." localSheetId="16" hidden="1">{"Title - BER",#N/A,FALSE,"TITLE"}</definedName>
    <definedName name="wrn.Budget." hidden="1">{"Title - BER",#N/A,FALSE,"TITLE"}</definedName>
    <definedName name="wrn.cacri." hidden="1">{#N/A,#N/A,FALSE,"RESUMO"}</definedName>
    <definedName name="wrn.CapersPlotter." hidden="1">{#N/A,#N/A,FALSE,"DI 2 YEAR MASTER SCHEDULE"}</definedName>
    <definedName name="wrn.CapersPlotter._1" hidden="1">{#N/A,#N/A,FALSE,"DI 2 YEAR MASTER SCHEDULE"}</definedName>
    <definedName name="wrn.CapersPlotter._2" hidden="1">{#N/A,#N/A,FALSE,"DI 2 YEAR MASTER SCHEDULE"}</definedName>
    <definedName name="wrn.CapersPlotter._3" hidden="1">{#N/A,#N/A,FALSE,"DI 2 YEAR MASTER SCHEDULE"}</definedName>
    <definedName name="wrn.CapersPlotter._4" hidden="1">{#N/A,#N/A,FALSE,"DI 2 YEAR MASTER SCHEDULE"}</definedName>
    <definedName name="wrn.CapersPlotter._5" hidden="1">{#N/A,#N/A,FALSE,"DI 2 YEAR MASTER SCHEDULE"}</definedName>
    <definedName name="wrn.Carrefour._.Worse._.Case." hidden="1">{#N/A,#N/A,TRUE,"DIVIDER PAGE";#N/A,#N/A,TRUE,"Exist + Reg A IS";#N/A,#N/A,TRUE,"Summary IS exc. B";#N/A,#N/A,TRUE,"New Stores";#N/A,#N/A,TRUE,"Existing DCF";#N/A,#N/A,TRUE,"Region A DCF";#N/A,#N/A,TRUE,"Existing + Reg. A DCF"}</definedName>
    <definedName name="wrn.Carrefour._.Worse._.Case._1" hidden="1">{#N/A,#N/A,TRUE,"DIVIDER PAGE";#N/A,#N/A,TRUE,"Exist + Reg A IS";#N/A,#N/A,TRUE,"Summary IS exc. B";#N/A,#N/A,TRUE,"New Stores";#N/A,#N/A,TRUE,"Existing DCF";#N/A,#N/A,TRUE,"Region A DCF";#N/A,#N/A,TRUE,"Existing + Reg. A DCF"}</definedName>
    <definedName name="wrn.Carrefour._.Worse._.Case._2" hidden="1">{#N/A,#N/A,TRUE,"DIVIDER PAGE";#N/A,#N/A,TRUE,"Exist + Reg A IS";#N/A,#N/A,TRUE,"Summary IS exc. B";#N/A,#N/A,TRUE,"New Stores";#N/A,#N/A,TRUE,"Existing DCF";#N/A,#N/A,TRUE,"Region A DCF";#N/A,#N/A,TRUE,"Existing + Reg. A DCF"}</definedName>
    <definedName name="wrn.Carrefour._.Worse._.Case._3" hidden="1">{#N/A,#N/A,TRUE,"DIVIDER PAGE";#N/A,#N/A,TRUE,"Exist + Reg A IS";#N/A,#N/A,TRUE,"Summary IS exc. B";#N/A,#N/A,TRUE,"New Stores";#N/A,#N/A,TRUE,"Existing DCF";#N/A,#N/A,TRUE,"Region A DCF";#N/A,#N/A,TRUE,"Existing + Reg. A DCF"}</definedName>
    <definedName name="wrn.Carrefour._.Worse._.Case._4" hidden="1">{#N/A,#N/A,TRUE,"DIVIDER PAGE";#N/A,#N/A,TRUE,"Exist + Reg A IS";#N/A,#N/A,TRUE,"Summary IS exc. B";#N/A,#N/A,TRUE,"New Stores";#N/A,#N/A,TRUE,"Existing DCF";#N/A,#N/A,TRUE,"Region A DCF";#N/A,#N/A,TRUE,"Existing + Reg. A DCF"}</definedName>
    <definedName name="wrn.Carrefour._.Worse._.Case._5" hidden="1">{#N/A,#N/A,TRUE,"DIVIDER PAGE";#N/A,#N/A,TRUE,"Exist + Reg A IS";#N/A,#N/A,TRUE,"Summary IS exc. B";#N/A,#N/A,TRUE,"New Stores";#N/A,#N/A,TRUE,"Existing DCF";#N/A,#N/A,TRUE,"Region A DCF";#N/A,#N/A,TRUE,"Existing + Reg. A DCF"}</definedName>
    <definedName name="wrn.COMBINED." hidden="1">{#N/A,#N/A,FALSE,"INPUTS";#N/A,#N/A,FALSE,"PROFORMA BSHEET";#N/A,#N/A,FALSE,"COMBINED";#N/A,#N/A,FALSE,"HIGH YIELD";#N/A,#N/A,FALSE,"COMB_GRAPHS"}</definedName>
    <definedName name="wrn.Company._.Analysis." hidden="1">{#N/A,#N/A,TRUE,"Summary LTM";#N/A,#N/A,TRUE,"95-97";#N/A,#N/A,TRUE,"97 US &amp; Peso Sum";#N/A,#N/A,TRUE,"1997 Peso Comparison";#N/A,#N/A,TRUE,"97 IS per store";#N/A,#N/A,TRUE,"96 IS per store";#N/A,#N/A,TRUE,"95 IS per store"}</definedName>
    <definedName name="wrn.Company._.Analysis._1" hidden="1">{#N/A,#N/A,TRUE,"Summary LTM";#N/A,#N/A,TRUE,"95-97";#N/A,#N/A,TRUE,"97 US &amp; Peso Sum";#N/A,#N/A,TRUE,"1997 Peso Comparison";#N/A,#N/A,TRUE,"97 IS per store";#N/A,#N/A,TRUE,"96 IS per store";#N/A,#N/A,TRUE,"95 IS per store"}</definedName>
    <definedName name="wrn.Company._.Analysis._2" hidden="1">{#N/A,#N/A,TRUE,"Summary LTM";#N/A,#N/A,TRUE,"95-97";#N/A,#N/A,TRUE,"97 US &amp; Peso Sum";#N/A,#N/A,TRUE,"1997 Peso Comparison";#N/A,#N/A,TRUE,"97 IS per store";#N/A,#N/A,TRUE,"96 IS per store";#N/A,#N/A,TRUE,"95 IS per store"}</definedName>
    <definedName name="wrn.Company._.Analysis._3" hidden="1">{#N/A,#N/A,TRUE,"Summary LTM";#N/A,#N/A,TRUE,"95-97";#N/A,#N/A,TRUE,"97 US &amp; Peso Sum";#N/A,#N/A,TRUE,"1997 Peso Comparison";#N/A,#N/A,TRUE,"97 IS per store";#N/A,#N/A,TRUE,"96 IS per store";#N/A,#N/A,TRUE,"95 IS per store"}</definedName>
    <definedName name="wrn.Company._.Analysis._4" hidden="1">{#N/A,#N/A,TRUE,"Summary LTM";#N/A,#N/A,TRUE,"95-97";#N/A,#N/A,TRUE,"97 US &amp; Peso Sum";#N/A,#N/A,TRUE,"1997 Peso Comparison";#N/A,#N/A,TRUE,"97 IS per store";#N/A,#N/A,TRUE,"96 IS per store";#N/A,#N/A,TRUE,"95 IS per store"}</definedName>
    <definedName name="wrn.Company._.Analysis._5" hidden="1">{#N/A,#N/A,TRUE,"Summary LTM";#N/A,#N/A,TRUE,"95-97";#N/A,#N/A,TRUE,"97 US &amp; Peso Sum";#N/A,#N/A,TRUE,"1997 Peso Comparison";#N/A,#N/A,TRUE,"97 IS per store";#N/A,#N/A,TRUE,"96 IS per store";#N/A,#N/A,TRUE,"95 IS per store"}</definedName>
    <definedName name="wrn.COMPARATIVO." hidden="1">{#N/A,#N/A,FALSE,"COMCCVM"}</definedName>
    <definedName name="wrn.conselho." hidden="1">{#N/A,#N/A,FALSE,"Controle";#N/A,#N/A,FALSE,"DRE";#N/A,#N/A,FALSE,"BalanceteR$";#N/A,#N/A,FALSE,"Balancete US$ ";#N/A,#N/A,FALSE,"Dem.Resultado";#N/A,#N/A,FALSE,"balanço";#N/A,#N/A,FALSE,"SUMARY"}</definedName>
    <definedName name="wrn.COSTIMP." hidden="1">{"sch56",#N/A,FALSE,"savings";"sch64",#N/A,FALSE,"savings"}</definedName>
    <definedName name="wrn.CSOCIAL." hidden="1">{#N/A,#N/A,FALSE,"CSOCIAL"}</definedName>
    <definedName name="wrn.cuadros." localSheetId="13"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4"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5"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16"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def9806." hidden="1">{#N/A,#N/A,FALSE,"DEF1";#N/A,#N/A,FALSE,"DEF2";#N/A,#N/A,FALSE,"DEF3"}</definedName>
    <definedName name="wrn.def9806._1" hidden="1">{#N/A,#N/A,FALSE,"DEF1";#N/A,#N/A,FALSE,"DEF2";#N/A,#N/A,FALSE,"DEF3"}</definedName>
    <definedName name="wrn.def9806._2" hidden="1">{#N/A,#N/A,FALSE,"DEF1";#N/A,#N/A,FALSE,"DEF2";#N/A,#N/A,FALSE,"DEF3"}</definedName>
    <definedName name="wrn.def9806._3" hidden="1">{#N/A,#N/A,FALSE,"DEF1";#N/A,#N/A,FALSE,"DEF2";#N/A,#N/A,FALSE,"DEF3"}</definedName>
    <definedName name="wrn.def9806._4" hidden="1">{#N/A,#N/A,FALSE,"DEF1";#N/A,#N/A,FALSE,"DEF2";#N/A,#N/A,FALSE,"DEF3"}</definedName>
    <definedName name="wrn.def9806._5" hidden="1">{#N/A,#N/A,FALSE,"DEF1";#N/A,#N/A,FALSE,"DEF2";#N/A,#N/A,FALSE,"DEF3"}</definedName>
    <definedName name="wrn.DespesasPorArea." hidden="1">{"TotalGeralDespesasPorArea",#N/A,FALSE,"VinculosAccessEfetivo"}</definedName>
    <definedName name="wrn.Dezembro." hidden="1">{"Fecha_Dezembro",#N/A,FALSE,"FECHAMENTO-2002 ";"Defer_Dezermbro",#N/A,FALSE,"DIFERIDO";"Pis_Dezembro",#N/A,FALSE,"PIS COFINS";"Iss_Dezembro",#N/A,FALSE,"ISS"}</definedName>
    <definedName name="wrn.divestiture." hidden="1">{#N/A,#N/A,TRUE,"Overview";#N/A,#N/A,TRUE,"Divest Val";#N/A,#N/A,TRUE,"sources &amp; uses";#N/A,#N/A,TRUE,"Has-Gets Divest"}</definedName>
    <definedName name="wrn.divestiture._1" hidden="1">{#N/A,#N/A,TRUE,"Overview";#N/A,#N/A,TRUE,"Divest Val";#N/A,#N/A,TRUE,"sources &amp; uses";#N/A,#N/A,TRUE,"Has-Gets Divest"}</definedName>
    <definedName name="wrn.divestiture._2" hidden="1">{#N/A,#N/A,TRUE,"Overview";#N/A,#N/A,TRUE,"Divest Val";#N/A,#N/A,TRUE,"sources &amp; uses";#N/A,#N/A,TRUE,"Has-Gets Divest"}</definedName>
    <definedName name="wrn.divestiture._3" hidden="1">{#N/A,#N/A,TRUE,"Overview";#N/A,#N/A,TRUE,"Divest Val";#N/A,#N/A,TRUE,"sources &amp; uses";#N/A,#N/A,TRUE,"Has-Gets Divest"}</definedName>
    <definedName name="wrn.divestiture._4" hidden="1">{#N/A,#N/A,TRUE,"Overview";#N/A,#N/A,TRUE,"Divest Val";#N/A,#N/A,TRUE,"sources &amp; uses";#N/A,#N/A,TRUE,"Has-Gets Divest"}</definedName>
    <definedName name="wrn.divestiture._5" hidden="1">{#N/A,#N/A,TRUE,"Overview";#N/A,#N/A,TRUE,"Divest Val";#N/A,#N/A,TRUE,"sources &amp; uses";#N/A,#N/A,TRUE,"Has-Gets Divest"}</definedName>
    <definedName name="wrn.EBITRECS." hidden="1">{"SCH31",#N/A,FALSE,"ebitrecs";"SCH32",#N/A,FALSE,"ebitrecs";"SCH33",#N/A,FALSE,"ebitrecs";"SCH34",#N/A,FALSE,"ebitrecs";"SCH35",#N/A,FALSE,"ebitrecs";"SCH36",#N/A,FALSE,"ebitrecs";"SCH37",#N/A,FALSE,"ebitrecs";"SCH38",#N/A,FALSE,"ebitrecs"}</definedName>
    <definedName name="wrn.Edutainment._.Priority._.List." hidden="1">{#N/A,#N/A,FALSE,"DI 2 YEAR MASTER SCHEDULE"}</definedName>
    <definedName name="wrn.Edutainment._.Priority._.List._1" hidden="1">{#N/A,#N/A,FALSE,"DI 2 YEAR MASTER SCHEDULE"}</definedName>
    <definedName name="wrn.Edutainment._.Priority._.List._2" hidden="1">{#N/A,#N/A,FALSE,"DI 2 YEAR MASTER SCHEDULE"}</definedName>
    <definedName name="wrn.Edutainment._.Priority._.List._3" hidden="1">{#N/A,#N/A,FALSE,"DI 2 YEAR MASTER SCHEDULE"}</definedName>
    <definedName name="wrn.Edutainment._.Priority._.List._4" hidden="1">{#N/A,#N/A,FALSE,"DI 2 YEAR MASTER SCHEDULE"}</definedName>
    <definedName name="wrn.Edutainment._.Priority._.List._5" hidden="1">{#N/A,#N/A,FALSE,"DI 2 YEAR MASTER SCHEDULE"}</definedName>
    <definedName name="wrn.EVA." hidden="1">{"SCH73",#N/A,FALSE,"eva";"SCH74",#N/A,FALSE,"eva";"SCH75",#N/A,FALSE,"eva"}</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1"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2"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3"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4"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_5"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forecast." hidden="1">{#N/A,#N/A,FALSE,"model"}</definedName>
    <definedName name="wrn.forecast._1" hidden="1">{#N/A,#N/A,FALSE,"model"}</definedName>
    <definedName name="wrn.forecast._2" hidden="1">{#N/A,#N/A,FALSE,"model"}</definedName>
    <definedName name="wrn.forecast._3" hidden="1">{#N/A,#N/A,FALSE,"model"}</definedName>
    <definedName name="wrn.forecast._4" hidden="1">{#N/A,#N/A,FALSE,"model"}</definedName>
    <definedName name="wrn.forecast._5" hidden="1">{#N/A,#N/A,FALSE,"model"}</definedName>
    <definedName name="wrn.forecast2" hidden="1">{#N/A,#N/A,FALSE,"model"}</definedName>
    <definedName name="wrn.forecast2_1" hidden="1">{#N/A,#N/A,FALSE,"model"}</definedName>
    <definedName name="wrn.forecast2_2" hidden="1">{#N/A,#N/A,FALSE,"model"}</definedName>
    <definedName name="wrn.forecast2_3" hidden="1">{#N/A,#N/A,FALSE,"model"}</definedName>
    <definedName name="wrn.forecast2_4" hidden="1">{#N/A,#N/A,FALSE,"model"}</definedName>
    <definedName name="wrn.forecast2_5" hidden="1">{#N/A,#N/A,FALSE,"model"}</definedName>
    <definedName name="wrn.forecastassumptions." hidden="1">{#N/A,#N/A,FALSE,"model"}</definedName>
    <definedName name="wrn.forecastassumptions._1" hidden="1">{#N/A,#N/A,FALSE,"model"}</definedName>
    <definedName name="wrn.forecastassumptions._2" hidden="1">{#N/A,#N/A,FALSE,"model"}</definedName>
    <definedName name="wrn.forecastassumptions._3" hidden="1">{#N/A,#N/A,FALSE,"model"}</definedName>
    <definedName name="wrn.forecastassumptions._4" hidden="1">{#N/A,#N/A,FALSE,"model"}</definedName>
    <definedName name="wrn.forecastassumptions._5" hidden="1">{#N/A,#N/A,FALSE,"model"}</definedName>
    <definedName name="wrn.forecastassumptions2" hidden="1">{#N/A,#N/A,FALSE,"model"}</definedName>
    <definedName name="wrn.forecastassumptions2_1" hidden="1">{#N/A,#N/A,FALSE,"model"}</definedName>
    <definedName name="wrn.forecastassumptions2_2" hidden="1">{#N/A,#N/A,FALSE,"model"}</definedName>
    <definedName name="wrn.forecastassumptions2_3" hidden="1">{#N/A,#N/A,FALSE,"model"}</definedName>
    <definedName name="wrn.forecastassumptions2_4" hidden="1">{#N/A,#N/A,FALSE,"model"}</definedName>
    <definedName name="wrn.forecastassumptions2_5" hidden="1">{#N/A,#N/A,FALSE,"model"}</definedName>
    <definedName name="wrn.forecastROIC." hidden="1">{#N/A,#N/A,FALSE,"model"}</definedName>
    <definedName name="wrn.forecastROIC._1" hidden="1">{#N/A,#N/A,FALSE,"model"}</definedName>
    <definedName name="wrn.forecastROIC._2" hidden="1">{#N/A,#N/A,FALSE,"model"}</definedName>
    <definedName name="wrn.forecastROIC._3" hidden="1">{#N/A,#N/A,FALSE,"model"}</definedName>
    <definedName name="wrn.forecastROIC._4" hidden="1">{#N/A,#N/A,FALSE,"model"}</definedName>
    <definedName name="wrn.forecastROIC._5" hidden="1">{#N/A,#N/A,FALSE,"model"}</definedName>
    <definedName name="wrn.forecastROIC2" hidden="1">{#N/A,#N/A,FALSE,"model"}</definedName>
    <definedName name="wrn.forecastROIC2_1" hidden="1">{#N/A,#N/A,FALSE,"model"}</definedName>
    <definedName name="wrn.forecastROIC2_2" hidden="1">{#N/A,#N/A,FALSE,"model"}</definedName>
    <definedName name="wrn.forecastROIC2_3" hidden="1">{#N/A,#N/A,FALSE,"model"}</definedName>
    <definedName name="wrn.forecastROIC2_4" hidden="1">{#N/A,#N/A,FALSE,"model"}</definedName>
    <definedName name="wrn.forecastROIC2_5" hidden="1">{#N/A,#N/A,FALSE,"model"}</definedName>
    <definedName name="wrn.Friendly." hidden="1">{#N/A,#N/A,TRUE,"Julio";#N/A,#N/A,TRUE,"Agosto";#N/A,#N/A,TRUE,"BHCo";#N/A,#N/A,TRUE,"Abril";#N/A,#N/A,TRUE,"Pro Forma"}</definedName>
    <definedName name="wrn.Friendly._1" hidden="1">{#N/A,#N/A,TRUE,"Julio";#N/A,#N/A,TRUE,"Agosto";#N/A,#N/A,TRUE,"BHCo";#N/A,#N/A,TRUE,"Abril";#N/A,#N/A,TRUE,"Pro Forma"}</definedName>
    <definedName name="wrn.Friendly._2" hidden="1">{#N/A,#N/A,TRUE,"Julio";#N/A,#N/A,TRUE,"Agosto";#N/A,#N/A,TRUE,"BHCo";#N/A,#N/A,TRUE,"Abril";#N/A,#N/A,TRUE,"Pro Forma"}</definedName>
    <definedName name="wrn.Friendly._3" hidden="1">{#N/A,#N/A,TRUE,"Julio";#N/A,#N/A,TRUE,"Agosto";#N/A,#N/A,TRUE,"BHCo";#N/A,#N/A,TRUE,"Abril";#N/A,#N/A,TRUE,"Pro Forma"}</definedName>
    <definedName name="wrn.Friendly._4" hidden="1">{#N/A,#N/A,TRUE,"Julio";#N/A,#N/A,TRUE,"Agosto";#N/A,#N/A,TRUE,"BHCo";#N/A,#N/A,TRUE,"Abril";#N/A,#N/A,TRUE,"Pro Forma"}</definedName>
    <definedName name="wrn.Friendly._5" hidden="1">{#N/A,#N/A,TRUE,"Julio";#N/A,#N/A,TRUE,"Agosto";#N/A,#N/A,TRUE,"BHCo";#N/A,#N/A,TRUE,"Abril";#N/A,#N/A,TRUE,"Pro Forma"}</definedName>
    <definedName name="wrn.Full._.Model." hidden="1">{#N/A,#N/A,TRUE,"Cover sheet";#N/A,#N/A,TRUE,"DCF analysis";#N/A,#N/A,TRUE,"WACC calculation"}</definedName>
    <definedName name="wrn.Full._.Model._1" hidden="1">{#N/A,#N/A,TRUE,"Cover sheet";#N/A,#N/A,TRUE,"DCF analysis";#N/A,#N/A,TRUE,"WACC calculation"}</definedName>
    <definedName name="wrn.Full._.Model._2" hidden="1">{#N/A,#N/A,TRUE,"Cover sheet";#N/A,#N/A,TRUE,"DCF analysis";#N/A,#N/A,TRUE,"WACC calculation"}</definedName>
    <definedName name="wrn.Full._.Model._3" hidden="1">{#N/A,#N/A,TRUE,"Cover sheet";#N/A,#N/A,TRUE,"DCF analysis";#N/A,#N/A,TRUE,"WACC calculation"}</definedName>
    <definedName name="wrn.Full._.Model._4" hidden="1">{#N/A,#N/A,TRUE,"Cover sheet";#N/A,#N/A,TRUE,"DCF analysis";#N/A,#N/A,TRUE,"WACC calculation"}</definedName>
    <definedName name="wrn.Full._.Model._5" hidden="1">{#N/A,#N/A,TRUE,"Cover sheet";#N/A,#N/A,TRUE,"DCF analysis";#N/A,#N/A,TRUE,"WACC calculation"}</definedName>
    <definedName name="wrn.FULL_PACKAGE." hidden="1">{#N/A,#N/A,FALSE,"Checklist";#N/A,#N/A,FALSE,"Sch 1";#N/A,#N/A,FALSE,"Sch 2";#N/A,#N/A,FALSE,"Sch 2A";#N/A,#N/A,FALSE,"Sch 3";#N/A,#N/A,FALSE,"Sch 4";#N/A,#N/A,FALSE,"Sch 5";#N/A,#N/A,FALSE,"Sch 6";#N/A,#N/A,FALSE,"Sch 7";#N/A,#N/A,FALSE,"Sch 7 A";#N/A,#N/A,FALSE,"Sch 7 B";#N/A,#N/A,FALSE,"Sch 8";#N/A,#N/A,FALSE,"Sch 9";#N/A,#N/A,FALSE,"Sch 10";#N/A,#N/A,FALSE,"Sch 11";#N/A,#N/A,FALSE,"Sch 11 A";#N/A,#N/A,FALSE,"Sch12";#N/A,#N/A,FALSE,"Sch13";#N/A,#N/A,FALSE,"Weekly CF";#N/A,#N/A,FALSE,"Detailed Q CF";#N/A,#N/A,FALSE,"Collection";#N/A,#N/A,FALSE,"Revenues Analysis- actuals";#N/A,#N/A,FALSE,"Revenues Analysis - Forecast";#N/A,#N/A,FALSE,"Backlog";#N/A,#N/A,FALSE," mangment P&amp;L";#N/A,#N/A,FALSE,"Restricted cash"}</definedName>
    <definedName name="wrn.GER."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MINI."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1"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2"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3"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4"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MINI._5" hidden="1">{"capa A",#N/A,TRUE,"capa (2)";"bal A",#N/A,TRUE,"bal A";"RES 06",#N/A,TRUE,"resultado A";"BAL ANAL A",#N/A,TRUE,"B.analítico B (2)";"resultado 06 analítico",#N/A,TRUE,"mês a mês";"EBITDA06A",#N/A,TRUE,"ebitda A";"análise LB6",#N/A,TRUE,"análise";"perfil a1",#N/A,TRUE,"perfil A";"despesas A",#N/A,TRUE,"despesa A";"PERMANENTE",#N/A,TRUE,"permanente A";"MUTAÇÃO",#N/A,TRUE,"mutação A (2)";"prod6",#N/A,TRUE,"produção";"VOLUME A1",#N/A,TRUE,"volume A";"VOLUME A3",#N/A,TRUE,"volume A3";"VOLA2",#N/A,TRUE,"volume A2";"rec3",#N/A,TRUE,"receita A2";"capa B",#N/A,TRUE,"capa (3)";"BAL B",#N/A,TRUE,"bal B";"RES B 06",#N/A,TRUE,"resultado B";"EBITDA B 06",#N/A,TRUE,"ebitda B"}</definedName>
    <definedName name="wrn.GER._1"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2"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3"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4"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_5" hidden="1">{"capa A",#N/A,TRUE,"capa (2)";"indices",#N/A,TRUE,"índices bal (2)";"organo1",#N/A,TRUE,"organo";"bal A",#N/A,TRUE,"bal A";"RES 06",#N/A,TRUE,"resultado A";"BAL ANAL A",#N/A,TRUE,"B.analítico B (2)";"resultado 05 analítico",#N/A,TRUE,"mês a mês";"EBITDA06A",#N/A,TRUE,"ebitda A";"perfil a1",#N/A,TRUE,"perfil A";"despesas A",#N/A,TRUE,"despesa A";"análise LB6",#N/A,TRUE,"análise";"PERMANENTE",#N/A,TRUE,"permanente A";"MUTAÇÃO",#N/A,TRUE,"mutação A (2)";"prod6",#N/A,TRUE,"produção";"VOLUME A1",#N/A,TRUE,"volume A";"VOLUME A3",#N/A,TRUE,"volume A3";"VOLUME A2",#N/A,TRUE,"volume A2";"rec3",#N/A,TRUE,"receita A2";"MIX06A",#N/A,TRUE,"mix A";"LB2002 R$",#N/A,TRUE,"lb2002-R$";"LB2002 U$",#N/A,TRUE,"lb2002-U$";"LB2001 R$",#N/A,TRUE,"lb2001-R$";"LB2001 U$",#N/A,TRUE,"lb2001-U$"}</definedName>
    <definedName name="wrn.GERAL." hidden="1">{#N/A,#N/A,FALSE,"RESULT";#N/A,#N/A,FALSE,"FAT";#N/A,#N/A,FALSE,"CONS";#N/A,#N/A,FALSE,"ADM";#N/A,#N/A,FALSE,"PAT";#N/A,#N/A,FALSE,"COM";#N/A,#N/A,FALSE,"OPE";#N/A,#N/A,FALSE,"PRO";#N/A,#N/A,FALSE,"DEP";#N/A,#N/A,FALSE,"OBR";#N/A,#N/A,FALSE,"RES"}</definedName>
    <definedName name="wrn.GERENCIAL._.0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1"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2"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3"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4"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1._5" hidden="1">{"CAPA GERENCIAL&amp;DIRETORIA",#N/A,TRUE,"capa (2)";"CAPITAL 2002",#N/A,TRUE,"capital (2)";"INDICES2002",#N/A,TRUE,"índices bal (2)";"BAL(B)2002",#N/A,TRUE,"BAL B (2)";"BANAL(B)2002",#N/A,TRUE,"B.analítico B (2)";"RESULTADO 01",#N/A,TRUE,"resultado";"RESULTADO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01",#N/A,TRUE,"produção";"ESTOQUEPA 01",#N/A,TRUE,"estoque pa";"VOLUME 01",#N/A,TRUE,"volume";"MIX 01",#N/A,TRUE,"mix";"ESTOQUE PA(2)2002",#N/A,TRUE,"estoque pa (2)";"PREÇOS 01",#N/A,TRUE,"preços";"ANALISE 01",#N/A,TRUE,"análise";"LB2002",#N/A,TRUE,"lb2002";"DESPESAS2002",#N/A,TRUE,"Desp2002";"FINANCEIRAS 01",#N/A,TRUE,"financeiras";"EBITDA 01",#N/A,TRUE,"ebitda";"FLUXO(B)2002",#N/A,TRUE,"FLUXO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1"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2"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3"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4"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2._5" hidden="1">{"CAPA GERENCIAL&amp;DIRETORIA",#N/A,TRUE,"capa (2)";"CAPITAL 2002",#N/A,TRUE,"capital (2)";"INDICES2002",#N/A,TRUE,"índices bal (2)";"BAL(B)2002",#N/A,TRUE,"BAL B (2)";"BANAL(B)2002",#N/A,TRUE,"B.analítico B (2)";"RESULTADO 02",#N/A,TRUE,"resultado";"RESULTADO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02",#N/A,TRUE,"produção";"ESTOQUEPA 02",#N/A,TRUE,"estoque pa";"VOLUME 02",#N/A,TRUE,"volume";"MIX 02",#N/A,TRUE,"mix";"ESTOQUE PA(2)2002",#N/A,TRUE,"estoque pa (2)";"PREÇOS 02",#N/A,TRUE,"preços";"ANALISE 02",#N/A,TRUE,"análise";"LB2002",#N/A,TRUE,"lb2002";"DESPESAS2002",#N/A,TRUE,"Desp2002";"FINANCEIRAS 02",#N/A,TRUE,"financeiras";"EBITDA 02",#N/A,TRUE,"ebitda";"FLUXO(B)2002",#N/A,TRUE,"FLUXO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1"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2"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3"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4"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3._5" hidden="1">{"CAPAGERENCIAL&amp;DIRETORIA",#N/A,TRUE,"capa (2)";"CAPITAL 2002",#N/A,TRUE,"capital (2)";"INDICES2002",#N/A,TRUE,"índices bal (2)";"BAL(B)2002",#N/A,TRUE,"BAL B (2)";"BANAL(B)2002",#N/A,TRUE,"B.analítico B (2)";"RESULTADO 03",#N/A,TRUE,"resultado";"RESULTADO mes a mes (B)2002",#N/A,TRUE,"resultado";"ESTOQUE(B)2002",#N/A,TRUE,"mutação B (2)";"DOAR(B)2002",#N/A,TRUE,"DOAR B (2)";"ESTOQUE(B)2002",#N/A,TRUE,"estoque";"ESTOQUEANALITICO(B)2002",#N/A,TRUE,"estoque";"PERMANENTE(B)2002",#N/A,TRUE,"permanente B (2)";"PERFIL(B)2002",#N/A,TRUE,"PERFIL B (2)";"PROVISÕES2002",#N/A,TRUE,"prov-contas a receber";"CAPA ANÁLISE",#N/A,TRUE,"capa (2)";"PRODUÇÃO 03",#N/A,TRUE,"produção";"ESTOQUEPA 03",#N/A,TRUE,"estoque pa";"VOLUME 03",#N/A,TRUE,"volume";"MIX 03",#N/A,TRUE,"mix";"ESTOQUE PA(2)2002",#N/A,TRUE,"estoque pa (2)";"PREÇOS 03",#N/A,TRUE,"preços";"ANALISE 03",#N/A,TRUE,"análise";"LB2002",#N/A,TRUE,"lb2002";"DESPESAS2002",#N/A,TRUE,"Desp2001-02";"FINANCEIRAS 03",#N/A,TRUE,"financeiras";"EBITDA 03",#N/A,TRUE,"ebitda";"FLUXO(B)2002",#N/A,TRUE,"FLUXO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1"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2"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3"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4"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4._5" hidden="1">{"CAPAGERENCIAL&amp;DIRETORIA",#N/A,TRUE,"capa (2)";"CAPITAL 2002",#N/A,TRUE,"capital (2)";"INDICES2002",#N/A,TRUE,"índices bal (2)";"BAL(B)2002",#N/A,TRUE,"BAL B (2)";"BANAL(B)2002",#N/A,TRUE,"B.analítico B (2)";"RESULTADO 04",#N/A,TRUE,"resultado";"RESULTADO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04",#N/A,TRUE,"produção";"ESTOQUEPA 04",#N/A,TRUE,"estoque";"VOLUME 04",#N/A,TRUE,"volume";"MIX 04",#N/A,TRUE,"mix";"ESTOQUE PA(2)2002",#N/A,TRUE,"estoque pa (2)";"PREÇOS 04",#N/A,TRUE,"preços";"ANALISE 04",#N/A,TRUE,"análise";"LB2002",#N/A,TRUE,"lb2002";"DESPESAS2002",#N/A,TRUE,"Desp2001-02";"FINACEIRAS 04",#N/A,TRUE,"financeiras";"EBITDA 04",#N/A,TRUE,"ebitda";"FLUXO(B)2002",#N/A,TRUE,"FLUXO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1"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2"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3"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4"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5._5" hidden="1">{"CAPAGERENCIAL&amp;DIRETORIA",#N/A,TRUE,"capa (2)";"CAPITAL 2002",#N/A,TRUE,"capital (2)";"INDICES2002",#N/A,TRUE,"índices bal (2)";"BAL(B)2002",#N/A,TRUE,"BAL B (2)";"BANAL(B)2002",#N/A,TRUE,"B.analítico B (2)";"RESULTADO 05",#N/A,TRUE,"resultado";"RESULTADO mes a mes (B)2002",#N/A,TRUE,"resultado";"MUTAÇÃO(B)2002",#N/A,TRUE,"mutação B (2)";"DOAR(B)2002",#N/A,TRUE,"DOAR B (2)";"ESTOQUE(B)2002",#N/A,TRUE,"estoque";"ESTOQUEANALITICO(B)2002",#N/A,TRUE,"est.analítico";"PERMANENTE(B)2002",#N/A,TRUE,"permanente B (2)";"PERFIL(B)2002",#N/A,TRUE,"PERFIL B (2)";"PROVISÕES2002",#N/A,TRUE,"prov-contas a receber";"CAPA ANÁLISE",#N/A,TRUE,"capa (2)";"PRODUÇÃO 05",#N/A,TRUE,"produção";"ESTOQUEPA 05",#N/A,TRUE,"estoque";"VOLUME 05",#N/A,TRUE,"volume";"MIX 05",#N/A,TRUE,"mix";"ESTOQUE PA(2)2002",#N/A,TRUE,"estoque pa (2)";"PREÇOS 05",#N/A,TRUE,"preços";"ANALISE 05",#N/A,TRUE,"análise";"LB2002",#N/A,TRUE,"lb2002";"DESPESAS2002",#N/A,TRUE,"Desp2001-02";"FINANCEIRAS 05",#N/A,TRUE,"financeiras";"EBITDA 05",#N/A,TRUE,"ebitda";"FLUXO(B)2002",#N/A,TRUE,"FLUXO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(2)";"RESULTADO(AMER)2002",#N/A,TRUE,"resultado";"BAL(TRAD)2002",#N/A,TRUE,"B.Trading (2)";"RESULTADO(TRAD)2002",#N/A,TRUE,"resultado"}</definedName>
    <definedName name="wrn.GERENCIAL._.06."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1"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2"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3"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4"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ERENCIAL._.06._5" hidden="1">{"CAPAGERENCIAL&amp;DIRETORIA",#N/A,TRUE,"capa (2)";"CAPITAL 2002",#N/A,TRUE,"capital (2)";"INDICES2002",#N/A,TRUE,"índices bal (2)";"BAL(B)2002",#N/A,TRUE,"BAL B (2)";"BANAL(B)2002",#N/A,TRUE,"B.analítico B (2)";"RESULTADO 06",#N/A,TRUE,"resultado";"RESULTADO mes a mes (B)2002",#N/A,TRUE,"mês a mês (2)";"MUTAÇÃO(B)2002",#N/A,TRUE,"mutação B (2)";"DOAR(B)2002",#N/A,TRUE,"DOAR B (2)";"ESTOQUE(B)2002",#N/A,TRUE,"estoque";"ESTOQUEANALITICO(B)2002",#N/A,TRUE,"est.analítico";"PERMANENTE(B)2002",#N/A,TRUE,"permanente B (2)";"PERFIL(B)2002",#N/A,TRUE,"PERFIL B (2)";"PROVISÕES2002",#N/A,TRUE,"prov-contas a receber";"CAPA ANÁLISE",#N/A,TRUE,"capa (2)";"PRODUÇÃO 06",#N/A,TRUE,"produção";"ESTOQUEPA 06",#N/A,TRUE,"estoque pa";"VOLUME 06",#N/A,TRUE,"volume";"MIX 06",#N/A,TRUE,"mix";"ESTOQUE PA(2)2002",#N/A,TRUE,"estoque pa (2)";"PREÇOS 06",#N/A,TRUE,"preços";"ANALISE 06",#N/A,TRUE,"análise";"LB2002",#N/A,TRUE,"lb2002";"DESPESAS2002",#N/A,TRUE,"Desp2001-02";"FINANCEIRAS 06",#N/A,TRUE,"financeiras";"EBITDA 06",#N/A,TRUE,"ebitda";"FLUXO(B)2002",#N/A,TRUE,"FLUXO B (2)";"DIVIDA2002",#N/A,TRUE,"dívida";"CAPA CONTROLADORA",#N/A,TRUE,"capa (2)";"BAL(A)2002",#N/A,TRUE,"BAL A (2)";"RESULTADO mes a mes (A)2002",#N/A,TRUE,"resultado";"MUTAÇÃO(A)2002",#N/A,TRUE,"mutação A (2)";"DOAR(A)2002",#N/A,TRUE,"DOAR A (2)";"FLUXO(A)2002",#N/A,TRUE,"FLUXO A";"ESTOQUE(A)2002",#N/A,TRUE,"estoque";"PERMANENTE(A)2002",#N/A,TRUE,"permanente A (2)";"PERFIL(A)2002",#N/A,TRUE,"PERFIL A (2)";"EQUIVALÊNCIA2002",#N/A,TRUE,"equyt";"CAPA CONTROLADAS",#N/A,TRUE,"capa (2)";"BAL(AMER)2002",#N/A,TRUE,"B.America (2)";"RESULTADO(AMER)2002",#N/A,TRUE,"mês a mês (2)";"BAL(TRAD)2002",#N/A,TRUE,"B.Trading (2)";"RESULTADO(TRAD)2002",#N/A,TRUE,"mês a mês (2)"}</definedName>
    <definedName name="wrn.GRAPHS." hidden="1">{#N/A,#N/A,FALSE,"ACQ_GRAPHS";#N/A,#N/A,FALSE,"T_1 GRAPHS";#N/A,#N/A,FALSE,"T_2 GRAPHS";#N/A,#N/A,FALSE,"COMB_GRAPHS"}</definedName>
    <definedName name="wrn.history." hidden="1">{#N/A,#N/A,FALSE,"model"}</definedName>
    <definedName name="wrn.history._1" hidden="1">{#N/A,#N/A,FALSE,"model"}</definedName>
    <definedName name="wrn.history._2" hidden="1">{#N/A,#N/A,FALSE,"model"}</definedName>
    <definedName name="wrn.history._3" hidden="1">{#N/A,#N/A,FALSE,"model"}</definedName>
    <definedName name="wrn.history._4" hidden="1">{#N/A,#N/A,FALSE,"model"}</definedName>
    <definedName name="wrn.history._5" hidden="1">{#N/A,#N/A,FALSE,"model"}</definedName>
    <definedName name="wrn.history2" hidden="1">{#N/A,#N/A,FALSE,"model"}</definedName>
    <definedName name="wrn.history2_1" hidden="1">{#N/A,#N/A,FALSE,"model"}</definedName>
    <definedName name="wrn.history2_2" hidden="1">{#N/A,#N/A,FALSE,"model"}</definedName>
    <definedName name="wrn.history2_3" hidden="1">{#N/A,#N/A,FALSE,"model"}</definedName>
    <definedName name="wrn.history2_4" hidden="1">{#N/A,#N/A,FALSE,"model"}</definedName>
    <definedName name="wrn.history2_5" hidden="1">{#N/A,#N/A,FALSE,"model"}</definedName>
    <definedName name="wrn.histROIC." hidden="1">{#N/A,#N/A,FALSE,"model"}</definedName>
    <definedName name="wrn.histROIC._1" hidden="1">{#N/A,#N/A,FALSE,"model"}</definedName>
    <definedName name="wrn.histROIC._2" hidden="1">{#N/A,#N/A,FALSE,"model"}</definedName>
    <definedName name="wrn.histROIC._3" hidden="1">{#N/A,#N/A,FALSE,"model"}</definedName>
    <definedName name="wrn.histROIC._4" hidden="1">{#N/A,#N/A,FALSE,"model"}</definedName>
    <definedName name="wrn.histROIC._5" hidden="1">{#N/A,#N/A,FALSE,"model"}</definedName>
    <definedName name="wrn.histROIC2" hidden="1">{#N/A,#N/A,FALSE,"model"}</definedName>
    <definedName name="wrn.histROIC2_1" hidden="1">{#N/A,#N/A,FALSE,"model"}</definedName>
    <definedName name="wrn.histROIC2_2" hidden="1">{#N/A,#N/A,FALSE,"model"}</definedName>
    <definedName name="wrn.histROIC2_3" hidden="1">{#N/A,#N/A,FALSE,"model"}</definedName>
    <definedName name="wrn.histROIC2_4" hidden="1">{#N/A,#N/A,FALSE,"model"}</definedName>
    <definedName name="wrn.histROIC2_5" hidden="1">{#N/A,#N/A,FALSE,"model"}</definedName>
    <definedName name="wrn.HRMONTH." hidden="1">{"SCH81",#N/A,FALSE,"SCH81";"SCH82",#N/A,FALSE,"SCH82"}</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MPRESSO." hidden="1">{#N/A,#N/A,FALSE,"Plan1";#N/A,#N/A,FALSE,"Plan2"}</definedName>
    <definedName name="wrn.Imprimir." hidden="1">{"tabela",#N/A,FALSE,"Tabela";"decoração",#N/A,FALSE,"Decor.";"Informações",#N/A,FALSE,"Inform."}</definedName>
    <definedName name="wrn.Integral." hidden="1">{#N/A,#N/A,FALSE,"Holding";#N/A,#N/A,FALSE,"Acomp";#N/A,#N/A,FALSE,"Dre_ger";#N/A,#N/A,FALSE,"Atividade";#N/A,#N/A,FALSE,"Balancete"}</definedName>
    <definedName name="wrn.Integral._1" hidden="1">{#N/A,#N/A,FALSE,"Holding";#N/A,#N/A,FALSE,"Acomp";#N/A,#N/A,FALSE,"Dre_ger";#N/A,#N/A,FALSE,"Atividade";#N/A,#N/A,FALSE,"Balancete"}</definedName>
    <definedName name="wrn.Integral._2" hidden="1">{#N/A,#N/A,FALSE,"Holding";#N/A,#N/A,FALSE,"Acomp";#N/A,#N/A,FALSE,"Dre_ger";#N/A,#N/A,FALSE,"Atividade";#N/A,#N/A,FALSE,"Balancete"}</definedName>
    <definedName name="wrn.Integral._3" hidden="1">{#N/A,#N/A,FALSE,"Holding";#N/A,#N/A,FALSE,"Acomp";#N/A,#N/A,FALSE,"Dre_ger";#N/A,#N/A,FALSE,"Atividade";#N/A,#N/A,FALSE,"Balancete"}</definedName>
    <definedName name="wrn.Integral._4" hidden="1">{#N/A,#N/A,FALSE,"Holding";#N/A,#N/A,FALSE,"Acomp";#N/A,#N/A,FALSE,"Dre_ger";#N/A,#N/A,FALSE,"Atividade";#N/A,#N/A,FALSE,"Balancete"}</definedName>
    <definedName name="wrn.Integral._5" hidden="1">{#N/A,#N/A,FALSE,"Holding";#N/A,#N/A,FALSE,"Acomp";#N/A,#N/A,FALSE,"Dre_ger";#N/A,#N/A,FALSE,"Atividade";#N/A,#N/A,FALSE,"Balancete"}</definedName>
    <definedName name="wrn.IRENDA." hidden="1">{#N/A,#N/A,FALSE,"IRENDA"}</definedName>
    <definedName name="wrn.Japan_Capers_Ed._.Pub." hidden="1">{"Japan_Capers_Ed_Pub",#N/A,FALSE,"DI 2 YEAR MASTER SCHEDULE"}</definedName>
    <definedName name="wrn.Japan_Capers_Ed._.Pub._1" hidden="1">{"Japan_Capers_Ed_Pub",#N/A,FALSE,"DI 2 YEAR MASTER SCHEDULE"}</definedName>
    <definedName name="wrn.Japan_Capers_Ed._.Pub._2" hidden="1">{"Japan_Capers_Ed_Pub",#N/A,FALSE,"DI 2 YEAR MASTER SCHEDULE"}</definedName>
    <definedName name="wrn.Japan_Capers_Ed._.Pub._3" hidden="1">{"Japan_Capers_Ed_Pub",#N/A,FALSE,"DI 2 YEAR MASTER SCHEDULE"}</definedName>
    <definedName name="wrn.Japan_Capers_Ed._.Pub._4" hidden="1">{"Japan_Capers_Ed_Pub",#N/A,FALSE,"DI 2 YEAR MASTER SCHEDULE"}</definedName>
    <definedName name="wrn.Japan_Capers_Ed._.Pub._5" hidden="1">{"Japan_Capers_Ed_Pub",#N/A,FALSE,"DI 2 YEAR MASTER SCHEDULE"}</definedName>
    <definedName name="wrn.JOGO_CONSOLIDADO." hidden="1">{#N/A,#N/A,TRUE,"Consolidado";#N/A,#N/A,TRUE,"Laticínios";#N/A,#N/A,TRUE,"Frangos";#N/A,#N/A,TRUE,"Suínos";#N/A,#N/A,TRUE,"Peru";#N/A,#N/A,TRUE,"Carnes";#N/A,#N/A,TRUE,"Suco";#N/A,#N/A,TRUE,"Batata"}</definedName>
    <definedName name="wrn.JOGO_CONSOLIDADO._1" hidden="1">{#N/A,#N/A,TRUE,"Consolidado";#N/A,#N/A,TRUE,"Laticínios";#N/A,#N/A,TRUE,"Frangos";#N/A,#N/A,TRUE,"Suínos";#N/A,#N/A,TRUE,"Peru";#N/A,#N/A,TRUE,"Carnes";#N/A,#N/A,TRUE,"Suco";#N/A,#N/A,TRUE,"Batata"}</definedName>
    <definedName name="wrn.JOGO_CONSOLIDADO._2" hidden="1">{#N/A,#N/A,TRUE,"Consolidado";#N/A,#N/A,TRUE,"Laticínios";#N/A,#N/A,TRUE,"Frangos";#N/A,#N/A,TRUE,"Suínos";#N/A,#N/A,TRUE,"Peru";#N/A,#N/A,TRUE,"Carnes";#N/A,#N/A,TRUE,"Suco";#N/A,#N/A,TRUE,"Batata"}</definedName>
    <definedName name="wrn.JOGO_CONSOLIDADO._3" hidden="1">{#N/A,#N/A,TRUE,"Consolidado";#N/A,#N/A,TRUE,"Laticínios";#N/A,#N/A,TRUE,"Frangos";#N/A,#N/A,TRUE,"Suínos";#N/A,#N/A,TRUE,"Peru";#N/A,#N/A,TRUE,"Carnes";#N/A,#N/A,TRUE,"Suco";#N/A,#N/A,TRUE,"Batata"}</definedName>
    <definedName name="wrn.JOGO_CONSOLIDADO._4" hidden="1">{#N/A,#N/A,TRUE,"Consolidado";#N/A,#N/A,TRUE,"Laticínios";#N/A,#N/A,TRUE,"Frangos";#N/A,#N/A,TRUE,"Suínos";#N/A,#N/A,TRUE,"Peru";#N/A,#N/A,TRUE,"Carnes";#N/A,#N/A,TRUE,"Suco";#N/A,#N/A,TRUE,"Batata"}</definedName>
    <definedName name="wrn.JOGO_CONSOLIDADO._5" hidden="1">{#N/A,#N/A,TRUE,"Consolidado";#N/A,#N/A,TRUE,"Laticínios";#N/A,#N/A,TRUE,"Frangos";#N/A,#N/A,TRUE,"Suínos";#N/A,#N/A,TRUE,"Peru";#N/A,#N/A,TRUE,"Carnes";#N/A,#N/A,TRUE,"Suco";#N/A,#N/A,TRUE,"Batata"}</definedName>
    <definedName name="wrn.KEYFIN." hidden="1">{"SCH49",#N/A,FALSE,"eva"}</definedName>
    <definedName name="wrn.Local." localSheetId="13" hidden="1">{"Title - LC",#N/A,FALSE,"TITLE"}</definedName>
    <definedName name="wrn.Local." localSheetId="14" hidden="1">{"Title - LC",#N/A,FALSE,"TITLE"}</definedName>
    <definedName name="wrn.Local." localSheetId="15" hidden="1">{"Title - LC",#N/A,FALSE,"TITLE"}</definedName>
    <definedName name="wrn.Local." localSheetId="16" hidden="1">{"Title - LC",#N/A,FALSE,"TITLE"}</definedName>
    <definedName name="wrn.Local." hidden="1">{"Title - LC",#N/A,FALSE,"TITLE"}</definedName>
    <definedName name="wrn.LOURES." localSheetId="13" hidden="1">{"LOURES1",#N/A,TRUE,"Sheet1";"LOURES2",#N/A,TRUE,"Sheet1"}</definedName>
    <definedName name="wrn.LOURES." localSheetId="14" hidden="1">{"LOURES1",#N/A,TRUE,"Sheet1";"LOURES2",#N/A,TRUE,"Sheet1"}</definedName>
    <definedName name="wrn.LOURES." localSheetId="15" hidden="1">{"LOURES1",#N/A,TRUE,"Sheet1";"LOURES2",#N/A,TRUE,"Sheet1"}</definedName>
    <definedName name="wrn.LOURES." localSheetId="16" hidden="1">{"LOURES1",#N/A,TRUE,"Sheet1";"LOURES2",#N/A,TRUE,"Sheet1"}</definedName>
    <definedName name="wrn.LOURES." hidden="1">{"LOURES1",#N/A,TRUE,"Sheet1";"LOURES2",#N/A,TRUE,"Sheet1"}</definedName>
    <definedName name="wrn.MAT." localSheetId="13" hidden="1">{#N/A,#N/A,TRUE,"7d";#N/A,#N/A,TRUE,"7g";#N/A,#N/A,TRUE,"7i"}</definedName>
    <definedName name="wrn.MAT." localSheetId="14" hidden="1">{#N/A,#N/A,TRUE,"7d";#N/A,#N/A,TRUE,"7g";#N/A,#N/A,TRUE,"7i"}</definedName>
    <definedName name="wrn.MAT." localSheetId="15" hidden="1">{#N/A,#N/A,TRUE,"7d";#N/A,#N/A,TRUE,"7g";#N/A,#N/A,TRUE,"7i"}</definedName>
    <definedName name="wrn.MAT." localSheetId="16" hidden="1">{#N/A,#N/A,TRUE,"7d";#N/A,#N/A,TRUE,"7g";#N/A,#N/A,TRUE,"7i"}</definedName>
    <definedName name="wrn.MAT." hidden="1">{#N/A,#N/A,TRUE,"7d";#N/A,#N/A,TRUE,"7g";#N/A,#N/A,TRUE,"7i"}</definedName>
    <definedName name="wrn.Model." hidden="1">{#N/A,#N/A,FALSE,"Cover";#N/A,#N/A,FALSE,"LUMI";#N/A,#N/A,FALSE,"COMD";#N/A,#N/A,FALSE,"Valuation";#N/A,#N/A,FALSE,"Assumptions";#N/A,#N/A,FALSE,"Pooling";#N/A,#N/A,FALSE,"BalanceSheet"}</definedName>
    <definedName name="wrn.MONTHLY." hidden="1">{"SCH93",#N/A,FALSE,"monthly";"SCH94",#N/A,FALSE,"monthly";"SCH95",#N/A,FALSE,"monthly";"SCH96",#N/A,FALSE,"monthly";"SCH97",#N/A,FALSE,"monthly";"SCH104",#N/A,FALSE,"monthly";"SCH105",#N/A,FALSE,"monthly";"SCH106",#N/A,FALSE,"monthly";"SCH107",#N/A,FALSE,"monthly";"SCH108",#N/A,FALSE,"monthly";"SCH109",#N/A,FALSE,"monthly";"SCH110",#N/A,FALSE,"monthly"}</definedName>
    <definedName name="wrn.Novembro." hidden="1">{"Fecha_Novembro",#N/A,FALSE,"FECHAMENTO-2002 ";"Defer_Novembro",#N/A,FALSE,"DIFERIDO";"Pis_Novembro",#N/A,FALSE,"PIS COFINS";"Iss_Novembro",#N/A,FALSE,"ISS"}</definedName>
    <definedName name="wrn.ocoindf." hidden="1">{#N/A,#N/A,FALSE,"ACOINDF"}</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hidden="1">{"Fecha_Outubro",#N/A,FALSE,"FECHAMENTO-2002 ";"Defer_Outubro",#N/A,FALSE,"DIFERIDO";"Pis_Outubro",#N/A,FALSE,"PIS COFINS";"Iss_Outubro",#N/A,FALSE,"ISS"}</definedName>
    <definedName name="wrn.PIS." hidden="1">{#N/A,#N/A,FALSE,"PIS"}</definedName>
    <definedName name="wrn.PL." hidden="1">{"20 Years",#N/A,FALSE,"P&amp;Ls";"2001",#N/A,FALSE,"P&amp;Ls"}</definedName>
    <definedName name="wrn.PL._1" hidden="1">{"20 Years",#N/A,FALSE,"P&amp;Ls";"2001",#N/A,FALSE,"P&amp;Ls"}</definedName>
    <definedName name="wrn.PL._2" hidden="1">{"20 Years",#N/A,FALSE,"P&amp;Ls";"2001",#N/A,FALSE,"P&amp;Ls"}</definedName>
    <definedName name="wrn.PL._3" hidden="1">{"20 Years",#N/A,FALSE,"P&amp;Ls";"2001",#N/A,FALSE,"P&amp;Ls"}</definedName>
    <definedName name="wrn.PL._4" hidden="1">{"20 Years",#N/A,FALSE,"P&amp;Ls";"2001",#N/A,FALSE,"P&amp;Ls"}</definedName>
    <definedName name="wrn.PL._5" hidden="1">{"20 Years",#N/A,FALSE,"P&amp;Ls";"2001",#N/A,FALSE,"P&amp;Ls"}</definedName>
    <definedName name="wrn.PO._.CAPACITY." localSheetId="1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4"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5"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16"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1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4"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5"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16"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13" hidden="1">{#N/A,#N/A,FALSE,"CALENDAR";#N/A,#N/A,FALSE,"PAY-ROLL";#N/A,#N/A,FALSE,"VOLUMI ";#N/A,#N/A,FALSE,"MFG 1A";#N/A,#N/A,FALSE,"MFG 1B";#N/A,#N/A,FALSE,"MFG 4";#N/A,#N/A,FALSE,"MFG 4-C";#N/A,#N/A,FALSE,"MFG 3 ";#N/A,#N/A,FALSE,"MFG 6";#N/A,#N/A,FALSE,"MFG 6-A";#N/A,#N/A,FALSE,"MAIN EVENTS"}</definedName>
    <definedName name="wrn.PO._.CAPACITY._.SMATTEO." localSheetId="14" hidden="1">{#N/A,#N/A,FALSE,"CALENDAR";#N/A,#N/A,FALSE,"PAY-ROLL";#N/A,#N/A,FALSE,"VOLUMI ";#N/A,#N/A,FALSE,"MFG 1A";#N/A,#N/A,FALSE,"MFG 1B";#N/A,#N/A,FALSE,"MFG 4";#N/A,#N/A,FALSE,"MFG 4-C";#N/A,#N/A,FALSE,"MFG 3 ";#N/A,#N/A,FALSE,"MFG 6";#N/A,#N/A,FALSE,"MFG 6-A";#N/A,#N/A,FALSE,"MAIN EVENTS"}</definedName>
    <definedName name="wrn.PO._.CAPACITY._.SMATTEO." localSheetId="15" hidden="1">{#N/A,#N/A,FALSE,"CALENDAR";#N/A,#N/A,FALSE,"PAY-ROLL";#N/A,#N/A,FALSE,"VOLUMI ";#N/A,#N/A,FALSE,"MFG 1A";#N/A,#N/A,FALSE,"MFG 1B";#N/A,#N/A,FALSE,"MFG 4";#N/A,#N/A,FALSE,"MFG 4-C";#N/A,#N/A,FALSE,"MFG 3 ";#N/A,#N/A,FALSE,"MFG 6";#N/A,#N/A,FALSE,"MFG 6-A";#N/A,#N/A,FALSE,"MAIN EVENTS"}</definedName>
    <definedName name="wrn.PO._.CAPACITY._.SMATTEO." localSheetId="16"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13" hidden="1">{#N/A,#N/A,FALSE,"CALENDAR";#N/A,#N/A,FALSE,"PAY-ROLL";#N/A,#N/A,FALSE,"VOLUMI";#N/A,#N/A,FALSE,"FABBISOGNO";#N/A,#N/A,FALSE,"CAPACITY"}</definedName>
    <definedName name="wrn.PO._.CAPACITY1." localSheetId="14" hidden="1">{#N/A,#N/A,FALSE,"CALENDAR";#N/A,#N/A,FALSE,"PAY-ROLL";#N/A,#N/A,FALSE,"VOLUMI";#N/A,#N/A,FALSE,"FABBISOGNO";#N/A,#N/A,FALSE,"CAPACITY"}</definedName>
    <definedName name="wrn.PO._.CAPACITY1." localSheetId="15" hidden="1">{#N/A,#N/A,FALSE,"CALENDAR";#N/A,#N/A,FALSE,"PAY-ROLL";#N/A,#N/A,FALSE,"VOLUMI";#N/A,#N/A,FALSE,"FABBISOGNO";#N/A,#N/A,FALSE,"CAPACITY"}</definedName>
    <definedName name="wrn.PO._.CAPACITY1." localSheetId="16"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13" hidden="1">{#N/A,#N/A,FALSE,"MFG 3 ";#N/A,#N/A,FALSE,"RID TEMPI";#N/A,#N/A,FALSE,"MFG 4";#N/A,#N/A,FALSE,"MFG 4-C";#N/A,#N/A,FALSE,"MFG 6";#N/A,#N/A,FALSE,"MFG 6-A";#N/A,#N/A,FALSE,"MFG 1A";#N/A,#N/A,FALSE,"MFG 1B";#N/A,#N/A,FALSE,"MAIN EVENTS";#N/A,#N/A,FALSE,"CONFRONTO"}</definedName>
    <definedName name="wrn.PO._.CAPACITY2." localSheetId="14" hidden="1">{#N/A,#N/A,FALSE,"MFG 3 ";#N/A,#N/A,FALSE,"RID TEMPI";#N/A,#N/A,FALSE,"MFG 4";#N/A,#N/A,FALSE,"MFG 4-C";#N/A,#N/A,FALSE,"MFG 6";#N/A,#N/A,FALSE,"MFG 6-A";#N/A,#N/A,FALSE,"MFG 1A";#N/A,#N/A,FALSE,"MFG 1B";#N/A,#N/A,FALSE,"MAIN EVENTS";#N/A,#N/A,FALSE,"CONFRONTO"}</definedName>
    <definedName name="wrn.PO._.CAPACITY2." localSheetId="15" hidden="1">{#N/A,#N/A,FALSE,"MFG 3 ";#N/A,#N/A,FALSE,"RID TEMPI";#N/A,#N/A,FALSE,"MFG 4";#N/A,#N/A,FALSE,"MFG 4-C";#N/A,#N/A,FALSE,"MFG 6";#N/A,#N/A,FALSE,"MFG 6-A";#N/A,#N/A,FALSE,"MFG 1A";#N/A,#N/A,FALSE,"MFG 1B";#N/A,#N/A,FALSE,"MAIN EVENTS";#N/A,#N/A,FALSE,"CONFRONTO"}</definedName>
    <definedName name="wrn.PO._.CAPACITY2." localSheetId="16"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prices." hidden="1">{#N/A,#N/A,TRUE,"BANAMEX";#N/A,#N/A,TRUE,"CGT";#N/A,#N/A,TRUE,"ALFA";#N/A,#N/A,TRUE,"ICA (2)"}</definedName>
    <definedName name="wrn.prices._1" hidden="1">{#N/A,#N/A,TRUE,"BANAMEX";#N/A,#N/A,TRUE,"CGT";#N/A,#N/A,TRUE,"ALFA";#N/A,#N/A,TRUE,"ICA (2)"}</definedName>
    <definedName name="wrn.prices._2" hidden="1">{#N/A,#N/A,TRUE,"BANAMEX";#N/A,#N/A,TRUE,"CGT";#N/A,#N/A,TRUE,"ALFA";#N/A,#N/A,TRUE,"ICA (2)"}</definedName>
    <definedName name="wrn.prices._3" hidden="1">{#N/A,#N/A,TRUE,"BANAMEX";#N/A,#N/A,TRUE,"CGT";#N/A,#N/A,TRUE,"ALFA";#N/A,#N/A,TRUE,"ICA (2)"}</definedName>
    <definedName name="wrn.prices._4" hidden="1">{#N/A,#N/A,TRUE,"BANAMEX";#N/A,#N/A,TRUE,"CGT";#N/A,#N/A,TRUE,"ALFA";#N/A,#N/A,TRUE,"ICA (2)"}</definedName>
    <definedName name="wrn.prices._5" hidden="1">{#N/A,#N/A,TRUE,"BANAMEX";#N/A,#N/A,TRUE,"CGT";#N/A,#N/A,TRUE,"ALFA";#N/A,#N/A,TRUE,"ICA (2)"}</definedName>
    <definedName name="wrn.Print." hidden="1">{"vi1",#N/A,FALSE,"Financial Statements";"vi2",#N/A,FALSE,"Financial Statements";#N/A,#N/A,FALSE,"DCF"}</definedName>
    <definedName name="wrn.print._.graphs." hidden="1">{"cap_structure",#N/A,FALSE,"Graph-Mkt Cap";"price",#N/A,FALSE,"Graph-Price";"ebit",#N/A,FALSE,"Graph-EBITDA";"ebitda",#N/A,FALSE,"Graph-EBITDA"}</definedName>
    <definedName name="wrn.print._.graphs._1" hidden="1">{"cap_structure",#N/A,FALSE,"Graph-Mkt Cap";"price",#N/A,FALSE,"Graph-Price";"ebit",#N/A,FALSE,"Graph-EBITDA";"ebitda",#N/A,FALSE,"Graph-EBITDA"}</definedName>
    <definedName name="wrn.print._.graphs._2" hidden="1">{"cap_structure",#N/A,FALSE,"Graph-Mkt Cap";"price",#N/A,FALSE,"Graph-Price";"ebit",#N/A,FALSE,"Graph-EBITDA";"ebitda",#N/A,FALSE,"Graph-EBITDA"}</definedName>
    <definedName name="wrn.print._.graphs._3" hidden="1">{"cap_structure",#N/A,FALSE,"Graph-Mkt Cap";"price",#N/A,FALSE,"Graph-Price";"ebit",#N/A,FALSE,"Graph-EBITDA";"ebitda",#N/A,FALSE,"Graph-EBITDA"}</definedName>
    <definedName name="wrn.print._.graphs._4" hidden="1">{"cap_structure",#N/A,FALSE,"Graph-Mkt Cap";"price",#N/A,FALSE,"Graph-Price";"ebit",#N/A,FALSE,"Graph-EBITDA";"ebitda",#N/A,FALSE,"Graph-EBITDA"}</definedName>
    <definedName name="wrn.print._.graphs._5" hidden="1">{"cap_structure",#N/A,FALSE,"Graph-Mkt Cap";"price",#N/A,FALSE,"Graph-Price";"ebit",#N/A,FALSE,"Graph-EBITDA";"ebitda",#N/A,FALSE,"Graph-EBITDA"}</definedName>
    <definedName name="wrn.print._.raw._.data._.entry." hidden="1">{"inputs raw data",#N/A,TRUE,"INPUT"}</definedName>
    <definedName name="wrn.print._.raw._.data._.entry._1" hidden="1">{"inputs raw data",#N/A,TRUE,"INPUT"}</definedName>
    <definedName name="wrn.print._.raw._.data._.entry._2" hidden="1">{"inputs raw data",#N/A,TRUE,"INPUT"}</definedName>
    <definedName name="wrn.print._.raw._.data._.entry._3" hidden="1">{"inputs raw data",#N/A,TRUE,"INPUT"}</definedName>
    <definedName name="wrn.print._.raw._.data._.entry._4" hidden="1">{"inputs raw data",#N/A,TRUE,"INPUT"}</definedName>
    <definedName name="wrn.print._.raw._.data._.entry._5" hidden="1">{"inputs raw data",#N/A,TRUE,"INPUT"}</definedName>
    <definedName name="wrn.print._.summary._.sheets." hidden="1">{"summary1",#N/A,TRUE,"Comps";"summary2",#N/A,TRUE,"Comps";"summary3",#N/A,TRUE,"Comps"}</definedName>
    <definedName name="wrn.print._.summary._.sheets._1" hidden="1">{"summary1",#N/A,TRUE,"Comps";"summary2",#N/A,TRUE,"Comps";"summary3",#N/A,TRUE,"Comps"}</definedName>
    <definedName name="wrn.print._.summary._.sheets._2" hidden="1">{"summary1",#N/A,TRUE,"Comps";"summary2",#N/A,TRUE,"Comps";"summary3",#N/A,TRUE,"Comps"}</definedName>
    <definedName name="wrn.print._.summary._.sheets._3" hidden="1">{"summary1",#N/A,TRUE,"Comps";"summary2",#N/A,TRUE,"Comps";"summary3",#N/A,TRUE,"Comps"}</definedName>
    <definedName name="wrn.print._.summary._.sheets._4" hidden="1">{"summary1",#N/A,TRUE,"Comps";"summary2",#N/A,TRUE,"Comps";"summary3",#N/A,TRUE,"Comps"}</definedName>
    <definedName name="wrn.print._.summary._.sheets._5" hidden="1">{"summary1",#N/A,TRUE,"Comps";"summary2",#N/A,TRUE,"Comps";"summary3",#N/A,TRUE,"Comps"}</definedName>
    <definedName name="wrn.print1." hidden="1">{"SCH15",#N/A,FALSE,"SCH15,16,85,86";"SCH16",#N/A,FALSE,"SCH15,16,85,86";"SCH85",#N/A,FALSE,"SCH15,16,85,86";"SCH86",#N/A,FALSE,"SCH15,16,85,86"}</definedName>
    <definedName name="wrn.PRINTHR." hidden="1">{"SCH66",#N/A,FALSE,"SCH66";"SCH67",#N/A,FALSE,"SCH67";"SCH68",#N/A,FALSE,"SCH68";"SCH69",#N/A,FALSE,"SCH69";"SCH70",#N/A,FALSE,"SCH70"}</definedName>
    <definedName name="wrn.Printing._.the._.transactions._.sheets." hidden="1">{#N/A,#N/A,FALSE,"Eastern";#N/A,#N/A,FALSE,"Western"}</definedName>
    <definedName name="wrn.Printing._.the._.transactions._.sheets._1" hidden="1">{#N/A,#N/A,FALSE,"Eastern";#N/A,#N/A,FALSE,"Western"}</definedName>
    <definedName name="wrn.Printing._.the._.transactions._.sheets._2" hidden="1">{#N/A,#N/A,FALSE,"Eastern";#N/A,#N/A,FALSE,"Western"}</definedName>
    <definedName name="wrn.Printing._.the._.transactions._.sheets._3" hidden="1">{#N/A,#N/A,FALSE,"Eastern";#N/A,#N/A,FALSE,"Western"}</definedName>
    <definedName name="wrn.Printing._.the._.transactions._.sheets._4" hidden="1">{#N/A,#N/A,FALSE,"Eastern";#N/A,#N/A,FALSE,"Western"}</definedName>
    <definedName name="wrn.Printing._.the._.transactions._.sheets._5" hidden="1">{#N/A,#N/A,FALSE,"Eastern";#N/A,#N/A,FALSE,"Western"}</definedName>
    <definedName name="wrn.PRINTMKTG." hidden="1">{"sch6",#N/A,FALSE,"SCH6";"sch7",#N/A,FALSE,"SCH7"}</definedName>
    <definedName name="wrn.PRINTPROD."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wrn.Priority._.list." hidden="1">{#N/A,#N/A,FALSE,"DI 2 YEAR MASTER SCHEDULE"}</definedName>
    <definedName name="wrn.Priority._.list._1" hidden="1">{#N/A,#N/A,FALSE,"DI 2 YEAR MASTER SCHEDULE"}</definedName>
    <definedName name="wrn.Priority._.list._2" hidden="1">{#N/A,#N/A,FALSE,"DI 2 YEAR MASTER SCHEDULE"}</definedName>
    <definedName name="wrn.Priority._.list._3" hidden="1">{#N/A,#N/A,FALSE,"DI 2 YEAR MASTER SCHEDULE"}</definedName>
    <definedName name="wrn.Priority._.list._4" hidden="1">{#N/A,#N/A,FALSE,"DI 2 YEAR MASTER SCHEDULE"}</definedName>
    <definedName name="wrn.Priority._.list._5" hidden="1">{#N/A,#N/A,FALSE,"DI 2 YEAR MASTER SCHEDULE"}</definedName>
    <definedName name="wrn.Prjcted._.Mnthly._.Qtys." hidden="1">{#N/A,#N/A,FALSE,"PRJCTED MNTHLY QTY's"}</definedName>
    <definedName name="wrn.Prjcted._.Mnthly._.Qtys._1" hidden="1">{#N/A,#N/A,FALSE,"PRJCTED MNTHLY QTY's"}</definedName>
    <definedName name="wrn.Prjcted._.Mnthly._.Qtys._2" hidden="1">{#N/A,#N/A,FALSE,"PRJCTED MNTHLY QTY's"}</definedName>
    <definedName name="wrn.Prjcted._.Mnthly._.Qtys._3" hidden="1">{#N/A,#N/A,FALSE,"PRJCTED MNTHLY QTY's"}</definedName>
    <definedName name="wrn.Prjcted._.Mnthly._.Qtys._4" hidden="1">{#N/A,#N/A,FALSE,"PRJCTED MNTHLY QTY's"}</definedName>
    <definedName name="wrn.Prjcted._.Mnthly._.Qtys._5" hidden="1">{#N/A,#N/A,FALSE,"PRJCTED MNTHLY QTY's"}</definedName>
    <definedName name="wrn.Prjcted._.Qtrly._.Dollars." hidden="1">{#N/A,#N/A,FALSE,"PRJCTED QTRLY $'s"}</definedName>
    <definedName name="wrn.Prjcted._.Qtrly._.Dollars._1" hidden="1">{#N/A,#N/A,FALSE,"PRJCTED QTRLY $'s"}</definedName>
    <definedName name="wrn.Prjcted._.Qtrly._.Dollars._2" hidden="1">{#N/A,#N/A,FALSE,"PRJCTED QTRLY $'s"}</definedName>
    <definedName name="wrn.Prjcted._.Qtrly._.Dollars._3" hidden="1">{#N/A,#N/A,FALSE,"PRJCTED QTRLY $'s"}</definedName>
    <definedName name="wrn.Prjcted._.Qtrly._.Dollars._4" hidden="1">{#N/A,#N/A,FALSE,"PRJCTED QTRLY $'s"}</definedName>
    <definedName name="wrn.Prjcted._.Qtrly._.Dollars._5" hidden="1">{#N/A,#N/A,FALSE,"PRJCTED QTRLY $'s"}</definedName>
    <definedName name="wrn.Prjcted._.Qtrly._.Qtys." hidden="1">{#N/A,#N/A,FALSE,"PRJCTED QTRLY QTY's"}</definedName>
    <definedName name="wrn.Prjcted._.Qtrly._.Qtys._1" hidden="1">{#N/A,#N/A,FALSE,"PRJCTED QTRLY QTY's"}</definedName>
    <definedName name="wrn.Prjcted._.Qtrly._.Qtys._2" hidden="1">{#N/A,#N/A,FALSE,"PRJCTED QTRLY QTY's"}</definedName>
    <definedName name="wrn.Prjcted._.Qtrly._.Qtys._3" hidden="1">{#N/A,#N/A,FALSE,"PRJCTED QTRLY QTY's"}</definedName>
    <definedName name="wrn.Prjcted._.Qtrly._.Qtys._4" hidden="1">{#N/A,#N/A,FALSE,"PRJCTED QTRLY QTY's"}</definedName>
    <definedName name="wrn.Prjcted._.Qtrly._.Qtys._5" hidden="1">{#N/A,#N/A,FALSE,"PRJCTED QTRLY QTY's"}</definedName>
    <definedName name="wrn.PROGRAMS." hidden="1">{"sch52",#N/A,FALSE,"SCH52"}</definedName>
    <definedName name="wrn.prova." hidden="1">{"Fatturato",#N/A,FALSE,"Fatt.";"Analisi CdL",#N/A,FALSE,"Rip. CdL"}</definedName>
    <definedName name="wrn.rapport._.1." hidden="1">{#N/A,#N/A,TRUE,"Forecast &amp; Analysis";#N/A,#N/A,TRUE,"Market Values";#N/A,#N/A,TRUE,"Ratios";#N/A,#N/A,TRUE,"Regressions";#N/A,#N/A,TRUE,"Market Values";#N/A,#N/A,TRUE,"Parameters &amp; Results"}</definedName>
    <definedName name="wrn.REINPC96." hidden="1">{#N/A,#N/A,FALSE,"A"}</definedName>
    <definedName name="wrn.Relatório._.1." hidden="1">{"FS`s",#N/A,TRUE,"FS's";"Icome St",#N/A,TRUE,"Income St.";"Balance Sh",#N/A,TRUE,"Balance Sh.";"Gross Margin",#N/A,TRUE,"Gross Margin"}</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port." localSheetId="13" hidden="1">{#N/A,#N/A,TRUE,"Total";#N/A,#N/A,TRUE,"Crop Harvesting";#N/A,#N/A,TRUE,"Hay &amp; Forage";#N/A,#N/A,TRUE,"CROP PRODUCTION";#N/A,#N/A,TRUE,"TRACTOR";#N/A,#N/A,TRUE,"Crawlers &amp; Dozers";#N/A,#N/A,TRUE,"TLB";#N/A,#N/A,TRUE,"Excavators";#N/A,#N/A,TRUE,"Loaders and Graders ";#N/A,#N/A,TRUE,"Skid Steer Loaders"}</definedName>
    <definedName name="wrn.report." localSheetId="14" hidden="1">{#N/A,#N/A,TRUE,"Total";#N/A,#N/A,TRUE,"Crop Harvesting";#N/A,#N/A,TRUE,"Hay &amp; Forage";#N/A,#N/A,TRUE,"CROP PRODUCTION";#N/A,#N/A,TRUE,"TRACTOR";#N/A,#N/A,TRUE,"Crawlers &amp; Dozers";#N/A,#N/A,TRUE,"TLB";#N/A,#N/A,TRUE,"Excavators";#N/A,#N/A,TRUE,"Loaders and Graders ";#N/A,#N/A,TRUE,"Skid Steer Loaders"}</definedName>
    <definedName name="wrn.report." localSheetId="15" hidden="1">{#N/A,#N/A,TRUE,"Total";#N/A,#N/A,TRUE,"Crop Harvesting";#N/A,#N/A,TRUE,"Hay &amp; Forage";#N/A,#N/A,TRUE,"CROP PRODUCTION";#N/A,#N/A,TRUE,"TRACTOR";#N/A,#N/A,TRUE,"Crawlers &amp; Dozers";#N/A,#N/A,TRUE,"TLB";#N/A,#N/A,TRUE,"Excavators";#N/A,#N/A,TRUE,"Loaders and Graders ";#N/A,#N/A,TRUE,"Skid Steer Loaders"}</definedName>
    <definedName name="wrn.report." localSheetId="16"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wrn.Report._.Gestionale." hidden="1">{"Sintesi",#N/A,FALSE,"Sintesi";"C.E. Scalare",#N/A,FALSE,"Scalare";"Analisi CdL",#N/A,FALSE,"Rip. CdL";"Totale centri",#N/A,FALSE,"Responsabilità";"Fatturato",#N/A,FALSE,"Fatt.";"Resp. Comm.li",#N/A,FALSE,"Resp.Comm.";"Resp. Log.",#N/A,FALSE,"Resp.Log.";"Resp. Acq.",#N/A,FALSE,"Resp.Acq."}</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SINPC." hidden="1">{#N/A,#N/A,FALSE,"A"}</definedName>
    <definedName name="wrn.RESUMO." hidden="1">{#N/A,#N/A,FALSE,"HONORÁRIOS"}</definedName>
    <definedName name="wrn.Revs." hidden="1">{"Base_rev",#N/A,FALSE,"Proj_IS_Base";"Projrev",#N/A,FALSE,"Proj_IS_wOTLC";"Delta",#N/A,FALSE,"Delta Rev_PV"}</definedName>
    <definedName name="wrn.Riverwood_comp_model." hidden="1">{#N/A,#N/A,FALSE,"Che-Ga";#N/A,#N/A,FALSE,"Iv-Sm";#N/A,#N/A,FALSE,"So-We";#N/A,#N/A,FALSE,"Me-Po";#N/A,#N/A,FALSE,"Be-Bo";#N/A,#N/A,FALSE,"Cha-Ki";#N/A,#N/A,FALSE,"In";#N/A,#N/A,FALSE,"Schedule 23";#N/A,#N/A,FALSE,"Schedule 22";#N/A,#N/A,FALSE,"WACC"}</definedName>
    <definedName name="wrn.Scenario._.Summary." hidden="1">{#N/A,#N/A,TRUE,"Summary";#N/A,"1",TRUE,"Summary";#N/A,"2",TRUE,"Summary";#N/A,"3",TRUE,"Summary";#N/A,"4",TRUE,"Summary";#N/A,"5",TRUE,"Summary";#N/A,"6",TRUE,"Summary";#N/A,"7",TRUE,"Summary";#N/A,"8",TRUE,"Summary";#N/A,"9",TRUE,"Summary";#N/A,"10",TRUE,"Summary";#N/A,"11",TRUE,"Summary"}</definedName>
    <definedName name="wrn.Scenario._.Summary._1" hidden="1">{#N/A,#N/A,TRUE,"Summary";#N/A,"1",TRUE,"Summary";#N/A,"2",TRUE,"Summary";#N/A,"3",TRUE,"Summary";#N/A,"4",TRUE,"Summary";#N/A,"5",TRUE,"Summary";#N/A,"6",TRUE,"Summary";#N/A,"7",TRUE,"Summary";#N/A,"8",TRUE,"Summary";#N/A,"9",TRUE,"Summary";#N/A,"10",TRUE,"Summary";#N/A,"11",TRUE,"Summary"}</definedName>
    <definedName name="wrn.Scenario._.Summary._2" hidden="1">{#N/A,#N/A,TRUE,"Summary";#N/A,"1",TRUE,"Summary";#N/A,"2",TRUE,"Summary";#N/A,"3",TRUE,"Summary";#N/A,"4",TRUE,"Summary";#N/A,"5",TRUE,"Summary";#N/A,"6",TRUE,"Summary";#N/A,"7",TRUE,"Summary";#N/A,"8",TRUE,"Summary";#N/A,"9",TRUE,"Summary";#N/A,"10",TRUE,"Summary";#N/A,"11",TRUE,"Summary"}</definedName>
    <definedName name="wrn.Scenario._.Summary._3" hidden="1">{#N/A,#N/A,TRUE,"Summary";#N/A,"1",TRUE,"Summary";#N/A,"2",TRUE,"Summary";#N/A,"3",TRUE,"Summary";#N/A,"4",TRUE,"Summary";#N/A,"5",TRUE,"Summary";#N/A,"6",TRUE,"Summary";#N/A,"7",TRUE,"Summary";#N/A,"8",TRUE,"Summary";#N/A,"9",TRUE,"Summary";#N/A,"10",TRUE,"Summary";#N/A,"11",TRUE,"Summary"}</definedName>
    <definedName name="wrn.Scenario._.Summary._4" hidden="1">{#N/A,#N/A,TRUE,"Summary";#N/A,"1",TRUE,"Summary";#N/A,"2",TRUE,"Summary";#N/A,"3",TRUE,"Summary";#N/A,"4",TRUE,"Summary";#N/A,"5",TRUE,"Summary";#N/A,"6",TRUE,"Summary";#N/A,"7",TRUE,"Summary";#N/A,"8",TRUE,"Summary";#N/A,"9",TRUE,"Summary";#N/A,"10",TRUE,"Summary";#N/A,"11",TRUE,"Summary"}</definedName>
    <definedName name="wrn.Scenario._.Summary._5" hidden="1">{#N/A,#N/A,TRUE,"Summary";#N/A,"1",TRUE,"Summary";#N/A,"2",TRUE,"Summary";#N/A,"3",TRUE,"Summary";#N/A,"4",TRUE,"Summary";#N/A,"5",TRUE,"Summary";#N/A,"6",TRUE,"Summary";#N/A,"7",TRUE,"Summary";#N/A,"8",TRUE,"Summary";#N/A,"9",TRUE,"Summary";#N/A,"10",TRUE,"Summary";#N/A,"11",TRUE,"Summary"}</definedName>
    <definedName name="wrn.SCH46." hidden="1">{"SCH46",#N/A,FALSE,"sch46"}</definedName>
    <definedName name="wrn.SCH51." hidden="1">{"SCH51",#N/A,FALSE,"monthly"}</definedName>
    <definedName name="wrn.SCH52." hidden="1">{"SCH52",#N/A,FALSE,"sch52"}</definedName>
    <definedName name="wrn.SCH57." hidden="1">{"SCH57",#N/A,FALSE,"monthly"}</definedName>
    <definedName name="wrn.SCH58." hidden="1">{"sch58",#N/A,FALSE,"SCH58"}</definedName>
    <definedName name="wrn.SEGMENT." hidden="1">{"SCH29",#N/A,FALSE,"segments";"SCH30",#N/A,FALSE,"segments"}</definedName>
    <definedName name="wrn.Setembro." hidden="1">{"Fecha_Setembro",#N/A,FALSE,"FECHAMENTO-2002 ";"Defer_Setembro",#N/A,FALSE,"DIFERIDO";"Pis_Setembro",#N/A,FALSE,"PIS COFINS";"Iss_Setembro",#N/A,FALSE,"ISS"}</definedName>
    <definedName name="wrn.sum." hidden="1">{"Opsys",#N/A,FALSE,"NPV_OPsys";"NT",#N/A,FALSE,"NPV_NT";"DevP",#N/A,FALSE,"NPV_DevPdt";"Office",#N/A,FALSE,"NPV_Office"}</definedName>
    <definedName name="wrn.SUMMARY." hidden="1">{"SCH27",#N/A,FALSE,"summary";"SCH39",#N/A,FALSE,"summary";"SCH41",#N/A,FALSE,"summary"}</definedName>
    <definedName name="wrn.totalcomp." hidden="1">{"comp1",#N/A,FALSE,"COMPS";"footnotes",#N/A,FALSE,"COMPS"}</definedName>
    <definedName name="wrn.totalcomp._1" hidden="1">{"comp1",#N/A,FALSE,"COMPS";"footnotes",#N/A,FALSE,"COMPS"}</definedName>
    <definedName name="wrn.totalcomp._2" hidden="1">{"comp1",#N/A,FALSE,"COMPS";"footnotes",#N/A,FALSE,"COMPS"}</definedName>
    <definedName name="wrn.totalcomp._3" hidden="1">{"comp1",#N/A,FALSE,"COMPS";"footnotes",#N/A,FALSE,"COMPS"}</definedName>
    <definedName name="wrn.totalcomp._4" hidden="1">{"comp1",#N/A,FALSE,"COMPS";"footnotes",#N/A,FALSE,"COMPS"}</definedName>
    <definedName name="wrn.totalcomp._5" hidden="1">{"comp1",#N/A,FALSE,"COMPS";"footnotes",#N/A,FALSE,"COMPS"}</definedName>
    <definedName name="wrn.UPDOWN." hidden="1">{"SCH54",#N/A,FALSE,"upside";"SCH55",#N/A,FALSE,"upside"}</definedName>
    <definedName name="wrn.VALUATION." hidden="1">{#N/A,#N/A,FALSE,"Valuation Assumptions";#N/A,#N/A,FALSE,"Summary";#N/A,#N/A,FALSE,"DCF";#N/A,#N/A,FALSE,"Valuation";#N/A,#N/A,FALSE,"WACC";#N/A,#N/A,FALSE,"UBVH";#N/A,#N/A,FALSE,"Free Cash Flow"}</definedName>
    <definedName name="wrn.VALUE." hidden="1">{"SCH47",#N/A,FALSE,"value";"sch48",#N/A,FALSE,"value"}</definedName>
    <definedName name="wrn.Whole._.Pack."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1"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2"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3"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4"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hole._.Pack._5" hidden="1">{"Board Income Statement",#N/A,FALSE,"Board Summary";"Board Balance Sheet",#N/A,FALSE,"Board Summary";"Board Cash Flow",#N/A,FALSE,"Board Summary";"Op Cap Startup",#N/A,FALSE,"Operating-Startup Expense (2)";"Total Salary",#N/A,FALSE,"Operating-Startup Expense (2)";"Op Salary",#N/A,FALSE,"Operating-Startup Expense (2)";"Cap Salary",#N/A,FALSE,"Operating-Startup Expense (2)";"Startup Salary",#N/A,FALSE,"Operating-Startup Expense (2)";#N/A,#N/A,FALSE,"Advertising &amp; Promotion (2)";#N/A,#N/A,FALSE,"G&amp;A (2)";#N/A,#N/A,FALSE,"Billings (2)";#N/A,#N/A,FALSE,"Travel (2)";#N/A,#N/A,FALSE,"Comms Cost (2)";#N/A,#N/A,FALSE,"CAPEX (3)";#N/A,#N/A,FALSE,"CAPEX (2)"}</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1"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2"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3"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ight._5"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YEARLY."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wrn1.history" hidden="1">{#N/A,#N/A,FALSE,"model"}</definedName>
    <definedName name="wrn1.history_1" hidden="1">{#N/A,#N/A,FALSE,"model"}</definedName>
    <definedName name="wrn1.history_2" hidden="1">{#N/A,#N/A,FALSE,"model"}</definedName>
    <definedName name="wrn1.history_3" hidden="1">{#N/A,#N/A,FALSE,"model"}</definedName>
    <definedName name="wrn1.history_4" hidden="1">{#N/A,#N/A,FALSE,"model"}</definedName>
    <definedName name="wrn1.history_5" hidden="1">{#N/A,#N/A,FALSE,"model"}</definedName>
    <definedName name="wrn3.histroic" hidden="1">{#N/A,#N/A,FALSE,"model"}</definedName>
    <definedName name="wrn3.histroic_1" hidden="1">{#N/A,#N/A,FALSE,"model"}</definedName>
    <definedName name="wrn3.histroic_2" hidden="1">{#N/A,#N/A,FALSE,"model"}</definedName>
    <definedName name="wrn3.histroic_3" hidden="1">{#N/A,#N/A,FALSE,"model"}</definedName>
    <definedName name="wrn3.histroic_4" hidden="1">{#N/A,#N/A,FALSE,"model"}</definedName>
    <definedName name="wrn3.histroic_5" hidden="1">{#N/A,#N/A,FALSE,"model"}</definedName>
    <definedName name="wsetm" hidden="1">{#N/A,#N/A,FALSE,"Eastern";#N/A,#N/A,FALSE,"Western"}</definedName>
    <definedName name="wsetm_1" hidden="1">{#N/A,#N/A,FALSE,"Eastern";#N/A,#N/A,FALSE,"Western"}</definedName>
    <definedName name="wsetm_2" hidden="1">{#N/A,#N/A,FALSE,"Eastern";#N/A,#N/A,FALSE,"Western"}</definedName>
    <definedName name="wsetm_3" hidden="1">{#N/A,#N/A,FALSE,"Eastern";#N/A,#N/A,FALSE,"Western"}</definedName>
    <definedName name="wsetm_4" hidden="1">{#N/A,#N/A,FALSE,"Eastern";#N/A,#N/A,FALSE,"Western"}</definedName>
    <definedName name="wsetm_5" hidden="1">{#N/A,#N/A,FALSE,"Eastern";#N/A,#N/A,FALSE,"Western"}</definedName>
    <definedName name="wvu.ACC." hidden="1">{TRUE,TRUE,-1.25,-15.5,484.5,278.25,FALSE,FALSE,TRUE,FALSE,0,1,#N/A,452,#N/A,5.92592592592593,22.5714285714286,1,FALSE,FALSE,3,TRUE,1,FALSE,100,"Swvu.ACC.","ACwvu.ACC.",#N/A,FALSE,FALSE,0,0,0,0,2,"","",FALSE,FALSE,FALSE,FALSE,1,90,#N/A,#N/A,"=R1C1:R650C11",FALSE,#N/A,#N/A,FALSE,FALSE,FALSE,1,65532,65532,FALSE,FALSE,TRUE,TRUE,TRUE}</definedName>
    <definedName name="wvu.ACC._1" hidden="1">{TRUE,TRUE,-1.25,-15.5,484.5,278.25,FALSE,FALSE,TRUE,FALSE,0,1,#N/A,452,#N/A,5.92592592592593,22.5714285714286,1,FALSE,FALSE,3,TRUE,1,FALSE,100,"Swvu.ACC.","ACwvu.ACC.",#N/A,FALSE,FALSE,0,0,0,0,2,"","",FALSE,FALSE,FALSE,FALSE,1,90,#N/A,#N/A,"=R1C1:R650C11",FALSE,#N/A,#N/A,FALSE,FALSE,FALSE,1,65532,65532,FALSE,FALSE,TRUE,TRUE,TRUE}</definedName>
    <definedName name="wvu.ACC._2" hidden="1">{TRUE,TRUE,-1.25,-15.5,484.5,278.25,FALSE,FALSE,TRUE,FALSE,0,1,#N/A,452,#N/A,5.92592592592593,22.5714285714286,1,FALSE,FALSE,3,TRUE,1,FALSE,100,"Swvu.ACC.","ACwvu.ACC.",#N/A,FALSE,FALSE,0,0,0,0,2,"","",FALSE,FALSE,FALSE,FALSE,1,90,#N/A,#N/A,"=R1C1:R650C11",FALSE,#N/A,#N/A,FALSE,FALSE,FALSE,1,65532,65532,FALSE,FALSE,TRUE,TRUE,TRUE}</definedName>
    <definedName name="wvu.ACC._3" hidden="1">{TRUE,TRUE,-1.25,-15.5,484.5,278.25,FALSE,FALSE,TRUE,FALSE,0,1,#N/A,452,#N/A,5.92592592592593,22.5714285714286,1,FALSE,FALSE,3,TRUE,1,FALSE,100,"Swvu.ACC.","ACwvu.ACC.",#N/A,FALSE,FALSE,0,0,0,0,2,"","",FALSE,FALSE,FALSE,FALSE,1,90,#N/A,#N/A,"=R1C1:R650C11",FALSE,#N/A,#N/A,FALSE,FALSE,FALSE,1,65532,65532,FALSE,FALSE,TRUE,TRUE,TRUE}</definedName>
    <definedName name="wvu.ACC._4" hidden="1">{TRUE,TRUE,-1.25,-15.5,484.5,278.25,FALSE,FALSE,TRUE,FALSE,0,1,#N/A,452,#N/A,5.92592592592593,22.5714285714286,1,FALSE,FALSE,3,TRUE,1,FALSE,100,"Swvu.ACC.","ACwvu.ACC.",#N/A,FALSE,FALSE,0,0,0,0,2,"","",FALSE,FALSE,FALSE,FALSE,1,90,#N/A,#N/A,"=R1C1:R650C11",FALSE,#N/A,#N/A,FALSE,FALSE,FALSE,1,65532,65532,FALSE,FALSE,TRUE,TRUE,TRUE}</definedName>
    <definedName name="wvu.ACC._5" hidden="1">{TRUE,TRUE,-1.25,-15.5,484.5,278.25,FALSE,FALSE,TRUE,FALSE,0,1,#N/A,452,#N/A,5.92592592592593,22.5714285714286,1,FALSE,FALSE,3,TRUE,1,FALSE,100,"Swvu.ACC.","ACwvu.ACC.",#N/A,FALSE,FALSE,0,0,0,0,2,"","",FALSE,FALSE,FALSE,FALSE,1,90,#N/A,#N/A,"=R1C1:R650C11",FALSE,#N/A,#N/A,FALSE,FALSE,FALSE,1,65532,65532,FALSE,FALSE,TRUE,TRUE,TRUE}</definedName>
    <definedName name="wvu.AFAC." hidden="1">{TRUE,TRUE,-1.25,-15.5,484.5,278.25,FALSE,FALSE,TRUE,FALSE,0,1,#N/A,551,#N/A,5.92592592592593,22.5714285714286,1,FALSE,FALSE,3,TRUE,1,FALSE,100,"Swvu.AFAC.","ACwvu.AFAC.",#N/A,FALSE,FALSE,0,0,0,0,2,"","",FALSE,FALSE,FALSE,FALSE,1,90,#N/A,#N/A,"=R1C1:R650C11",FALSE,#N/A,#N/A,FALSE,FALSE,FALSE,1,65532,65532,FALSE,FALSE,TRUE,TRUE,TRUE}</definedName>
    <definedName name="wvu.AFAC._1" hidden="1">{TRUE,TRUE,-1.25,-15.5,484.5,278.25,FALSE,FALSE,TRUE,FALSE,0,1,#N/A,551,#N/A,5.92592592592593,22.5714285714286,1,FALSE,FALSE,3,TRUE,1,FALSE,100,"Swvu.AFAC.","ACwvu.AFAC.",#N/A,FALSE,FALSE,0,0,0,0,2,"","",FALSE,FALSE,FALSE,FALSE,1,90,#N/A,#N/A,"=R1C1:R650C11",FALSE,#N/A,#N/A,FALSE,FALSE,FALSE,1,65532,65532,FALSE,FALSE,TRUE,TRUE,TRUE}</definedName>
    <definedName name="wvu.AFAC._2" hidden="1">{TRUE,TRUE,-1.25,-15.5,484.5,278.25,FALSE,FALSE,TRUE,FALSE,0,1,#N/A,551,#N/A,5.92592592592593,22.5714285714286,1,FALSE,FALSE,3,TRUE,1,FALSE,100,"Swvu.AFAC.","ACwvu.AFAC.",#N/A,FALSE,FALSE,0,0,0,0,2,"","",FALSE,FALSE,FALSE,FALSE,1,90,#N/A,#N/A,"=R1C1:R650C11",FALSE,#N/A,#N/A,FALSE,FALSE,FALSE,1,65532,65532,FALSE,FALSE,TRUE,TRUE,TRUE}</definedName>
    <definedName name="wvu.AFAC._3" hidden="1">{TRUE,TRUE,-1.25,-15.5,484.5,278.25,FALSE,FALSE,TRUE,FALSE,0,1,#N/A,551,#N/A,5.92592592592593,22.5714285714286,1,FALSE,FALSE,3,TRUE,1,FALSE,100,"Swvu.AFAC.","ACwvu.AFAC.",#N/A,FALSE,FALSE,0,0,0,0,2,"","",FALSE,FALSE,FALSE,FALSE,1,90,#N/A,#N/A,"=R1C1:R650C11",FALSE,#N/A,#N/A,FALSE,FALSE,FALSE,1,65532,65532,FALSE,FALSE,TRUE,TRUE,TRUE}</definedName>
    <definedName name="wvu.AFAC._4" hidden="1">{TRUE,TRUE,-1.25,-15.5,484.5,278.25,FALSE,FALSE,TRUE,FALSE,0,1,#N/A,551,#N/A,5.92592592592593,22.5714285714286,1,FALSE,FALSE,3,TRUE,1,FALSE,100,"Swvu.AFAC.","ACwvu.AFAC.",#N/A,FALSE,FALSE,0,0,0,0,2,"","",FALSE,FALSE,FALSE,FALSE,1,90,#N/A,#N/A,"=R1C1:R650C11",FALSE,#N/A,#N/A,FALSE,FALSE,FALSE,1,65532,65532,FALSE,FALSE,TRUE,TRUE,TRUE}</definedName>
    <definedName name="wvu.AFAC._5" hidden="1">{TRUE,TRUE,-1.25,-15.5,484.5,278.25,FALSE,FALSE,TRUE,FALSE,0,1,#N/A,551,#N/A,5.92592592592593,22.5714285714286,1,FALSE,FALSE,3,TRUE,1,FALSE,100,"Swvu.AFAC.","ACwvu.AFAC.",#N/A,FALSE,FALSE,0,0,0,0,2,"","",FALSE,FALSE,FALSE,FALSE,1,90,#N/A,#N/A,"=R1C1:R650C11",FALSE,#N/A,#N/A,FALSE,FALSE,FALSE,1,65532,65532,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_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ELIMLUCRO."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1"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2"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3"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4"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_5" hidden="1">{TRUE,TRUE,-1.25,-15.5,484.5,278.25,FALSE,FALSE,TRUE,FALSE,0,3,#N/A,574,#N/A,6.75,22.5714285714286,1,FALSE,FALSE,3,TRUE,1,FALSE,100,"Swvu.ELIMLUCRO.","ACwvu.ELIMLUCRO.",#N/A,FALSE,FALSE,0,0,0,0,2,"","",FALSE,FALSE,FALSE,FALSE,1,90,#N/A,#N/A,"=R1C1:R650C11",FALSE,#N/A,#N/A,FALSE,FALSE,FALSE,1,65532,65532,FALSE,FALSE,TRUE,TRUE,TRUE}</definedName>
    <definedName name="wvu.ESTOQUES."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1"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2"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3"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4"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_5"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Fabio."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1"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2"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3"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4"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_5"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_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_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PERDAS."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1"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2"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3"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4"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_5" hidden="1">{TRUE,TRUE,-1.25,-15.5,484.5,278.25,FALSE,FALSE,TRUE,FALSE,0,5,#N/A,63,#N/A,7.47457627118644,22.5714285714286,1,FALSE,FALSE,3,TRUE,1,FALSE,100,"Swvu.LPERDAS.","ACwvu.LPERDAS.",#N/A,FALSE,FALSE,0,0,0,0,2,"","",FALSE,FALSE,FALSE,FALSE,1,90,#N/A,#N/A,"=R1C1:R650C11",FALSE,#N/A,#N/A,FALSE,FALSE,FALSE,1,65532,65532,FALSE,FALSE,TRUE,TRUE,TRUE}</definedName>
    <definedName name="wvu.PLANILHA2." hidden="1">{TRUE,TRUE,-1.25,-15.5,604.5,366.75,FALSE,FALSE,TRUE,TRUE,0,1,#N/A,1,#N/A,9.0125,24.4117647058824,1,FALSE,FALSE,3,TRUE,1,FALSE,100,"Swvu.PLANILHA2.","ACwvu.PLANILHA2.",#N/A,FALSE,FALSE,0.787401575,0.34,0.46,0.5,1,"","",FALSE,FALSE,FALSE,FALSE,1,#N/A,1,1,FALSE,FALSE,#N/A,#N/A,FALSE,FALSE,FALSE,9,65532,65532,FALSE,FALSE,TRUE,TRUE,TRUE}</definedName>
    <definedName name="wvu.RES432."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1"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2"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3"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4"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_5" hidden="1">{TRUE,TRUE,-1.25,-15.5,484.5,278.25,FALSE,FALSE,TRUE,FALSE,0,5,#N/A,593,#N/A,7.47457627118644,22.5714285714286,1,FALSE,FALSE,3,TRUE,1,FALSE,100,"Swvu.RES432.","ACwvu.RES432.",#N/A,FALSE,FALSE,0,0,0,0,2,"","",FALSE,FALSE,FALSE,FALSE,1,90,#N/A,#N/A,"=R1C1:R650C11",FALSE,#N/A,#N/A,FALSE,FALSE,FALSE,1,65532,65532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1"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2"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3"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4"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_5"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w.Rele" hidden="1">{#N/A,#N/A,FALSE,"Title Page";#N/A,#N/A,FALSE,"Conclusions";#N/A,#N/A,FALSE,"Assum.";#N/A,#N/A,FALSE,"Sun  DCF-WC-Dep";#N/A,#N/A,FALSE,"MarketValue";#N/A,#N/A,FALSE,"BalSheet";#N/A,#N/A,FALSE,"WACC";#N/A,#N/A,FALSE,"PC+ Info.";#N/A,#N/A,FALSE,"PC+Info_2"}</definedName>
    <definedName name="wwwwww"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x">#N/A</definedName>
    <definedName name="xcvgfty"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cvgfty_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REF_COLUMN_1" hidden="1">#REF!</definedName>
    <definedName name="XREF_COLUMN_10" hidden="1">#REF!</definedName>
    <definedName name="XREF_COLUMN_11" hidden="1">#REF!</definedName>
    <definedName name="XREF_COLUMN_2" hidden="1">#REF!</definedName>
    <definedName name="XREF_COLUMN_21"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9</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7</definedName>
    <definedName name="xx">#REF!</definedName>
    <definedName name="ytuiyui" hidden="1">{"Japan_Capers_Ed_Pub",#N/A,FALSE,"DI 2 YEAR MASTER SCHEDULE"}</definedName>
    <definedName name="ytuiyui_1" hidden="1">{"Japan_Capers_Ed_Pub",#N/A,FALSE,"DI 2 YEAR MASTER SCHEDULE"}</definedName>
    <definedName name="ytuiyui_2" hidden="1">{"Japan_Capers_Ed_Pub",#N/A,FALSE,"DI 2 YEAR MASTER SCHEDULE"}</definedName>
    <definedName name="ytuiyui_3" hidden="1">{"Japan_Capers_Ed_Pub",#N/A,FALSE,"DI 2 YEAR MASTER SCHEDULE"}</definedName>
    <definedName name="ytuiyui_4" hidden="1">{"Japan_Capers_Ed_Pub",#N/A,FALSE,"DI 2 YEAR MASTER SCHEDULE"}</definedName>
    <definedName name="ytuiyui_5" hidden="1">{"Japan_Capers_Ed_Pub",#N/A,FALSE,"DI 2 YEAR MASTER SCHEDULE"}</definedName>
    <definedName name="yy"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hidden="1">{"Fecha_Outubro",#N/A,FALSE,"FECHAMENTO-2002 ";"Defer_Outubro",#N/A,FALSE,"DIFERIDO";"Pis_Outubro",#N/A,FALSE,"PIS COFINS";"Iss_Outubro",#N/A,FALSE,"ISS"}</definedName>
    <definedName name="yyyyyy" hidden="1">{"Fecha_Setembro",#N/A,FALSE,"FECHAMENTO-2002 ";"Defer_Setembro",#N/A,FALSE,"DIFERIDO";"Pis_Setembro",#N/A,FALSE,"PIS COFINS";"Iss_Setembro",#N/A,FALSE,"ISS"}</definedName>
    <definedName name="yyyyyyy" hidden="1">{#N/A,#N/A,FALSE,"HONORÁRIOS"}</definedName>
    <definedName name="yyyyyyyy"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13" hidden="1">{#N/A,#N/A,TRUE,"7d";#N/A,#N/A,TRUE,"7g";#N/A,#N/A,TRUE,"7i"}</definedName>
    <definedName name="z" localSheetId="14" hidden="1">{#N/A,#N/A,TRUE,"7d";#N/A,#N/A,TRUE,"7g";#N/A,#N/A,TRUE,"7i"}</definedName>
    <definedName name="z" localSheetId="15" hidden="1">{#N/A,#N/A,TRUE,"7d";#N/A,#N/A,TRUE,"7g";#N/A,#N/A,TRUE,"7i"}</definedName>
    <definedName name="z" localSheetId="16" hidden="1">{#N/A,#N/A,TRUE,"7d";#N/A,#N/A,TRUE,"7g";#N/A,#N/A,TRUE,"7i"}</definedName>
    <definedName name="z" hidden="1">{#N/A,#N/A,TRUE,"7d";#N/A,#N/A,TRUE,"7g";#N/A,#N/A,TRUE,"7i"}</definedName>
    <definedName name="Z_0406B366_0268_11D5_B893_004F4E0074D6_.wvu.Cols" hidden="1">#REF!,#REF!</definedName>
    <definedName name="Z_96A1DA68_4B1E_11D6_8E4E_00508B133E2D_.wvu.Cols" hidden="1">#REF!</definedName>
    <definedName name="Z_96A1DA68_4B1E_11D6_8E4E_00508B133E2D_.wvu.FilterData" hidden="1">#REF!</definedName>
    <definedName name="Z_96A1DA68_4B1E_11D6_8E4E_00508B133E2D_.wvu.PrintArea" hidden="1">#REF!</definedName>
    <definedName name="zcd">#REF!</definedName>
    <definedName name="ZEROFIN.ZEROFIN">#N/A</definedName>
    <definedName name="zerofin1">#N/A</definedName>
    <definedName name="zzz.com" hidden="1">{#N/A,#N/A,FALSE,"Title Page";#N/A,#N/A,FALSE,"Conclusions";#N/A,#N/A,FALSE,"Assum.";#N/A,#N/A,FALSE,"Sun  DCF-WC-Dep";#N/A,#N/A,FALSE,"MarketValue";#N/A,#N/A,FALSE,"BalSheet";#N/A,#N/A,FALSE,"WACC";#N/A,#N/A,FALSE,"PC+ Info.";#N/A,#N/A,FALSE,"PC+Info_2"}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21" i="48" l="1"/>
  <c r="AO12" i="30" l="1"/>
  <c r="BA44" i="30"/>
  <c r="AZ44" i="30"/>
  <c r="AY44" i="30"/>
  <c r="AX44" i="30"/>
  <c r="AW44" i="30"/>
  <c r="AV44" i="30"/>
  <c r="AU44" i="30"/>
  <c r="AT44" i="30"/>
  <c r="AS44" i="30"/>
  <c r="AR44" i="30"/>
  <c r="BA31" i="30"/>
  <c r="AZ31" i="30"/>
  <c r="AY31" i="30"/>
  <c r="AX31" i="30"/>
  <c r="AW31" i="30"/>
  <c r="AV31" i="30"/>
  <c r="AU31" i="30"/>
  <c r="AT31" i="30"/>
  <c r="AS31" i="30"/>
  <c r="AR31" i="30"/>
  <c r="AG23" i="15"/>
  <c r="N11" i="42"/>
  <c r="R17" i="44"/>
  <c r="R16" i="44"/>
  <c r="R15" i="44"/>
  <c r="R14" i="44"/>
  <c r="R13" i="44"/>
  <c r="R25" i="44"/>
  <c r="R24" i="44"/>
  <c r="R23" i="44"/>
  <c r="R22" i="44"/>
  <c r="R21" i="44"/>
  <c r="R20" i="44"/>
  <c r="R19" i="44"/>
  <c r="R29" i="44"/>
  <c r="R28" i="44"/>
  <c r="R27" i="44"/>
  <c r="R58" i="44"/>
  <c r="R57" i="44"/>
  <c r="R56" i="44"/>
  <c r="R55" i="44"/>
  <c r="R54" i="44"/>
  <c r="R50" i="44"/>
  <c r="R49" i="44"/>
  <c r="R48" i="44"/>
  <c r="R47" i="44"/>
  <c r="R46" i="44"/>
  <c r="R45" i="44"/>
  <c r="R44" i="44"/>
  <c r="R42" i="44"/>
  <c r="R41" i="44"/>
  <c r="R40" i="44"/>
  <c r="R39" i="44"/>
  <c r="R38" i="44"/>
  <c r="R37" i="44"/>
  <c r="R36" i="44"/>
  <c r="R35" i="44"/>
  <c r="R56" i="46"/>
  <c r="R55" i="46"/>
  <c r="R54" i="46"/>
  <c r="R53" i="46"/>
  <c r="R52" i="46"/>
  <c r="R48" i="46"/>
  <c r="R47" i="46"/>
  <c r="R46" i="46"/>
  <c r="R45" i="46"/>
  <c r="R44" i="46"/>
  <c r="R43" i="46"/>
  <c r="R42" i="46"/>
  <c r="R40" i="46"/>
  <c r="R39" i="46"/>
  <c r="R38" i="46"/>
  <c r="R37" i="46"/>
  <c r="R36" i="46"/>
  <c r="R35" i="46"/>
  <c r="R34" i="46"/>
  <c r="R33" i="46"/>
  <c r="R27" i="46"/>
  <c r="R26" i="46"/>
  <c r="R25" i="46"/>
  <c r="R23" i="46"/>
  <c r="R22" i="46"/>
  <c r="R21" i="46"/>
  <c r="R20" i="46"/>
  <c r="R19" i="46"/>
  <c r="R17" i="46"/>
  <c r="R16" i="46"/>
  <c r="R15" i="46"/>
  <c r="R14" i="46"/>
  <c r="R13" i="46"/>
  <c r="R12" i="46"/>
  <c r="R59" i="42"/>
  <c r="R58" i="42"/>
  <c r="R57" i="42"/>
  <c r="R56" i="42"/>
  <c r="R55" i="42"/>
  <c r="R54" i="42"/>
  <c r="R50" i="42"/>
  <c r="R49" i="42"/>
  <c r="R48" i="42"/>
  <c r="R47" i="42"/>
  <c r="R46" i="42"/>
  <c r="R45" i="42"/>
  <c r="R44" i="42"/>
  <c r="R42" i="42"/>
  <c r="R41" i="42"/>
  <c r="R40" i="42"/>
  <c r="R39" i="42"/>
  <c r="R38" i="42"/>
  <c r="R37" i="42"/>
  <c r="R36" i="42"/>
  <c r="R35" i="42"/>
  <c r="R29" i="42"/>
  <c r="R28" i="42"/>
  <c r="R27" i="42"/>
  <c r="R25" i="42"/>
  <c r="R24" i="42"/>
  <c r="R23" i="42"/>
  <c r="R22" i="42"/>
  <c r="R21" i="42"/>
  <c r="R20" i="42"/>
  <c r="R19" i="42"/>
  <c r="R17" i="42"/>
  <c r="R16" i="42"/>
  <c r="R15" i="42"/>
  <c r="R14" i="42"/>
  <c r="R13" i="42"/>
  <c r="R12" i="42"/>
  <c r="R12" i="44"/>
  <c r="BA19" i="13"/>
  <c r="BA8" i="13"/>
  <c r="BA26" i="13" s="1"/>
  <c r="BA36" i="32"/>
  <c r="BA35" i="32"/>
  <c r="BA34" i="32"/>
  <c r="BA33" i="32"/>
  <c r="BA32" i="32"/>
  <c r="BA31" i="32"/>
  <c r="BA30" i="32"/>
  <c r="BA29" i="32"/>
  <c r="BA28" i="32"/>
  <c r="BA24" i="32"/>
  <c r="BA23" i="32"/>
  <c r="BA22" i="32"/>
  <c r="BA21" i="32"/>
  <c r="BA20" i="32"/>
  <c r="BA19" i="32"/>
  <c r="BA18" i="32"/>
  <c r="BA16" i="32"/>
  <c r="BA15" i="32"/>
  <c r="BA14" i="32"/>
  <c r="BA13" i="32"/>
  <c r="BA12" i="32"/>
  <c r="BA11" i="32"/>
  <c r="BA10" i="32"/>
  <c r="BA23" i="31"/>
  <c r="BA22" i="31"/>
  <c r="BA21" i="31"/>
  <c r="BA19" i="31"/>
  <c r="BA18" i="31"/>
  <c r="BA17" i="31"/>
  <c r="BA16" i="31"/>
  <c r="BA15" i="31"/>
  <c r="BA13" i="31"/>
  <c r="BA12" i="31"/>
  <c r="BA11" i="31"/>
  <c r="BA10" i="31"/>
  <c r="M72" i="44"/>
  <c r="M73" i="42"/>
  <c r="N79" i="42"/>
  <c r="N78" i="42"/>
  <c r="N66" i="42"/>
  <c r="AR3" i="13"/>
  <c r="M65" i="42"/>
  <c r="N65" i="42"/>
  <c r="M81" i="42"/>
  <c r="M78" i="46"/>
  <c r="M64" i="44"/>
  <c r="M68" i="46"/>
  <c r="N68" i="42"/>
  <c r="M78" i="44"/>
  <c r="AO39" i="48"/>
  <c r="M77" i="44"/>
  <c r="AP39" i="48"/>
  <c r="M74" i="44"/>
  <c r="M79" i="42"/>
  <c r="M78" i="42"/>
  <c r="M77" i="42" s="1"/>
  <c r="M75" i="42"/>
  <c r="M68" i="42"/>
  <c r="BA54" i="30"/>
  <c r="BA39" i="30"/>
  <c r="BA28" i="30"/>
  <c r="BA9" i="30"/>
  <c r="BA8" i="30"/>
  <c r="N25" i="39"/>
  <c r="M25" i="39"/>
  <c r="N21" i="39"/>
  <c r="M21" i="39"/>
  <c r="N17" i="39"/>
  <c r="M17" i="39"/>
  <c r="N13" i="39"/>
  <c r="M13" i="39"/>
  <c r="BA14" i="13" l="1"/>
  <c r="BA15" i="13"/>
  <c r="BA17" i="13"/>
  <c r="BA18" i="13"/>
  <c r="BA13" i="13"/>
  <c r="BA9" i="13"/>
  <c r="BA24" i="13"/>
  <c r="BA25" i="13"/>
  <c r="BA12" i="13"/>
  <c r="BA21" i="13"/>
  <c r="N77" i="42"/>
  <c r="N18" i="44" l="1"/>
  <c r="AO45" i="30"/>
  <c r="AP45" i="30"/>
  <c r="AO32" i="30"/>
  <c r="AP32" i="30"/>
  <c r="N53" i="42"/>
  <c r="M53" i="42"/>
  <c r="M43" i="42"/>
  <c r="N43" i="42"/>
  <c r="M34" i="42"/>
  <c r="M51" i="42" s="1"/>
  <c r="N34" i="42"/>
  <c r="M18" i="42"/>
  <c r="N18" i="42"/>
  <c r="M11" i="42"/>
  <c r="L56" i="40"/>
  <c r="M56" i="40"/>
  <c r="N56" i="40"/>
  <c r="M41" i="46"/>
  <c r="L47" i="40"/>
  <c r="M47" i="40"/>
  <c r="N47" i="40"/>
  <c r="N53" i="40"/>
  <c r="N55" i="40" s="1"/>
  <c r="L46" i="40"/>
  <c r="L53" i="40" s="1"/>
  <c r="L55" i="40" s="1"/>
  <c r="M46" i="40"/>
  <c r="N46" i="40"/>
  <c r="L35" i="40"/>
  <c r="M35" i="40"/>
  <c r="N35" i="40"/>
  <c r="L30" i="40"/>
  <c r="M30" i="40"/>
  <c r="N30" i="40"/>
  <c r="L25" i="40"/>
  <c r="L33" i="40" s="1"/>
  <c r="M25" i="40"/>
  <c r="M33" i="40" s="1"/>
  <c r="N25" i="40"/>
  <c r="N33" i="40" s="1"/>
  <c r="L15" i="40"/>
  <c r="M15" i="40"/>
  <c r="N15" i="40"/>
  <c r="L11" i="40"/>
  <c r="M11" i="40"/>
  <c r="N11" i="40"/>
  <c r="N51" i="42" l="1"/>
  <c r="N61" i="42" s="1"/>
  <c r="M53" i="40"/>
  <c r="M55" i="40" s="1"/>
  <c r="K29" i="35" l="1"/>
  <c r="F29" i="35"/>
  <c r="K28" i="35"/>
  <c r="F28" i="35"/>
  <c r="K27" i="35"/>
  <c r="F27" i="35"/>
  <c r="K26" i="35"/>
  <c r="F26" i="35"/>
  <c r="K25" i="35"/>
  <c r="F25" i="35"/>
  <c r="K24" i="35"/>
  <c r="F24" i="35"/>
  <c r="K23" i="35"/>
  <c r="F23" i="35"/>
  <c r="K22" i="35"/>
  <c r="F22" i="35"/>
  <c r="K21" i="35"/>
  <c r="F21" i="35"/>
  <c r="K20" i="35"/>
  <c r="F20" i="35"/>
  <c r="K19" i="35"/>
  <c r="F19" i="35"/>
  <c r="K18" i="35"/>
  <c r="F18" i="35"/>
  <c r="K17" i="35"/>
  <c r="F17" i="35"/>
  <c r="K16" i="35"/>
  <c r="F16" i="35"/>
  <c r="K15" i="35"/>
  <c r="F15" i="35"/>
  <c r="K14" i="35"/>
  <c r="F14" i="35"/>
  <c r="K13" i="35"/>
  <c r="F13" i="35"/>
  <c r="K12" i="35"/>
  <c r="F12" i="35"/>
  <c r="K11" i="35"/>
  <c r="F11" i="35"/>
  <c r="K10" i="35"/>
  <c r="F10" i="35"/>
  <c r="K9" i="35"/>
  <c r="F9" i="35"/>
  <c r="AO17" i="15" l="1"/>
  <c r="AO10" i="13" s="1"/>
  <c r="AP21" i="14"/>
  <c r="AO21" i="14"/>
  <c r="N66" i="44"/>
  <c r="N67" i="44"/>
  <c r="N76" i="44"/>
  <c r="N53" i="44"/>
  <c r="N34" i="44"/>
  <c r="N43" i="44"/>
  <c r="N11" i="44"/>
  <c r="N31" i="44" s="1"/>
  <c r="M66" i="44"/>
  <c r="M67" i="44"/>
  <c r="M76" i="44"/>
  <c r="M53" i="44"/>
  <c r="M34" i="44"/>
  <c r="M43" i="44"/>
  <c r="M11" i="44"/>
  <c r="M18" i="44"/>
  <c r="R61" i="46"/>
  <c r="R51" i="46"/>
  <c r="R31" i="46"/>
  <c r="R41" i="46"/>
  <c r="R8" i="46"/>
  <c r="R9" i="46" s="1"/>
  <c r="N64" i="46"/>
  <c r="N65" i="46"/>
  <c r="N71" i="46" s="1"/>
  <c r="N73" i="46" s="1"/>
  <c r="N77" i="46" s="1"/>
  <c r="N79" i="46" s="1"/>
  <c r="N74" i="46"/>
  <c r="N51" i="46"/>
  <c r="N32" i="46"/>
  <c r="N41" i="46"/>
  <c r="N11" i="46"/>
  <c r="N18" i="46"/>
  <c r="M64" i="46"/>
  <c r="M65" i="46"/>
  <c r="M74" i="46"/>
  <c r="M51" i="46"/>
  <c r="M32" i="46"/>
  <c r="M6" i="46"/>
  <c r="M11" i="46"/>
  <c r="M18" i="46"/>
  <c r="AP12" i="13"/>
  <c r="AO19" i="13"/>
  <c r="AP19" i="13"/>
  <c r="AO18" i="13"/>
  <c r="AP18" i="13"/>
  <c r="AO12" i="13"/>
  <c r="AN12" i="13"/>
  <c r="AP13" i="13"/>
  <c r="AO13" i="13"/>
  <c r="AP14" i="16"/>
  <c r="AO14" i="16"/>
  <c r="AO24" i="13"/>
  <c r="AP24" i="13"/>
  <c r="AP13" i="17"/>
  <c r="AO13" i="17"/>
  <c r="AP9" i="17"/>
  <c r="AO9" i="17"/>
  <c r="AO18" i="30"/>
  <c r="AO11" i="30"/>
  <c r="AP11" i="30"/>
  <c r="BA11" i="30" s="1"/>
  <c r="AP12" i="30"/>
  <c r="AO16" i="30"/>
  <c r="AP16" i="30"/>
  <c r="AP18" i="30"/>
  <c r="BA18" i="30" s="1"/>
  <c r="AO19" i="30"/>
  <c r="AP19" i="30"/>
  <c r="AP41" i="30" s="1"/>
  <c r="AO21" i="30"/>
  <c r="AP21" i="30"/>
  <c r="AO25" i="30"/>
  <c r="AP25" i="30"/>
  <c r="AO54" i="30"/>
  <c r="AP54" i="30"/>
  <c r="AO39" i="30"/>
  <c r="AO28" i="30"/>
  <c r="AO9" i="30"/>
  <c r="AP7" i="30"/>
  <c r="AO7" i="30"/>
  <c r="AO8" i="30"/>
  <c r="E18" i="13"/>
  <c r="AJ11" i="30"/>
  <c r="AJ10" i="30"/>
  <c r="C129" i="37"/>
  <c r="E60" i="37"/>
  <c r="E55" i="37"/>
  <c r="E12" i="37" s="1"/>
  <c r="E11" i="37" s="1"/>
  <c r="N37" i="37"/>
  <c r="N41" i="37"/>
  <c r="N40" i="37"/>
  <c r="N39" i="37"/>
  <c r="N38" i="37"/>
  <c r="M41" i="37"/>
  <c r="M40" i="37"/>
  <c r="M37" i="37" s="1"/>
  <c r="M39" i="37"/>
  <c r="M38" i="37"/>
  <c r="L37" i="37"/>
  <c r="L41" i="37"/>
  <c r="L40" i="37"/>
  <c r="L39" i="37"/>
  <c r="L38" i="37"/>
  <c r="K37" i="37"/>
  <c r="K41" i="37"/>
  <c r="K40" i="37"/>
  <c r="K39" i="37"/>
  <c r="K38" i="37"/>
  <c r="J41" i="37"/>
  <c r="J37" i="37" s="1"/>
  <c r="J40" i="37"/>
  <c r="J39" i="37"/>
  <c r="J38" i="37"/>
  <c r="I37" i="37"/>
  <c r="I41" i="37"/>
  <c r="I40" i="37"/>
  <c r="I39" i="37"/>
  <c r="I38" i="37"/>
  <c r="H37" i="37"/>
  <c r="H41" i="37"/>
  <c r="H40" i="37"/>
  <c r="H39" i="37"/>
  <c r="H38" i="37"/>
  <c r="G41" i="37"/>
  <c r="G37" i="37" s="1"/>
  <c r="G40" i="37"/>
  <c r="G39" i="37"/>
  <c r="G38" i="37"/>
  <c r="F41" i="37"/>
  <c r="F40" i="37"/>
  <c r="F39" i="37"/>
  <c r="F38" i="37"/>
  <c r="E41" i="37"/>
  <c r="E40" i="37"/>
  <c r="E39" i="37"/>
  <c r="E38" i="37"/>
  <c r="N26" i="37"/>
  <c r="N31" i="37"/>
  <c r="N30" i="37"/>
  <c r="N29" i="37"/>
  <c r="N28" i="37"/>
  <c r="N27" i="37"/>
  <c r="M26" i="37"/>
  <c r="M31" i="37"/>
  <c r="M30" i="37"/>
  <c r="M29" i="37"/>
  <c r="M28" i="37"/>
  <c r="M27" i="37"/>
  <c r="L26" i="37"/>
  <c r="L31" i="37"/>
  <c r="L30" i="37"/>
  <c r="L29" i="37"/>
  <c r="L28" i="37"/>
  <c r="L27" i="37"/>
  <c r="K26" i="37"/>
  <c r="K31" i="37"/>
  <c r="K30" i="37"/>
  <c r="K29" i="37"/>
  <c r="K28" i="37"/>
  <c r="K27" i="37"/>
  <c r="J31" i="37"/>
  <c r="J30" i="37"/>
  <c r="J26" i="37" s="1"/>
  <c r="J29" i="37"/>
  <c r="J28" i="37"/>
  <c r="J27" i="37"/>
  <c r="I26" i="37"/>
  <c r="I31" i="37"/>
  <c r="I30" i="37"/>
  <c r="I29" i="37"/>
  <c r="I28" i="37"/>
  <c r="I27" i="37"/>
  <c r="H26" i="37"/>
  <c r="H31" i="37"/>
  <c r="H30" i="37"/>
  <c r="H29" i="37"/>
  <c r="H28" i="37"/>
  <c r="H27" i="37"/>
  <c r="G26" i="37"/>
  <c r="G31" i="37"/>
  <c r="G30" i="37"/>
  <c r="G29" i="37"/>
  <c r="G28" i="37"/>
  <c r="G27" i="37"/>
  <c r="F13" i="37"/>
  <c r="G23" i="37"/>
  <c r="H23" i="37"/>
  <c r="I23" i="37"/>
  <c r="J23" i="37"/>
  <c r="K23" i="37"/>
  <c r="L23" i="37"/>
  <c r="M23" i="37"/>
  <c r="N23" i="37"/>
  <c r="N17" i="37"/>
  <c r="N21" i="37"/>
  <c r="N20" i="37"/>
  <c r="N19" i="37"/>
  <c r="N18" i="37"/>
  <c r="M17" i="37"/>
  <c r="M21" i="37"/>
  <c r="M20" i="37"/>
  <c r="M19" i="37"/>
  <c r="M18" i="37"/>
  <c r="L17" i="37"/>
  <c r="L20" i="37"/>
  <c r="L19" i="37"/>
  <c r="L18" i="37"/>
  <c r="L21" i="37"/>
  <c r="K17" i="37"/>
  <c r="K21" i="37"/>
  <c r="K20" i="37"/>
  <c r="K19" i="37"/>
  <c r="K18" i="37"/>
  <c r="J17" i="37"/>
  <c r="J20" i="37"/>
  <c r="J19" i="37"/>
  <c r="J18" i="37"/>
  <c r="J21" i="37"/>
  <c r="I17" i="37"/>
  <c r="I21" i="37"/>
  <c r="I20" i="37"/>
  <c r="I19" i="37"/>
  <c r="I18" i="37"/>
  <c r="H17" i="37"/>
  <c r="H18" i="37"/>
  <c r="H19" i="37"/>
  <c r="H20" i="37"/>
  <c r="H21" i="37"/>
  <c r="G17" i="37"/>
  <c r="G18" i="37"/>
  <c r="G19" i="37"/>
  <c r="G20" i="37"/>
  <c r="G21" i="37"/>
  <c r="F18" i="37"/>
  <c r="F19" i="37"/>
  <c r="F20" i="37"/>
  <c r="E21" i="37"/>
  <c r="E20" i="37"/>
  <c r="E19" i="37"/>
  <c r="E18" i="37"/>
  <c r="H13" i="37"/>
  <c r="G14" i="37"/>
  <c r="G13" i="37"/>
  <c r="F14" i="37"/>
  <c r="F12" i="37"/>
  <c r="E13" i="37"/>
  <c r="E14" i="37"/>
  <c r="E15" i="37"/>
  <c r="N11" i="37"/>
  <c r="N12" i="37"/>
  <c r="N13" i="37"/>
  <c r="N14" i="37"/>
  <c r="N15" i="37"/>
  <c r="M15" i="37"/>
  <c r="L15" i="37"/>
  <c r="K15" i="37"/>
  <c r="J15" i="37"/>
  <c r="I15" i="37"/>
  <c r="H15" i="37"/>
  <c r="G15" i="37"/>
  <c r="F15" i="37"/>
  <c r="E132" i="37"/>
  <c r="F132" i="37"/>
  <c r="G132" i="37"/>
  <c r="H132" i="37"/>
  <c r="I132" i="37"/>
  <c r="J132" i="37"/>
  <c r="K132" i="37"/>
  <c r="L132" i="37"/>
  <c r="M132" i="37"/>
  <c r="N132" i="37"/>
  <c r="N73" i="44" l="1"/>
  <c r="N75" i="44" s="1"/>
  <c r="AP8" i="30"/>
  <c r="BA46" i="30"/>
  <c r="BA43" i="30"/>
  <c r="BA36" i="30"/>
  <c r="BA35" i="30"/>
  <c r="BA34" i="30"/>
  <c r="BA33" i="30"/>
  <c r="BA30" i="30"/>
  <c r="BA56" i="30"/>
  <c r="BA21" i="30"/>
  <c r="BA47" i="30"/>
  <c r="BA17" i="30"/>
  <c r="BA49" i="30"/>
  <c r="BA16" i="30"/>
  <c r="BA48" i="30"/>
  <c r="BA12" i="30"/>
  <c r="BA58" i="30"/>
  <c r="BA42" i="30"/>
  <c r="BA10" i="30"/>
  <c r="BA25" i="30"/>
  <c r="BA57" i="30"/>
  <c r="BA23" i="30"/>
  <c r="BA45" i="30"/>
  <c r="BA32" i="30"/>
  <c r="AP9" i="30"/>
  <c r="AP28" i="30"/>
  <c r="AP39" i="30"/>
  <c r="M31" i="44"/>
  <c r="R53" i="44"/>
  <c r="R11" i="44"/>
  <c r="BA19" i="30"/>
  <c r="AO41" i="30"/>
  <c r="BA41" i="30" s="1"/>
  <c r="N79" i="44"/>
  <c r="N81" i="44" s="1"/>
  <c r="C128" i="37"/>
  <c r="E37" i="37"/>
  <c r="M71" i="46"/>
  <c r="M73" i="46" s="1"/>
  <c r="M77" i="46" s="1"/>
  <c r="M79" i="46" s="1"/>
  <c r="M73" i="44"/>
  <c r="M75" i="44" s="1"/>
  <c r="M79" i="44" s="1"/>
  <c r="M81" i="44" s="1"/>
  <c r="AO14" i="30"/>
  <c r="N51" i="44"/>
  <c r="N60" i="44" s="1"/>
  <c r="M51" i="44"/>
  <c r="M60" i="44" s="1"/>
  <c r="R43" i="44"/>
  <c r="R34" i="44"/>
  <c r="R18" i="44"/>
  <c r="R18" i="46"/>
  <c r="N49" i="46"/>
  <c r="N58" i="46" s="1"/>
  <c r="R32" i="46"/>
  <c r="M49" i="46"/>
  <c r="M58" i="46" s="1"/>
  <c r="M29" i="46"/>
  <c r="R11" i="46"/>
  <c r="R29" i="46"/>
  <c r="R69" i="46"/>
  <c r="R77" i="46"/>
  <c r="R68" i="46"/>
  <c r="R62" i="46"/>
  <c r="R70" i="46"/>
  <c r="R78" i="46"/>
  <c r="R72" i="46"/>
  <c r="R63" i="46"/>
  <c r="R71" i="46"/>
  <c r="R79" i="46"/>
  <c r="R64" i="46"/>
  <c r="R10" i="46"/>
  <c r="R76" i="46"/>
  <c r="R65" i="46"/>
  <c r="R73" i="46"/>
  <c r="R75" i="46"/>
  <c r="R66" i="46"/>
  <c r="R74" i="46"/>
  <c r="R67" i="46"/>
  <c r="R49" i="46"/>
  <c r="R58" i="46" s="1"/>
  <c r="N29" i="46"/>
  <c r="N6" i="46"/>
  <c r="M7" i="46"/>
  <c r="M61" i="46" s="1"/>
  <c r="AP17" i="13"/>
  <c r="AO17" i="13"/>
  <c r="AO23" i="30"/>
  <c r="E17" i="37"/>
  <c r="E23" i="37"/>
  <c r="E31" i="37" s="1"/>
  <c r="E30" i="37"/>
  <c r="E29" i="37"/>
  <c r="E27" i="37"/>
  <c r="E28" i="37"/>
  <c r="R31" i="44" l="1"/>
  <c r="R51" i="44"/>
  <c r="R60" i="44" s="1"/>
  <c r="M10" i="46"/>
  <c r="M31" i="46"/>
  <c r="M9" i="46"/>
  <c r="N7" i="46"/>
  <c r="N61" i="46" s="1"/>
  <c r="M8" i="46"/>
  <c r="AP23" i="30"/>
  <c r="E26" i="37"/>
  <c r="N10" i="46" l="1"/>
  <c r="N8" i="46"/>
  <c r="N9" i="46"/>
  <c r="N31" i="46"/>
  <c r="N125" i="37" l="1"/>
  <c r="N124" i="37"/>
  <c r="M125" i="37"/>
  <c r="M124" i="37"/>
  <c r="L125" i="37"/>
  <c r="L124" i="37"/>
  <c r="K125" i="37"/>
  <c r="K124" i="37"/>
  <c r="J125" i="37"/>
  <c r="J124" i="37"/>
  <c r="I125" i="37"/>
  <c r="I124" i="37"/>
  <c r="H125" i="37"/>
  <c r="H124" i="37"/>
  <c r="G125" i="37"/>
  <c r="G124" i="37"/>
  <c r="F124" i="37"/>
  <c r="E125" i="37"/>
  <c r="E124" i="37"/>
  <c r="E123" i="37" s="1"/>
  <c r="N120" i="37"/>
  <c r="M120" i="37"/>
  <c r="L120" i="37"/>
  <c r="K120" i="37"/>
  <c r="J120" i="37"/>
  <c r="I120" i="37"/>
  <c r="H120" i="37"/>
  <c r="G120" i="37"/>
  <c r="E120" i="37"/>
  <c r="N117" i="37"/>
  <c r="L117" i="37"/>
  <c r="M117" i="37"/>
  <c r="K117" i="37"/>
  <c r="J117" i="37"/>
  <c r="I117" i="37"/>
  <c r="H117" i="37"/>
  <c r="G117" i="37"/>
  <c r="F117" i="37"/>
  <c r="F21" i="37" s="1"/>
  <c r="E117" i="37"/>
  <c r="F114" i="37"/>
  <c r="E114" i="37"/>
  <c r="G104" i="37"/>
  <c r="F17" i="37" l="1"/>
  <c r="F37" i="37"/>
  <c r="F120" i="37"/>
  <c r="F125" i="37" s="1"/>
  <c r="F104" i="37"/>
  <c r="E104" i="37"/>
  <c r="E90" i="37"/>
  <c r="E87" i="37"/>
  <c r="E97" i="37" s="1"/>
  <c r="E74" i="37"/>
  <c r="F74" i="37"/>
  <c r="G74" i="37"/>
  <c r="H74" i="37"/>
  <c r="I74" i="37"/>
  <c r="J74" i="37"/>
  <c r="K74" i="37"/>
  <c r="L74" i="37"/>
  <c r="M74" i="37"/>
  <c r="N74" i="37"/>
  <c r="J68" i="37"/>
  <c r="I60" i="37"/>
  <c r="J60" i="37"/>
  <c r="N60" i="37"/>
  <c r="M60" i="37"/>
  <c r="L60" i="37"/>
  <c r="K60" i="37"/>
  <c r="H60" i="37"/>
  <c r="G60" i="37"/>
  <c r="F60" i="37"/>
  <c r="J54" i="37"/>
  <c r="J67" i="37" s="1"/>
  <c r="K54" i="37"/>
  <c r="K67" i="37" s="1"/>
  <c r="J55" i="37"/>
  <c r="K55" i="37"/>
  <c r="L55" i="37"/>
  <c r="L54" i="37" s="1"/>
  <c r="M55" i="37"/>
  <c r="M54" i="37" s="1"/>
  <c r="N55" i="37"/>
  <c r="N54" i="37" s="1"/>
  <c r="F55" i="37"/>
  <c r="AN6" i="13"/>
  <c r="AO6" i="13"/>
  <c r="AO7" i="13" s="1"/>
  <c r="E54" i="37"/>
  <c r="E68" i="37" s="1"/>
  <c r="I55" i="37"/>
  <c r="I54" i="37" s="1"/>
  <c r="H55" i="37"/>
  <c r="H12" i="37" s="1"/>
  <c r="G55" i="37"/>
  <c r="G12" i="37" s="1"/>
  <c r="AN6" i="14"/>
  <c r="AN7" i="14" s="1"/>
  <c r="I13" i="37"/>
  <c r="AN6" i="15"/>
  <c r="AO6" i="15" s="1"/>
  <c r="AN7" i="15"/>
  <c r="AP17" i="15" l="1"/>
  <c r="AP10" i="13" s="1"/>
  <c r="BA10" i="13" s="1"/>
  <c r="E67" i="37"/>
  <c r="E93" i="37"/>
  <c r="E98" i="37" s="1"/>
  <c r="N68" i="37"/>
  <c r="N67" i="37"/>
  <c r="I66" i="37"/>
  <c r="I68" i="37"/>
  <c r="I67" i="37"/>
  <c r="M67" i="37"/>
  <c r="M68" i="37"/>
  <c r="L68" i="37"/>
  <c r="L67" i="37"/>
  <c r="H66" i="37"/>
  <c r="AO7" i="15"/>
  <c r="AP6" i="15"/>
  <c r="AP7" i="15" s="1"/>
  <c r="AN7" i="13"/>
  <c r="AN8" i="13" s="1"/>
  <c r="K68" i="37"/>
  <c r="AO8" i="13"/>
  <c r="H54" i="37"/>
  <c r="I12" i="37"/>
  <c r="AO6" i="14"/>
  <c r="AP6" i="13"/>
  <c r="L52" i="33"/>
  <c r="L54" i="33" s="1"/>
  <c r="L66" i="33" s="1"/>
  <c r="N67" i="42"/>
  <c r="N74" i="42" s="1"/>
  <c r="N76" i="42" s="1"/>
  <c r="N80" i="42" s="1"/>
  <c r="N82" i="42" s="1"/>
  <c r="M67" i="42"/>
  <c r="M74" i="42" s="1"/>
  <c r="M76" i="42" s="1"/>
  <c r="M80" i="42" s="1"/>
  <c r="M82" i="42" s="1"/>
  <c r="M61" i="42"/>
  <c r="N31" i="42"/>
  <c r="M31" i="42"/>
  <c r="R43" i="40"/>
  <c r="R38" i="40"/>
  <c r="R35" i="40" s="1"/>
  <c r="R37" i="40"/>
  <c r="R36" i="40"/>
  <c r="R32" i="40"/>
  <c r="R31" i="40"/>
  <c r="R30" i="40" s="1"/>
  <c r="R33" i="40" s="1"/>
  <c r="R29" i="40"/>
  <c r="R28" i="40"/>
  <c r="R27" i="40"/>
  <c r="R26" i="40"/>
  <c r="R25" i="40" s="1"/>
  <c r="R24" i="40"/>
  <c r="R20" i="40"/>
  <c r="R19" i="40"/>
  <c r="R17" i="40"/>
  <c r="R16" i="40"/>
  <c r="R15" i="40"/>
  <c r="R14" i="40"/>
  <c r="R13" i="40"/>
  <c r="R12" i="40"/>
  <c r="R11" i="40" s="1"/>
  <c r="R8" i="40"/>
  <c r="R9" i="40" s="1"/>
  <c r="N59" i="40"/>
  <c r="N61" i="40" s="1"/>
  <c r="M59" i="40"/>
  <c r="M61" i="40" s="1"/>
  <c r="N43" i="40"/>
  <c r="N40" i="40"/>
  <c r="M43" i="40"/>
  <c r="M40" i="40"/>
  <c r="N24" i="40"/>
  <c r="N22" i="40"/>
  <c r="M24" i="40"/>
  <c r="M22" i="40"/>
  <c r="N6" i="40"/>
  <c r="M6" i="40"/>
  <c r="M9" i="50"/>
  <c r="J21" i="50"/>
  <c r="I21" i="50"/>
  <c r="J10" i="50"/>
  <c r="J17" i="50" s="1"/>
  <c r="I10" i="50"/>
  <c r="I17" i="50" s="1"/>
  <c r="M21" i="50"/>
  <c r="J7" i="50"/>
  <c r="J8" i="50" s="1"/>
  <c r="J6" i="50"/>
  <c r="I6" i="50"/>
  <c r="AP52" i="48"/>
  <c r="AO52" i="48"/>
  <c r="AP42" i="48"/>
  <c r="AO42" i="48"/>
  <c r="AP21" i="48"/>
  <c r="AO10" i="48"/>
  <c r="AO28" i="48" s="1"/>
  <c r="BA9" i="32"/>
  <c r="BA8" i="32"/>
  <c r="AP27" i="32"/>
  <c r="AO27" i="32"/>
  <c r="AO25" i="32"/>
  <c r="AP17" i="32"/>
  <c r="AO17" i="32"/>
  <c r="AP9" i="32"/>
  <c r="AP25" i="32" s="1"/>
  <c r="AP38" i="32" s="1"/>
  <c r="AO9" i="32"/>
  <c r="AP6" i="32"/>
  <c r="AP7" i="32" s="1"/>
  <c r="AP8" i="32" s="1"/>
  <c r="AO6" i="32"/>
  <c r="AO7" i="32" s="1"/>
  <c r="BA14" i="31"/>
  <c r="AP9" i="31"/>
  <c r="AO9" i="31"/>
  <c r="AP14" i="31"/>
  <c r="AP25" i="31" s="1"/>
  <c r="AO14" i="31"/>
  <c r="AO25" i="31" s="1"/>
  <c r="BA8" i="17"/>
  <c r="BA20" i="17" s="1"/>
  <c r="AP20" i="17"/>
  <c r="AO20" i="17"/>
  <c r="AP6" i="17"/>
  <c r="AO6" i="17"/>
  <c r="BA14" i="16"/>
  <c r="BA8" i="16"/>
  <c r="BA12" i="16" s="1"/>
  <c r="AP17" i="30"/>
  <c r="AO17" i="30"/>
  <c r="AP6" i="16"/>
  <c r="AO6" i="16"/>
  <c r="AO7" i="16" s="1"/>
  <c r="BA15" i="15"/>
  <c r="BA8" i="15"/>
  <c r="BA14" i="15" s="1"/>
  <c r="BA17" i="15"/>
  <c r="BA8" i="14"/>
  <c r="AP26" i="14"/>
  <c r="AP9" i="13" s="1"/>
  <c r="AO26" i="14"/>
  <c r="AO9" i="13" s="1"/>
  <c r="AP6" i="30"/>
  <c r="AO6" i="30"/>
  <c r="AO24" i="18"/>
  <c r="AP24" i="18"/>
  <c r="AN10" i="18"/>
  <c r="AN11" i="18"/>
  <c r="AO11" i="18"/>
  <c r="AO10" i="18" s="1"/>
  <c r="AP11" i="18"/>
  <c r="AN14" i="18"/>
  <c r="AO14" i="18"/>
  <c r="AP14" i="18"/>
  <c r="AN19" i="18"/>
  <c r="AO19" i="18"/>
  <c r="AO18" i="18" s="1"/>
  <c r="AP19" i="18"/>
  <c r="AP18" i="18" s="1"/>
  <c r="AN24" i="18"/>
  <c r="AN18" i="18" s="1"/>
  <c r="AN27" i="18"/>
  <c r="AO27" i="18"/>
  <c r="AP27" i="18"/>
  <c r="AN33" i="18"/>
  <c r="AO33" i="18"/>
  <c r="AP33" i="18"/>
  <c r="AN36" i="18"/>
  <c r="AO36" i="18"/>
  <c r="AN37" i="18"/>
  <c r="AO37" i="18"/>
  <c r="AP37" i="18"/>
  <c r="AP36" i="18" s="1"/>
  <c r="AN41" i="18"/>
  <c r="AN40" i="18" s="1"/>
  <c r="AO41" i="18"/>
  <c r="AO40" i="18" s="1"/>
  <c r="AP41" i="18"/>
  <c r="AP40" i="18" s="1"/>
  <c r="R53" i="42" l="1"/>
  <c r="R11" i="42"/>
  <c r="AP14" i="30"/>
  <c r="BA14" i="30" s="1"/>
  <c r="BA15" i="30"/>
  <c r="R43" i="42"/>
  <c r="R34" i="42"/>
  <c r="R18" i="42"/>
  <c r="AO33" i="48"/>
  <c r="AO54" i="48" s="1"/>
  <c r="AO56" i="48" s="1"/>
  <c r="R40" i="40"/>
  <c r="R22" i="40"/>
  <c r="AP10" i="30"/>
  <c r="AP13" i="30" s="1"/>
  <c r="BA13" i="30" s="1"/>
  <c r="AP11" i="13"/>
  <c r="AO10" i="30"/>
  <c r="AO13" i="30" s="1"/>
  <c r="AO11" i="13"/>
  <c r="AO16" i="13" s="1"/>
  <c r="AO20" i="13" s="1"/>
  <c r="AO22" i="13" s="1"/>
  <c r="AO38" i="32"/>
  <c r="BA27" i="32"/>
  <c r="BA17" i="32"/>
  <c r="BA25" i="32" s="1"/>
  <c r="BA9" i="31"/>
  <c r="BA25" i="31" s="1"/>
  <c r="AP7" i="13"/>
  <c r="AP8" i="13" s="1"/>
  <c r="AP6" i="14"/>
  <c r="AP7" i="14" s="1"/>
  <c r="AO7" i="14"/>
  <c r="BA26" i="14"/>
  <c r="H68" i="37"/>
  <c r="H67" i="37"/>
  <c r="R61" i="40"/>
  <c r="R47" i="40"/>
  <c r="R56" i="40"/>
  <c r="R54" i="40"/>
  <c r="R53" i="40"/>
  <c r="R52" i="40"/>
  <c r="R60" i="40"/>
  <c r="R46" i="40"/>
  <c r="R44" i="40"/>
  <c r="R59" i="40"/>
  <c r="R45" i="40"/>
  <c r="R10" i="40"/>
  <c r="R58" i="40"/>
  <c r="R57" i="40"/>
  <c r="R55" i="40"/>
  <c r="R51" i="40"/>
  <c r="R50" i="40"/>
  <c r="R49" i="40"/>
  <c r="R48" i="40"/>
  <c r="N7" i="40"/>
  <c r="N10" i="40" s="1"/>
  <c r="M7" i="40"/>
  <c r="M8" i="40" s="1"/>
  <c r="M16" i="50"/>
  <c r="M17" i="50"/>
  <c r="M10" i="50"/>
  <c r="M11" i="50"/>
  <c r="M12" i="50"/>
  <c r="M13" i="50"/>
  <c r="M14" i="50"/>
  <c r="M15" i="50"/>
  <c r="M19" i="50"/>
  <c r="M20" i="50"/>
  <c r="J9" i="50"/>
  <c r="I7" i="50"/>
  <c r="I9" i="50" s="1"/>
  <c r="I8" i="50"/>
  <c r="AO8" i="32"/>
  <c r="BA11" i="17"/>
  <c r="BA10" i="17"/>
  <c r="BA15" i="17"/>
  <c r="BA17" i="17"/>
  <c r="BA18" i="17"/>
  <c r="BA9" i="17"/>
  <c r="BA13" i="17"/>
  <c r="BA14" i="17"/>
  <c r="BA16" i="17"/>
  <c r="AP7" i="17"/>
  <c r="AP8" i="17" s="1"/>
  <c r="AO7" i="17"/>
  <c r="AO8" i="17" s="1"/>
  <c r="BA9" i="16"/>
  <c r="BA10" i="16"/>
  <c r="BA11" i="16"/>
  <c r="AP7" i="16"/>
  <c r="AP8" i="16" s="1"/>
  <c r="AO8" i="16"/>
  <c r="BA9" i="15"/>
  <c r="BA10" i="15"/>
  <c r="BA11" i="15"/>
  <c r="BA12" i="15"/>
  <c r="BA13" i="15"/>
  <c r="AP8" i="15"/>
  <c r="AO8" i="15"/>
  <c r="BA15" i="14"/>
  <c r="BA16" i="14"/>
  <c r="BA17" i="14"/>
  <c r="BA19" i="14"/>
  <c r="BA20" i="14"/>
  <c r="BA21" i="14"/>
  <c r="BA22" i="14"/>
  <c r="BA9" i="14"/>
  <c r="BA23" i="14"/>
  <c r="BA10" i="14"/>
  <c r="BA24" i="14"/>
  <c r="BA11" i="14"/>
  <c r="AP8" i="14"/>
  <c r="AO8" i="14"/>
  <c r="AP10" i="18"/>
  <c r="AP9" i="18" s="1"/>
  <c r="AP44" i="18" s="1"/>
  <c r="AO9" i="18"/>
  <c r="AO44" i="18" s="1"/>
  <c r="AN9" i="18"/>
  <c r="AN44" i="18" s="1"/>
  <c r="N9" i="39"/>
  <c r="N30" i="39" s="1"/>
  <c r="M9" i="39"/>
  <c r="M30" i="39" s="1"/>
  <c r="AN10" i="48"/>
  <c r="AM10" i="48"/>
  <c r="AM28" i="48" s="1"/>
  <c r="AM33" i="48" s="1"/>
  <c r="AL10" i="48"/>
  <c r="AL28" i="48" s="1"/>
  <c r="AL33" i="48" s="1"/>
  <c r="AJ10" i="48"/>
  <c r="AI10" i="48"/>
  <c r="AH10" i="48"/>
  <c r="AG10" i="48"/>
  <c r="AF10" i="48"/>
  <c r="AE10" i="48"/>
  <c r="AD10" i="48"/>
  <c r="AD28" i="48" s="1"/>
  <c r="AD33" i="48" s="1"/>
  <c r="AC10" i="48"/>
  <c r="AN21" i="48"/>
  <c r="AM21" i="48"/>
  <c r="AL21" i="48"/>
  <c r="AK21" i="48"/>
  <c r="AJ21" i="48"/>
  <c r="AJ28" i="48" s="1"/>
  <c r="AJ33" i="48" s="1"/>
  <c r="AI21" i="48"/>
  <c r="AI28" i="48" s="1"/>
  <c r="AI33" i="48" s="1"/>
  <c r="AH21" i="48"/>
  <c r="AG21" i="48"/>
  <c r="AG28" i="48" s="1"/>
  <c r="AG33" i="48" s="1"/>
  <c r="AF21" i="48"/>
  <c r="AE21" i="48"/>
  <c r="AD21" i="48"/>
  <c r="AC21" i="48"/>
  <c r="AH28" i="48"/>
  <c r="AH33" i="48" s="1"/>
  <c r="AC42" i="48"/>
  <c r="AD42" i="48"/>
  <c r="AE42" i="48"/>
  <c r="AF42" i="48"/>
  <c r="AC52" i="48"/>
  <c r="AD52" i="48"/>
  <c r="AE52" i="48"/>
  <c r="AF52" i="48"/>
  <c r="AP16" i="13" l="1"/>
  <c r="BA11" i="13"/>
  <c r="R31" i="42"/>
  <c r="R51" i="42"/>
  <c r="R61" i="42" s="1"/>
  <c r="AO20" i="30"/>
  <c r="AO40" i="30" s="1"/>
  <c r="AO29" i="30"/>
  <c r="AO37" i="30" s="1"/>
  <c r="AP20" i="30"/>
  <c r="AP22" i="30" s="1"/>
  <c r="AP24" i="30" s="1"/>
  <c r="AP26" i="30" s="1"/>
  <c r="AP55" i="30" s="1"/>
  <c r="AP59" i="30" s="1"/>
  <c r="AP29" i="30"/>
  <c r="BA38" i="32"/>
  <c r="BA12" i="14"/>
  <c r="BA18" i="14"/>
  <c r="BA14" i="14"/>
  <c r="BA13" i="14"/>
  <c r="N9" i="40"/>
  <c r="N8" i="40"/>
  <c r="M9" i="40"/>
  <c r="M10" i="40"/>
  <c r="AN28" i="48"/>
  <c r="AN33" i="48" s="1"/>
  <c r="AC28" i="48"/>
  <c r="AC33" i="48" s="1"/>
  <c r="AC54" i="48" s="1"/>
  <c r="AF28" i="48"/>
  <c r="AF33" i="48" s="1"/>
  <c r="AE28" i="48"/>
  <c r="AE33" i="48" s="1"/>
  <c r="AE54" i="48" s="1"/>
  <c r="AF54" i="48"/>
  <c r="AD54" i="48"/>
  <c r="AP20" i="13" l="1"/>
  <c r="BA16" i="13"/>
  <c r="AP37" i="30"/>
  <c r="BA37" i="30" s="1"/>
  <c r="BA29" i="30"/>
  <c r="AP40" i="30"/>
  <c r="AP50" i="30" s="1"/>
  <c r="AO50" i="30"/>
  <c r="BA40" i="30"/>
  <c r="AO22" i="30"/>
  <c r="BA20" i="30"/>
  <c r="L74" i="46"/>
  <c r="L71" i="46"/>
  <c r="L73" i="46" s="1"/>
  <c r="L77" i="46" s="1"/>
  <c r="L79" i="46" s="1"/>
  <c r="L65" i="46"/>
  <c r="L64" i="46"/>
  <c r="L51" i="46"/>
  <c r="Q40" i="46"/>
  <c r="Q39" i="46"/>
  <c r="Q38" i="46"/>
  <c r="Q37" i="46"/>
  <c r="Q36" i="46"/>
  <c r="Q35" i="46"/>
  <c r="Q34" i="46"/>
  <c r="Q33" i="46"/>
  <c r="L41" i="46"/>
  <c r="L32" i="46"/>
  <c r="L49" i="46" s="1"/>
  <c r="L58" i="46" s="1"/>
  <c r="Q27" i="46"/>
  <c r="Q26" i="46"/>
  <c r="Q25" i="46"/>
  <c r="Q23" i="46"/>
  <c r="Q22" i="46"/>
  <c r="Q21" i="46"/>
  <c r="Q20" i="46"/>
  <c r="Q19" i="46"/>
  <c r="Q17" i="46"/>
  <c r="Q16" i="46"/>
  <c r="Q15" i="46"/>
  <c r="Q14" i="46"/>
  <c r="Q13" i="46"/>
  <c r="Q12" i="46"/>
  <c r="L18" i="46"/>
  <c r="AP22" i="13" l="1"/>
  <c r="BA22" i="13" s="1"/>
  <c r="BA20" i="13"/>
  <c r="AP52" i="30"/>
  <c r="AO24" i="30"/>
  <c r="BA22" i="30"/>
  <c r="AO52" i="30"/>
  <c r="BA50" i="30"/>
  <c r="BA52" i="30" s="1"/>
  <c r="L11" i="46"/>
  <c r="L29" i="46" s="1"/>
  <c r="AO26" i="30" l="1"/>
  <c r="BA24" i="30"/>
  <c r="Q58" i="44"/>
  <c r="Q57" i="44"/>
  <c r="Q56" i="44"/>
  <c r="Q55" i="44"/>
  <c r="Q54" i="44"/>
  <c r="P50" i="44"/>
  <c r="P49" i="44"/>
  <c r="P48" i="44"/>
  <c r="P47" i="44"/>
  <c r="P46" i="44"/>
  <c r="P45" i="44"/>
  <c r="Q50" i="44"/>
  <c r="Q49" i="44"/>
  <c r="Q48" i="44"/>
  <c r="Q47" i="44"/>
  <c r="Q46" i="44"/>
  <c r="Q45" i="44"/>
  <c r="Q44" i="44"/>
  <c r="P42" i="44"/>
  <c r="P41" i="44"/>
  <c r="P40" i="44"/>
  <c r="P39" i="44"/>
  <c r="P38" i="44"/>
  <c r="P37" i="44"/>
  <c r="P36" i="44"/>
  <c r="Q42" i="44"/>
  <c r="Q41" i="44"/>
  <c r="Q40" i="44"/>
  <c r="Q39" i="44"/>
  <c r="Q38" i="44"/>
  <c r="Q37" i="44"/>
  <c r="Q36" i="44"/>
  <c r="Q35" i="44"/>
  <c r="Q29" i="44"/>
  <c r="Q28" i="44"/>
  <c r="Q27" i="44"/>
  <c r="Q25" i="44"/>
  <c r="Q24" i="44"/>
  <c r="Q23" i="44"/>
  <c r="Q22" i="44"/>
  <c r="Q21" i="44"/>
  <c r="Q20" i="44"/>
  <c r="Q19" i="44"/>
  <c r="Q17" i="44"/>
  <c r="Q16" i="44"/>
  <c r="Q15" i="44"/>
  <c r="Q14" i="44"/>
  <c r="Q13" i="44"/>
  <c r="Q12" i="44"/>
  <c r="AO55" i="30" l="1"/>
  <c r="BA26" i="30"/>
  <c r="Q59" i="42"/>
  <c r="Q58" i="42"/>
  <c r="Q57" i="42"/>
  <c r="Q56" i="42"/>
  <c r="Q55" i="42"/>
  <c r="Q54" i="42"/>
  <c r="Q50" i="42"/>
  <c r="Q49" i="42"/>
  <c r="Q48" i="42"/>
  <c r="Q47" i="42"/>
  <c r="Q46" i="42"/>
  <c r="Q45" i="42"/>
  <c r="Q44" i="42"/>
  <c r="Q42" i="42"/>
  <c r="Q41" i="42"/>
  <c r="Q40" i="42"/>
  <c r="Q39" i="42"/>
  <c r="Q38" i="42"/>
  <c r="Q37" i="42"/>
  <c r="Q36" i="42"/>
  <c r="Q35" i="42"/>
  <c r="Q29" i="42"/>
  <c r="Q28" i="42"/>
  <c r="Q27" i="42"/>
  <c r="Q25" i="42"/>
  <c r="Q24" i="42"/>
  <c r="Q23" i="42"/>
  <c r="Q22" i="42"/>
  <c r="Q21" i="42"/>
  <c r="Q20" i="42"/>
  <c r="Q19" i="42"/>
  <c r="Q17" i="42"/>
  <c r="Q16" i="42"/>
  <c r="Q15" i="42"/>
  <c r="Q14" i="42"/>
  <c r="Q13" i="42"/>
  <c r="Q12" i="42"/>
  <c r="P49" i="42"/>
  <c r="P41" i="42"/>
  <c r="L76" i="44"/>
  <c r="L67" i="44"/>
  <c r="L66" i="44"/>
  <c r="L73" i="44" s="1"/>
  <c r="L75" i="44" s="1"/>
  <c r="L53" i="44"/>
  <c r="L43" i="44"/>
  <c r="L34" i="44"/>
  <c r="L18" i="44"/>
  <c r="L11" i="44"/>
  <c r="L77" i="42"/>
  <c r="L68" i="42"/>
  <c r="L67" i="42"/>
  <c r="L53" i="42"/>
  <c r="L43" i="42"/>
  <c r="L34" i="42"/>
  <c r="L18" i="42"/>
  <c r="L11" i="42"/>
  <c r="L31" i="44" l="1"/>
  <c r="L79" i="44"/>
  <c r="L81" i="44" s="1"/>
  <c r="L74" i="42"/>
  <c r="L76" i="42" s="1"/>
  <c r="AO59" i="30"/>
  <c r="BA55" i="30"/>
  <c r="L51" i="44"/>
  <c r="L60" i="44" s="1"/>
  <c r="L80" i="42"/>
  <c r="L82" i="42" s="1"/>
  <c r="L51" i="42"/>
  <c r="L61" i="42" s="1"/>
  <c r="L31" i="42"/>
  <c r="BA59" i="30" l="1"/>
  <c r="L59" i="40"/>
  <c r="L61" i="40" s="1"/>
  <c r="Q38" i="40"/>
  <c r="Q37" i="40"/>
  <c r="Q36" i="40"/>
  <c r="Q32" i="40"/>
  <c r="Q31" i="40"/>
  <c r="Q29" i="40"/>
  <c r="Q28" i="40"/>
  <c r="Q27" i="40"/>
  <c r="Q26" i="40"/>
  <c r="Q20" i="40"/>
  <c r="Q19" i="40"/>
  <c r="Q17" i="40"/>
  <c r="Q16" i="40"/>
  <c r="Q14" i="40"/>
  <c r="Q13" i="40"/>
  <c r="Q12" i="40"/>
  <c r="L22" i="40" l="1"/>
  <c r="L40" i="40"/>
  <c r="H10" i="50"/>
  <c r="G10" i="50"/>
  <c r="F10" i="50"/>
  <c r="E10" i="50"/>
  <c r="H21" i="50" l="1"/>
  <c r="G21" i="50"/>
  <c r="F21" i="50"/>
  <c r="E21" i="50"/>
  <c r="H17" i="50"/>
  <c r="AN55" i="48" l="1"/>
  <c r="AN52" i="48"/>
  <c r="AN42" i="48"/>
  <c r="AK19" i="48" l="1"/>
  <c r="AK10" i="48" s="1"/>
  <c r="AK28" i="48" s="1"/>
  <c r="AK33" i="48" s="1"/>
  <c r="AN54" i="48"/>
  <c r="AN56" i="48" s="1"/>
  <c r="AZ36" i="32"/>
  <c r="AZ35" i="32"/>
  <c r="AZ34" i="32"/>
  <c r="AZ33" i="32"/>
  <c r="AZ32" i="32"/>
  <c r="AZ31" i="32"/>
  <c r="AZ30" i="32"/>
  <c r="AZ29" i="32"/>
  <c r="AZ28" i="32"/>
  <c r="AZ24" i="32"/>
  <c r="AZ23" i="32"/>
  <c r="AZ22" i="32"/>
  <c r="AZ21" i="32"/>
  <c r="AZ20" i="32"/>
  <c r="AZ19" i="32"/>
  <c r="AZ18" i="32"/>
  <c r="AZ16" i="32"/>
  <c r="AZ15" i="32"/>
  <c r="AZ14" i="32"/>
  <c r="AZ13" i="32"/>
  <c r="AZ12" i="32"/>
  <c r="AZ11" i="32"/>
  <c r="AZ10" i="32"/>
  <c r="AN27" i="32"/>
  <c r="AN17" i="32"/>
  <c r="AN9" i="32"/>
  <c r="AN25" i="32" s="1"/>
  <c r="AN38" i="32" s="1"/>
  <c r="AZ23" i="31"/>
  <c r="AZ22" i="31"/>
  <c r="AZ21" i="31"/>
  <c r="AZ19" i="31"/>
  <c r="AZ18" i="31"/>
  <c r="AZ17" i="31"/>
  <c r="AZ16" i="31"/>
  <c r="AZ15" i="31"/>
  <c r="AZ13" i="31"/>
  <c r="AZ12" i="31"/>
  <c r="AZ11" i="31"/>
  <c r="AZ10" i="31"/>
  <c r="AN14" i="31"/>
  <c r="AN9" i="31"/>
  <c r="AN9" i="17"/>
  <c r="AN18" i="13" s="1"/>
  <c r="AN13" i="17"/>
  <c r="AN19" i="13" s="1"/>
  <c r="AN45" i="30"/>
  <c r="AN32" i="30"/>
  <c r="AN25" i="30"/>
  <c r="AN21" i="30"/>
  <c r="AN19" i="30"/>
  <c r="AN41" i="30" s="1"/>
  <c r="AN18" i="30"/>
  <c r="AN14" i="16"/>
  <c r="AN17" i="30" s="1"/>
  <c r="AN16" i="30"/>
  <c r="AN15" i="30"/>
  <c r="AN14" i="30" s="1"/>
  <c r="AN12" i="30"/>
  <c r="AN11" i="30"/>
  <c r="AN24" i="13"/>
  <c r="AN17" i="15"/>
  <c r="AN10" i="13" s="1"/>
  <c r="AN21" i="14"/>
  <c r="AN26" i="14" s="1"/>
  <c r="AN9" i="13" s="1"/>
  <c r="J13" i="37"/>
  <c r="K13" i="37"/>
  <c r="L13" i="37"/>
  <c r="M13" i="37"/>
  <c r="AN17" i="13" l="1"/>
  <c r="AN10" i="30"/>
  <c r="AN13" i="30" s="1"/>
  <c r="AN11" i="13"/>
  <c r="AN13" i="13"/>
  <c r="AN25" i="31"/>
  <c r="AN20" i="17"/>
  <c r="AN23" i="30" l="1"/>
  <c r="AN16" i="13"/>
  <c r="AN20" i="13" s="1"/>
  <c r="AN22" i="13" s="1"/>
  <c r="AN29" i="30"/>
  <c r="AN37" i="30" s="1"/>
  <c r="AN20" i="30"/>
  <c r="AN22" i="30" l="1"/>
  <c r="AN24" i="30" s="1"/>
  <c r="AN26" i="30" s="1"/>
  <c r="AN55" i="30" s="1"/>
  <c r="AN59" i="30" s="1"/>
  <c r="AN40" i="30"/>
  <c r="AN50" i="30" s="1"/>
  <c r="AN52" i="30" s="1"/>
  <c r="E7" i="37"/>
  <c r="E10" i="37" s="1"/>
  <c r="E96" i="37" l="1"/>
  <c r="E95" i="37"/>
  <c r="E131" i="37"/>
  <c r="E86" i="37"/>
  <c r="E113" i="37"/>
  <c r="E73" i="37"/>
  <c r="E36" i="37"/>
  <c r="E122" i="37"/>
  <c r="E103" i="37"/>
  <c r="E65" i="37"/>
  <c r="E25" i="37"/>
  <c r="E53" i="37"/>
  <c r="E66" i="37" l="1"/>
  <c r="E152" i="33" l="1"/>
  <c r="D152" i="33"/>
  <c r="C152" i="33"/>
  <c r="K52" i="33" l="1"/>
  <c r="I52" i="33"/>
  <c r="L25" i="39" l="1"/>
  <c r="L21" i="39"/>
  <c r="L17" i="39"/>
  <c r="L13" i="39"/>
  <c r="L9" i="39"/>
  <c r="L30" i="39" l="1"/>
  <c r="J65" i="46" l="1"/>
  <c r="K64" i="46"/>
  <c r="I64" i="46"/>
  <c r="I71" i="46" s="1"/>
  <c r="H64" i="46"/>
  <c r="G64" i="46"/>
  <c r="F64" i="46"/>
  <c r="E64" i="46"/>
  <c r="K65" i="46"/>
  <c r="I65" i="46"/>
  <c r="H65" i="46"/>
  <c r="G65" i="46"/>
  <c r="F65" i="46"/>
  <c r="E65" i="46"/>
  <c r="H67" i="44"/>
  <c r="G67" i="44"/>
  <c r="G66" i="44"/>
  <c r="K67" i="44"/>
  <c r="K66" i="44"/>
  <c r="F67" i="44"/>
  <c r="F66" i="44"/>
  <c r="J67" i="44"/>
  <c r="J66" i="44"/>
  <c r="E67" i="44"/>
  <c r="I67" i="44"/>
  <c r="I66" i="44"/>
  <c r="H66" i="44"/>
  <c r="E66" i="44"/>
  <c r="G17" i="44"/>
  <c r="F71" i="46" l="1"/>
  <c r="I73" i="44"/>
  <c r="H71" i="46"/>
  <c r="G71" i="46"/>
  <c r="K71" i="46"/>
  <c r="J64" i="46"/>
  <c r="E71" i="46"/>
  <c r="H73" i="44"/>
  <c r="G73" i="44"/>
  <c r="K73" i="44"/>
  <c r="F73" i="44"/>
  <c r="J73" i="44"/>
  <c r="E73" i="44"/>
  <c r="J71" i="46" l="1"/>
  <c r="P55" i="42" l="1"/>
  <c r="K68" i="42" l="1"/>
  <c r="J68" i="42"/>
  <c r="I68" i="42"/>
  <c r="H68" i="42"/>
  <c r="G68" i="42"/>
  <c r="F68" i="42"/>
  <c r="E68" i="42"/>
  <c r="K67" i="42"/>
  <c r="K74" i="42" s="1"/>
  <c r="J67" i="42"/>
  <c r="I67" i="42"/>
  <c r="H67" i="42"/>
  <c r="G67" i="42"/>
  <c r="F67" i="42"/>
  <c r="E67" i="42"/>
  <c r="E74" i="42" l="1"/>
  <c r="F74" i="42"/>
  <c r="G74" i="42"/>
  <c r="J74" i="42"/>
  <c r="I74" i="42"/>
  <c r="H74" i="42"/>
  <c r="K47" i="40" l="1"/>
  <c r="J47" i="40"/>
  <c r="I47" i="40"/>
  <c r="H47" i="40"/>
  <c r="G47" i="40"/>
  <c r="F47" i="40"/>
  <c r="E47" i="40" l="1"/>
  <c r="K46" i="40"/>
  <c r="K53" i="40" s="1"/>
  <c r="J46" i="40"/>
  <c r="J53" i="40" s="1"/>
  <c r="I46" i="40"/>
  <c r="I53" i="40" s="1"/>
  <c r="H46" i="40"/>
  <c r="H53" i="40" s="1"/>
  <c r="G46" i="40"/>
  <c r="G53" i="40" s="1"/>
  <c r="F46" i="40"/>
  <c r="F53" i="40" s="1"/>
  <c r="E46" i="40"/>
  <c r="E53" i="40" l="1"/>
  <c r="H74" i="46"/>
  <c r="G74" i="46"/>
  <c r="G73" i="46"/>
  <c r="F74" i="46"/>
  <c r="F73" i="46"/>
  <c r="E74" i="46"/>
  <c r="E73" i="46"/>
  <c r="G51" i="46"/>
  <c r="F51" i="46"/>
  <c r="E51" i="46"/>
  <c r="G41" i="46"/>
  <c r="F41" i="46"/>
  <c r="E41" i="46"/>
  <c r="G32" i="46"/>
  <c r="F32" i="46"/>
  <c r="E32" i="46"/>
  <c r="G18" i="46"/>
  <c r="E18" i="46"/>
  <c r="G11" i="46"/>
  <c r="E11" i="46"/>
  <c r="P56" i="46"/>
  <c r="P55" i="46"/>
  <c r="P54" i="46"/>
  <c r="P53" i="46"/>
  <c r="P52" i="46"/>
  <c r="P48" i="46"/>
  <c r="P47" i="46"/>
  <c r="P46" i="46"/>
  <c r="P45" i="46"/>
  <c r="P44" i="46"/>
  <c r="P43" i="46"/>
  <c r="P42" i="46"/>
  <c r="P40" i="46"/>
  <c r="P39" i="46"/>
  <c r="P38" i="46"/>
  <c r="P37" i="46"/>
  <c r="P36" i="46"/>
  <c r="P35" i="46"/>
  <c r="P34" i="46"/>
  <c r="P33" i="46"/>
  <c r="P27" i="46"/>
  <c r="P26" i="46"/>
  <c r="P25" i="46"/>
  <c r="P23" i="46"/>
  <c r="P21" i="46"/>
  <c r="P19" i="46"/>
  <c r="Q56" i="46"/>
  <c r="Q55" i="46"/>
  <c r="Q54" i="46"/>
  <c r="Q53" i="46"/>
  <c r="Q52" i="46"/>
  <c r="Q48" i="46"/>
  <c r="Q47" i="46"/>
  <c r="Q46" i="46"/>
  <c r="Q45" i="46"/>
  <c r="Q44" i="46"/>
  <c r="Q43" i="46"/>
  <c r="Q42" i="46"/>
  <c r="P17" i="46"/>
  <c r="P16" i="46"/>
  <c r="P15" i="46"/>
  <c r="P14" i="46"/>
  <c r="P13" i="46"/>
  <c r="P12" i="46"/>
  <c r="F6" i="46"/>
  <c r="G6" i="46" s="1"/>
  <c r="H6" i="46" s="1"/>
  <c r="E7" i="46"/>
  <c r="E9" i="46" s="1"/>
  <c r="P20" i="46"/>
  <c r="P22" i="46"/>
  <c r="E8" i="46" l="1"/>
  <c r="E49" i="46"/>
  <c r="E58" i="46" s="1"/>
  <c r="E77" i="46"/>
  <c r="F49" i="46"/>
  <c r="F58" i="46" s="1"/>
  <c r="G49" i="46"/>
  <c r="G58" i="46" s="1"/>
  <c r="E61" i="46"/>
  <c r="F7" i="46"/>
  <c r="F10" i="46" s="1"/>
  <c r="E10" i="46"/>
  <c r="G7" i="46"/>
  <c r="G9" i="46" s="1"/>
  <c r="E31" i="46"/>
  <c r="G77" i="46"/>
  <c r="G79" i="46" s="1"/>
  <c r="F77" i="46"/>
  <c r="F79" i="46" s="1"/>
  <c r="E79" i="46" l="1"/>
  <c r="F8" i="46"/>
  <c r="F31" i="46"/>
  <c r="G10" i="46"/>
  <c r="G31" i="46"/>
  <c r="G8" i="46"/>
  <c r="G61" i="46"/>
  <c r="F61" i="46"/>
  <c r="F9" i="46"/>
  <c r="AB21" i="48"/>
  <c r="AA21" i="48"/>
  <c r="Z21" i="48"/>
  <c r="Y21" i="48"/>
  <c r="X21" i="48"/>
  <c r="W21" i="48"/>
  <c r="V21" i="48"/>
  <c r="U21" i="48"/>
  <c r="T21" i="48"/>
  <c r="S21" i="48"/>
  <c r="R21" i="48"/>
  <c r="Q21" i="48"/>
  <c r="P21" i="48"/>
  <c r="O21" i="48"/>
  <c r="N21" i="48"/>
  <c r="M21" i="48"/>
  <c r="L21" i="48"/>
  <c r="K21" i="48"/>
  <c r="J21" i="48"/>
  <c r="I21" i="48"/>
  <c r="H21" i="48"/>
  <c r="G21" i="48"/>
  <c r="F21" i="48"/>
  <c r="E21" i="48"/>
  <c r="AM52" i="48" l="1"/>
  <c r="AL52" i="48"/>
  <c r="AK52" i="48"/>
  <c r="AJ52" i="48"/>
  <c r="AI52" i="48"/>
  <c r="AH52" i="48"/>
  <c r="AG52" i="48"/>
  <c r="AB52" i="48"/>
  <c r="AA52" i="48"/>
  <c r="Z52" i="48"/>
  <c r="Y52" i="48"/>
  <c r="X52" i="48"/>
  <c r="W52" i="48"/>
  <c r="V52" i="48"/>
  <c r="U52" i="48"/>
  <c r="T52" i="48"/>
  <c r="S52" i="48"/>
  <c r="R52" i="48"/>
  <c r="Q52" i="48"/>
  <c r="P52" i="48"/>
  <c r="O52" i="48"/>
  <c r="N52" i="48"/>
  <c r="M52" i="48"/>
  <c r="L52" i="48"/>
  <c r="K52" i="48"/>
  <c r="J52" i="48"/>
  <c r="I52" i="48"/>
  <c r="H52" i="48"/>
  <c r="G52" i="48"/>
  <c r="F52" i="48"/>
  <c r="E52" i="48"/>
  <c r="AM42" i="48"/>
  <c r="AL42" i="48"/>
  <c r="AK42" i="48"/>
  <c r="AJ42" i="48"/>
  <c r="AI42" i="48"/>
  <c r="AH42" i="48"/>
  <c r="AG42" i="48"/>
  <c r="AB42" i="48"/>
  <c r="AA42" i="48"/>
  <c r="Z42" i="48"/>
  <c r="Y42" i="48"/>
  <c r="X42" i="48"/>
  <c r="W42" i="48"/>
  <c r="V42" i="48"/>
  <c r="U42" i="48"/>
  <c r="T42" i="48"/>
  <c r="S42" i="48"/>
  <c r="R42" i="48"/>
  <c r="Q42" i="48"/>
  <c r="P42" i="48"/>
  <c r="O42" i="48"/>
  <c r="N42" i="48"/>
  <c r="M42" i="48"/>
  <c r="L42" i="48"/>
  <c r="K42" i="48"/>
  <c r="J42" i="48"/>
  <c r="I42" i="48"/>
  <c r="H42" i="48"/>
  <c r="G42" i="48"/>
  <c r="F42" i="48"/>
  <c r="E42" i="48"/>
  <c r="AB10" i="48"/>
  <c r="AA10" i="48"/>
  <c r="Z10" i="48"/>
  <c r="Y10" i="48"/>
  <c r="X10" i="48"/>
  <c r="W10" i="48"/>
  <c r="V10" i="48"/>
  <c r="U10" i="48"/>
  <c r="T10" i="48"/>
  <c r="S10" i="48"/>
  <c r="R10" i="48"/>
  <c r="Q10" i="48"/>
  <c r="P10" i="48"/>
  <c r="O10" i="48"/>
  <c r="N10" i="48"/>
  <c r="M10" i="48"/>
  <c r="L10" i="48"/>
  <c r="K10" i="48"/>
  <c r="J10" i="48"/>
  <c r="I10" i="48"/>
  <c r="H10" i="48"/>
  <c r="G10" i="48"/>
  <c r="F10" i="48"/>
  <c r="E10" i="48"/>
  <c r="G17" i="50" l="1"/>
  <c r="F17" i="50"/>
  <c r="F6" i="50"/>
  <c r="E7" i="50"/>
  <c r="E8" i="50" s="1"/>
  <c r="L9" i="50"/>
  <c r="AM54" i="48" l="1"/>
  <c r="AM56" i="48" s="1"/>
  <c r="E9" i="50"/>
  <c r="F7" i="50"/>
  <c r="G6" i="50"/>
  <c r="H6" i="50" s="1"/>
  <c r="H7" i="50" l="1"/>
  <c r="H9" i="50" s="1"/>
  <c r="F8" i="50"/>
  <c r="F9" i="50"/>
  <c r="G7" i="50"/>
  <c r="L15" i="50" s="1"/>
  <c r="G9" i="50" l="1"/>
  <c r="L20" i="50"/>
  <c r="L19" i="50"/>
  <c r="L21" i="50"/>
  <c r="H8" i="50"/>
  <c r="L11" i="50"/>
  <c r="L13" i="50"/>
  <c r="L10" i="50"/>
  <c r="L14" i="50"/>
  <c r="L12" i="50"/>
  <c r="G8" i="50"/>
  <c r="AL54" i="48" l="1"/>
  <c r="AJ54" i="48"/>
  <c r="AJ56" i="48" s="1"/>
  <c r="AI54" i="48"/>
  <c r="AI56" i="48" s="1"/>
  <c r="AH54" i="48"/>
  <c r="AE56" i="48"/>
  <c r="AD56" i="48"/>
  <c r="AB28" i="48"/>
  <c r="AB33" i="48" s="1"/>
  <c r="AB54" i="48" s="1"/>
  <c r="AB56" i="48" s="1"/>
  <c r="AA28" i="48"/>
  <c r="AA33" i="48" s="1"/>
  <c r="AA54" i="48" s="1"/>
  <c r="AA56" i="48" s="1"/>
  <c r="Z28" i="48"/>
  <c r="Z33" i="48" s="1"/>
  <c r="X28" i="48"/>
  <c r="X33" i="48" s="1"/>
  <c r="X54" i="48" s="1"/>
  <c r="W28" i="48"/>
  <c r="W33" i="48" s="1"/>
  <c r="W54" i="48" s="1"/>
  <c r="W56" i="48" s="1"/>
  <c r="V28" i="48"/>
  <c r="V33" i="48" s="1"/>
  <c r="V54" i="48" s="1"/>
  <c r="V56" i="48" s="1"/>
  <c r="T28" i="48"/>
  <c r="T33" i="48" s="1"/>
  <c r="T54" i="48" s="1"/>
  <c r="T56" i="48" s="1"/>
  <c r="S28" i="48"/>
  <c r="S33" i="48" s="1"/>
  <c r="S54" i="48" s="1"/>
  <c r="S56" i="48" s="1"/>
  <c r="R28" i="48"/>
  <c r="R33" i="48" s="1"/>
  <c r="P28" i="48"/>
  <c r="P33" i="48" s="1"/>
  <c r="P54" i="48" s="1"/>
  <c r="O28" i="48"/>
  <c r="O33" i="48" s="1"/>
  <c r="O54" i="48" s="1"/>
  <c r="O56" i="48" s="1"/>
  <c r="N28" i="48"/>
  <c r="N33" i="48" s="1"/>
  <c r="N54" i="48" s="1"/>
  <c r="N56" i="48" s="1"/>
  <c r="L28" i="48"/>
  <c r="L33" i="48" s="1"/>
  <c r="L54" i="48" s="1"/>
  <c r="L56" i="48" s="1"/>
  <c r="K28" i="48"/>
  <c r="K33" i="48" s="1"/>
  <c r="K54" i="48" s="1"/>
  <c r="K56" i="48" s="1"/>
  <c r="J28" i="48"/>
  <c r="J33" i="48" s="1"/>
  <c r="J54" i="48" s="1"/>
  <c r="J56" i="48" s="1"/>
  <c r="H28" i="48"/>
  <c r="H33" i="48" s="1"/>
  <c r="H54" i="48" s="1"/>
  <c r="G28" i="48"/>
  <c r="G33" i="48" s="1"/>
  <c r="G54" i="48" s="1"/>
  <c r="G56" i="48" s="1"/>
  <c r="F28" i="48"/>
  <c r="F33" i="48" s="1"/>
  <c r="F54" i="48" s="1"/>
  <c r="F56" i="48" s="1"/>
  <c r="AS8" i="48"/>
  <c r="F7" i="48"/>
  <c r="F8" i="48" s="1"/>
  <c r="E7" i="48"/>
  <c r="G6" i="48"/>
  <c r="H6" i="48" s="1"/>
  <c r="I6" i="48" s="1"/>
  <c r="P61" i="46"/>
  <c r="Q61" i="46" s="1"/>
  <c r="P31" i="46"/>
  <c r="Q31" i="46" s="1"/>
  <c r="I18" i="46"/>
  <c r="H11" i="46"/>
  <c r="P9" i="46"/>
  <c r="Q8" i="46"/>
  <c r="Q9" i="46" s="1"/>
  <c r="H7" i="46"/>
  <c r="H31" i="46" s="1"/>
  <c r="I6" i="46"/>
  <c r="J6" i="46" s="1"/>
  <c r="Q10" i="46" l="1"/>
  <c r="P10" i="46"/>
  <c r="J7" i="46"/>
  <c r="K6" i="46"/>
  <c r="K73" i="46"/>
  <c r="I74" i="46"/>
  <c r="J74" i="46"/>
  <c r="K74" i="46"/>
  <c r="I51" i="46"/>
  <c r="I32" i="46"/>
  <c r="K51" i="46"/>
  <c r="I11" i="46"/>
  <c r="I29" i="46" s="1"/>
  <c r="I73" i="46"/>
  <c r="K41" i="46"/>
  <c r="J73" i="46"/>
  <c r="H41" i="46"/>
  <c r="P11" i="46"/>
  <c r="Q41" i="46"/>
  <c r="J18" i="46"/>
  <c r="K18" i="46"/>
  <c r="H51" i="46"/>
  <c r="J32" i="46"/>
  <c r="K32" i="46"/>
  <c r="J41" i="46"/>
  <c r="Q11" i="46"/>
  <c r="J51" i="46"/>
  <c r="H73" i="46"/>
  <c r="I41" i="46"/>
  <c r="H18" i="46"/>
  <c r="H29" i="46" s="1"/>
  <c r="J11" i="46"/>
  <c r="Q32" i="46"/>
  <c r="H32" i="46"/>
  <c r="I7" i="46"/>
  <c r="I8" i="46" s="1"/>
  <c r="AL56" i="48"/>
  <c r="AT8" i="48"/>
  <c r="H56" i="48"/>
  <c r="P56" i="48"/>
  <c r="X56" i="48"/>
  <c r="AF56" i="48"/>
  <c r="I28" i="48"/>
  <c r="Q28" i="48"/>
  <c r="Y28" i="48"/>
  <c r="R54" i="48"/>
  <c r="R56" i="48" s="1"/>
  <c r="Z54" i="48"/>
  <c r="AH56" i="48"/>
  <c r="E28" i="48"/>
  <c r="M28" i="48"/>
  <c r="U28" i="48"/>
  <c r="E8" i="48"/>
  <c r="J6" i="48"/>
  <c r="G7" i="48"/>
  <c r="I7" i="48"/>
  <c r="I8" i="48" s="1"/>
  <c r="H7" i="48"/>
  <c r="H8" i="48" s="1"/>
  <c r="P32" i="46"/>
  <c r="Q18" i="46"/>
  <c r="Q51" i="46"/>
  <c r="K11" i="46"/>
  <c r="P18" i="46"/>
  <c r="P51" i="46"/>
  <c r="P41" i="46"/>
  <c r="H8" i="46"/>
  <c r="H9" i="46"/>
  <c r="H61" i="46"/>
  <c r="H10" i="46"/>
  <c r="K7" i="46" l="1"/>
  <c r="L6" i="46"/>
  <c r="H77" i="46"/>
  <c r="K77" i="46"/>
  <c r="K79" i="46" s="1"/>
  <c r="K49" i="46"/>
  <c r="K58" i="46" s="1"/>
  <c r="J77" i="46"/>
  <c r="J79" i="46" s="1"/>
  <c r="I10" i="46"/>
  <c r="P29" i="46"/>
  <c r="I61" i="46"/>
  <c r="I9" i="46"/>
  <c r="I31" i="46"/>
  <c r="I49" i="46"/>
  <c r="I58" i="46" s="1"/>
  <c r="H49" i="46"/>
  <c r="H58" i="46" s="1"/>
  <c r="J49" i="46"/>
  <c r="J58" i="46" s="1"/>
  <c r="I77" i="46"/>
  <c r="K29" i="46"/>
  <c r="Q29" i="46"/>
  <c r="Q49" i="46"/>
  <c r="Q58" i="46" s="1"/>
  <c r="J29" i="46"/>
  <c r="AU8" i="48"/>
  <c r="Z56" i="48"/>
  <c r="Y33" i="48"/>
  <c r="E33" i="48"/>
  <c r="U33" i="48"/>
  <c r="Q33" i="48"/>
  <c r="M33" i="48"/>
  <c r="I33" i="48"/>
  <c r="G8" i="48"/>
  <c r="J7" i="48"/>
  <c r="J8" i="48" s="1"/>
  <c r="K6" i="48"/>
  <c r="P49" i="46"/>
  <c r="P58" i="46" s="1"/>
  <c r="L7" i="46" l="1"/>
  <c r="L31" i="46" s="1"/>
  <c r="L8" i="46"/>
  <c r="P71" i="46"/>
  <c r="H79" i="46"/>
  <c r="P79" i="46" s="1"/>
  <c r="P77" i="46"/>
  <c r="I79" i="46"/>
  <c r="Q79" i="46" s="1"/>
  <c r="Q77" i="46"/>
  <c r="AV8" i="48"/>
  <c r="E54" i="48"/>
  <c r="AG54" i="48"/>
  <c r="M54" i="48"/>
  <c r="Y54" i="48"/>
  <c r="I54" i="48"/>
  <c r="Q54" i="48"/>
  <c r="U54" i="48"/>
  <c r="AK54" i="48"/>
  <c r="K7" i="48"/>
  <c r="L6" i="48"/>
  <c r="K31" i="46"/>
  <c r="J9" i="46"/>
  <c r="J10" i="46"/>
  <c r="J8" i="46"/>
  <c r="J31" i="46"/>
  <c r="J61" i="46"/>
  <c r="L9" i="46" l="1"/>
  <c r="L10" i="46"/>
  <c r="L61" i="46"/>
  <c r="P74" i="46"/>
  <c r="P64" i="46"/>
  <c r="P72" i="46"/>
  <c r="Q70" i="46"/>
  <c r="P63" i="46"/>
  <c r="P78" i="46"/>
  <c r="Q76" i="46"/>
  <c r="P66" i="46"/>
  <c r="Q64" i="46"/>
  <c r="Q75" i="46"/>
  <c r="P76" i="46"/>
  <c r="Q67" i="46"/>
  <c r="Q65" i="46"/>
  <c r="Q78" i="46"/>
  <c r="Q72" i="46"/>
  <c r="Q66" i="46"/>
  <c r="Q63" i="46"/>
  <c r="P65" i="46"/>
  <c r="P68" i="46"/>
  <c r="Q73" i="46"/>
  <c r="P75" i="46"/>
  <c r="P70" i="46"/>
  <c r="P67" i="46"/>
  <c r="P73" i="46"/>
  <c r="Q71" i="46"/>
  <c r="Q68" i="46"/>
  <c r="Q69" i="46"/>
  <c r="Q74" i="46"/>
  <c r="P69" i="46"/>
  <c r="K61" i="46"/>
  <c r="K9" i="46"/>
  <c r="K8" i="46"/>
  <c r="K10" i="46"/>
  <c r="K8" i="48"/>
  <c r="AW8" i="48"/>
  <c r="Y56" i="48"/>
  <c r="U56" i="48"/>
  <c r="AC56" i="48"/>
  <c r="M56" i="48"/>
  <c r="Q56" i="48"/>
  <c r="AG56" i="48"/>
  <c r="I56" i="48"/>
  <c r="E56" i="48"/>
  <c r="AK56" i="48"/>
  <c r="L7" i="48"/>
  <c r="M6" i="48"/>
  <c r="L8" i="48" l="1"/>
  <c r="AX8" i="48"/>
  <c r="M7" i="48"/>
  <c r="N6" i="48"/>
  <c r="M8" i="48" l="1"/>
  <c r="AY8" i="48"/>
  <c r="O6" i="48"/>
  <c r="N7" i="48"/>
  <c r="P62" i="46"/>
  <c r="AZ8" i="48" l="1"/>
  <c r="BA8" i="48" s="1"/>
  <c r="N8" i="48"/>
  <c r="P6" i="48"/>
  <c r="O7" i="48"/>
  <c r="Q62" i="46"/>
  <c r="O8" i="48" l="1"/>
  <c r="P7" i="48"/>
  <c r="Q6" i="48"/>
  <c r="P8" i="48" l="1"/>
  <c r="Q7" i="48"/>
  <c r="R6" i="48"/>
  <c r="Q8" i="48" l="1"/>
  <c r="S6" i="48"/>
  <c r="R7" i="48"/>
  <c r="R8" i="48" l="1"/>
  <c r="S7" i="48"/>
  <c r="T6" i="48"/>
  <c r="S8" i="48" l="1"/>
  <c r="T7" i="48"/>
  <c r="U6" i="48"/>
  <c r="T8" i="48" l="1"/>
  <c r="U7" i="48"/>
  <c r="V6" i="48"/>
  <c r="U8" i="48" l="1"/>
  <c r="W6" i="48"/>
  <c r="V7" i="48"/>
  <c r="V8" i="48" l="1"/>
  <c r="X6" i="48"/>
  <c r="W7" i="48"/>
  <c r="W8" i="48" l="1"/>
  <c r="Y6" i="48"/>
  <c r="X7" i="48"/>
  <c r="X8" i="48" s="1"/>
  <c r="Y7" i="48" l="1"/>
  <c r="Y8" i="48" s="1"/>
  <c r="Z6" i="48"/>
  <c r="Z7" i="48" l="1"/>
  <c r="Z8" i="48" s="1"/>
  <c r="AA6" i="48"/>
  <c r="AA7" i="48" l="1"/>
  <c r="AB6" i="48"/>
  <c r="AA8" i="48"/>
  <c r="AB7" i="48" l="1"/>
  <c r="AC6" i="48"/>
  <c r="AB8" i="48"/>
  <c r="AC7" i="48" l="1"/>
  <c r="AD6" i="48"/>
  <c r="AE6" i="48" l="1"/>
  <c r="AD7" i="48"/>
  <c r="AF6" i="48" l="1"/>
  <c r="AE7" i="48"/>
  <c r="AG6" i="48" l="1"/>
  <c r="AF7" i="48"/>
  <c r="AG7" i="48" l="1"/>
  <c r="AG8" i="48" s="1"/>
  <c r="AH6" i="48"/>
  <c r="AH7" i="48" l="1"/>
  <c r="AH8" i="48" s="1"/>
  <c r="AI6" i="48"/>
  <c r="AI7" i="48" l="1"/>
  <c r="AI8" i="48" s="1"/>
  <c r="AJ6" i="48"/>
  <c r="AJ7" i="48" l="1"/>
  <c r="AJ8" i="48" s="1"/>
  <c r="AK6" i="48"/>
  <c r="AK7" i="48" l="1"/>
  <c r="AK8" i="48" s="1"/>
  <c r="AL6" i="48"/>
  <c r="AM6" i="48" l="1"/>
  <c r="AN6" i="48" s="1"/>
  <c r="AO6" i="48" s="1"/>
  <c r="AL7" i="48"/>
  <c r="AL8" i="48" s="1"/>
  <c r="AP6" i="48" l="1"/>
  <c r="AP7" i="48" s="1"/>
  <c r="AO7" i="48"/>
  <c r="AO8" i="48" s="1"/>
  <c r="AN7" i="48"/>
  <c r="AM7" i="48"/>
  <c r="AP8" i="48" l="1"/>
  <c r="BA23" i="48"/>
  <c r="BA24" i="48"/>
  <c r="BA41" i="48"/>
  <c r="BA50" i="48"/>
  <c r="BA26" i="48"/>
  <c r="BA18" i="48"/>
  <c r="BA38" i="48"/>
  <c r="BA51" i="48"/>
  <c r="BA17" i="48"/>
  <c r="BA42" i="48"/>
  <c r="BA19" i="48"/>
  <c r="BA55" i="48"/>
  <c r="BA9" i="48"/>
  <c r="BA16" i="48"/>
  <c r="BA27" i="48"/>
  <c r="BA45" i="48"/>
  <c r="BA15" i="48"/>
  <c r="BA47" i="48"/>
  <c r="BA13" i="48"/>
  <c r="BA30" i="48"/>
  <c r="BA37" i="48"/>
  <c r="BA39" i="48"/>
  <c r="BA40" i="48"/>
  <c r="BA48" i="48"/>
  <c r="BA52" i="48"/>
  <c r="BA49" i="48"/>
  <c r="BA11" i="48"/>
  <c r="BA36" i="48"/>
  <c r="BA12" i="48"/>
  <c r="BA46" i="48"/>
  <c r="BA32" i="48"/>
  <c r="BA21" i="48"/>
  <c r="BA31" i="48"/>
  <c r="BA22" i="48"/>
  <c r="AR52" i="48"/>
  <c r="AX38" i="48"/>
  <c r="AN8" i="48"/>
  <c r="AR18" i="48"/>
  <c r="AS18" i="48"/>
  <c r="AU18" i="48"/>
  <c r="AT18" i="48"/>
  <c r="AV18" i="48"/>
  <c r="AX18" i="48"/>
  <c r="AW18" i="48"/>
  <c r="AZ18" i="48"/>
  <c r="AY18" i="48"/>
  <c r="AS54" i="48"/>
  <c r="AT54" i="48"/>
  <c r="AS24" i="48"/>
  <c r="AR24" i="48"/>
  <c r="AT24" i="48"/>
  <c r="AW24" i="48"/>
  <c r="AR54" i="48"/>
  <c r="AU24" i="48"/>
  <c r="AU54" i="48"/>
  <c r="AV54" i="48"/>
  <c r="AW54" i="48"/>
  <c r="AV24" i="48"/>
  <c r="AX54" i="48"/>
  <c r="AX24" i="48"/>
  <c r="AZ54" i="48"/>
  <c r="AY54" i="48"/>
  <c r="AZ24" i="48"/>
  <c r="AY24" i="48"/>
  <c r="AR40" i="48"/>
  <c r="AS40" i="48"/>
  <c r="AU40" i="48"/>
  <c r="AT40" i="48"/>
  <c r="AW40" i="48"/>
  <c r="AV40" i="48"/>
  <c r="AX40" i="48"/>
  <c r="AZ40" i="48"/>
  <c r="AY40" i="48"/>
  <c r="AS19" i="48"/>
  <c r="AR49" i="48"/>
  <c r="AS15" i="48"/>
  <c r="AR36" i="48"/>
  <c r="AS45" i="48"/>
  <c r="AR11" i="48"/>
  <c r="AR15" i="48"/>
  <c r="AR46" i="48"/>
  <c r="AR26" i="48"/>
  <c r="AS52" i="48"/>
  <c r="AS50" i="48"/>
  <c r="AR47" i="48"/>
  <c r="AT52" i="48"/>
  <c r="AS48" i="48"/>
  <c r="AS39" i="48"/>
  <c r="AS36" i="48"/>
  <c r="AS47" i="48"/>
  <c r="AR12" i="48"/>
  <c r="AR17" i="48"/>
  <c r="AR27" i="48"/>
  <c r="AS49" i="48"/>
  <c r="AS14" i="48"/>
  <c r="AR37" i="48"/>
  <c r="AR9" i="48"/>
  <c r="AT42" i="48"/>
  <c r="AS30" i="48"/>
  <c r="AS9" i="48"/>
  <c r="AR31" i="48"/>
  <c r="AR10" i="48"/>
  <c r="AS17" i="48"/>
  <c r="AR45" i="48"/>
  <c r="AS26" i="48"/>
  <c r="AR50" i="48"/>
  <c r="AS22" i="48"/>
  <c r="AR41" i="48"/>
  <c r="AS32" i="48"/>
  <c r="AS10" i="48"/>
  <c r="AS31" i="48"/>
  <c r="AS51" i="48"/>
  <c r="AS37" i="48"/>
  <c r="AR42" i="48"/>
  <c r="AS38" i="48"/>
  <c r="AS46" i="48"/>
  <c r="AS55" i="48"/>
  <c r="AS42" i="48"/>
  <c r="AU51" i="48"/>
  <c r="AT41" i="48"/>
  <c r="AT32" i="48"/>
  <c r="AR32" i="48"/>
  <c r="AR16" i="48"/>
  <c r="AT38" i="48"/>
  <c r="AR55" i="48"/>
  <c r="AR13" i="48"/>
  <c r="AT45" i="48"/>
  <c r="AT11" i="48"/>
  <c r="AR14" i="48"/>
  <c r="AS27" i="48"/>
  <c r="AS12" i="48"/>
  <c r="AT15" i="48"/>
  <c r="AT47" i="48"/>
  <c r="AT36" i="48"/>
  <c r="AS41" i="48"/>
  <c r="AS13" i="48"/>
  <c r="AR23" i="48"/>
  <c r="AR19" i="48"/>
  <c r="AT9" i="48"/>
  <c r="AS16" i="48"/>
  <c r="AR48" i="48"/>
  <c r="AR30" i="48"/>
  <c r="AT13" i="48"/>
  <c r="AR22" i="48"/>
  <c r="AT26" i="48"/>
  <c r="AR51" i="48"/>
  <c r="AT10" i="48"/>
  <c r="AT17" i="48"/>
  <c r="AS11" i="48"/>
  <c r="AT14" i="48"/>
  <c r="AT30" i="48"/>
  <c r="AU13" i="48"/>
  <c r="AT22" i="48"/>
  <c r="AU39" i="48"/>
  <c r="AV52" i="48"/>
  <c r="AU47" i="48"/>
  <c r="AU42" i="48"/>
  <c r="AR38" i="48"/>
  <c r="AT23" i="48"/>
  <c r="AU52" i="48"/>
  <c r="AT27" i="48"/>
  <c r="AT37" i="48"/>
  <c r="AU17" i="48"/>
  <c r="AS28" i="48"/>
  <c r="AU46" i="48"/>
  <c r="AU12" i="48"/>
  <c r="AT19" i="48"/>
  <c r="AU49" i="48"/>
  <c r="AU55" i="48"/>
  <c r="AT16" i="48"/>
  <c r="AT39" i="48"/>
  <c r="AU27" i="48"/>
  <c r="AU37" i="48"/>
  <c r="AU16" i="48"/>
  <c r="AU41" i="48"/>
  <c r="AU36" i="48"/>
  <c r="AU19" i="48"/>
  <c r="AT12" i="48"/>
  <c r="AU22" i="48"/>
  <c r="AU38" i="48"/>
  <c r="AT50" i="48"/>
  <c r="AT51" i="48"/>
  <c r="AT55" i="48"/>
  <c r="AT49" i="48"/>
  <c r="AS23" i="48"/>
  <c r="AU28" i="48"/>
  <c r="AU31" i="48"/>
  <c r="AT31" i="48"/>
  <c r="AT48" i="48"/>
  <c r="AS21" i="48"/>
  <c r="AT21" i="48"/>
  <c r="AT46" i="48"/>
  <c r="AU15" i="48"/>
  <c r="AR39" i="48"/>
  <c r="AU48" i="48"/>
  <c r="AU21" i="48"/>
  <c r="AV49" i="48"/>
  <c r="AV11" i="48"/>
  <c r="AW10" i="48"/>
  <c r="AW52" i="48"/>
  <c r="AV42" i="48"/>
  <c r="AV12" i="48"/>
  <c r="AV36" i="48"/>
  <c r="AV26" i="48"/>
  <c r="AR21" i="48"/>
  <c r="AV30" i="48"/>
  <c r="AV9" i="48"/>
  <c r="AV33" i="48"/>
  <c r="AU9" i="48"/>
  <c r="AV47" i="48"/>
  <c r="AV16" i="48"/>
  <c r="AV23" i="48"/>
  <c r="AV46" i="48"/>
  <c r="AU26" i="48"/>
  <c r="AV13" i="48"/>
  <c r="AU23" i="48"/>
  <c r="AV19" i="48"/>
  <c r="AV51" i="48"/>
  <c r="AW42" i="48"/>
  <c r="AU11" i="48"/>
  <c r="AU14" i="48"/>
  <c r="AV38" i="48"/>
  <c r="AU30" i="48"/>
  <c r="AV10" i="48"/>
  <c r="AV32" i="48"/>
  <c r="AV55" i="48"/>
  <c r="AU50" i="48"/>
  <c r="AV37" i="48"/>
  <c r="AU45" i="48"/>
  <c r="AT28" i="48"/>
  <c r="AS33" i="48"/>
  <c r="AU10" i="48"/>
  <c r="AV28" i="48"/>
  <c r="AW21" i="48"/>
  <c r="AV39" i="48"/>
  <c r="AU56" i="48"/>
  <c r="AV27" i="48"/>
  <c r="AW46" i="48"/>
  <c r="AV45" i="48"/>
  <c r="AW38" i="48"/>
  <c r="AW47" i="48"/>
  <c r="AW48" i="48"/>
  <c r="AV21" i="48"/>
  <c r="AW41" i="48"/>
  <c r="AW26" i="48"/>
  <c r="AV22" i="48"/>
  <c r="AW11" i="48"/>
  <c r="AV56" i="48"/>
  <c r="AW55" i="48"/>
  <c r="AV50" i="48"/>
  <c r="AR28" i="48"/>
  <c r="AW13" i="48"/>
  <c r="AW19" i="48"/>
  <c r="AW16" i="48"/>
  <c r="AW17" i="48"/>
  <c r="AW14" i="48"/>
  <c r="AR33" i="48"/>
  <c r="AU33" i="48"/>
  <c r="AV14" i="48"/>
  <c r="AV15" i="48"/>
  <c r="AW39" i="48"/>
  <c r="AV48" i="48"/>
  <c r="AV31" i="48"/>
  <c r="AW30" i="48"/>
  <c r="AW49" i="48"/>
  <c r="AU32" i="48"/>
  <c r="AV41" i="48"/>
  <c r="AW12" i="48"/>
  <c r="AX42" i="48"/>
  <c r="AX22" i="48"/>
  <c r="AX51" i="48"/>
  <c r="AX47" i="48"/>
  <c r="AX33" i="48"/>
  <c r="AX11" i="48"/>
  <c r="AV17" i="48"/>
  <c r="AW37" i="48"/>
  <c r="AW15" i="48"/>
  <c r="AT56" i="48"/>
  <c r="AX50" i="48"/>
  <c r="AX30" i="48"/>
  <c r="AX21" i="48"/>
  <c r="AX39" i="48"/>
  <c r="AS56" i="48"/>
  <c r="AW27" i="48"/>
  <c r="AW23" i="48"/>
  <c r="AX31" i="48"/>
  <c r="AW22" i="48"/>
  <c r="AW33" i="48"/>
  <c r="AX36" i="48"/>
  <c r="AX37" i="48"/>
  <c r="AX13" i="48"/>
  <c r="AY48" i="48"/>
  <c r="AW9" i="48"/>
  <c r="AW50" i="48"/>
  <c r="AW32" i="48"/>
  <c r="AW36" i="48"/>
  <c r="AX12" i="48"/>
  <c r="AX19" i="48"/>
  <c r="AX14" i="48"/>
  <c r="AX15" i="48"/>
  <c r="AX55" i="48"/>
  <c r="AY42" i="48"/>
  <c r="AW45" i="48"/>
  <c r="AW31" i="48"/>
  <c r="AY56" i="48"/>
  <c r="AR56" i="48"/>
  <c r="AW51" i="48"/>
  <c r="AX23" i="48"/>
  <c r="AX56" i="48"/>
  <c r="AX16" i="48"/>
  <c r="AT33" i="48"/>
  <c r="AW56" i="48"/>
  <c r="AX52" i="48"/>
  <c r="AY47" i="48"/>
  <c r="AX17" i="48"/>
  <c r="AX41" i="48"/>
  <c r="AX32" i="48"/>
  <c r="AX45" i="48"/>
  <c r="AX28" i="48"/>
  <c r="AY52" i="48"/>
  <c r="AY12" i="48"/>
  <c r="AY13" i="48"/>
  <c r="AY31" i="48"/>
  <c r="AX10" i="48"/>
  <c r="AX27" i="48"/>
  <c r="AY16" i="48"/>
  <c r="AY30" i="48"/>
  <c r="AY28" i="48"/>
  <c r="AX48" i="48"/>
  <c r="AY27" i="48"/>
  <c r="AY45" i="48"/>
  <c r="AW28" i="48"/>
  <c r="AY19" i="48"/>
  <c r="AY51" i="48"/>
  <c r="AY32" i="48"/>
  <c r="AX9" i="48"/>
  <c r="AX49" i="48"/>
  <c r="AY10" i="48"/>
  <c r="AY39" i="48"/>
  <c r="AX26" i="48"/>
  <c r="AZ56" i="48"/>
  <c r="AX46" i="48"/>
  <c r="AY50" i="48"/>
  <c r="AY36" i="48"/>
  <c r="AY37" i="48"/>
  <c r="AZ21" i="48"/>
  <c r="AZ49" i="48"/>
  <c r="AZ19" i="48"/>
  <c r="AZ22" i="48"/>
  <c r="AZ27" i="48"/>
  <c r="AZ46" i="48"/>
  <c r="AY55" i="48"/>
  <c r="AZ50" i="48"/>
  <c r="AZ16" i="48"/>
  <c r="AY49" i="48"/>
  <c r="AZ26" i="48"/>
  <c r="AY38" i="48"/>
  <c r="AZ13" i="48"/>
  <c r="AZ55" i="48"/>
  <c r="AY26" i="48"/>
  <c r="AZ52" i="48"/>
  <c r="AY21" i="48"/>
  <c r="AZ39" i="48"/>
  <c r="AZ37" i="48"/>
  <c r="AZ42" i="48"/>
  <c r="AZ41" i="48"/>
  <c r="AY23" i="48"/>
  <c r="AZ10" i="48"/>
  <c r="AY22" i="48"/>
  <c r="AY14" i="48"/>
  <c r="AY41" i="48"/>
  <c r="AY9" i="48"/>
  <c r="AY17" i="48"/>
  <c r="AZ38" i="48"/>
  <c r="AZ9" i="48"/>
  <c r="AZ51" i="48"/>
  <c r="AZ33" i="48"/>
  <c r="AZ11" i="48"/>
  <c r="AZ45" i="48"/>
  <c r="AZ32" i="48"/>
  <c r="AY33" i="48"/>
  <c r="AY11" i="48"/>
  <c r="AZ47" i="48"/>
  <c r="AZ15" i="48"/>
  <c r="AZ17" i="48"/>
  <c r="AY15" i="48"/>
  <c r="AY46" i="48"/>
  <c r="AZ28" i="48"/>
  <c r="AZ30" i="48"/>
  <c r="AZ31" i="48"/>
  <c r="AZ48" i="48"/>
  <c r="AZ36" i="48"/>
  <c r="AZ12" i="48"/>
  <c r="AZ23" i="48"/>
  <c r="AZ14" i="48"/>
  <c r="AM8" i="48"/>
  <c r="AP10" i="48" l="1"/>
  <c r="BA14" i="48"/>
  <c r="G75" i="44"/>
  <c r="F75" i="44"/>
  <c r="J53" i="44"/>
  <c r="I53" i="44"/>
  <c r="G53" i="44"/>
  <c r="P56" i="44"/>
  <c r="F43" i="44"/>
  <c r="K34" i="44"/>
  <c r="F34" i="44"/>
  <c r="P28" i="44"/>
  <c r="P23" i="44"/>
  <c r="E18" i="44"/>
  <c r="J11" i="44"/>
  <c r="I11" i="44"/>
  <c r="P14" i="44"/>
  <c r="I76" i="44"/>
  <c r="K76" i="44"/>
  <c r="J76" i="44"/>
  <c r="G76" i="44"/>
  <c r="H76" i="44"/>
  <c r="F76" i="44"/>
  <c r="E76" i="44"/>
  <c r="P63" i="44"/>
  <c r="Q63" i="44" s="1"/>
  <c r="R63" i="44" s="1"/>
  <c r="P58" i="44"/>
  <c r="P57" i="44"/>
  <c r="P55" i="44"/>
  <c r="P54" i="44"/>
  <c r="P44" i="44"/>
  <c r="K43" i="44"/>
  <c r="E34" i="44"/>
  <c r="P35" i="44"/>
  <c r="P33" i="44"/>
  <c r="Q33" i="44" s="1"/>
  <c r="R33" i="44" s="1"/>
  <c r="P29" i="44"/>
  <c r="P25" i="44"/>
  <c r="P24" i="44"/>
  <c r="P22" i="44"/>
  <c r="P21" i="44"/>
  <c r="P20" i="44"/>
  <c r="P17" i="44"/>
  <c r="P16" i="44"/>
  <c r="P15" i="44"/>
  <c r="P13" i="44"/>
  <c r="P12" i="44"/>
  <c r="H11" i="44"/>
  <c r="P9" i="44"/>
  <c r="Q8" i="44"/>
  <c r="E7" i="44"/>
  <c r="E10" i="44" s="1"/>
  <c r="F6" i="44"/>
  <c r="G6" i="44" s="1"/>
  <c r="Q9" i="44" l="1"/>
  <c r="R8" i="44"/>
  <c r="R9" i="44" s="1"/>
  <c r="AP28" i="48"/>
  <c r="BA10" i="48"/>
  <c r="F79" i="44"/>
  <c r="F81" i="44" s="1"/>
  <c r="E8" i="44"/>
  <c r="E63" i="44"/>
  <c r="E33" i="44"/>
  <c r="E9" i="44"/>
  <c r="I75" i="44"/>
  <c r="I79" i="44" s="1"/>
  <c r="I81" i="44" s="1"/>
  <c r="G79" i="44"/>
  <c r="G81" i="44" s="1"/>
  <c r="E75" i="44"/>
  <c r="E79" i="44" s="1"/>
  <c r="E81" i="44" s="1"/>
  <c r="G34" i="44"/>
  <c r="K11" i="44"/>
  <c r="H75" i="44"/>
  <c r="I34" i="44"/>
  <c r="J34" i="44"/>
  <c r="G43" i="44"/>
  <c r="I43" i="44"/>
  <c r="J43" i="44"/>
  <c r="E43" i="44"/>
  <c r="E51" i="44" s="1"/>
  <c r="I18" i="44"/>
  <c r="I31" i="44" s="1"/>
  <c r="J18" i="44"/>
  <c r="J31" i="44" s="1"/>
  <c r="H18" i="44"/>
  <c r="H31" i="44" s="1"/>
  <c r="J75" i="44"/>
  <c r="J79" i="44" s="1"/>
  <c r="J81" i="44" s="1"/>
  <c r="K75" i="44"/>
  <c r="K79" i="44" s="1"/>
  <c r="K81" i="44" s="1"/>
  <c r="E53" i="44"/>
  <c r="K53" i="44"/>
  <c r="F53" i="44"/>
  <c r="P27" i="44"/>
  <c r="F18" i="44"/>
  <c r="G18" i="44"/>
  <c r="E11" i="44"/>
  <c r="E31" i="44" s="1"/>
  <c r="G11" i="44"/>
  <c r="F11" i="44"/>
  <c r="P11" i="44"/>
  <c r="P34" i="44"/>
  <c r="G7" i="44"/>
  <c r="G9" i="44" s="1"/>
  <c r="H6" i="44"/>
  <c r="K51" i="44"/>
  <c r="P53" i="44"/>
  <c r="P43" i="44"/>
  <c r="Q10" i="44"/>
  <c r="Q18" i="44"/>
  <c r="F51" i="44"/>
  <c r="K18" i="44"/>
  <c r="P10" i="44"/>
  <c r="P19" i="44"/>
  <c r="H34" i="44"/>
  <c r="H43" i="44"/>
  <c r="H53" i="44"/>
  <c r="F7" i="44"/>
  <c r="F10" i="44" s="1"/>
  <c r="Q11" i="44"/>
  <c r="Q43" i="44"/>
  <c r="Q53" i="44"/>
  <c r="R10" i="44" l="1"/>
  <c r="AP33" i="48"/>
  <c r="BA28" i="48"/>
  <c r="G33" i="44"/>
  <c r="K60" i="44"/>
  <c r="H79" i="44"/>
  <c r="G31" i="44"/>
  <c r="K31" i="44"/>
  <c r="G63" i="44"/>
  <c r="Q34" i="44"/>
  <c r="Q51" i="44" s="1"/>
  <c r="Q60" i="44" s="1"/>
  <c r="G10" i="44"/>
  <c r="G51" i="44"/>
  <c r="G60" i="44" s="1"/>
  <c r="E60" i="44"/>
  <c r="I51" i="44"/>
  <c r="I60" i="44" s="1"/>
  <c r="J51" i="44"/>
  <c r="J60" i="44" s="1"/>
  <c r="F60" i="44"/>
  <c r="P18" i="44"/>
  <c r="P31" i="44" s="1"/>
  <c r="F31" i="44"/>
  <c r="Q31" i="44"/>
  <c r="F33" i="44"/>
  <c r="F63" i="44"/>
  <c r="H7" i="44"/>
  <c r="I6" i="44"/>
  <c r="H51" i="44"/>
  <c r="H60" i="44" s="1"/>
  <c r="F9" i="44"/>
  <c r="G8" i="44"/>
  <c r="F8" i="44"/>
  <c r="P51" i="44"/>
  <c r="P60" i="44" s="1"/>
  <c r="AP54" i="48" l="1"/>
  <c r="BA33" i="48"/>
  <c r="H9" i="44"/>
  <c r="H81" i="44"/>
  <c r="I7" i="44"/>
  <c r="J6" i="44"/>
  <c r="I33" i="44"/>
  <c r="H63" i="44"/>
  <c r="H33" i="44"/>
  <c r="H10" i="44"/>
  <c r="H8" i="44"/>
  <c r="I63" i="44" l="1"/>
  <c r="I10" i="44"/>
  <c r="AP56" i="48"/>
  <c r="BA56" i="48" s="1"/>
  <c r="BA54" i="48"/>
  <c r="I9" i="44"/>
  <c r="I8" i="44"/>
  <c r="J7" i="44"/>
  <c r="K6" i="44"/>
  <c r="L6" i="44" s="1"/>
  <c r="M6" i="44" s="1"/>
  <c r="N6" i="44" l="1"/>
  <c r="M7" i="44"/>
  <c r="M63" i="44" s="1"/>
  <c r="M8" i="44"/>
  <c r="J8" i="44"/>
  <c r="L7" i="44"/>
  <c r="L10" i="44" s="1"/>
  <c r="J33" i="44"/>
  <c r="J9" i="44"/>
  <c r="K7" i="44"/>
  <c r="J10" i="44"/>
  <c r="J63" i="44"/>
  <c r="M9" i="44" l="1"/>
  <c r="M10" i="44"/>
  <c r="M33" i="44"/>
  <c r="N7" i="44"/>
  <c r="R64" i="44" s="1"/>
  <c r="L9" i="44"/>
  <c r="L8" i="44"/>
  <c r="L33" i="44"/>
  <c r="L63" i="44"/>
  <c r="Q80" i="44"/>
  <c r="K63" i="44"/>
  <c r="K8" i="44"/>
  <c r="K10" i="44"/>
  <c r="Q66" i="44"/>
  <c r="Q72" i="44"/>
  <c r="K9" i="44"/>
  <c r="K33" i="44"/>
  <c r="R81" i="44" l="1"/>
  <c r="P81" i="44"/>
  <c r="P70" i="44"/>
  <c r="Q75" i="44"/>
  <c r="Q71" i="44"/>
  <c r="Q67" i="44"/>
  <c r="P77" i="44"/>
  <c r="N33" i="44"/>
  <c r="R80" i="44"/>
  <c r="R72" i="44"/>
  <c r="R74" i="44"/>
  <c r="R70" i="44"/>
  <c r="P73" i="44"/>
  <c r="R76" i="44"/>
  <c r="R71" i="44"/>
  <c r="Q78" i="44"/>
  <c r="Q77" i="44"/>
  <c r="P75" i="44"/>
  <c r="Q73" i="44"/>
  <c r="R78" i="44"/>
  <c r="R77" i="44"/>
  <c r="R73" i="44"/>
  <c r="R67" i="44"/>
  <c r="R65" i="44"/>
  <c r="R75" i="44"/>
  <c r="Q79" i="44"/>
  <c r="P78" i="44"/>
  <c r="P64" i="44"/>
  <c r="Q69" i="44"/>
  <c r="Q74" i="44"/>
  <c r="P65" i="44"/>
  <c r="Q70" i="44"/>
  <c r="N8" i="44"/>
  <c r="R79" i="44"/>
  <c r="R66" i="44"/>
  <c r="P72" i="44"/>
  <c r="P69" i="44"/>
  <c r="P80" i="44"/>
  <c r="P71" i="44"/>
  <c r="P66" i="44"/>
  <c r="Q64" i="44"/>
  <c r="N63" i="44"/>
  <c r="R69" i="44"/>
  <c r="P67" i="44"/>
  <c r="P79" i="44"/>
  <c r="N10" i="44"/>
  <c r="Q81" i="44"/>
  <c r="Q65" i="44"/>
  <c r="Q76" i="44"/>
  <c r="Q68" i="44"/>
  <c r="P76" i="44"/>
  <c r="P74" i="44"/>
  <c r="P68" i="44"/>
  <c r="N9" i="44"/>
  <c r="R68" i="44"/>
  <c r="P14" i="42"/>
  <c r="P58" i="42"/>
  <c r="P57" i="42"/>
  <c r="P48" i="42"/>
  <c r="P47" i="42"/>
  <c r="P46" i="42"/>
  <c r="P45" i="42"/>
  <c r="P42" i="42"/>
  <c r="P40" i="42"/>
  <c r="P39" i="42"/>
  <c r="P38" i="42"/>
  <c r="P28" i="42"/>
  <c r="P25" i="42"/>
  <c r="P24" i="42"/>
  <c r="P23" i="42"/>
  <c r="P22" i="42"/>
  <c r="P21" i="42"/>
  <c r="P20" i="42"/>
  <c r="P16" i="42"/>
  <c r="P15" i="42"/>
  <c r="F53" i="42" l="1"/>
  <c r="F11" i="42"/>
  <c r="E53" i="42"/>
  <c r="E34" i="42"/>
  <c r="E18" i="42"/>
  <c r="E11" i="42"/>
  <c r="K77" i="42"/>
  <c r="K76" i="42"/>
  <c r="K53" i="42"/>
  <c r="K43" i="42"/>
  <c r="K34" i="42"/>
  <c r="K18" i="42"/>
  <c r="K11" i="42"/>
  <c r="J77" i="42"/>
  <c r="I77" i="42"/>
  <c r="H77" i="42"/>
  <c r="G77" i="42"/>
  <c r="F77" i="42"/>
  <c r="E77" i="42"/>
  <c r="J76" i="42"/>
  <c r="I76" i="42"/>
  <c r="H76" i="42"/>
  <c r="G76" i="42"/>
  <c r="F76" i="42"/>
  <c r="E76" i="42"/>
  <c r="P64" i="42"/>
  <c r="Q64" i="42" s="1"/>
  <c r="R64" i="42" s="1"/>
  <c r="P59" i="42"/>
  <c r="P56" i="42"/>
  <c r="P54" i="42"/>
  <c r="J53" i="42"/>
  <c r="I53" i="42"/>
  <c r="H53" i="42"/>
  <c r="G53" i="42"/>
  <c r="P50" i="42"/>
  <c r="P44" i="42"/>
  <c r="J43" i="42"/>
  <c r="I43" i="42"/>
  <c r="H43" i="42"/>
  <c r="G43" i="42"/>
  <c r="P37" i="42"/>
  <c r="P36" i="42"/>
  <c r="P35" i="42"/>
  <c r="J34" i="42"/>
  <c r="I34" i="42"/>
  <c r="H34" i="42"/>
  <c r="G34" i="42"/>
  <c r="P33" i="42"/>
  <c r="Q33" i="42" s="1"/>
  <c r="R33" i="42" s="1"/>
  <c r="P29" i="42"/>
  <c r="P27" i="42"/>
  <c r="P19" i="42"/>
  <c r="J18" i="42"/>
  <c r="I18" i="42"/>
  <c r="H18" i="42"/>
  <c r="G18" i="42"/>
  <c r="F18" i="42"/>
  <c r="P17" i="42"/>
  <c r="P13" i="42"/>
  <c r="P12" i="42"/>
  <c r="J11" i="42"/>
  <c r="I11" i="42"/>
  <c r="H11" i="42"/>
  <c r="G11" i="42"/>
  <c r="P9" i="42"/>
  <c r="Q8" i="42"/>
  <c r="E7" i="42"/>
  <c r="F6" i="42"/>
  <c r="K56" i="40"/>
  <c r="H56" i="40"/>
  <c r="G56" i="40"/>
  <c r="F56" i="40"/>
  <c r="J56" i="40"/>
  <c r="I56" i="40"/>
  <c r="E56" i="40"/>
  <c r="P38" i="40"/>
  <c r="P37" i="40"/>
  <c r="P36" i="40"/>
  <c r="K35" i="40"/>
  <c r="I35" i="40"/>
  <c r="G35" i="40"/>
  <c r="J35" i="40"/>
  <c r="H35" i="40"/>
  <c r="F35" i="40"/>
  <c r="P32" i="40"/>
  <c r="P31" i="40"/>
  <c r="H30" i="40"/>
  <c r="E30" i="40"/>
  <c r="J25" i="40"/>
  <c r="P26" i="40"/>
  <c r="G25" i="40"/>
  <c r="P29" i="40"/>
  <c r="P28" i="40"/>
  <c r="P27" i="40"/>
  <c r="K15" i="40"/>
  <c r="J15" i="40"/>
  <c r="I15" i="40"/>
  <c r="P20" i="40"/>
  <c r="G15" i="40"/>
  <c r="F15" i="40"/>
  <c r="E15" i="40"/>
  <c r="P19" i="40"/>
  <c r="P17" i="40"/>
  <c r="P16" i="40"/>
  <c r="P12" i="40"/>
  <c r="P43" i="40"/>
  <c r="P24" i="40"/>
  <c r="P9" i="40"/>
  <c r="P14" i="40"/>
  <c r="J11" i="40"/>
  <c r="H11" i="40"/>
  <c r="AR54" i="30"/>
  <c r="AS54" i="30" s="1"/>
  <c r="AT54" i="30" s="1"/>
  <c r="AU54" i="30" s="1"/>
  <c r="AV54" i="30" s="1"/>
  <c r="AW54" i="30" s="1"/>
  <c r="AX54" i="30" s="1"/>
  <c r="AY54" i="30" s="1"/>
  <c r="AZ54" i="30" s="1"/>
  <c r="AR39" i="30"/>
  <c r="AS39" i="30" s="1"/>
  <c r="AT39" i="30" s="1"/>
  <c r="AU39" i="30" s="1"/>
  <c r="AV39" i="30" s="1"/>
  <c r="AW39" i="30" s="1"/>
  <c r="AX39" i="30" s="1"/>
  <c r="AY39" i="30" s="1"/>
  <c r="AZ39" i="30" s="1"/>
  <c r="AR28" i="30"/>
  <c r="AS28" i="30" s="1"/>
  <c r="AT28" i="30" s="1"/>
  <c r="AU28" i="30" s="1"/>
  <c r="AV28" i="30" s="1"/>
  <c r="AW28" i="30" s="1"/>
  <c r="AX28" i="30" s="1"/>
  <c r="AY28" i="30" s="1"/>
  <c r="AZ28" i="30" s="1"/>
  <c r="AR9" i="30"/>
  <c r="AS9" i="30" s="1"/>
  <c r="AT9" i="30" s="1"/>
  <c r="AU9" i="30" s="1"/>
  <c r="AV9" i="30" s="1"/>
  <c r="AW9" i="30" s="1"/>
  <c r="AX9" i="30" s="1"/>
  <c r="AY9" i="30" s="1"/>
  <c r="AZ9" i="30" s="1"/>
  <c r="E64" i="42" l="1"/>
  <c r="E8" i="42"/>
  <c r="G6" i="42"/>
  <c r="F8" i="42"/>
  <c r="Q9" i="42"/>
  <c r="R8" i="42"/>
  <c r="R9" i="42" s="1"/>
  <c r="P10" i="40"/>
  <c r="E43" i="42"/>
  <c r="E51" i="42" s="1"/>
  <c r="E61" i="42" s="1"/>
  <c r="F43" i="42"/>
  <c r="F34" i="42"/>
  <c r="K51" i="42"/>
  <c r="K61" i="42" s="1"/>
  <c r="K31" i="42"/>
  <c r="K80" i="42"/>
  <c r="K82" i="42" s="1"/>
  <c r="E31" i="42"/>
  <c r="F80" i="42"/>
  <c r="F82" i="42" s="1"/>
  <c r="G51" i="42"/>
  <c r="G61" i="42" s="1"/>
  <c r="G80" i="42"/>
  <c r="G82" i="42" s="1"/>
  <c r="Q11" i="42"/>
  <c r="F31" i="42"/>
  <c r="H51" i="42"/>
  <c r="H61" i="42" s="1"/>
  <c r="J51" i="42"/>
  <c r="J61" i="42" s="1"/>
  <c r="I31" i="42"/>
  <c r="I51" i="42"/>
  <c r="I61" i="42" s="1"/>
  <c r="I80" i="42"/>
  <c r="I82" i="42" s="1"/>
  <c r="J80" i="42"/>
  <c r="J82" i="42" s="1"/>
  <c r="J31" i="42"/>
  <c r="Q18" i="42"/>
  <c r="Q43" i="42"/>
  <c r="E9" i="42"/>
  <c r="Q34" i="42"/>
  <c r="P43" i="42"/>
  <c r="P11" i="42"/>
  <c r="G31" i="42"/>
  <c r="H31" i="42"/>
  <c r="P53" i="42"/>
  <c r="E80" i="42"/>
  <c r="E82" i="42" s="1"/>
  <c r="Q53" i="42"/>
  <c r="P18" i="42"/>
  <c r="P34" i="42"/>
  <c r="H80" i="42"/>
  <c r="H82" i="42" s="1"/>
  <c r="Q10" i="42"/>
  <c r="H6" i="42"/>
  <c r="E10" i="42"/>
  <c r="F7" i="42"/>
  <c r="P10" i="42"/>
  <c r="G7" i="42"/>
  <c r="G64" i="42" s="1"/>
  <c r="E33" i="42"/>
  <c r="P30" i="40"/>
  <c r="P35" i="40"/>
  <c r="Q35" i="40"/>
  <c r="E35" i="40"/>
  <c r="G30" i="40"/>
  <c r="G33" i="40" s="1"/>
  <c r="G40" i="40" s="1"/>
  <c r="F30" i="40"/>
  <c r="J30" i="40"/>
  <c r="J33" i="40" s="1"/>
  <c r="J40" i="40" s="1"/>
  <c r="Q30" i="40"/>
  <c r="I30" i="40"/>
  <c r="K30" i="40"/>
  <c r="I25" i="40"/>
  <c r="J22" i="40"/>
  <c r="K25" i="40"/>
  <c r="H25" i="40"/>
  <c r="H33" i="40" s="1"/>
  <c r="H40" i="40" s="1"/>
  <c r="P25" i="40"/>
  <c r="F25" i="40"/>
  <c r="E25" i="40"/>
  <c r="E33" i="40" s="1"/>
  <c r="H15" i="40"/>
  <c r="H22" i="40" s="1"/>
  <c r="F11" i="40"/>
  <c r="F22" i="40" s="1"/>
  <c r="E11" i="40"/>
  <c r="E22" i="40" s="1"/>
  <c r="G11" i="40"/>
  <c r="G22" i="40" s="1"/>
  <c r="I11" i="40"/>
  <c r="I22" i="40" s="1"/>
  <c r="K11" i="40"/>
  <c r="K22" i="40" s="1"/>
  <c r="P13" i="40"/>
  <c r="P11" i="40" s="1"/>
  <c r="R10" i="42" l="1"/>
  <c r="F51" i="42"/>
  <c r="F61" i="42" s="1"/>
  <c r="Q51" i="42"/>
  <c r="Q61" i="42" s="1"/>
  <c r="Q31" i="42"/>
  <c r="G10" i="42"/>
  <c r="G9" i="42"/>
  <c r="P31" i="42"/>
  <c r="G33" i="42"/>
  <c r="P51" i="42"/>
  <c r="P61" i="42" s="1"/>
  <c r="G8" i="42"/>
  <c r="F10" i="42"/>
  <c r="F64" i="42"/>
  <c r="F33" i="42"/>
  <c r="H7" i="42"/>
  <c r="I6" i="42"/>
  <c r="F9" i="42"/>
  <c r="P33" i="40"/>
  <c r="P40" i="40" s="1"/>
  <c r="E40" i="40"/>
  <c r="I33" i="40"/>
  <c r="I40" i="40" s="1"/>
  <c r="F33" i="40"/>
  <c r="F40" i="40" s="1"/>
  <c r="K33" i="40"/>
  <c r="K40" i="40" s="1"/>
  <c r="H64" i="42" l="1"/>
  <c r="H9" i="42"/>
  <c r="H33" i="42"/>
  <c r="H10" i="42"/>
  <c r="J6" i="42"/>
  <c r="K6" i="42" s="1"/>
  <c r="L6" i="42" s="1"/>
  <c r="M6" i="42" s="1"/>
  <c r="I7" i="42"/>
  <c r="H8" i="42"/>
  <c r="N6" i="42" l="1"/>
  <c r="M7" i="42"/>
  <c r="M10" i="42" s="1"/>
  <c r="M9" i="42"/>
  <c r="M8" i="42"/>
  <c r="L7" i="42"/>
  <c r="L64" i="42" s="1"/>
  <c r="K7" i="42"/>
  <c r="I9" i="42"/>
  <c r="I8" i="42"/>
  <c r="I10" i="42"/>
  <c r="J7" i="42"/>
  <c r="I33" i="42"/>
  <c r="I64" i="42"/>
  <c r="M64" i="42" l="1"/>
  <c r="Q66" i="42"/>
  <c r="R67" i="42"/>
  <c r="R81" i="42"/>
  <c r="R71" i="42"/>
  <c r="R73" i="42"/>
  <c r="R80" i="42"/>
  <c r="R68" i="42"/>
  <c r="R70" i="42"/>
  <c r="R78" i="42"/>
  <c r="R65" i="42"/>
  <c r="R72" i="42"/>
  <c r="N33" i="42"/>
  <c r="N64" i="42"/>
  <c r="N7" i="42"/>
  <c r="N9" i="42"/>
  <c r="N8" i="42"/>
  <c r="R77" i="42"/>
  <c r="M33" i="42"/>
  <c r="R75" i="42"/>
  <c r="R82" i="42"/>
  <c r="R69" i="42"/>
  <c r="L9" i="42"/>
  <c r="L10" i="42"/>
  <c r="L33" i="42"/>
  <c r="L8" i="42"/>
  <c r="Q73" i="42"/>
  <c r="P68" i="42"/>
  <c r="Q72" i="42"/>
  <c r="P80" i="42"/>
  <c r="P70" i="42"/>
  <c r="Q69" i="42"/>
  <c r="Q70" i="42"/>
  <c r="P69" i="42"/>
  <c r="P67" i="42"/>
  <c r="P74" i="42"/>
  <c r="K33" i="42"/>
  <c r="P82" i="42"/>
  <c r="Q76" i="42"/>
  <c r="Q75" i="42"/>
  <c r="P76" i="42"/>
  <c r="P66" i="42"/>
  <c r="Q81" i="42"/>
  <c r="Q78" i="42"/>
  <c r="Q80" i="42"/>
  <c r="Q68" i="42"/>
  <c r="P81" i="42"/>
  <c r="Q82" i="42"/>
  <c r="Q79" i="42"/>
  <c r="P78" i="42"/>
  <c r="Q71" i="42"/>
  <c r="P71" i="42"/>
  <c r="P73" i="42"/>
  <c r="P75" i="42"/>
  <c r="Q74" i="42"/>
  <c r="Q77" i="42"/>
  <c r="Q67" i="42"/>
  <c r="P72" i="42"/>
  <c r="P77" i="42"/>
  <c r="P79" i="42"/>
  <c r="K64" i="42"/>
  <c r="K8" i="42"/>
  <c r="J10" i="42"/>
  <c r="K9" i="42"/>
  <c r="K10" i="42"/>
  <c r="J9" i="42"/>
  <c r="J64" i="42"/>
  <c r="J33" i="42"/>
  <c r="J8" i="42"/>
  <c r="N10" i="42" l="1"/>
  <c r="R76" i="42"/>
  <c r="R74" i="42"/>
  <c r="R66" i="42"/>
  <c r="R79" i="42"/>
  <c r="Q43" i="40"/>
  <c r="Q24" i="40"/>
  <c r="Q8" i="40"/>
  <c r="Q9" i="40" s="1"/>
  <c r="E7" i="40"/>
  <c r="F6" i="40"/>
  <c r="Q8" i="39"/>
  <c r="R8" i="39" s="1"/>
  <c r="I17" i="39"/>
  <c r="I13" i="39"/>
  <c r="I9" i="39"/>
  <c r="H25" i="39"/>
  <c r="F21" i="39"/>
  <c r="E21" i="39"/>
  <c r="H17" i="39"/>
  <c r="E17" i="39"/>
  <c r="E13" i="39"/>
  <c r="E9" i="39"/>
  <c r="E7" i="39"/>
  <c r="E8" i="39" s="1"/>
  <c r="F6" i="39"/>
  <c r="G6" i="39" s="1"/>
  <c r="O55" i="25"/>
  <c r="O56" i="25"/>
  <c r="O53" i="25"/>
  <c r="O52" i="25"/>
  <c r="O48" i="25"/>
  <c r="O47" i="25"/>
  <c r="O43" i="25"/>
  <c r="O42" i="25"/>
  <c r="O40" i="25"/>
  <c r="O39" i="25"/>
  <c r="E10" i="40" l="1"/>
  <c r="E8" i="40"/>
  <c r="Q10" i="40"/>
  <c r="G6" i="40"/>
  <c r="E43" i="40"/>
  <c r="E24" i="40"/>
  <c r="E9" i="40"/>
  <c r="F7" i="40"/>
  <c r="F24" i="40" s="1"/>
  <c r="J21" i="39"/>
  <c r="G13" i="39"/>
  <c r="H13" i="39"/>
  <c r="H21" i="39"/>
  <c r="G17" i="39"/>
  <c r="J13" i="39"/>
  <c r="J17" i="39"/>
  <c r="G25" i="39"/>
  <c r="J9" i="39"/>
  <c r="K13" i="39"/>
  <c r="K17" i="39"/>
  <c r="F13" i="39"/>
  <c r="F17" i="39"/>
  <c r="I21" i="39"/>
  <c r="K25" i="39"/>
  <c r="K21" i="39"/>
  <c r="G21" i="39"/>
  <c r="F9" i="39"/>
  <c r="H9" i="39"/>
  <c r="G9" i="39"/>
  <c r="H6" i="39"/>
  <c r="G7" i="39"/>
  <c r="G8" i="39" s="1"/>
  <c r="F7" i="39"/>
  <c r="F8" i="39"/>
  <c r="H30" i="39" l="1"/>
  <c r="Q65" i="42"/>
  <c r="P65" i="42"/>
  <c r="F10" i="40"/>
  <c r="F9" i="40"/>
  <c r="F43" i="40"/>
  <c r="H6" i="40"/>
  <c r="G7" i="40"/>
  <c r="F8" i="40"/>
  <c r="F25" i="39"/>
  <c r="F30" i="39" s="1"/>
  <c r="J25" i="39"/>
  <c r="J30" i="39" s="1"/>
  <c r="K9" i="39"/>
  <c r="K30" i="39" s="1"/>
  <c r="G30" i="39"/>
  <c r="H7" i="39"/>
  <c r="I6" i="39"/>
  <c r="E98" i="33"/>
  <c r="E97" i="33"/>
  <c r="E96" i="33"/>
  <c r="E95" i="33"/>
  <c r="E94" i="33"/>
  <c r="E93" i="33"/>
  <c r="E92" i="33"/>
  <c r="E91" i="33"/>
  <c r="E90" i="33"/>
  <c r="E99" i="33"/>
  <c r="E89" i="33"/>
  <c r="E88" i="33"/>
  <c r="E87" i="33"/>
  <c r="E86" i="33"/>
  <c r="E85" i="33"/>
  <c r="E84" i="33"/>
  <c r="E83" i="33"/>
  <c r="E82" i="33"/>
  <c r="E81" i="33"/>
  <c r="E80" i="33"/>
  <c r="G8" i="40" l="1"/>
  <c r="G10" i="40"/>
  <c r="G24" i="40"/>
  <c r="G9" i="40"/>
  <c r="G43" i="40"/>
  <c r="I6" i="40"/>
  <c r="H7" i="40"/>
  <c r="E25" i="39"/>
  <c r="E30" i="39" s="1"/>
  <c r="I25" i="39"/>
  <c r="I30" i="39" s="1"/>
  <c r="I7" i="39"/>
  <c r="J6" i="39"/>
  <c r="H8" i="39"/>
  <c r="H8" i="40" l="1"/>
  <c r="H10" i="40"/>
  <c r="H9" i="40"/>
  <c r="H24" i="40"/>
  <c r="H43" i="40"/>
  <c r="I7" i="40"/>
  <c r="J6" i="40"/>
  <c r="I8" i="39"/>
  <c r="K6" i="39"/>
  <c r="L6" i="39" s="1"/>
  <c r="M6" i="39" s="1"/>
  <c r="J7" i="39"/>
  <c r="AM32" i="30"/>
  <c r="AL32" i="30"/>
  <c r="AM25" i="30"/>
  <c r="AL25" i="30"/>
  <c r="AK25" i="30"/>
  <c r="AJ25" i="30"/>
  <c r="AI25" i="30"/>
  <c r="AH25" i="30"/>
  <c r="AG25" i="30"/>
  <c r="AF25" i="30"/>
  <c r="AE25" i="30"/>
  <c r="AD25" i="30"/>
  <c r="AC25" i="30"/>
  <c r="AB25" i="30"/>
  <c r="AA25" i="30"/>
  <c r="Z25" i="30"/>
  <c r="Y25" i="30"/>
  <c r="X25" i="30"/>
  <c r="W25" i="30"/>
  <c r="V25" i="30"/>
  <c r="U25" i="30"/>
  <c r="T25" i="30"/>
  <c r="S25" i="30"/>
  <c r="R25" i="30"/>
  <c r="Q25" i="30"/>
  <c r="P25" i="30"/>
  <c r="O25" i="30"/>
  <c r="N25" i="30"/>
  <c r="M25" i="30"/>
  <c r="L25" i="30"/>
  <c r="K25" i="30"/>
  <c r="J25" i="30"/>
  <c r="I25" i="30"/>
  <c r="H25" i="30"/>
  <c r="G25" i="30"/>
  <c r="F25" i="30"/>
  <c r="E25" i="30"/>
  <c r="AM21" i="30"/>
  <c r="AL21" i="30"/>
  <c r="AK21" i="30"/>
  <c r="AJ21" i="30"/>
  <c r="AI21" i="30"/>
  <c r="AH21" i="30"/>
  <c r="AG21" i="30"/>
  <c r="AF21" i="30"/>
  <c r="AE21" i="30"/>
  <c r="AD21" i="30"/>
  <c r="AC21" i="30"/>
  <c r="AB21" i="30"/>
  <c r="AA21" i="30"/>
  <c r="Z21" i="30"/>
  <c r="Y21" i="30"/>
  <c r="X21" i="30"/>
  <c r="W21" i="30"/>
  <c r="V21" i="30"/>
  <c r="U21" i="30"/>
  <c r="T21" i="30"/>
  <c r="S21" i="30"/>
  <c r="R21" i="30"/>
  <c r="Q21" i="30"/>
  <c r="P21" i="30"/>
  <c r="O21" i="30"/>
  <c r="N21" i="30"/>
  <c r="M21" i="30"/>
  <c r="L21" i="30"/>
  <c r="K21" i="30"/>
  <c r="J21" i="30"/>
  <c r="I21" i="30"/>
  <c r="H21" i="30"/>
  <c r="G21" i="30"/>
  <c r="F21" i="30"/>
  <c r="E21" i="30"/>
  <c r="AM18" i="30"/>
  <c r="AL18" i="30"/>
  <c r="AK18" i="30"/>
  <c r="AJ18" i="30"/>
  <c r="AI18" i="30"/>
  <c r="AH18" i="30"/>
  <c r="AG18" i="30"/>
  <c r="AF18" i="30"/>
  <c r="AE18" i="30"/>
  <c r="AD18" i="30"/>
  <c r="AC18" i="30"/>
  <c r="AB18" i="30"/>
  <c r="AA18" i="30"/>
  <c r="Z18" i="30"/>
  <c r="Y18" i="30"/>
  <c r="X18" i="30"/>
  <c r="W18" i="30"/>
  <c r="V18" i="30"/>
  <c r="U18" i="30"/>
  <c r="T18" i="30"/>
  <c r="S18" i="30"/>
  <c r="R18" i="30"/>
  <c r="Q18" i="30"/>
  <c r="P18" i="30"/>
  <c r="O18" i="30"/>
  <c r="N18" i="30"/>
  <c r="M18" i="30"/>
  <c r="L18" i="30"/>
  <c r="K18" i="30"/>
  <c r="J18" i="30"/>
  <c r="I18" i="30"/>
  <c r="H18" i="30"/>
  <c r="G18" i="30"/>
  <c r="F18"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N19" i="30"/>
  <c r="M19" i="30"/>
  <c r="L19" i="30"/>
  <c r="K19" i="30"/>
  <c r="J19" i="30"/>
  <c r="I19" i="30"/>
  <c r="H19" i="30"/>
  <c r="G19" i="30"/>
  <c r="F19" i="30"/>
  <c r="E19" i="30"/>
  <c r="E18" i="30"/>
  <c r="AM16" i="30"/>
  <c r="AL16" i="30"/>
  <c r="AK16" i="30"/>
  <c r="AJ16" i="30"/>
  <c r="AI16" i="30"/>
  <c r="AH16" i="30"/>
  <c r="AG16" i="30"/>
  <c r="AF16" i="30"/>
  <c r="AE16" i="30"/>
  <c r="AD16" i="30"/>
  <c r="AC16" i="30"/>
  <c r="AB16" i="30"/>
  <c r="AA16" i="30"/>
  <c r="Z16" i="30"/>
  <c r="Y16" i="30"/>
  <c r="X16" i="30"/>
  <c r="W16" i="30"/>
  <c r="V16" i="30"/>
  <c r="U16" i="30"/>
  <c r="T16" i="30"/>
  <c r="S16" i="30"/>
  <c r="R16" i="30"/>
  <c r="Q16" i="30"/>
  <c r="P16" i="30"/>
  <c r="O16" i="30"/>
  <c r="N16" i="30"/>
  <c r="M16" i="30"/>
  <c r="L16" i="30"/>
  <c r="K16" i="30"/>
  <c r="J16" i="30"/>
  <c r="I16" i="30"/>
  <c r="H16" i="30"/>
  <c r="G16" i="30"/>
  <c r="F16" i="30"/>
  <c r="E16" i="30"/>
  <c r="AM15" i="30"/>
  <c r="AL15" i="30"/>
  <c r="AK15" i="30"/>
  <c r="AJ15" i="30"/>
  <c r="AI15" i="30"/>
  <c r="AH15" i="30"/>
  <c r="AG15" i="30"/>
  <c r="AF15" i="30"/>
  <c r="AE15" i="30"/>
  <c r="AD15" i="30"/>
  <c r="AC15" i="30"/>
  <c r="AB15" i="30"/>
  <c r="AA15" i="30"/>
  <c r="Z15" i="30"/>
  <c r="Y15" i="30"/>
  <c r="X15" i="30"/>
  <c r="W15" i="30"/>
  <c r="V15" i="30"/>
  <c r="U15" i="30"/>
  <c r="T15" i="30"/>
  <c r="S15" i="30"/>
  <c r="R15" i="30"/>
  <c r="Q15" i="30"/>
  <c r="P15" i="30"/>
  <c r="O15" i="30"/>
  <c r="N15" i="30"/>
  <c r="M15" i="30"/>
  <c r="L15" i="30"/>
  <c r="K15" i="30"/>
  <c r="J15" i="30"/>
  <c r="I15" i="30"/>
  <c r="H15" i="30"/>
  <c r="G15" i="30"/>
  <c r="F15" i="30"/>
  <c r="E15" i="30"/>
  <c r="AM12" i="30"/>
  <c r="AL12" i="30"/>
  <c r="AK12" i="30"/>
  <c r="AJ12" i="30"/>
  <c r="AI12" i="30"/>
  <c r="AH12" i="30"/>
  <c r="AG12" i="30"/>
  <c r="AF12" i="30"/>
  <c r="AE12" i="30"/>
  <c r="AD12" i="30"/>
  <c r="AC12" i="30"/>
  <c r="AB12" i="30"/>
  <c r="AA12" i="30"/>
  <c r="Z12" i="30"/>
  <c r="Y12" i="30"/>
  <c r="X12" i="30"/>
  <c r="W12" i="30"/>
  <c r="V12" i="30"/>
  <c r="U12" i="30"/>
  <c r="T12" i="30"/>
  <c r="S12" i="30"/>
  <c r="R12" i="30"/>
  <c r="Q12" i="30"/>
  <c r="P12" i="30"/>
  <c r="O12" i="30"/>
  <c r="N12" i="30"/>
  <c r="M12" i="30"/>
  <c r="L12" i="30"/>
  <c r="K12" i="30"/>
  <c r="J12" i="30"/>
  <c r="I12" i="30"/>
  <c r="H12" i="30"/>
  <c r="G12" i="30"/>
  <c r="F12" i="30"/>
  <c r="E12" i="30"/>
  <c r="AM11" i="30"/>
  <c r="AL11" i="30"/>
  <c r="AK11" i="30"/>
  <c r="AI11" i="30"/>
  <c r="AH11" i="30"/>
  <c r="AG11" i="30"/>
  <c r="AF11" i="30"/>
  <c r="AE11" i="30"/>
  <c r="AD11" i="30"/>
  <c r="AC11" i="30"/>
  <c r="AB11" i="30"/>
  <c r="AA11" i="30"/>
  <c r="Z11" i="30"/>
  <c r="Y11" i="30"/>
  <c r="X11" i="30"/>
  <c r="W11" i="30"/>
  <c r="V11" i="30"/>
  <c r="U11" i="30"/>
  <c r="T11" i="30"/>
  <c r="S11" i="30"/>
  <c r="R11" i="30"/>
  <c r="Q11" i="30"/>
  <c r="P11" i="30"/>
  <c r="O11" i="30"/>
  <c r="N11" i="30"/>
  <c r="M11" i="30"/>
  <c r="L11" i="30"/>
  <c r="K11" i="30"/>
  <c r="J11" i="30"/>
  <c r="I11" i="30"/>
  <c r="H11" i="30"/>
  <c r="G11" i="30"/>
  <c r="F11" i="30"/>
  <c r="E11" i="30"/>
  <c r="AM25" i="13"/>
  <c r="AM24" i="13" s="1"/>
  <c r="G24" i="13"/>
  <c r="AL24" i="13"/>
  <c r="AK24" i="13"/>
  <c r="AJ24" i="13"/>
  <c r="AI24" i="13"/>
  <c r="AH24" i="13"/>
  <c r="AG24" i="13"/>
  <c r="AF24" i="13"/>
  <c r="AE24" i="13"/>
  <c r="AD24" i="13"/>
  <c r="AC24" i="13"/>
  <c r="AB24" i="13"/>
  <c r="AA24" i="13"/>
  <c r="Z24" i="13"/>
  <c r="Y24" i="13"/>
  <c r="X24" i="13"/>
  <c r="W24" i="13"/>
  <c r="V24" i="13"/>
  <c r="U24" i="13"/>
  <c r="T24" i="13"/>
  <c r="S24" i="13"/>
  <c r="R24" i="13"/>
  <c r="Q24" i="13"/>
  <c r="P24" i="13"/>
  <c r="O24" i="13"/>
  <c r="N24" i="13"/>
  <c r="M24" i="13"/>
  <c r="L24" i="13"/>
  <c r="K24" i="13"/>
  <c r="J24" i="13"/>
  <c r="I24" i="13"/>
  <c r="H24" i="13"/>
  <c r="F24" i="13"/>
  <c r="E24" i="13"/>
  <c r="N6" i="39" l="1"/>
  <c r="M7" i="39"/>
  <c r="M8" i="39" s="1"/>
  <c r="L7" i="39"/>
  <c r="L8" i="39"/>
  <c r="I10" i="40"/>
  <c r="I43" i="40"/>
  <c r="I8" i="40"/>
  <c r="I24" i="40"/>
  <c r="I9" i="40"/>
  <c r="K6" i="40"/>
  <c r="L6" i="40" s="1"/>
  <c r="J7" i="40"/>
  <c r="J8" i="39"/>
  <c r="K7" i="39"/>
  <c r="N7" i="39" l="1"/>
  <c r="N8" i="39" s="1"/>
  <c r="Q27" i="39"/>
  <c r="R27" i="39"/>
  <c r="R30" i="39"/>
  <c r="R19" i="39"/>
  <c r="R18" i="39"/>
  <c r="R28" i="39"/>
  <c r="R24" i="39"/>
  <c r="R17" i="39"/>
  <c r="R26" i="39"/>
  <c r="R23" i="39"/>
  <c r="L7" i="40"/>
  <c r="L9" i="40" s="1"/>
  <c r="L10" i="40"/>
  <c r="Q23" i="39"/>
  <c r="P26" i="39"/>
  <c r="Q11" i="39"/>
  <c r="P10" i="39"/>
  <c r="Q24" i="39"/>
  <c r="P11" i="39"/>
  <c r="P23" i="39"/>
  <c r="P24" i="39"/>
  <c r="Q26" i="39"/>
  <c r="J8" i="40"/>
  <c r="J10" i="40"/>
  <c r="J9" i="40"/>
  <c r="J43" i="40"/>
  <c r="K7" i="40"/>
  <c r="Q51" i="40" s="1"/>
  <c r="J24" i="40"/>
  <c r="Q21" i="39"/>
  <c r="Q13" i="39"/>
  <c r="P28" i="39"/>
  <c r="P9" i="39"/>
  <c r="Q22" i="39"/>
  <c r="P20" i="39"/>
  <c r="P30" i="39"/>
  <c r="P13" i="39"/>
  <c r="Q30" i="39"/>
  <c r="P18" i="39"/>
  <c r="Q25" i="39"/>
  <c r="P15" i="39"/>
  <c r="Q12" i="39"/>
  <c r="P12" i="39"/>
  <c r="P25" i="39"/>
  <c r="Q10" i="39"/>
  <c r="Q16" i="39"/>
  <c r="P16" i="39"/>
  <c r="Q19" i="39"/>
  <c r="Q15" i="39"/>
  <c r="P22" i="39"/>
  <c r="Q18" i="39"/>
  <c r="P14" i="39"/>
  <c r="Q14" i="39"/>
  <c r="Q9" i="39"/>
  <c r="K8" i="39"/>
  <c r="AL41" i="18"/>
  <c r="AL40" i="18" s="1"/>
  <c r="AK41" i="18"/>
  <c r="AK40" i="18" s="1"/>
  <c r="AJ41" i="18"/>
  <c r="AJ40" i="18" s="1"/>
  <c r="AI41" i="18"/>
  <c r="AI40" i="18" s="1"/>
  <c r="AH41" i="18"/>
  <c r="AH40" i="18" s="1"/>
  <c r="AG41" i="18"/>
  <c r="AG40" i="18" s="1"/>
  <c r="AF41" i="18"/>
  <c r="AF40" i="18" s="1"/>
  <c r="AE41" i="18"/>
  <c r="AE40" i="18" s="1"/>
  <c r="AD41" i="18"/>
  <c r="AD40" i="18" s="1"/>
  <c r="AC41" i="18"/>
  <c r="AC40" i="18" s="1"/>
  <c r="AB41" i="18"/>
  <c r="AB40" i="18" s="1"/>
  <c r="AA41" i="18"/>
  <c r="AA40" i="18" s="1"/>
  <c r="Z41" i="18"/>
  <c r="Z40" i="18" s="1"/>
  <c r="Y41" i="18"/>
  <c r="Y40" i="18" s="1"/>
  <c r="X41" i="18"/>
  <c r="X40" i="18" s="1"/>
  <c r="W41" i="18"/>
  <c r="W40" i="18" s="1"/>
  <c r="V41" i="18"/>
  <c r="U41" i="18"/>
  <c r="T41" i="18"/>
  <c r="T40" i="18" s="1"/>
  <c r="S41" i="18"/>
  <c r="S40" i="18" s="1"/>
  <c r="R41" i="18"/>
  <c r="R40" i="18" s="1"/>
  <c r="Q41" i="18"/>
  <c r="Q40" i="18" s="1"/>
  <c r="P41" i="18"/>
  <c r="P40" i="18" s="1"/>
  <c r="O41" i="18"/>
  <c r="O40" i="18" s="1"/>
  <c r="N41" i="18"/>
  <c r="N40" i="18" s="1"/>
  <c r="M41" i="18"/>
  <c r="M40" i="18" s="1"/>
  <c r="L41" i="18"/>
  <c r="L40" i="18" s="1"/>
  <c r="K41" i="18"/>
  <c r="K40" i="18" s="1"/>
  <c r="J41" i="18"/>
  <c r="J40" i="18" s="1"/>
  <c r="I41" i="18"/>
  <c r="I40" i="18" s="1"/>
  <c r="H41" i="18"/>
  <c r="H40" i="18" s="1"/>
  <c r="G41" i="18"/>
  <c r="G40" i="18" s="1"/>
  <c r="F41" i="18"/>
  <c r="F40" i="18" s="1"/>
  <c r="E41" i="18"/>
  <c r="AM41" i="18"/>
  <c r="AM40" i="18" s="1"/>
  <c r="U40" i="18"/>
  <c r="E40" i="18"/>
  <c r="V40" i="18"/>
  <c r="P21" i="39" l="1"/>
  <c r="Q17" i="39"/>
  <c r="P27" i="39"/>
  <c r="R20" i="39"/>
  <c r="R14" i="39"/>
  <c r="R10" i="39"/>
  <c r="R9" i="39"/>
  <c r="R21" i="39"/>
  <c r="R13" i="39"/>
  <c r="R16" i="39"/>
  <c r="R11" i="39"/>
  <c r="R15" i="39"/>
  <c r="R25" i="39"/>
  <c r="Q28" i="39"/>
  <c r="P19" i="39"/>
  <c r="R12" i="39"/>
  <c r="P17" i="39"/>
  <c r="Q20" i="39"/>
  <c r="R22" i="39"/>
  <c r="L24" i="40"/>
  <c r="L43" i="40"/>
  <c r="L8" i="40"/>
  <c r="Q46" i="40"/>
  <c r="P47" i="40"/>
  <c r="P50" i="40"/>
  <c r="P49" i="40"/>
  <c r="P45" i="40"/>
  <c r="Q49" i="40"/>
  <c r="P51" i="40"/>
  <c r="P48" i="40"/>
  <c r="Q53" i="40"/>
  <c r="Q50" i="40"/>
  <c r="P53" i="40"/>
  <c r="Q52" i="40"/>
  <c r="Q48" i="40"/>
  <c r="P52" i="40"/>
  <c r="K10" i="40"/>
  <c r="P56" i="40"/>
  <c r="P60" i="40"/>
  <c r="P58" i="40"/>
  <c r="Q47" i="40"/>
  <c r="P57" i="40"/>
  <c r="Q57" i="40"/>
  <c r="Q56" i="40"/>
  <c r="Q58" i="40"/>
  <c r="Q60" i="40"/>
  <c r="P46" i="40"/>
  <c r="Q45" i="40"/>
  <c r="K8" i="40"/>
  <c r="K43" i="40"/>
  <c r="K9" i="40"/>
  <c r="K24" i="40"/>
  <c r="AL27" i="32"/>
  <c r="AL17" i="32"/>
  <c r="AL9" i="32"/>
  <c r="AL14" i="31"/>
  <c r="AL9" i="31"/>
  <c r="AL13" i="17"/>
  <c r="AL19" i="13" s="1"/>
  <c r="AL9" i="17"/>
  <c r="AL14" i="16"/>
  <c r="AL17" i="15"/>
  <c r="AL10" i="13" s="1"/>
  <c r="AL21" i="14"/>
  <c r="AL26" i="14" s="1"/>
  <c r="AL9" i="13" s="1"/>
  <c r="AL45" i="30"/>
  <c r="AL41" i="30"/>
  <c r="AL14" i="30"/>
  <c r="AL25" i="32" l="1"/>
  <c r="AL17" i="30"/>
  <c r="AL13" i="13"/>
  <c r="AL20" i="17"/>
  <c r="AL18" i="13"/>
  <c r="AL25" i="31"/>
  <c r="AL10" i="30"/>
  <c r="AL13" i="30" s="1"/>
  <c r="AL29" i="30" s="1"/>
  <c r="AL37" i="30" s="1"/>
  <c r="AL38" i="32"/>
  <c r="AL20" i="30" l="1"/>
  <c r="AL22" i="30" s="1"/>
  <c r="AL37" i="18"/>
  <c r="AL36" i="18" s="1"/>
  <c r="AL33" i="18"/>
  <c r="AL27" i="18"/>
  <c r="AL24" i="18"/>
  <c r="AL19" i="18"/>
  <c r="AL14" i="18"/>
  <c r="AL11" i="18"/>
  <c r="AL10" i="18" l="1"/>
  <c r="AL18" i="18"/>
  <c r="AL40" i="30"/>
  <c r="AL50" i="30" s="1"/>
  <c r="AL52" i="30" s="1"/>
  <c r="AL9" i="18"/>
  <c r="AL44" i="18" s="1"/>
  <c r="AK27" i="32" l="1"/>
  <c r="AK9" i="32"/>
  <c r="AK17" i="32"/>
  <c r="AK25" i="32" s="1"/>
  <c r="AK38" i="32" s="1"/>
  <c r="AK9" i="31"/>
  <c r="AK14" i="31"/>
  <c r="AK37" i="18"/>
  <c r="AK36" i="18" s="1"/>
  <c r="AK11" i="18"/>
  <c r="AK14" i="18"/>
  <c r="AK19" i="18"/>
  <c r="AK24" i="18"/>
  <c r="AK27" i="18"/>
  <c r="AK33" i="18"/>
  <c r="AM17" i="15"/>
  <c r="AK25" i="31" l="1"/>
  <c r="AK10" i="18"/>
  <c r="AK18" i="18"/>
  <c r="AL11" i="13"/>
  <c r="AM10" i="13"/>
  <c r="AK9" i="18"/>
  <c r="AK44" i="18" s="1"/>
  <c r="AM45" i="30" l="1"/>
  <c r="AM41" i="30"/>
  <c r="AM14" i="30" l="1"/>
  <c r="AM13" i="17"/>
  <c r="AM19" i="13" s="1"/>
  <c r="AM9" i="17"/>
  <c r="AM18" i="13" s="1"/>
  <c r="AL17" i="13" l="1"/>
  <c r="AM20" i="17"/>
  <c r="AM17" i="13"/>
  <c r="AL23" i="30" l="1"/>
  <c r="AL24" i="30" s="1"/>
  <c r="AL26" i="30" s="1"/>
  <c r="AL55" i="30" s="1"/>
  <c r="AL59" i="30" s="1"/>
  <c r="AM23" i="30"/>
  <c r="AM21" i="14"/>
  <c r="AM26" i="14" s="1"/>
  <c r="AM9" i="13" s="1"/>
  <c r="E126" i="33"/>
  <c r="D126" i="33"/>
  <c r="D100" i="33"/>
  <c r="C100" i="33"/>
  <c r="AM10" i="30" l="1"/>
  <c r="AM13" i="30" s="1"/>
  <c r="AM11" i="13"/>
  <c r="AM14" i="16"/>
  <c r="C126" i="33"/>
  <c r="AM17" i="30" l="1"/>
  <c r="AM20" i="30" s="1"/>
  <c r="AM13" i="13"/>
  <c r="AM12" i="13" s="1"/>
  <c r="AM16" i="13" s="1"/>
  <c r="AM20" i="13" s="1"/>
  <c r="AM22" i="13" s="1"/>
  <c r="AM29" i="30"/>
  <c r="AM37" i="30" s="1"/>
  <c r="AL12" i="13"/>
  <c r="AL16" i="13" s="1"/>
  <c r="AL20" i="13" s="1"/>
  <c r="AL22" i="13" s="1"/>
  <c r="K54" i="33"/>
  <c r="K66" i="33" s="1"/>
  <c r="I54" i="33"/>
  <c r="I66" i="33" s="1"/>
  <c r="AM22" i="30" l="1"/>
  <c r="AM24" i="30" s="1"/>
  <c r="AM26" i="30" s="1"/>
  <c r="AM55" i="30" s="1"/>
  <c r="AM59" i="30" s="1"/>
  <c r="AM40" i="30"/>
  <c r="AM50" i="30" s="1"/>
  <c r="AM52" i="30" s="1"/>
  <c r="C77" i="33"/>
  <c r="C8" i="33"/>
  <c r="C8" i="27"/>
  <c r="AZ9" i="31" l="1"/>
  <c r="AM27" i="32"/>
  <c r="AM9" i="32"/>
  <c r="AM17" i="32"/>
  <c r="AM9" i="31"/>
  <c r="AM14" i="31"/>
  <c r="AZ17" i="32" l="1"/>
  <c r="AZ27" i="32"/>
  <c r="AZ14" i="31"/>
  <c r="AZ25" i="31" s="1"/>
  <c r="AZ9" i="32"/>
  <c r="AZ25" i="32" s="1"/>
  <c r="AM25" i="32"/>
  <c r="AM38" i="32" s="1"/>
  <c r="AM25" i="31"/>
  <c r="AZ38" i="32" l="1"/>
  <c r="AK13" i="17"/>
  <c r="AK19" i="13" s="1"/>
  <c r="AK14" i="16" l="1"/>
  <c r="AK17" i="30" l="1"/>
  <c r="AK13" i="13"/>
  <c r="AK9" i="17"/>
  <c r="AK20" i="17" l="1"/>
  <c r="AK18" i="13"/>
  <c r="AK21" i="14"/>
  <c r="AK26" i="14" l="1"/>
  <c r="AK9" i="13" l="1"/>
  <c r="AK12" i="13"/>
  <c r="AK17" i="13"/>
  <c r="AK23" i="30" l="1"/>
  <c r="AK10" i="30"/>
  <c r="AK45" i="30" l="1"/>
  <c r="AK32" i="30"/>
  <c r="AK41" i="30"/>
  <c r="C84" i="37"/>
  <c r="F87" i="37"/>
  <c r="G87" i="37"/>
  <c r="H87" i="37"/>
  <c r="H14" i="37" s="1"/>
  <c r="I87" i="37"/>
  <c r="I14" i="37" s="1"/>
  <c r="J87" i="37"/>
  <c r="J14" i="37" s="1"/>
  <c r="K87" i="37"/>
  <c r="K14" i="37" s="1"/>
  <c r="L87" i="37"/>
  <c r="L14" i="37" s="1"/>
  <c r="M87" i="37"/>
  <c r="M14" i="37" s="1"/>
  <c r="N87" i="37"/>
  <c r="F90" i="37"/>
  <c r="G90" i="37"/>
  <c r="H90" i="37"/>
  <c r="I90" i="37"/>
  <c r="J90" i="37"/>
  <c r="K90" i="37"/>
  <c r="L90" i="37"/>
  <c r="M90" i="37"/>
  <c r="N90" i="37"/>
  <c r="C101" i="37"/>
  <c r="H104" i="37"/>
  <c r="I104" i="37"/>
  <c r="J104" i="37"/>
  <c r="K104" i="37"/>
  <c r="L104" i="37"/>
  <c r="M104" i="37"/>
  <c r="N104" i="37"/>
  <c r="C111" i="37"/>
  <c r="G114" i="37"/>
  <c r="H114" i="37"/>
  <c r="I114" i="37"/>
  <c r="J114" i="37"/>
  <c r="K114" i="37"/>
  <c r="L114" i="37"/>
  <c r="M114" i="37"/>
  <c r="N114" i="37"/>
  <c r="J12" i="37"/>
  <c r="K12" i="37"/>
  <c r="L12" i="37"/>
  <c r="M12" i="37"/>
  <c r="C51" i="37"/>
  <c r="F6" i="37"/>
  <c r="G6" i="37" s="1"/>
  <c r="C8" i="37"/>
  <c r="AM33" i="18"/>
  <c r="AM27" i="18"/>
  <c r="AM11" i="18"/>
  <c r="AM14" i="18"/>
  <c r="AM19" i="18"/>
  <c r="AM37" i="18"/>
  <c r="AM36" i="18" s="1"/>
  <c r="I97" i="37" l="1"/>
  <c r="I96" i="37" s="1"/>
  <c r="F123" i="37"/>
  <c r="C127" i="37" s="1"/>
  <c r="I11" i="37"/>
  <c r="H11" i="37"/>
  <c r="G11" i="37"/>
  <c r="F11" i="37"/>
  <c r="G97" i="37"/>
  <c r="G96" i="37" s="1"/>
  <c r="H97" i="37"/>
  <c r="H96" i="37" s="1"/>
  <c r="G54" i="37"/>
  <c r="C71" i="37"/>
  <c r="M123" i="37"/>
  <c r="I123" i="37"/>
  <c r="F97" i="37"/>
  <c r="F96" i="37" s="1"/>
  <c r="N123" i="37"/>
  <c r="G93" i="37"/>
  <c r="G98" i="37" s="1"/>
  <c r="G123" i="37"/>
  <c r="J123" i="37"/>
  <c r="M97" i="37"/>
  <c r="M96" i="37" s="1"/>
  <c r="M93" i="37"/>
  <c r="M98" i="37" s="1"/>
  <c r="M11" i="37"/>
  <c r="L11" i="37"/>
  <c r="K11" i="37"/>
  <c r="F54" i="37"/>
  <c r="N97" i="37"/>
  <c r="N96" i="37" s="1"/>
  <c r="N93" i="37"/>
  <c r="N98" i="37" s="1"/>
  <c r="L97" i="37"/>
  <c r="L96" i="37" s="1"/>
  <c r="L93" i="37"/>
  <c r="L98" i="37" s="1"/>
  <c r="F7" i="37"/>
  <c r="F10" i="37" s="1"/>
  <c r="F93" i="37"/>
  <c r="F98" i="37" s="1"/>
  <c r="I93" i="37"/>
  <c r="I98" i="37" s="1"/>
  <c r="H123" i="37"/>
  <c r="AK14" i="30"/>
  <c r="AK13" i="30"/>
  <c r="G7" i="37"/>
  <c r="H6" i="37"/>
  <c r="J97" i="37"/>
  <c r="J96" i="37" s="1"/>
  <c r="J93" i="37"/>
  <c r="J98" i="37" s="1"/>
  <c r="L123" i="37"/>
  <c r="K123" i="37"/>
  <c r="H93" i="37"/>
  <c r="H98" i="37" s="1"/>
  <c r="K97" i="37"/>
  <c r="K96" i="37" s="1"/>
  <c r="K93" i="37"/>
  <c r="K98" i="37" s="1"/>
  <c r="AM24" i="18"/>
  <c r="AM18" i="18" s="1"/>
  <c r="AM10" i="18"/>
  <c r="F30" i="37" l="1"/>
  <c r="F29" i="37"/>
  <c r="F28" i="37"/>
  <c r="F27" i="37"/>
  <c r="F23" i="37"/>
  <c r="F31" i="37" s="1"/>
  <c r="C100" i="37"/>
  <c r="F67" i="37"/>
  <c r="F68" i="37"/>
  <c r="G66" i="37"/>
  <c r="G67" i="37"/>
  <c r="G68" i="37"/>
  <c r="M66" i="37"/>
  <c r="N66" i="37"/>
  <c r="AM9" i="18"/>
  <c r="AM44" i="18" s="1"/>
  <c r="F122" i="37"/>
  <c r="F86" i="37"/>
  <c r="F53" i="37"/>
  <c r="F73" i="37"/>
  <c r="F36" i="37"/>
  <c r="F131" i="37"/>
  <c r="F25" i="37"/>
  <c r="F95" i="37"/>
  <c r="L66" i="37"/>
  <c r="J66" i="37"/>
  <c r="K66" i="37"/>
  <c r="F66" i="37"/>
  <c r="J11" i="37"/>
  <c r="F65" i="37"/>
  <c r="F113" i="37"/>
  <c r="F103" i="37"/>
  <c r="AK20" i="30"/>
  <c r="AK40" i="30" s="1"/>
  <c r="AK50" i="30" s="1"/>
  <c r="AK29" i="30"/>
  <c r="AK37" i="30" s="1"/>
  <c r="I6" i="37"/>
  <c r="H7" i="37"/>
  <c r="G113" i="37"/>
  <c r="G122" i="37"/>
  <c r="G65" i="37"/>
  <c r="G53" i="37"/>
  <c r="G86" i="37"/>
  <c r="G95" i="37"/>
  <c r="G25" i="37"/>
  <c r="G131" i="37"/>
  <c r="G103" i="37"/>
  <c r="G36" i="37"/>
  <c r="G10" i="37"/>
  <c r="G73" i="37"/>
  <c r="C34" i="37"/>
  <c r="F26" i="37" l="1"/>
  <c r="C33" i="37" s="1"/>
  <c r="C70" i="37"/>
  <c r="AK22" i="30"/>
  <c r="AK24" i="30" s="1"/>
  <c r="AK26" i="30" s="1"/>
  <c r="AK55" i="30" s="1"/>
  <c r="AK59" i="30" s="1"/>
  <c r="AK52" i="30"/>
  <c r="J6" i="37"/>
  <c r="I7" i="37"/>
  <c r="H113" i="37"/>
  <c r="H122" i="37"/>
  <c r="H65" i="37"/>
  <c r="H36" i="37"/>
  <c r="H86" i="37"/>
  <c r="H95" i="37"/>
  <c r="H25" i="37"/>
  <c r="H131" i="37"/>
  <c r="H103" i="37"/>
  <c r="H73" i="37"/>
  <c r="H10" i="37"/>
  <c r="H53" i="37"/>
  <c r="K6" i="37" l="1"/>
  <c r="J7" i="37"/>
  <c r="I113" i="37"/>
  <c r="I122" i="37"/>
  <c r="I65" i="37"/>
  <c r="I86" i="37"/>
  <c r="I95" i="37"/>
  <c r="I25" i="37"/>
  <c r="I131" i="37"/>
  <c r="I73" i="37"/>
  <c r="I53" i="37"/>
  <c r="I36" i="37"/>
  <c r="I103" i="37"/>
  <c r="I10" i="37"/>
  <c r="Q15" i="40" l="1"/>
  <c r="P54" i="40"/>
  <c r="Q25" i="40"/>
  <c r="Q33" i="40" s="1"/>
  <c r="Q40" i="40" s="1"/>
  <c r="Q54" i="40"/>
  <c r="P15" i="40"/>
  <c r="P22" i="40" s="1"/>
  <c r="J25" i="37"/>
  <c r="J95" i="37"/>
  <c r="J86" i="37"/>
  <c r="J113" i="37"/>
  <c r="J122" i="37"/>
  <c r="J65" i="37"/>
  <c r="J36" i="37"/>
  <c r="J10" i="37"/>
  <c r="J53" i="37"/>
  <c r="J73" i="37"/>
  <c r="J103" i="37"/>
  <c r="J131" i="37"/>
  <c r="L6" i="37"/>
  <c r="K7" i="37"/>
  <c r="K73" i="37" l="1"/>
  <c r="K53" i="37"/>
  <c r="K113" i="37"/>
  <c r="K122" i="37"/>
  <c r="K65" i="37"/>
  <c r="K131" i="37"/>
  <c r="K36" i="37"/>
  <c r="K10" i="37"/>
  <c r="K86" i="37"/>
  <c r="K25" i="37"/>
  <c r="K95" i="37"/>
  <c r="K103" i="37"/>
  <c r="L7" i="37"/>
  <c r="M6" i="37"/>
  <c r="L103" i="37" l="1"/>
  <c r="L36" i="37"/>
  <c r="L10" i="37"/>
  <c r="L53" i="37"/>
  <c r="L73" i="37"/>
  <c r="L86" i="37"/>
  <c r="L95" i="37"/>
  <c r="L122" i="37"/>
  <c r="L131" i="37"/>
  <c r="L65" i="37"/>
  <c r="L113" i="37"/>
  <c r="L25" i="37"/>
  <c r="M7" i="37"/>
  <c r="N6" i="37"/>
  <c r="N7" i="37" l="1"/>
  <c r="N95" i="37" s="1"/>
  <c r="N86" i="37"/>
  <c r="N36" i="37"/>
  <c r="N10" i="37"/>
  <c r="N73" i="37"/>
  <c r="N53" i="37"/>
  <c r="M131" i="37"/>
  <c r="M103" i="37"/>
  <c r="M36" i="37"/>
  <c r="M10" i="37"/>
  <c r="M73" i="37"/>
  <c r="M53" i="37"/>
  <c r="M86" i="37"/>
  <c r="M95" i="37"/>
  <c r="M122" i="37"/>
  <c r="M65" i="37"/>
  <c r="M113" i="37"/>
  <c r="M25" i="37"/>
  <c r="N103" i="37" l="1"/>
  <c r="N113" i="37"/>
  <c r="N131" i="37"/>
  <c r="N65" i="37"/>
  <c r="N25" i="37"/>
  <c r="N122" i="37"/>
  <c r="C33" i="25"/>
  <c r="C8" i="25"/>
  <c r="AK17" i="15" l="1"/>
  <c r="AK10" i="13" l="1"/>
  <c r="AK11" i="13" s="1"/>
  <c r="AK16" i="13" s="1"/>
  <c r="AK20" i="13" l="1"/>
  <c r="AK22" i="13" l="1"/>
  <c r="AX36" i="32"/>
  <c r="AJ11" i="18" l="1"/>
  <c r="AJ45" i="30" l="1"/>
  <c r="AJ41" i="30"/>
  <c r="AJ32" i="30"/>
  <c r="AJ14" i="30"/>
  <c r="AJ21" i="14" l="1"/>
  <c r="AY36" i="32" l="1"/>
  <c r="AY35" i="32"/>
  <c r="AY34" i="32"/>
  <c r="AY33" i="32"/>
  <c r="AY32" i="32"/>
  <c r="AY31" i="32"/>
  <c r="AY30" i="32"/>
  <c r="AY29" i="32"/>
  <c r="AY28" i="32"/>
  <c r="AY24" i="32"/>
  <c r="AY23" i="32"/>
  <c r="AY22" i="32"/>
  <c r="AY21" i="32"/>
  <c r="AY20" i="32"/>
  <c r="AY19" i="32"/>
  <c r="AY18" i="32"/>
  <c r="AY16" i="32"/>
  <c r="AY15" i="32"/>
  <c r="AY14" i="32"/>
  <c r="AY13" i="32"/>
  <c r="AY12" i="32"/>
  <c r="AY11" i="32"/>
  <c r="AY10" i="32"/>
  <c r="AY23" i="31"/>
  <c r="AY21" i="31"/>
  <c r="AY19" i="31"/>
  <c r="AY18" i="31"/>
  <c r="AY16" i="31"/>
  <c r="AY15" i="31"/>
  <c r="AY13" i="31"/>
  <c r="AY12" i="31"/>
  <c r="AY11" i="31"/>
  <c r="AY22" i="31"/>
  <c r="AY10" i="31"/>
  <c r="AJ27" i="32" l="1"/>
  <c r="AJ17" i="32"/>
  <c r="AJ9" i="32"/>
  <c r="AJ14" i="31"/>
  <c r="AY17" i="31"/>
  <c r="AJ9" i="31"/>
  <c r="AJ13" i="17"/>
  <c r="AJ19" i="13" s="1"/>
  <c r="AJ9" i="17"/>
  <c r="AJ18" i="13" s="1"/>
  <c r="AJ14" i="16"/>
  <c r="AJ13" i="13" l="1"/>
  <c r="AJ12" i="13" s="1"/>
  <c r="AJ17" i="30"/>
  <c r="AJ17" i="13"/>
  <c r="AJ25" i="32"/>
  <c r="AJ38" i="32" s="1"/>
  <c r="AJ20" i="17"/>
  <c r="AJ25" i="31"/>
  <c r="AJ23" i="30" l="1"/>
  <c r="AJ9" i="14"/>
  <c r="AJ26" i="14" s="1"/>
  <c r="AJ9" i="13" s="1"/>
  <c r="AJ13" i="30" l="1"/>
  <c r="AJ37" i="18"/>
  <c r="AJ36" i="18" s="1"/>
  <c r="AJ33" i="18"/>
  <c r="AJ27" i="18"/>
  <c r="AJ24" i="18"/>
  <c r="AJ19" i="18"/>
  <c r="AJ29" i="30" l="1"/>
  <c r="AJ37" i="30" s="1"/>
  <c r="AJ20" i="30"/>
  <c r="AJ18" i="18"/>
  <c r="AJ22" i="30" l="1"/>
  <c r="AJ24" i="30" s="1"/>
  <c r="AJ26" i="30" s="1"/>
  <c r="AJ55" i="30" s="1"/>
  <c r="AJ59" i="30" s="1"/>
  <c r="AJ40" i="30"/>
  <c r="AJ50" i="30" s="1"/>
  <c r="AJ52" i="30" s="1"/>
  <c r="E100" i="33"/>
  <c r="AY9" i="32"/>
  <c r="AY17" i="32"/>
  <c r="AY9" i="31"/>
  <c r="AY27" i="32"/>
  <c r="AY14" i="31"/>
  <c r="AY25" i="32" l="1"/>
  <c r="AY38" i="32" s="1"/>
  <c r="AY25" i="31"/>
  <c r="K45" i="30"/>
  <c r="I45" i="30"/>
  <c r="J45" i="30"/>
  <c r="E27" i="32" l="1"/>
  <c r="F27" i="32"/>
  <c r="G27" i="32"/>
  <c r="H27" i="32"/>
  <c r="I27" i="32"/>
  <c r="J27" i="32"/>
  <c r="K27" i="32"/>
  <c r="L27" i="32"/>
  <c r="M27" i="32"/>
  <c r="N27" i="32"/>
  <c r="O27" i="32"/>
  <c r="P27" i="32"/>
  <c r="Q27" i="32"/>
  <c r="R27" i="32"/>
  <c r="S27" i="32"/>
  <c r="T27" i="32"/>
  <c r="U27" i="32"/>
  <c r="V27" i="32"/>
  <c r="W27" i="32"/>
  <c r="X27" i="32"/>
  <c r="Y27" i="32"/>
  <c r="Z27" i="32"/>
  <c r="AA27" i="32"/>
  <c r="AB27" i="32"/>
  <c r="AC27" i="32"/>
  <c r="AD27" i="32"/>
  <c r="AE27" i="32"/>
  <c r="AG27" i="32"/>
  <c r="AH27" i="32"/>
  <c r="AI27" i="32"/>
  <c r="AR28" i="32"/>
  <c r="AS28" i="32"/>
  <c r="AT28" i="32"/>
  <c r="AU28" i="32"/>
  <c r="AV28" i="32"/>
  <c r="AW28" i="32"/>
  <c r="AX28" i="32"/>
  <c r="AR29" i="32"/>
  <c r="AS29" i="32"/>
  <c r="AT29" i="32"/>
  <c r="AU29" i="32"/>
  <c r="AV29" i="32"/>
  <c r="AW29" i="32"/>
  <c r="AX29" i="32"/>
  <c r="AR30" i="32"/>
  <c r="AS30" i="32"/>
  <c r="AT30" i="32"/>
  <c r="AU30" i="32"/>
  <c r="AV30" i="32"/>
  <c r="AW30" i="32"/>
  <c r="AX30" i="32"/>
  <c r="AR31" i="32"/>
  <c r="AS31" i="32"/>
  <c r="AT31" i="32"/>
  <c r="AU31" i="32"/>
  <c r="AV31" i="32"/>
  <c r="AW31" i="32"/>
  <c r="AX31" i="32"/>
  <c r="AR32" i="32"/>
  <c r="AS32" i="32"/>
  <c r="AT32" i="32"/>
  <c r="AU32" i="32"/>
  <c r="AV32" i="32"/>
  <c r="AW32" i="32"/>
  <c r="AX32" i="32"/>
  <c r="AR33" i="32"/>
  <c r="AS33" i="32"/>
  <c r="AT33" i="32"/>
  <c r="AU33" i="32"/>
  <c r="AV33" i="32"/>
  <c r="AW33" i="32"/>
  <c r="AX33" i="32"/>
  <c r="AR34" i="32"/>
  <c r="AS34" i="32"/>
  <c r="AT34" i="32"/>
  <c r="AU34" i="32"/>
  <c r="AV34" i="32"/>
  <c r="AW34" i="32"/>
  <c r="AR35" i="32"/>
  <c r="AS35" i="32"/>
  <c r="AT35" i="32"/>
  <c r="AU35" i="32"/>
  <c r="AV35" i="32"/>
  <c r="AW35" i="32"/>
  <c r="AX35" i="32"/>
  <c r="AR36" i="32"/>
  <c r="AS36" i="32"/>
  <c r="AT36" i="32"/>
  <c r="AU36" i="32"/>
  <c r="AV36" i="32"/>
  <c r="AW36" i="32"/>
  <c r="G6" i="32"/>
  <c r="G7" i="32" s="1"/>
  <c r="G8" i="32" s="1"/>
  <c r="E7" i="32"/>
  <c r="F7" i="32"/>
  <c r="F8" i="32" s="1"/>
  <c r="AS8" i="32"/>
  <c r="AT8" i="32" s="1"/>
  <c r="E9" i="32"/>
  <c r="E25" i="32" s="1"/>
  <c r="F9" i="32"/>
  <c r="F25" i="32" s="1"/>
  <c r="F38" i="32" s="1"/>
  <c r="G9" i="32"/>
  <c r="H9" i="32"/>
  <c r="I9" i="32"/>
  <c r="J9" i="32"/>
  <c r="K9" i="32"/>
  <c r="L9" i="32"/>
  <c r="M9" i="32"/>
  <c r="N9" i="32"/>
  <c r="O9" i="32"/>
  <c r="P9" i="32"/>
  <c r="Q9" i="32"/>
  <c r="R9" i="32"/>
  <c r="S9" i="32"/>
  <c r="T9" i="32"/>
  <c r="U9" i="32"/>
  <c r="V9" i="32"/>
  <c r="W9" i="32"/>
  <c r="X9" i="32"/>
  <c r="Y9" i="32"/>
  <c r="Z9" i="32"/>
  <c r="AA9" i="32"/>
  <c r="AB9" i="32"/>
  <c r="AC9" i="32"/>
  <c r="AD9" i="32"/>
  <c r="AE9" i="32"/>
  <c r="AF9" i="32"/>
  <c r="AG9" i="32"/>
  <c r="AH9" i="32"/>
  <c r="AI9" i="32"/>
  <c r="AR10" i="32"/>
  <c r="AS10" i="32"/>
  <c r="AT10" i="32"/>
  <c r="AU10" i="32"/>
  <c r="AV10" i="32"/>
  <c r="AW10" i="32"/>
  <c r="AX10" i="32"/>
  <c r="AR11" i="32"/>
  <c r="AS11" i="32"/>
  <c r="AT11" i="32"/>
  <c r="AU11" i="32"/>
  <c r="AV11" i="32"/>
  <c r="AW11" i="32"/>
  <c r="AX11" i="32"/>
  <c r="AR12" i="32"/>
  <c r="AS12" i="32"/>
  <c r="AT12" i="32"/>
  <c r="AU12" i="32"/>
  <c r="AV12" i="32"/>
  <c r="AW12" i="32"/>
  <c r="AX12" i="32"/>
  <c r="AR13" i="32"/>
  <c r="AS13" i="32"/>
  <c r="AT13" i="32"/>
  <c r="AU13" i="32"/>
  <c r="AV13" i="32"/>
  <c r="AW13" i="32"/>
  <c r="AX13" i="32"/>
  <c r="AR14" i="32"/>
  <c r="AS14" i="32"/>
  <c r="AT14" i="32"/>
  <c r="AU14" i="32"/>
  <c r="AV14" i="32"/>
  <c r="AW14" i="32"/>
  <c r="AX14" i="32"/>
  <c r="AR15" i="32"/>
  <c r="AS15" i="32"/>
  <c r="AT15" i="32"/>
  <c r="AU15" i="32"/>
  <c r="AV15" i="32"/>
  <c r="AW15" i="32"/>
  <c r="AX15" i="32"/>
  <c r="AR16" i="32"/>
  <c r="AS16" i="32"/>
  <c r="AT16" i="32"/>
  <c r="AU16" i="32"/>
  <c r="AV16" i="32"/>
  <c r="AW16" i="32"/>
  <c r="AX16" i="32"/>
  <c r="E17" i="32"/>
  <c r="F17" i="32"/>
  <c r="G17" i="32"/>
  <c r="H17" i="32"/>
  <c r="H25" i="32" s="1"/>
  <c r="I17" i="32"/>
  <c r="J17" i="32"/>
  <c r="K17" i="32"/>
  <c r="K25" i="32" s="1"/>
  <c r="L17" i="32"/>
  <c r="L25" i="32" s="1"/>
  <c r="M17" i="32"/>
  <c r="N17" i="32"/>
  <c r="O17" i="32"/>
  <c r="P17" i="32"/>
  <c r="Q17" i="32"/>
  <c r="R17" i="32"/>
  <c r="S17" i="32"/>
  <c r="T17" i="32"/>
  <c r="U17" i="32"/>
  <c r="V17" i="32"/>
  <c r="W17" i="32"/>
  <c r="X17" i="32"/>
  <c r="X25" i="32" s="1"/>
  <c r="Y17" i="32"/>
  <c r="Z17" i="32"/>
  <c r="AA17" i="32"/>
  <c r="AB17" i="32"/>
  <c r="AC17" i="32"/>
  <c r="AD17" i="32"/>
  <c r="AE17" i="32"/>
  <c r="AF17" i="32"/>
  <c r="AG17" i="32"/>
  <c r="AH17" i="32"/>
  <c r="AI17" i="32"/>
  <c r="AR18" i="32"/>
  <c r="AS18" i="32"/>
  <c r="AT18" i="32"/>
  <c r="AU18" i="32"/>
  <c r="AV18" i="32"/>
  <c r="AW18" i="32"/>
  <c r="AX18" i="32"/>
  <c r="AR19" i="32"/>
  <c r="AS19" i="32"/>
  <c r="AT19" i="32"/>
  <c r="AU19" i="32"/>
  <c r="AV19" i="32"/>
  <c r="AW19" i="32"/>
  <c r="AX19" i="32"/>
  <c r="AR20" i="32"/>
  <c r="AS20" i="32"/>
  <c r="AT20" i="32"/>
  <c r="AU20" i="32"/>
  <c r="AV20" i="32"/>
  <c r="AW20" i="32"/>
  <c r="AX20" i="32"/>
  <c r="AR21" i="32"/>
  <c r="AS21" i="32"/>
  <c r="AT21" i="32"/>
  <c r="AU21" i="32"/>
  <c r="AV21" i="32"/>
  <c r="AW21" i="32"/>
  <c r="AX21" i="32"/>
  <c r="AR22" i="32"/>
  <c r="AS22" i="32"/>
  <c r="AT22" i="32"/>
  <c r="AU22" i="32"/>
  <c r="AV22" i="32"/>
  <c r="AW22" i="32"/>
  <c r="AX22" i="32"/>
  <c r="AR23" i="32"/>
  <c r="AS23" i="32"/>
  <c r="AT23" i="32"/>
  <c r="AU23" i="32"/>
  <c r="AV23" i="32"/>
  <c r="AW23" i="32"/>
  <c r="AX23" i="32"/>
  <c r="AR24" i="32"/>
  <c r="AS24" i="32"/>
  <c r="AT24" i="32"/>
  <c r="AU24" i="32"/>
  <c r="AV24" i="32"/>
  <c r="AW24" i="32"/>
  <c r="AX24" i="32"/>
  <c r="AR21" i="31"/>
  <c r="AS21" i="31"/>
  <c r="AT21" i="31"/>
  <c r="AU21" i="31"/>
  <c r="AV21" i="31"/>
  <c r="AW21" i="31"/>
  <c r="AX21" i="31"/>
  <c r="AR22" i="31"/>
  <c r="AS22" i="31"/>
  <c r="AT22" i="31"/>
  <c r="AU22" i="31"/>
  <c r="AV22" i="31"/>
  <c r="AW22" i="31"/>
  <c r="AX22" i="31"/>
  <c r="AR23" i="31"/>
  <c r="AS23" i="31"/>
  <c r="AT23" i="31"/>
  <c r="AU23" i="31"/>
  <c r="AV23" i="31"/>
  <c r="AW23" i="31"/>
  <c r="AX23" i="31"/>
  <c r="G6" i="31"/>
  <c r="H6" i="31" s="1"/>
  <c r="E7" i="31"/>
  <c r="F7" i="31"/>
  <c r="F8" i="31" s="1"/>
  <c r="AS8" i="31"/>
  <c r="AT8" i="31" s="1"/>
  <c r="AU8" i="31" s="1"/>
  <c r="AV8" i="31" s="1"/>
  <c r="AW8" i="31" s="1"/>
  <c r="E9" i="31"/>
  <c r="F9" i="31"/>
  <c r="G9" i="31"/>
  <c r="H9" i="31"/>
  <c r="I9" i="31"/>
  <c r="J9" i="31"/>
  <c r="K9" i="31"/>
  <c r="L9" i="31"/>
  <c r="M9" i="31"/>
  <c r="N9" i="31"/>
  <c r="O9" i="31"/>
  <c r="P9" i="31"/>
  <c r="Q9" i="31"/>
  <c r="R9" i="31"/>
  <c r="S9" i="31"/>
  <c r="T9" i="31"/>
  <c r="U9" i="31"/>
  <c r="V9" i="31"/>
  <c r="W9" i="31"/>
  <c r="X9" i="31"/>
  <c r="Y9" i="31"/>
  <c r="Z9" i="31"/>
  <c r="AA9" i="31"/>
  <c r="AB9" i="31"/>
  <c r="AC9" i="31"/>
  <c r="AD9" i="31"/>
  <c r="AE9" i="31"/>
  <c r="AF9" i="31"/>
  <c r="AG9" i="31"/>
  <c r="AH9" i="31"/>
  <c r="AI9" i="31"/>
  <c r="AR10" i="31"/>
  <c r="AS10" i="31"/>
  <c r="AT10" i="31"/>
  <c r="AU10" i="31"/>
  <c r="AV10" i="31"/>
  <c r="AW10" i="31"/>
  <c r="AX10" i="31"/>
  <c r="AR11" i="31"/>
  <c r="AS11" i="31"/>
  <c r="AT11" i="31"/>
  <c r="AU11" i="31"/>
  <c r="AV11" i="31"/>
  <c r="AW11" i="31"/>
  <c r="AX11" i="31"/>
  <c r="AR12" i="31"/>
  <c r="AS12" i="31"/>
  <c r="AT12" i="31"/>
  <c r="AU12" i="31"/>
  <c r="AV12" i="31"/>
  <c r="AW12" i="31"/>
  <c r="AX12" i="31"/>
  <c r="AR13" i="31"/>
  <c r="AS13" i="31"/>
  <c r="AT13" i="31"/>
  <c r="AU13" i="31"/>
  <c r="AV13" i="31"/>
  <c r="AW13" i="31"/>
  <c r="AX13" i="31"/>
  <c r="E14" i="31"/>
  <c r="F14" i="31"/>
  <c r="G14" i="31"/>
  <c r="H14" i="31"/>
  <c r="I14" i="31"/>
  <c r="J14" i="31"/>
  <c r="K14" i="31"/>
  <c r="L14" i="31"/>
  <c r="M14" i="31"/>
  <c r="N14" i="31"/>
  <c r="O14" i="31"/>
  <c r="P14" i="31"/>
  <c r="Q14" i="31"/>
  <c r="R14" i="31"/>
  <c r="S14" i="31"/>
  <c r="T14" i="31"/>
  <c r="U14" i="31"/>
  <c r="V14" i="31"/>
  <c r="W14" i="31"/>
  <c r="X14" i="31"/>
  <c r="Y14" i="31"/>
  <c r="Z14" i="31"/>
  <c r="AA14" i="31"/>
  <c r="AB14" i="31"/>
  <c r="AC14" i="31"/>
  <c r="AD14" i="31"/>
  <c r="AE14" i="31"/>
  <c r="AF14" i="31"/>
  <c r="AG14" i="31"/>
  <c r="AH14" i="31"/>
  <c r="AI14" i="31"/>
  <c r="AR15" i="31"/>
  <c r="AS15" i="31"/>
  <c r="AT15" i="31"/>
  <c r="AU15" i="31"/>
  <c r="AV15" i="31"/>
  <c r="AW15" i="31"/>
  <c r="AX15" i="31"/>
  <c r="AR16" i="31"/>
  <c r="AS16" i="31"/>
  <c r="AT16" i="31"/>
  <c r="AU16" i="31"/>
  <c r="AV16" i="31"/>
  <c r="AW16" i="31"/>
  <c r="AX16" i="31"/>
  <c r="AR17" i="31"/>
  <c r="AS17" i="31"/>
  <c r="AT17" i="31"/>
  <c r="AU17" i="31"/>
  <c r="AV17" i="31"/>
  <c r="AW17" i="31"/>
  <c r="AX17" i="31"/>
  <c r="AR18" i="31"/>
  <c r="AS18" i="31"/>
  <c r="AT18" i="31"/>
  <c r="AU18" i="31"/>
  <c r="AV18" i="31"/>
  <c r="AW18" i="31"/>
  <c r="AX18" i="31"/>
  <c r="AR19" i="31"/>
  <c r="AS19" i="31"/>
  <c r="AT19" i="31"/>
  <c r="AU19" i="31"/>
  <c r="AV19" i="31"/>
  <c r="AW19" i="31"/>
  <c r="AX19" i="31"/>
  <c r="P25" i="32" l="1"/>
  <c r="AB25" i="32"/>
  <c r="AF25" i="32"/>
  <c r="AA25" i="32"/>
  <c r="S25" i="32"/>
  <c r="S38" i="32" s="1"/>
  <c r="AI25" i="32"/>
  <c r="E38" i="32"/>
  <c r="T25" i="32"/>
  <c r="T38" i="32" s="1"/>
  <c r="L25" i="31"/>
  <c r="T25" i="31"/>
  <c r="AW9" i="31"/>
  <c r="AX9" i="31"/>
  <c r="AD25" i="32"/>
  <c r="AD38" i="32" s="1"/>
  <c r="N25" i="32"/>
  <c r="N38" i="32" s="1"/>
  <c r="AU9" i="31"/>
  <c r="AT9" i="31"/>
  <c r="AS9" i="31"/>
  <c r="AC25" i="32"/>
  <c r="AC38" i="32" s="1"/>
  <c r="M25" i="32"/>
  <c r="M38" i="32" s="1"/>
  <c r="X38" i="32"/>
  <c r="P38" i="32"/>
  <c r="H38" i="32"/>
  <c r="AW17" i="32"/>
  <c r="AW9" i="32"/>
  <c r="AV9" i="31"/>
  <c r="AD25" i="31"/>
  <c r="N25" i="31"/>
  <c r="U25" i="32"/>
  <c r="U38" i="32" s="1"/>
  <c r="AV14" i="31"/>
  <c r="AB25" i="31"/>
  <c r="AX14" i="31"/>
  <c r="AR9" i="31"/>
  <c r="V25" i="31"/>
  <c r="F25" i="31"/>
  <c r="V25" i="32"/>
  <c r="V38" i="32" s="1"/>
  <c r="AW14" i="31"/>
  <c r="AC25" i="31"/>
  <c r="U25" i="31"/>
  <c r="M25" i="31"/>
  <c r="E25" i="31"/>
  <c r="AU14" i="31"/>
  <c r="AI25" i="31"/>
  <c r="AA25" i="31"/>
  <c r="S25" i="31"/>
  <c r="K25" i="31"/>
  <c r="Z25" i="32"/>
  <c r="Z38" i="32" s="1"/>
  <c r="J25" i="32"/>
  <c r="J38" i="32" s="1"/>
  <c r="AV17" i="32"/>
  <c r="AV9" i="32"/>
  <c r="AU17" i="32"/>
  <c r="AE25" i="32"/>
  <c r="AE38" i="32" s="1"/>
  <c r="O25" i="32"/>
  <c r="O38" i="32" s="1"/>
  <c r="AH25" i="31"/>
  <c r="J25" i="31"/>
  <c r="AT17" i="32"/>
  <c r="AX9" i="32"/>
  <c r="AS9" i="32"/>
  <c r="AU27" i="32"/>
  <c r="AR14" i="31"/>
  <c r="AF25" i="31"/>
  <c r="X25" i="31"/>
  <c r="P25" i="31"/>
  <c r="H25" i="31"/>
  <c r="AR17" i="32"/>
  <c r="AT27" i="32"/>
  <c r="AH25" i="32"/>
  <c r="AH38" i="32" s="1"/>
  <c r="R25" i="32"/>
  <c r="R38" i="32" s="1"/>
  <c r="Y25" i="32"/>
  <c r="Y38" i="32" s="1"/>
  <c r="Q25" i="32"/>
  <c r="Q38" i="32" s="1"/>
  <c r="I25" i="32"/>
  <c r="I38" i="32" s="1"/>
  <c r="L38" i="32"/>
  <c r="AU9" i="32"/>
  <c r="W25" i="32"/>
  <c r="W38" i="32" s="1"/>
  <c r="G25" i="32"/>
  <c r="G38" i="32" s="1"/>
  <c r="AW27" i="32"/>
  <c r="AT14" i="31"/>
  <c r="Z25" i="31"/>
  <c r="R25" i="31"/>
  <c r="AT9" i="32"/>
  <c r="AV27" i="32"/>
  <c r="AS14" i="31"/>
  <c r="AG25" i="31"/>
  <c r="Y25" i="31"/>
  <c r="Q25" i="31"/>
  <c r="I25" i="31"/>
  <c r="AS17" i="32"/>
  <c r="AE25" i="31"/>
  <c r="W25" i="31"/>
  <c r="O25" i="31"/>
  <c r="G25" i="31"/>
  <c r="G7" i="31"/>
  <c r="G8" i="31" s="1"/>
  <c r="AI38" i="32"/>
  <c r="AA38" i="32"/>
  <c r="K38" i="32"/>
  <c r="AR9" i="32"/>
  <c r="AS27" i="32"/>
  <c r="AG25" i="32"/>
  <c r="AG38" i="32" s="1"/>
  <c r="AX17" i="32"/>
  <c r="AR27" i="32"/>
  <c r="AB38" i="32"/>
  <c r="AU8" i="32"/>
  <c r="I6" i="31"/>
  <c r="H7" i="31"/>
  <c r="H8" i="31" s="1"/>
  <c r="E8" i="31"/>
  <c r="AX8" i="31"/>
  <c r="AY8" i="31" s="1"/>
  <c r="AZ8" i="31" s="1"/>
  <c r="BA8" i="31" s="1"/>
  <c r="H6" i="32"/>
  <c r="E8" i="32"/>
  <c r="AX25" i="31" l="1"/>
  <c r="AW25" i="31"/>
  <c r="AT25" i="31"/>
  <c r="AU25" i="31"/>
  <c r="AV25" i="31"/>
  <c r="AU25" i="32"/>
  <c r="AU38" i="32" s="1"/>
  <c r="AX25" i="32"/>
  <c r="AW25" i="32"/>
  <c r="AW38" i="32" s="1"/>
  <c r="AS25" i="31"/>
  <c r="AR25" i="32"/>
  <c r="AR25" i="31"/>
  <c r="AT25" i="32"/>
  <c r="AT38" i="32" s="1"/>
  <c r="AV25" i="32"/>
  <c r="AV38" i="32" s="1"/>
  <c r="AS25" i="32"/>
  <c r="AS38" i="32" s="1"/>
  <c r="I7" i="31"/>
  <c r="I8" i="31" s="1"/>
  <c r="J6" i="31"/>
  <c r="I6" i="32"/>
  <c r="H7" i="32"/>
  <c r="AV8" i="32"/>
  <c r="H8" i="32" l="1"/>
  <c r="J7" i="31"/>
  <c r="K6" i="31"/>
  <c r="AW8" i="32"/>
  <c r="J6" i="32"/>
  <c r="I7" i="32"/>
  <c r="I8" i="32" s="1"/>
  <c r="K7" i="31" l="1"/>
  <c r="K8" i="31" s="1"/>
  <c r="L6" i="31"/>
  <c r="AX8" i="32"/>
  <c r="AY8" i="32" s="1"/>
  <c r="AZ8" i="32" s="1"/>
  <c r="J8" i="31"/>
  <c r="J7" i="32"/>
  <c r="J8" i="32" s="1"/>
  <c r="K6" i="32"/>
  <c r="K7" i="32" l="1"/>
  <c r="L6" i="32"/>
  <c r="M6" i="31"/>
  <c r="L7" i="31"/>
  <c r="L8" i="31" s="1"/>
  <c r="L7" i="32" l="1"/>
  <c r="M6" i="32"/>
  <c r="K8" i="32"/>
  <c r="M7" i="31"/>
  <c r="N6" i="31"/>
  <c r="L8" i="32" l="1"/>
  <c r="M8" i="31"/>
  <c r="N7" i="31"/>
  <c r="O6" i="31"/>
  <c r="N6" i="32"/>
  <c r="M7" i="32"/>
  <c r="M8" i="32" s="1"/>
  <c r="N7" i="32" l="1"/>
  <c r="O6" i="32"/>
  <c r="P6" i="31"/>
  <c r="O7" i="31"/>
  <c r="O8" i="31" s="1"/>
  <c r="N8" i="31"/>
  <c r="Q6" i="31" l="1"/>
  <c r="P7" i="31"/>
  <c r="P8" i="31" s="1"/>
  <c r="O7" i="32"/>
  <c r="O8" i="32" s="1"/>
  <c r="P6" i="32"/>
  <c r="N8" i="32"/>
  <c r="Q6" i="32" l="1"/>
  <c r="P7" i="32"/>
  <c r="P8" i="32" s="1"/>
  <c r="Q7" i="31"/>
  <c r="Q8" i="31" s="1"/>
  <c r="R6" i="31"/>
  <c r="R7" i="31" l="1"/>
  <c r="R8" i="31" s="1"/>
  <c r="S6" i="31"/>
  <c r="R6" i="32"/>
  <c r="Q7" i="32"/>
  <c r="Q8" i="32" s="1"/>
  <c r="R7" i="32" l="1"/>
  <c r="R8" i="32" s="1"/>
  <c r="S6" i="32"/>
  <c r="S7" i="31"/>
  <c r="S8" i="31" s="1"/>
  <c r="T6" i="31"/>
  <c r="U6" i="31" l="1"/>
  <c r="T7" i="31"/>
  <c r="T8" i="31" s="1"/>
  <c r="S7" i="32"/>
  <c r="S8" i="32" s="1"/>
  <c r="T6" i="32"/>
  <c r="U7" i="31" l="1"/>
  <c r="U8" i="31" s="1"/>
  <c r="V6" i="31"/>
  <c r="T7" i="32"/>
  <c r="T8" i="32" s="1"/>
  <c r="U6" i="32"/>
  <c r="U7" i="32" l="1"/>
  <c r="U8" i="32" s="1"/>
  <c r="V6" i="32"/>
  <c r="V7" i="31"/>
  <c r="V8" i="31" s="1"/>
  <c r="W6" i="31"/>
  <c r="X6" i="31" l="1"/>
  <c r="W7" i="31"/>
  <c r="W8" i="31" s="1"/>
  <c r="V7" i="32"/>
  <c r="V8" i="32" s="1"/>
  <c r="W6" i="32"/>
  <c r="W7" i="32" l="1"/>
  <c r="W8" i="32" s="1"/>
  <c r="X6" i="32"/>
  <c r="Y6" i="31"/>
  <c r="X7" i="31"/>
  <c r="X8" i="31" s="1"/>
  <c r="Y7" i="31" l="1"/>
  <c r="Y8" i="31" s="1"/>
  <c r="Z6" i="31"/>
  <c r="Y6" i="32"/>
  <c r="X7" i="32"/>
  <c r="X8" i="32" s="1"/>
  <c r="Z6" i="32" l="1"/>
  <c r="Y7" i="32"/>
  <c r="Y8" i="32" s="1"/>
  <c r="Z7" i="31"/>
  <c r="Z8" i="31" s="1"/>
  <c r="AA6" i="31"/>
  <c r="AB6" i="31" l="1"/>
  <c r="AA7" i="31"/>
  <c r="AA8" i="31" s="1"/>
  <c r="Z7" i="32"/>
  <c r="Z8" i="32" s="1"/>
  <c r="AA6" i="32"/>
  <c r="AC6" i="31" l="1"/>
  <c r="AB7" i="31"/>
  <c r="AB8" i="31" s="1"/>
  <c r="AA7" i="32"/>
  <c r="AA8" i="32" s="1"/>
  <c r="AB6" i="32"/>
  <c r="AB7" i="32" l="1"/>
  <c r="AB8" i="32" s="1"/>
  <c r="AC6" i="32"/>
  <c r="AC7" i="31"/>
  <c r="AC8" i="31" s="1"/>
  <c r="AD6" i="31"/>
  <c r="AD7" i="31" l="1"/>
  <c r="AD8" i="31" s="1"/>
  <c r="AE6" i="31"/>
  <c r="AC7" i="32"/>
  <c r="AC8" i="32" s="1"/>
  <c r="AD6" i="32"/>
  <c r="AD7" i="32" l="1"/>
  <c r="AD8" i="32" s="1"/>
  <c r="AE6" i="32"/>
  <c r="AF6" i="31"/>
  <c r="AE7" i="31"/>
  <c r="AE8" i="31" s="1"/>
  <c r="AE7" i="32" l="1"/>
  <c r="AE8" i="32" s="1"/>
  <c r="AF6" i="32"/>
  <c r="AG6" i="31"/>
  <c r="AF7" i="31"/>
  <c r="AF8" i="31" s="1"/>
  <c r="AG7" i="31" l="1"/>
  <c r="AG8" i="31" s="1"/>
  <c r="AH6" i="31"/>
  <c r="AG6" i="32"/>
  <c r="AF7" i="32"/>
  <c r="AF8" i="32" s="1"/>
  <c r="AH6" i="32" l="1"/>
  <c r="AG7" i="32"/>
  <c r="AG8" i="32" s="1"/>
  <c r="AH7" i="31"/>
  <c r="AH8" i="31" s="1"/>
  <c r="AI6" i="31"/>
  <c r="AJ6" i="31" s="1"/>
  <c r="AK6" i="31" s="1"/>
  <c r="AL6" i="31" s="1"/>
  <c r="AL7" i="31" l="1"/>
  <c r="AL8" i="31" s="1"/>
  <c r="AM6" i="31"/>
  <c r="AN6" i="31" s="1"/>
  <c r="AO6" i="31" s="1"/>
  <c r="AK7" i="31"/>
  <c r="AK8" i="31" s="1"/>
  <c r="AJ7" i="31"/>
  <c r="AJ8" i="31" s="1"/>
  <c r="AI7" i="31"/>
  <c r="AI8" i="31" s="1"/>
  <c r="AH7" i="32"/>
  <c r="AH8" i="32" s="1"/>
  <c r="AI6" i="32"/>
  <c r="AJ6" i="32" s="1"/>
  <c r="AK6" i="32" s="1"/>
  <c r="AL6" i="32" s="1"/>
  <c r="AP6" i="31" l="1"/>
  <c r="AO7" i="31"/>
  <c r="AO8" i="31" s="1"/>
  <c r="AN7" i="31"/>
  <c r="AN8" i="31" s="1"/>
  <c r="AL7" i="32"/>
  <c r="AL8" i="32" s="1"/>
  <c r="AM6" i="32"/>
  <c r="AN6" i="32" s="1"/>
  <c r="AM7" i="31"/>
  <c r="AM8" i="31" s="1"/>
  <c r="AK7" i="32"/>
  <c r="AK8" i="32" s="1"/>
  <c r="AJ7" i="32"/>
  <c r="AJ8" i="32" s="1"/>
  <c r="AI7" i="32"/>
  <c r="AP7" i="31" l="1"/>
  <c r="AP8" i="31" s="1"/>
  <c r="AN7" i="32"/>
  <c r="AN8" i="32" s="1"/>
  <c r="AM7" i="32"/>
  <c r="AM8" i="32" s="1"/>
  <c r="AR38" i="32"/>
  <c r="AI8" i="32"/>
  <c r="AF45" i="30" l="1"/>
  <c r="AE45" i="30"/>
  <c r="AD45" i="30"/>
  <c r="AC45" i="30"/>
  <c r="AB45" i="30"/>
  <c r="AA45" i="30"/>
  <c r="Z45" i="30"/>
  <c r="Y45" i="30"/>
  <c r="X45" i="30"/>
  <c r="W45" i="30"/>
  <c r="V45" i="30"/>
  <c r="U45" i="30"/>
  <c r="T45" i="30"/>
  <c r="S45" i="30"/>
  <c r="R45" i="30"/>
  <c r="Q45" i="30"/>
  <c r="P45" i="30"/>
  <c r="O45" i="30"/>
  <c r="N45" i="30"/>
  <c r="M45" i="30"/>
  <c r="L45" i="30"/>
  <c r="H45" i="30"/>
  <c r="G45" i="30"/>
  <c r="F45" i="30"/>
  <c r="E45" i="30"/>
  <c r="AI41" i="30"/>
  <c r="AH41" i="30"/>
  <c r="AG41" i="30"/>
  <c r="AF41" i="30"/>
  <c r="AE41" i="30"/>
  <c r="AD41" i="30"/>
  <c r="AC41" i="30"/>
  <c r="AB41" i="30"/>
  <c r="AA41" i="30"/>
  <c r="Z41" i="30"/>
  <c r="Y41" i="30"/>
  <c r="X41" i="30"/>
  <c r="W41" i="30"/>
  <c r="V41" i="30"/>
  <c r="U41" i="30"/>
  <c r="T41" i="30"/>
  <c r="S41" i="30"/>
  <c r="R41" i="30"/>
  <c r="Q41" i="30"/>
  <c r="P41" i="30"/>
  <c r="O41" i="30"/>
  <c r="N41" i="30"/>
  <c r="M41" i="30"/>
  <c r="L41" i="30"/>
  <c r="K41" i="30"/>
  <c r="J41" i="30"/>
  <c r="I41" i="30"/>
  <c r="H41" i="30"/>
  <c r="G41" i="30"/>
  <c r="F41" i="30"/>
  <c r="E41" i="30"/>
  <c r="AI45" i="30"/>
  <c r="AG45" i="30"/>
  <c r="AI32" i="30" l="1"/>
  <c r="AH32" i="30"/>
  <c r="AG32" i="30"/>
  <c r="AF32" i="30"/>
  <c r="AE32" i="30"/>
  <c r="AD32" i="30"/>
  <c r="AC32" i="30"/>
  <c r="AB32" i="30"/>
  <c r="AA32" i="30"/>
  <c r="Z32" i="30"/>
  <c r="Y32" i="30"/>
  <c r="X32" i="30"/>
  <c r="W32" i="30"/>
  <c r="V32" i="30"/>
  <c r="U32" i="30"/>
  <c r="T32" i="30"/>
  <c r="S32" i="30"/>
  <c r="R32" i="30"/>
  <c r="Q32" i="30"/>
  <c r="P32" i="30"/>
  <c r="O32" i="30"/>
  <c r="N32" i="30"/>
  <c r="M32" i="30"/>
  <c r="L32" i="30"/>
  <c r="K32" i="30"/>
  <c r="J32" i="30"/>
  <c r="I32" i="30"/>
  <c r="H32" i="30"/>
  <c r="G32" i="30"/>
  <c r="F32" i="30"/>
  <c r="E32" i="30"/>
  <c r="AS8" i="30"/>
  <c r="AT8" i="30" s="1"/>
  <c r="AU8" i="30" s="1"/>
  <c r="AV8" i="30" s="1"/>
  <c r="AW8" i="30" s="1"/>
  <c r="AX8" i="30" s="1"/>
  <c r="AY8" i="30" s="1"/>
  <c r="AZ8" i="30" s="1"/>
  <c r="AI14" i="30" l="1"/>
  <c r="AH14" i="30"/>
  <c r="AC14" i="30"/>
  <c r="AB14" i="30"/>
  <c r="AA14" i="30"/>
  <c r="Z14" i="30"/>
  <c r="U14" i="30"/>
  <c r="T14" i="30"/>
  <c r="S14" i="30"/>
  <c r="R14" i="30"/>
  <c r="M14" i="30"/>
  <c r="L14" i="30"/>
  <c r="K14" i="30"/>
  <c r="J14" i="30"/>
  <c r="E14" i="30"/>
  <c r="AG14" i="30"/>
  <c r="AF14" i="30"/>
  <c r="AE14" i="30"/>
  <c r="AD14" i="30"/>
  <c r="Y14" i="30"/>
  <c r="X14" i="30"/>
  <c r="W14" i="30"/>
  <c r="V14" i="30"/>
  <c r="Q14" i="30"/>
  <c r="P14" i="30"/>
  <c r="O14" i="30"/>
  <c r="N14" i="30"/>
  <c r="I14" i="30"/>
  <c r="H14" i="30"/>
  <c r="G14" i="30"/>
  <c r="F14" i="30"/>
  <c r="E7" i="30" l="1"/>
  <c r="F6" i="30"/>
  <c r="E54" i="30" l="1"/>
  <c r="E9" i="30"/>
  <c r="F7" i="30"/>
  <c r="F54" i="30" s="1"/>
  <c r="E39" i="30"/>
  <c r="E28" i="30"/>
  <c r="E8" i="30"/>
  <c r="G6" i="30"/>
  <c r="F9" i="30" l="1"/>
  <c r="F39" i="30"/>
  <c r="F28" i="30"/>
  <c r="F8" i="30"/>
  <c r="G7" i="30"/>
  <c r="H6" i="30"/>
  <c r="G54" i="30" l="1"/>
  <c r="G28" i="30"/>
  <c r="G8" i="30"/>
  <c r="G39" i="30"/>
  <c r="G9" i="30"/>
  <c r="H7" i="30"/>
  <c r="H9" i="30" s="1"/>
  <c r="I6" i="30"/>
  <c r="H54" i="30" l="1"/>
  <c r="H8" i="30"/>
  <c r="H28" i="30"/>
  <c r="H39" i="30"/>
  <c r="I7" i="30"/>
  <c r="J6" i="30"/>
  <c r="I54" i="30" l="1"/>
  <c r="I39" i="30"/>
  <c r="I28" i="30"/>
  <c r="I8" i="30"/>
  <c r="I9" i="30"/>
  <c r="K6" i="30"/>
  <c r="J7" i="30"/>
  <c r="J54" i="30" l="1"/>
  <c r="J8" i="30"/>
  <c r="J28" i="30"/>
  <c r="J39" i="30"/>
  <c r="L6" i="30"/>
  <c r="K7" i="30"/>
  <c r="J9" i="30"/>
  <c r="K54" i="30" l="1"/>
  <c r="K8" i="30"/>
  <c r="K39" i="30"/>
  <c r="K28" i="30"/>
  <c r="M6" i="30"/>
  <c r="L7" i="30"/>
  <c r="L54" i="30" s="1"/>
  <c r="K9" i="30"/>
  <c r="L39" i="30" l="1"/>
  <c r="L8" i="30"/>
  <c r="L28" i="30"/>
  <c r="L9" i="30"/>
  <c r="M7" i="30"/>
  <c r="N6" i="30"/>
  <c r="M54" i="30" l="1"/>
  <c r="M28" i="30"/>
  <c r="M8" i="30"/>
  <c r="M9" i="30"/>
  <c r="M39" i="30"/>
  <c r="N7" i="30"/>
  <c r="O6" i="30"/>
  <c r="N54" i="30" l="1"/>
  <c r="N9" i="30"/>
  <c r="N28" i="30"/>
  <c r="N39" i="30"/>
  <c r="N8" i="30"/>
  <c r="O7" i="30"/>
  <c r="P6" i="30"/>
  <c r="O54" i="30" l="1"/>
  <c r="O39" i="30"/>
  <c r="O9" i="30"/>
  <c r="O28" i="30"/>
  <c r="O8" i="30"/>
  <c r="P7" i="30"/>
  <c r="P54" i="30" s="1"/>
  <c r="Q6" i="30"/>
  <c r="P9" i="30" l="1"/>
  <c r="P8" i="30"/>
  <c r="P28" i="30"/>
  <c r="P39" i="30"/>
  <c r="Q7" i="30"/>
  <c r="R6" i="30"/>
  <c r="Q54" i="30" l="1"/>
  <c r="Q39" i="30"/>
  <c r="Q9" i="30"/>
  <c r="Q28" i="30"/>
  <c r="Q8" i="30"/>
  <c r="R7" i="30"/>
  <c r="S6" i="30"/>
  <c r="R54" i="30" l="1"/>
  <c r="R28" i="30"/>
  <c r="R9" i="30"/>
  <c r="R39" i="30"/>
  <c r="R8" i="30"/>
  <c r="T6" i="30"/>
  <c r="S7" i="30"/>
  <c r="S9" i="30" l="1"/>
  <c r="S54" i="30"/>
  <c r="S8" i="30"/>
  <c r="S39" i="30"/>
  <c r="S28" i="30"/>
  <c r="U6" i="30"/>
  <c r="T7" i="30"/>
  <c r="T9" i="30" s="1"/>
  <c r="T54" i="30" l="1"/>
  <c r="T8" i="30"/>
  <c r="T28" i="30"/>
  <c r="T39" i="30"/>
  <c r="V6" i="30"/>
  <c r="U7" i="30"/>
  <c r="U9" i="30" s="1"/>
  <c r="U54" i="30" l="1"/>
  <c r="U28" i="30"/>
  <c r="U39" i="30"/>
  <c r="U8" i="30"/>
  <c r="V7" i="30"/>
  <c r="V8" i="30" s="1"/>
  <c r="W6" i="30"/>
  <c r="V54" i="30" l="1"/>
  <c r="V9" i="30"/>
  <c r="V28" i="30"/>
  <c r="V39" i="30"/>
  <c r="W7" i="30"/>
  <c r="W9" i="30" s="1"/>
  <c r="X6" i="30"/>
  <c r="W54" i="30" l="1"/>
  <c r="W28" i="30"/>
  <c r="W8" i="30"/>
  <c r="W39" i="30"/>
  <c r="X7" i="30"/>
  <c r="X9" i="30" s="1"/>
  <c r="Y6" i="30"/>
  <c r="X54" i="30" l="1"/>
  <c r="X28" i="30"/>
  <c r="X8" i="30"/>
  <c r="X39" i="30"/>
  <c r="Y7" i="30"/>
  <c r="Y9" i="30" s="1"/>
  <c r="Z6" i="30"/>
  <c r="Y54" i="30" l="1"/>
  <c r="Y39" i="30"/>
  <c r="Y8" i="30"/>
  <c r="Y28" i="30"/>
  <c r="Z7" i="30"/>
  <c r="Z28" i="30" s="1"/>
  <c r="AA6" i="30"/>
  <c r="Z9" i="30" l="1"/>
  <c r="Z54" i="30"/>
  <c r="Z8" i="30"/>
  <c r="Z39" i="30"/>
  <c r="AA7" i="30"/>
  <c r="AA9" i="30" s="1"/>
  <c r="AB6" i="30"/>
  <c r="AA54" i="30" l="1"/>
  <c r="AA8" i="30"/>
  <c r="AA39" i="30"/>
  <c r="AA28" i="30"/>
  <c r="AC6" i="30"/>
  <c r="AB7" i="30"/>
  <c r="AB9" i="30" s="1"/>
  <c r="AB54" i="30" l="1"/>
  <c r="AB8" i="30"/>
  <c r="AB28" i="30"/>
  <c r="AB39" i="30"/>
  <c r="AD6" i="30"/>
  <c r="AC7" i="30"/>
  <c r="AC9" i="30" s="1"/>
  <c r="AC54" i="30" l="1"/>
  <c r="AC28" i="30"/>
  <c r="AC39" i="30"/>
  <c r="AC8" i="30"/>
  <c r="AD7" i="30"/>
  <c r="AD54" i="30" s="1"/>
  <c r="AE6" i="30"/>
  <c r="AD39" i="30" l="1"/>
  <c r="AD28" i="30"/>
  <c r="AD8" i="30"/>
  <c r="AD9" i="30"/>
  <c r="AE7" i="30"/>
  <c r="AE9" i="30" s="1"/>
  <c r="AF6" i="30"/>
  <c r="AE54" i="30" l="1"/>
  <c r="AE39" i="30"/>
  <c r="AE28" i="30"/>
  <c r="AE8" i="30"/>
  <c r="AF7" i="30"/>
  <c r="AF9" i="30" s="1"/>
  <c r="AG6" i="30"/>
  <c r="AF54" i="30" l="1"/>
  <c r="AF28" i="30"/>
  <c r="AF8" i="30"/>
  <c r="AF39" i="30"/>
  <c r="AG7" i="30"/>
  <c r="AG8" i="30" s="1"/>
  <c r="AH6" i="30"/>
  <c r="AG54" i="30" l="1"/>
  <c r="AG9" i="30"/>
  <c r="AG39" i="30"/>
  <c r="AG28" i="30"/>
  <c r="AH7" i="30"/>
  <c r="AH9" i="30" s="1"/>
  <c r="AI6" i="30"/>
  <c r="AJ6" i="30" l="1"/>
  <c r="AJ7" i="30" s="1"/>
  <c r="AJ8" i="30" s="1"/>
  <c r="AH54" i="30"/>
  <c r="AH8" i="30"/>
  <c r="AH39" i="30"/>
  <c r="AH28" i="30"/>
  <c r="AI7" i="30"/>
  <c r="AI54" i="30" s="1"/>
  <c r="AK6" i="30" l="1"/>
  <c r="AJ54" i="30"/>
  <c r="AJ9" i="30"/>
  <c r="AJ28" i="30"/>
  <c r="AJ39" i="30"/>
  <c r="AI8" i="30"/>
  <c r="AI39" i="30"/>
  <c r="AI28" i="30"/>
  <c r="AI9" i="30"/>
  <c r="AL6" i="30" l="1"/>
  <c r="AK7" i="30"/>
  <c r="AK28" i="30" s="1"/>
  <c r="AM6" i="30" l="1"/>
  <c r="AN6" i="30" s="1"/>
  <c r="AL7" i="30"/>
  <c r="AL39" i="30" s="1"/>
  <c r="AK9" i="30"/>
  <c r="AK8" i="30"/>
  <c r="AK39" i="30"/>
  <c r="AK54" i="30"/>
  <c r="I18" i="25"/>
  <c r="F18" i="25"/>
  <c r="K54" i="25"/>
  <c r="I17" i="25" s="1"/>
  <c r="L54" i="25"/>
  <c r="H54" i="25"/>
  <c r="I54" i="25"/>
  <c r="J54" i="25"/>
  <c r="F17" i="25" s="1"/>
  <c r="AN7" i="30" l="1"/>
  <c r="AN8" i="30" s="1"/>
  <c r="AL8" i="30"/>
  <c r="AL28" i="30"/>
  <c r="AM7" i="30"/>
  <c r="AM28" i="30" s="1"/>
  <c r="AL9" i="30"/>
  <c r="AL54" i="30"/>
  <c r="L46" i="25"/>
  <c r="K46" i="25"/>
  <c r="J46" i="25"/>
  <c r="I46" i="25"/>
  <c r="H46" i="25"/>
  <c r="L51" i="25"/>
  <c r="K51" i="25"/>
  <c r="J51" i="25"/>
  <c r="I51" i="25"/>
  <c r="H51" i="25"/>
  <c r="AN39" i="30" l="1"/>
  <c r="AN54" i="30"/>
  <c r="AN28" i="30"/>
  <c r="AN9" i="30"/>
  <c r="AM54" i="30"/>
  <c r="AM9" i="30"/>
  <c r="AR58" i="30"/>
  <c r="AZ16" i="30"/>
  <c r="AZ56" i="30"/>
  <c r="AZ12" i="30"/>
  <c r="AZ42" i="30"/>
  <c r="AZ18" i="30"/>
  <c r="AZ24" i="30"/>
  <c r="AU48" i="30"/>
  <c r="AT30" i="30"/>
  <c r="AV15" i="30"/>
  <c r="AW41" i="30"/>
  <c r="AY41" i="30"/>
  <c r="AS35" i="30"/>
  <c r="AX34" i="30"/>
  <c r="AR15" i="30"/>
  <c r="AS21" i="30"/>
  <c r="AS34" i="30"/>
  <c r="AT41" i="30"/>
  <c r="AY25" i="30"/>
  <c r="AT45" i="30"/>
  <c r="AX36" i="30"/>
  <c r="AY19" i="30"/>
  <c r="AX12" i="30"/>
  <c r="AR47" i="30"/>
  <c r="AY35" i="30"/>
  <c r="AX30" i="30"/>
  <c r="AW15" i="30"/>
  <c r="AS14" i="30"/>
  <c r="AV57" i="30"/>
  <c r="AZ58" i="30"/>
  <c r="AZ26" i="30"/>
  <c r="AZ40" i="30"/>
  <c r="AZ59" i="30"/>
  <c r="AZ17" i="30"/>
  <c r="AZ48" i="30"/>
  <c r="AV46" i="30"/>
  <c r="AR32" i="30"/>
  <c r="AY12" i="30"/>
  <c r="AY14" i="30"/>
  <c r="AU36" i="30"/>
  <c r="AS48" i="30"/>
  <c r="AT35" i="30"/>
  <c r="AS12" i="30"/>
  <c r="AU47" i="30"/>
  <c r="AU43" i="30"/>
  <c r="AT46" i="30"/>
  <c r="AT15" i="30"/>
  <c r="AW47" i="30"/>
  <c r="AR30" i="30"/>
  <c r="AY21" i="30"/>
  <c r="AX42" i="30"/>
  <c r="AT43" i="30"/>
  <c r="AR19" i="30"/>
  <c r="AW11" i="30"/>
  <c r="AY47" i="30"/>
  <c r="AU11" i="30"/>
  <c r="AX14" i="30"/>
  <c r="AS57" i="30"/>
  <c r="AU57" i="30"/>
  <c r="AY57" i="30"/>
  <c r="AZ33" i="30"/>
  <c r="AZ20" i="30"/>
  <c r="AZ50" i="30"/>
  <c r="AZ30" i="30"/>
  <c r="AS56" i="30"/>
  <c r="AX56" i="30"/>
  <c r="AX46" i="30"/>
  <c r="AU33" i="30"/>
  <c r="AV25" i="30"/>
  <c r="AS15" i="30"/>
  <c r="AT33" i="30"/>
  <c r="AY49" i="30"/>
  <c r="AV36" i="30"/>
  <c r="AU21" i="30"/>
  <c r="AX21" i="30"/>
  <c r="AS46" i="30"/>
  <c r="AS16" i="30"/>
  <c r="AU41" i="30"/>
  <c r="AX35" i="30"/>
  <c r="AX19" i="30"/>
  <c r="AX45" i="30"/>
  <c r="AV42" i="30"/>
  <c r="AR49" i="30"/>
  <c r="AS11" i="30"/>
  <c r="AV47" i="30"/>
  <c r="AR25" i="30"/>
  <c r="AY11" i="30"/>
  <c r="AT32" i="30"/>
  <c r="AW36" i="30"/>
  <c r="AX25" i="30"/>
  <c r="AY48" i="30"/>
  <c r="AV49" i="30"/>
  <c r="AT11" i="30"/>
  <c r="AT58" i="30"/>
  <c r="AW58" i="30"/>
  <c r="AZ29" i="30"/>
  <c r="AZ34" i="30"/>
  <c r="AZ41" i="30"/>
  <c r="AZ49" i="30"/>
  <c r="AZ37" i="30"/>
  <c r="AT56" i="30"/>
  <c r="AU56" i="30"/>
  <c r="AY43" i="30"/>
  <c r="AV33" i="30"/>
  <c r="AU18" i="30"/>
  <c r="AR12" i="30"/>
  <c r="AV41" i="30"/>
  <c r="AX47" i="30"/>
  <c r="AV14" i="30"/>
  <c r="AW18" i="30"/>
  <c r="AW49" i="30"/>
  <c r="AS32" i="30"/>
  <c r="AS25" i="30"/>
  <c r="AV35" i="30"/>
  <c r="AS36" i="30"/>
  <c r="AT47" i="30"/>
  <c r="AX41" i="30"/>
  <c r="AV32" i="30"/>
  <c r="AW16" i="30"/>
  <c r="AR34" i="30"/>
  <c r="AV43" i="30"/>
  <c r="AU19" i="30"/>
  <c r="AU42" i="30"/>
  <c r="AR36" i="30"/>
  <c r="AU45" i="30"/>
  <c r="AU58" i="30"/>
  <c r="AY58" i="30"/>
  <c r="AZ19" i="30"/>
  <c r="AZ36" i="30"/>
  <c r="AZ13" i="30"/>
  <c r="AZ57" i="30"/>
  <c r="AZ45" i="30"/>
  <c r="AS43" i="30"/>
  <c r="AY36" i="30"/>
  <c r="AX32" i="30"/>
  <c r="AW19" i="30"/>
  <c r="AT42" i="30"/>
  <c r="AS33" i="30"/>
  <c r="AY18" i="30"/>
  <c r="AR43" i="30"/>
  <c r="AR11" i="30"/>
  <c r="AW42" i="30"/>
  <c r="AU15" i="30"/>
  <c r="AW33" i="30"/>
  <c r="AY30" i="30"/>
  <c r="AV48" i="30"/>
  <c r="AR48" i="30"/>
  <c r="AX48" i="30"/>
  <c r="AV11" i="30"/>
  <c r="AR18" i="30"/>
  <c r="AT12" i="30"/>
  <c r="AV45" i="30"/>
  <c r="AY33" i="30"/>
  <c r="AS58" i="30"/>
  <c r="AX57" i="30"/>
  <c r="AZ25" i="30"/>
  <c r="AZ23" i="30"/>
  <c r="AZ11" i="30"/>
  <c r="AZ15" i="30"/>
  <c r="AZ55" i="30"/>
  <c r="AR56" i="30"/>
  <c r="AT48" i="30"/>
  <c r="AT25" i="30"/>
  <c r="AU46" i="30"/>
  <c r="AU30" i="30"/>
  <c r="AU14" i="30"/>
  <c r="AY34" i="30"/>
  <c r="AS47" i="30"/>
  <c r="AW46" i="30"/>
  <c r="AU34" i="30"/>
  <c r="AV19" i="30"/>
  <c r="AV16" i="30"/>
  <c r="AW34" i="30"/>
  <c r="AR45" i="30"/>
  <c r="AR35" i="30"/>
  <c r="AV18" i="30"/>
  <c r="AW12" i="30"/>
  <c r="AS19" i="30"/>
  <c r="AU49" i="30"/>
  <c r="AR33" i="30"/>
  <c r="AS18" i="30"/>
  <c r="AR16" i="30"/>
  <c r="AT19" i="30"/>
  <c r="AY32" i="30"/>
  <c r="AR57" i="30"/>
  <c r="AV58" i="30"/>
  <c r="AZ22" i="30"/>
  <c r="AZ21" i="30"/>
  <c r="AX58" i="30"/>
  <c r="AZ10" i="30"/>
  <c r="AZ47" i="30"/>
  <c r="AY56" i="30"/>
  <c r="AY46" i="30"/>
  <c r="AU35" i="30"/>
  <c r="AW25" i="30"/>
  <c r="AX11" i="30"/>
  <c r="AU16" i="30"/>
  <c r="AW43" i="30"/>
  <c r="AS30" i="30"/>
  <c r="AT21" i="30"/>
  <c r="AY16" i="30"/>
  <c r="AT49" i="30"/>
  <c r="AX49" i="30"/>
  <c r="AX33" i="30"/>
  <c r="AV12" i="30"/>
  <c r="AR14" i="30"/>
  <c r="AW30" i="30"/>
  <c r="AS42" i="30"/>
  <c r="AT36" i="30"/>
  <c r="AX16" i="30"/>
  <c r="AW14" i="30"/>
  <c r="AX15" i="30"/>
  <c r="AW48" i="30"/>
  <c r="AU32" i="30"/>
  <c r="AV34" i="30"/>
  <c r="AM8" i="30"/>
  <c r="AT57" i="30"/>
  <c r="AW57" i="30"/>
  <c r="AZ35" i="30"/>
  <c r="AZ14" i="30"/>
  <c r="AZ32" i="30"/>
  <c r="AZ43" i="30"/>
  <c r="AZ46" i="30"/>
  <c r="AV56" i="30"/>
  <c r="AW56" i="30"/>
  <c r="AS45" i="30"/>
  <c r="AW35" i="30"/>
  <c r="AT18" i="30"/>
  <c r="AX18" i="30"/>
  <c r="AY42" i="30"/>
  <c r="AS49" i="30"/>
  <c r="AW45" i="30"/>
  <c r="AU12" i="30"/>
  <c r="AT14" i="30"/>
  <c r="AT34" i="30"/>
  <c r="AR46" i="30"/>
  <c r="AW32" i="30"/>
  <c r="AV21" i="30"/>
  <c r="AS41" i="30"/>
  <c r="AR42" i="30"/>
  <c r="AT16" i="30"/>
  <c r="AR41" i="30"/>
  <c r="AX43" i="30"/>
  <c r="AV30" i="30"/>
  <c r="AY15" i="30"/>
  <c r="AR21" i="30"/>
  <c r="AW21" i="30"/>
  <c r="AU25" i="30"/>
  <c r="AM39" i="30"/>
  <c r="K45" i="25"/>
  <c r="I16" i="25" s="1"/>
  <c r="L45" i="25"/>
  <c r="J45" i="25"/>
  <c r="F16" i="25" s="1"/>
  <c r="H45" i="25"/>
  <c r="I45" i="25"/>
  <c r="K41" i="25"/>
  <c r="K38" i="25"/>
  <c r="L41" i="25"/>
  <c r="J41" i="25"/>
  <c r="I41" i="25"/>
  <c r="H41" i="25"/>
  <c r="H38" i="25"/>
  <c r="I38" i="25"/>
  <c r="L38" i="25"/>
  <c r="AZ52" i="30" l="1"/>
  <c r="L37" i="25"/>
  <c r="L36" i="25" s="1"/>
  <c r="K37" i="25"/>
  <c r="K36" i="25" s="1"/>
  <c r="I37" i="25"/>
  <c r="I36" i="25" s="1"/>
  <c r="H37" i="25"/>
  <c r="H36" i="25" s="1"/>
  <c r="J38" i="25"/>
  <c r="J37" i="25" s="1"/>
  <c r="J36" i="25" l="1"/>
  <c r="F15" i="25"/>
  <c r="F22" i="25" s="1"/>
  <c r="I15" i="25"/>
  <c r="I22" i="25" s="1"/>
  <c r="AI19" i="18" l="1"/>
  <c r="AH19" i="18"/>
  <c r="AG19" i="18"/>
  <c r="AF19" i="18"/>
  <c r="AE19"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E19" i="18"/>
  <c r="AI21" i="14" l="1"/>
  <c r="AH21" i="14" l="1"/>
  <c r="AG21" i="14" l="1"/>
  <c r="AE21" i="14" l="1"/>
  <c r="AF21" i="14"/>
  <c r="AC21" i="14"/>
  <c r="AD21" i="14" l="1"/>
  <c r="O9" i="14" l="1"/>
  <c r="E9" i="14" l="1"/>
  <c r="F9" i="14"/>
  <c r="E9" i="17" l="1"/>
  <c r="F9" i="17"/>
  <c r="F18" i="13" s="1"/>
  <c r="G9" i="17"/>
  <c r="G18" i="13" s="1"/>
  <c r="H9" i="17"/>
  <c r="H18" i="13" s="1"/>
  <c r="E13" i="17"/>
  <c r="E19" i="13" s="1"/>
  <c r="F13" i="17"/>
  <c r="G13" i="17"/>
  <c r="H13" i="17"/>
  <c r="H19" i="13" s="1"/>
  <c r="E14" i="16"/>
  <c r="E17" i="30" s="1"/>
  <c r="F14" i="16"/>
  <c r="F17" i="30" s="1"/>
  <c r="G14" i="16"/>
  <c r="H14" i="16"/>
  <c r="E17" i="15"/>
  <c r="E10" i="13" s="1"/>
  <c r="F17" i="15"/>
  <c r="F10" i="13" s="1"/>
  <c r="G17" i="15"/>
  <c r="G10" i="13" s="1"/>
  <c r="H17" i="15"/>
  <c r="H10" i="13" s="1"/>
  <c r="G13" i="13" l="1"/>
  <c r="G17" i="30"/>
  <c r="H13" i="13"/>
  <c r="H17" i="30"/>
  <c r="AR17" i="30"/>
  <c r="G20" i="17"/>
  <c r="G19" i="13"/>
  <c r="F20" i="17"/>
  <c r="F19" i="13"/>
  <c r="F17" i="13" s="1"/>
  <c r="E13" i="13"/>
  <c r="E12" i="13" s="1"/>
  <c r="F13" i="13"/>
  <c r="F12" i="13" s="1"/>
  <c r="E17" i="13"/>
  <c r="H20" i="17"/>
  <c r="E20" i="17"/>
  <c r="E23" i="30" l="1"/>
  <c r="F23" i="30"/>
  <c r="AI37" i="18"/>
  <c r="AI36" i="18" s="1"/>
  <c r="AH37" i="18"/>
  <c r="AH36" i="18" s="1"/>
  <c r="AG37" i="18"/>
  <c r="AG36" i="18" s="1"/>
  <c r="AF37" i="18"/>
  <c r="AF36" i="18" s="1"/>
  <c r="AE37" i="18"/>
  <c r="AE36" i="18" s="1"/>
  <c r="AD37" i="18"/>
  <c r="AD36" i="18" s="1"/>
  <c r="AC37" i="18"/>
  <c r="AC36" i="18" s="1"/>
  <c r="AB37" i="18"/>
  <c r="AB36" i="18" s="1"/>
  <c r="AA37" i="18"/>
  <c r="AA36" i="18" s="1"/>
  <c r="Z37" i="18"/>
  <c r="Z36" i="18" s="1"/>
  <c r="Y37" i="18"/>
  <c r="Y36" i="18" s="1"/>
  <c r="X37" i="18"/>
  <c r="X36" i="18" s="1"/>
  <c r="W37" i="18"/>
  <c r="W36" i="18" s="1"/>
  <c r="V37" i="18"/>
  <c r="V36" i="18" s="1"/>
  <c r="U37" i="18"/>
  <c r="U36" i="18" s="1"/>
  <c r="T37" i="18"/>
  <c r="T36" i="18" s="1"/>
  <c r="S37" i="18"/>
  <c r="S36" i="18" s="1"/>
  <c r="R37" i="18"/>
  <c r="R36" i="18" s="1"/>
  <c r="Q37" i="18"/>
  <c r="Q36" i="18" s="1"/>
  <c r="P37" i="18"/>
  <c r="P36" i="18" s="1"/>
  <c r="O37" i="18"/>
  <c r="O36" i="18" s="1"/>
  <c r="N37" i="18"/>
  <c r="N36" i="18" s="1"/>
  <c r="M37" i="18"/>
  <c r="M36" i="18" s="1"/>
  <c r="L37" i="18"/>
  <c r="L36" i="18" s="1"/>
  <c r="K37" i="18"/>
  <c r="K36" i="18" s="1"/>
  <c r="J37" i="18"/>
  <c r="J36" i="18" s="1"/>
  <c r="I37" i="18"/>
  <c r="I36" i="18" s="1"/>
  <c r="H37" i="18"/>
  <c r="H36" i="18" s="1"/>
  <c r="G37" i="18"/>
  <c r="G36" i="18" s="1"/>
  <c r="F37" i="18"/>
  <c r="F36" i="18" s="1"/>
  <c r="E37" i="18"/>
  <c r="E36" i="18" s="1"/>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AI27" i="18"/>
  <c r="AH27" i="18"/>
  <c r="AG27" i="18"/>
  <c r="AF27" i="18"/>
  <c r="AE27" i="18"/>
  <c r="AD27" i="18"/>
  <c r="AC27" i="18"/>
  <c r="AB27" i="18"/>
  <c r="AA27" i="18"/>
  <c r="Z27" i="18"/>
  <c r="Y27" i="18"/>
  <c r="X27" i="18"/>
  <c r="W27" i="18"/>
  <c r="V27" i="18"/>
  <c r="U27" i="18"/>
  <c r="T27" i="18"/>
  <c r="S27" i="18"/>
  <c r="R27" i="18"/>
  <c r="Q27" i="18"/>
  <c r="P27" i="18"/>
  <c r="O27" i="18"/>
  <c r="N27" i="18"/>
  <c r="M27" i="18"/>
  <c r="L27" i="18"/>
  <c r="K27" i="18"/>
  <c r="J27" i="18"/>
  <c r="I27" i="18"/>
  <c r="H27" i="18"/>
  <c r="G27" i="18"/>
  <c r="F27" i="18"/>
  <c r="E27" i="18"/>
  <c r="AI24" i="18"/>
  <c r="AH24" i="18"/>
  <c r="AG24" i="18"/>
  <c r="AG18" i="18" s="1"/>
  <c r="AF24" i="18"/>
  <c r="AE24" i="18"/>
  <c r="AD24" i="18"/>
  <c r="AD18" i="18" s="1"/>
  <c r="AC24" i="18"/>
  <c r="AB24" i="18"/>
  <c r="AA24" i="18"/>
  <c r="Z24" i="18"/>
  <c r="Y24" i="18"/>
  <c r="X24" i="18"/>
  <c r="W24" i="18"/>
  <c r="V24" i="18"/>
  <c r="V18" i="18" s="1"/>
  <c r="U24" i="18"/>
  <c r="T24" i="18"/>
  <c r="S24" i="18"/>
  <c r="R24" i="18"/>
  <c r="R18" i="18" s="1"/>
  <c r="Q24" i="18"/>
  <c r="Q18" i="18" s="1"/>
  <c r="P24" i="18"/>
  <c r="O24" i="18"/>
  <c r="N24" i="18"/>
  <c r="N18" i="18" s="1"/>
  <c r="M24" i="18"/>
  <c r="L24" i="18"/>
  <c r="K24" i="18"/>
  <c r="J24" i="18"/>
  <c r="J18" i="18" s="1"/>
  <c r="I24" i="18"/>
  <c r="I18" i="18" s="1"/>
  <c r="H24" i="18"/>
  <c r="G24" i="18"/>
  <c r="F24" i="18"/>
  <c r="F18" i="18" s="1"/>
  <c r="E24" i="18"/>
  <c r="AI14" i="18"/>
  <c r="AH14" i="18"/>
  <c r="AG14" i="18"/>
  <c r="AF14" i="18"/>
  <c r="AE14" i="18"/>
  <c r="AD14" i="18"/>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AI11" i="18"/>
  <c r="AH11" i="18"/>
  <c r="AG11" i="18"/>
  <c r="AF11" i="18"/>
  <c r="AE11" i="18"/>
  <c r="AD11" i="18"/>
  <c r="AC11" i="18"/>
  <c r="AB11" i="18"/>
  <c r="AA11" i="18"/>
  <c r="Z11" i="18"/>
  <c r="Y11" i="18"/>
  <c r="X11" i="18"/>
  <c r="W11" i="18"/>
  <c r="V11" i="18"/>
  <c r="U11" i="18"/>
  <c r="T11" i="18"/>
  <c r="S11" i="18"/>
  <c r="R11" i="18"/>
  <c r="Q11" i="18"/>
  <c r="P11" i="18"/>
  <c r="O11" i="18"/>
  <c r="N11" i="18"/>
  <c r="M11" i="18"/>
  <c r="L11" i="18"/>
  <c r="K11" i="18"/>
  <c r="J11" i="18"/>
  <c r="I11" i="18"/>
  <c r="H11" i="18"/>
  <c r="G11" i="18"/>
  <c r="F11" i="18"/>
  <c r="E11" i="18"/>
  <c r="AS8" i="18"/>
  <c r="E7" i="18"/>
  <c r="F6" i="18"/>
  <c r="G6" i="18" s="1"/>
  <c r="E8" i="18" l="1"/>
  <c r="AC10" i="18"/>
  <c r="V10" i="18"/>
  <c r="G10" i="18"/>
  <c r="O10" i="18"/>
  <c r="W10" i="18"/>
  <c r="AE10" i="18"/>
  <c r="F10" i="18"/>
  <c r="F9" i="18" s="1"/>
  <c r="F44" i="18" s="1"/>
  <c r="P10" i="18"/>
  <c r="X10" i="18"/>
  <c r="H10" i="18"/>
  <c r="E10" i="18"/>
  <c r="M10" i="18"/>
  <c r="U10" i="18"/>
  <c r="AF10" i="18"/>
  <c r="AF18" i="18"/>
  <c r="Y18" i="18"/>
  <c r="L10" i="18"/>
  <c r="T10" i="18"/>
  <c r="AB10" i="18"/>
  <c r="N10" i="18"/>
  <c r="N9" i="18" s="1"/>
  <c r="N44" i="18" s="1"/>
  <c r="AD10" i="18"/>
  <c r="AD9" i="18" s="1"/>
  <c r="AD44" i="18" s="1"/>
  <c r="Z18" i="18"/>
  <c r="AH18" i="18"/>
  <c r="AB18" i="18"/>
  <c r="G18" i="18"/>
  <c r="O18" i="18"/>
  <c r="W18" i="18"/>
  <c r="AE18" i="18"/>
  <c r="Y10" i="18"/>
  <c r="K18" i="18"/>
  <c r="S18" i="18"/>
  <c r="AA18" i="18"/>
  <c r="AI18" i="18"/>
  <c r="L18" i="18"/>
  <c r="T18" i="18"/>
  <c r="I10" i="18"/>
  <c r="I9" i="18" s="1"/>
  <c r="I44" i="18" s="1"/>
  <c r="Q10" i="18"/>
  <c r="Q9" i="18" s="1"/>
  <c r="Q44" i="18" s="1"/>
  <c r="AG10" i="18"/>
  <c r="AG9" i="18" s="1"/>
  <c r="AG44" i="18" s="1"/>
  <c r="J10" i="18"/>
  <c r="J9" i="18" s="1"/>
  <c r="J44" i="18" s="1"/>
  <c r="R10" i="18"/>
  <c r="R9" i="18" s="1"/>
  <c r="R44" i="18" s="1"/>
  <c r="Z10" i="18"/>
  <c r="AH10" i="18"/>
  <c r="AI10" i="18"/>
  <c r="P18" i="18"/>
  <c r="M18" i="18"/>
  <c r="U18" i="18"/>
  <c r="AC18" i="18"/>
  <c r="AC9" i="18" s="1"/>
  <c r="AC44" i="18" s="1"/>
  <c r="V9" i="18"/>
  <c r="V44" i="18" s="1"/>
  <c r="H18" i="18"/>
  <c r="X18" i="18"/>
  <c r="K10" i="18"/>
  <c r="S10" i="18"/>
  <c r="AA10" i="18"/>
  <c r="AT8" i="18"/>
  <c r="H6" i="18"/>
  <c r="G7" i="18"/>
  <c r="G8" i="18" s="1"/>
  <c r="E18" i="18"/>
  <c r="F7" i="18"/>
  <c r="I9" i="14"/>
  <c r="G9" i="18" l="1"/>
  <c r="G44" i="18" s="1"/>
  <c r="H9" i="18"/>
  <c r="H44" i="18" s="1"/>
  <c r="P9" i="18"/>
  <c r="P44" i="18" s="1"/>
  <c r="X9" i="18"/>
  <c r="X44" i="18" s="1"/>
  <c r="AE9" i="18"/>
  <c r="AE44" i="18" s="1"/>
  <c r="W9" i="18"/>
  <c r="W44" i="18" s="1"/>
  <c r="L9" i="18"/>
  <c r="L44" i="18" s="1"/>
  <c r="O9" i="18"/>
  <c r="O44" i="18" s="1"/>
  <c r="Z9" i="18"/>
  <c r="Z44" i="18" s="1"/>
  <c r="AF9" i="18"/>
  <c r="AF44" i="18" s="1"/>
  <c r="T9" i="18"/>
  <c r="T44" i="18" s="1"/>
  <c r="S9" i="18"/>
  <c r="S44" i="18" s="1"/>
  <c r="K9" i="18"/>
  <c r="K44" i="18" s="1"/>
  <c r="U9" i="18"/>
  <c r="U44" i="18" s="1"/>
  <c r="M9" i="18"/>
  <c r="M44" i="18" s="1"/>
  <c r="AB9" i="18"/>
  <c r="AB44" i="18" s="1"/>
  <c r="Y9" i="18"/>
  <c r="Y44" i="18" s="1"/>
  <c r="AA9" i="18"/>
  <c r="AA44" i="18" s="1"/>
  <c r="AH9" i="18"/>
  <c r="AH44" i="18" s="1"/>
  <c r="AI9" i="18"/>
  <c r="AI44" i="18" s="1"/>
  <c r="I6" i="18"/>
  <c r="H7" i="18"/>
  <c r="F8" i="18"/>
  <c r="AU8" i="18"/>
  <c r="E9" i="18"/>
  <c r="E44" i="18" s="1"/>
  <c r="AI13" i="17"/>
  <c r="AI19" i="13" s="1"/>
  <c r="AH13" i="17"/>
  <c r="AH19" i="13" s="1"/>
  <c r="AG13" i="17"/>
  <c r="AG19" i="13" s="1"/>
  <c r="AF13" i="17"/>
  <c r="AF19" i="13" s="1"/>
  <c r="AE13" i="17"/>
  <c r="AE19" i="13" s="1"/>
  <c r="AD13" i="17"/>
  <c r="AD19" i="13" s="1"/>
  <c r="AC13" i="17"/>
  <c r="AC19" i="13" s="1"/>
  <c r="AB13" i="17"/>
  <c r="AB19" i="13" s="1"/>
  <c r="AA13" i="17"/>
  <c r="AA19" i="13" s="1"/>
  <c r="Z13" i="17"/>
  <c r="Z19" i="13" s="1"/>
  <c r="Y13" i="17"/>
  <c r="Y19" i="13" s="1"/>
  <c r="X13" i="17"/>
  <c r="X19" i="13" s="1"/>
  <c r="W13" i="17"/>
  <c r="W19" i="13" s="1"/>
  <c r="V13" i="17"/>
  <c r="V19" i="13" s="1"/>
  <c r="U13" i="17"/>
  <c r="U19" i="13" s="1"/>
  <c r="T13" i="17"/>
  <c r="S13" i="17"/>
  <c r="S19" i="13" s="1"/>
  <c r="R13" i="17"/>
  <c r="R19" i="13" s="1"/>
  <c r="Q13" i="17"/>
  <c r="Q19" i="13" s="1"/>
  <c r="P13" i="17"/>
  <c r="P19" i="13" s="1"/>
  <c r="O13" i="17"/>
  <c r="O19" i="13" s="1"/>
  <c r="N13" i="17"/>
  <c r="N19" i="13" s="1"/>
  <c r="M13" i="17"/>
  <c r="M19" i="13" s="1"/>
  <c r="L13" i="17"/>
  <c r="L19" i="13" s="1"/>
  <c r="K13" i="17"/>
  <c r="K19" i="13" s="1"/>
  <c r="J13" i="17"/>
  <c r="J19" i="13" s="1"/>
  <c r="I13" i="17"/>
  <c r="I19" i="13" s="1"/>
  <c r="AI9" i="17"/>
  <c r="AI18" i="13" s="1"/>
  <c r="AH9" i="17"/>
  <c r="AG9" i="17"/>
  <c r="AG18" i="13" s="1"/>
  <c r="AF9" i="17"/>
  <c r="AF18" i="13" s="1"/>
  <c r="AE9" i="17"/>
  <c r="AE18" i="13" s="1"/>
  <c r="AD9" i="17"/>
  <c r="AC9" i="17"/>
  <c r="AB9" i="17"/>
  <c r="AA9" i="17"/>
  <c r="Z9" i="17"/>
  <c r="Y9" i="17"/>
  <c r="Y18" i="13" s="1"/>
  <c r="X9" i="17"/>
  <c r="X18" i="13" s="1"/>
  <c r="W9" i="17"/>
  <c r="W18" i="13" s="1"/>
  <c r="V9" i="17"/>
  <c r="V18" i="13" s="1"/>
  <c r="U9" i="17"/>
  <c r="T9" i="17"/>
  <c r="S9" i="17"/>
  <c r="S18" i="13" s="1"/>
  <c r="R9" i="17"/>
  <c r="R18" i="13" s="1"/>
  <c r="Q9" i="17"/>
  <c r="Q18" i="13" s="1"/>
  <c r="P9" i="17"/>
  <c r="P18" i="13" s="1"/>
  <c r="O9" i="17"/>
  <c r="O18" i="13" s="1"/>
  <c r="N9" i="17"/>
  <c r="N18" i="13" s="1"/>
  <c r="M9" i="17"/>
  <c r="M18" i="13" s="1"/>
  <c r="L9" i="17"/>
  <c r="L18" i="13" s="1"/>
  <c r="K9" i="17"/>
  <c r="K18" i="13" s="1"/>
  <c r="J9" i="17"/>
  <c r="J18" i="13" s="1"/>
  <c r="I9" i="17"/>
  <c r="I18" i="13" s="1"/>
  <c r="AS8" i="17"/>
  <c r="E7" i="17"/>
  <c r="F6" i="17"/>
  <c r="AI14" i="16"/>
  <c r="AH14" i="16"/>
  <c r="AH17" i="30" s="1"/>
  <c r="AG14" i="16"/>
  <c r="AG17" i="30" s="1"/>
  <c r="AF14" i="16"/>
  <c r="AF17" i="30" s="1"/>
  <c r="AE14" i="16"/>
  <c r="AE17" i="30" s="1"/>
  <c r="AD14" i="16"/>
  <c r="AD17" i="30" s="1"/>
  <c r="AC14" i="16"/>
  <c r="AC17" i="30" s="1"/>
  <c r="AB14" i="16"/>
  <c r="AB17" i="30" s="1"/>
  <c r="AA14" i="16"/>
  <c r="AA17" i="30" s="1"/>
  <c r="Z14" i="16"/>
  <c r="Z17" i="30" s="1"/>
  <c r="Y14" i="16"/>
  <c r="Y17" i="30" s="1"/>
  <c r="X14" i="16"/>
  <c r="W14" i="16"/>
  <c r="V14" i="16"/>
  <c r="V17" i="30" s="1"/>
  <c r="U14" i="16"/>
  <c r="U17" i="30" s="1"/>
  <c r="T14" i="16"/>
  <c r="T17" i="30" s="1"/>
  <c r="S14" i="16"/>
  <c r="S17" i="30" s="1"/>
  <c r="R14" i="16"/>
  <c r="R17" i="30" s="1"/>
  <c r="Q14" i="16"/>
  <c r="Q17" i="30" s="1"/>
  <c r="P14" i="16"/>
  <c r="O14" i="16"/>
  <c r="N14" i="16"/>
  <c r="M14" i="16"/>
  <c r="M17" i="30" s="1"/>
  <c r="L14" i="16"/>
  <c r="K14" i="16"/>
  <c r="J14" i="16"/>
  <c r="J17" i="30" s="1"/>
  <c r="I14" i="16"/>
  <c r="I17" i="30" s="1"/>
  <c r="AS8" i="16"/>
  <c r="E7" i="16"/>
  <c r="F6" i="16"/>
  <c r="G6" i="16" s="1"/>
  <c r="AI17" i="15"/>
  <c r="AH17" i="15"/>
  <c r="AG17" i="15"/>
  <c r="AF17" i="15"/>
  <c r="AF10" i="13" s="1"/>
  <c r="AE17" i="15"/>
  <c r="AC17" i="15"/>
  <c r="AA17" i="15"/>
  <c r="Z17" i="15"/>
  <c r="Y17" i="15"/>
  <c r="X17" i="15"/>
  <c r="X10" i="13" s="1"/>
  <c r="W17" i="15"/>
  <c r="W10" i="13" s="1"/>
  <c r="V17" i="15"/>
  <c r="U17" i="15"/>
  <c r="T17" i="15"/>
  <c r="S17" i="15"/>
  <c r="S10" i="13" s="1"/>
  <c r="R17" i="15"/>
  <c r="R10" i="13" s="1"/>
  <c r="Q17" i="15"/>
  <c r="P17" i="15"/>
  <c r="P10" i="13" s="1"/>
  <c r="O17" i="15"/>
  <c r="O10" i="13" s="1"/>
  <c r="N17" i="15"/>
  <c r="M17" i="15"/>
  <c r="L17" i="15"/>
  <c r="L10" i="13" s="1"/>
  <c r="K17" i="15"/>
  <c r="K10" i="13" s="1"/>
  <c r="J17" i="15"/>
  <c r="J10" i="13" s="1"/>
  <c r="I17" i="15"/>
  <c r="AS8" i="15"/>
  <c r="E7" i="15"/>
  <c r="F6" i="15"/>
  <c r="G6" i="15" s="1"/>
  <c r="AI9" i="14"/>
  <c r="AI26" i="14" s="1"/>
  <c r="AI9" i="13" s="1"/>
  <c r="AH9" i="14"/>
  <c r="AH26" i="14" s="1"/>
  <c r="AH9" i="13" s="1"/>
  <c r="AG9" i="14"/>
  <c r="AG26" i="14" s="1"/>
  <c r="AF9" i="14"/>
  <c r="AF26" i="14" s="1"/>
  <c r="AE9" i="14"/>
  <c r="AD9" i="14"/>
  <c r="AD26" i="14" s="1"/>
  <c r="AC9" i="14"/>
  <c r="AC26" i="14" s="1"/>
  <c r="AB9" i="14"/>
  <c r="AB26" i="14" s="1"/>
  <c r="AA9" i="14"/>
  <c r="AA26" i="14" s="1"/>
  <c r="Z9" i="14"/>
  <c r="Z26" i="14" s="1"/>
  <c r="Z9" i="13" s="1"/>
  <c r="Y9" i="14"/>
  <c r="Y26" i="14" s="1"/>
  <c r="X9" i="14"/>
  <c r="X26" i="14" s="1"/>
  <c r="X9" i="13" s="1"/>
  <c r="W9" i="14"/>
  <c r="W26" i="14" s="1"/>
  <c r="W9" i="13" s="1"/>
  <c r="V9" i="14"/>
  <c r="V26" i="14" s="1"/>
  <c r="V9" i="13" s="1"/>
  <c r="U9" i="14"/>
  <c r="U26" i="14" s="1"/>
  <c r="T9" i="14"/>
  <c r="T26" i="14" s="1"/>
  <c r="T9" i="13" s="1"/>
  <c r="S9" i="14"/>
  <c r="S26" i="14" s="1"/>
  <c r="S9" i="13" s="1"/>
  <c r="R9" i="14"/>
  <c r="R26" i="14" s="1"/>
  <c r="R9" i="13" s="1"/>
  <c r="Q9" i="14"/>
  <c r="Q26" i="14" s="1"/>
  <c r="P9" i="14"/>
  <c r="P26" i="14" s="1"/>
  <c r="P9" i="13" s="1"/>
  <c r="O26" i="14"/>
  <c r="N9" i="14"/>
  <c r="N26" i="14" s="1"/>
  <c r="N9" i="13" s="1"/>
  <c r="M9" i="14"/>
  <c r="M26" i="14" s="1"/>
  <c r="L9" i="14"/>
  <c r="L26" i="14" s="1"/>
  <c r="L9" i="13" s="1"/>
  <c r="K9" i="14"/>
  <c r="K26" i="14" s="1"/>
  <c r="K9" i="13" s="1"/>
  <c r="J9" i="14"/>
  <c r="J26" i="14" s="1"/>
  <c r="J9" i="13" s="1"/>
  <c r="H9" i="14"/>
  <c r="H26" i="14" s="1"/>
  <c r="G9" i="14"/>
  <c r="G26" i="14" s="1"/>
  <c r="I26" i="14"/>
  <c r="AS8" i="14"/>
  <c r="E7" i="14"/>
  <c r="F6" i="14"/>
  <c r="G6" i="14" s="1"/>
  <c r="AU17" i="30" l="1"/>
  <c r="AW17" i="30"/>
  <c r="L13" i="13"/>
  <c r="L12" i="13" s="1"/>
  <c r="L17" i="30"/>
  <c r="AX17" i="30"/>
  <c r="N13" i="13"/>
  <c r="N12" i="13" s="1"/>
  <c r="N17" i="30"/>
  <c r="K13" i="13"/>
  <c r="K17" i="30"/>
  <c r="O13" i="13"/>
  <c r="O12" i="13" s="1"/>
  <c r="O17" i="30"/>
  <c r="AI13" i="13"/>
  <c r="AI12" i="13" s="1"/>
  <c r="AI17" i="30"/>
  <c r="AY17" i="30" s="1"/>
  <c r="W13" i="13"/>
  <c r="W12" i="13" s="1"/>
  <c r="W17" i="30"/>
  <c r="P13" i="13"/>
  <c r="P12" i="13" s="1"/>
  <c r="P17" i="30"/>
  <c r="X13" i="13"/>
  <c r="X17" i="30"/>
  <c r="Z10" i="30"/>
  <c r="Z13" i="30" s="1"/>
  <c r="K10" i="30"/>
  <c r="K13" i="30" s="1"/>
  <c r="S10" i="30"/>
  <c r="S13" i="30" s="1"/>
  <c r="AI10" i="30"/>
  <c r="AI13" i="30" s="1"/>
  <c r="R10" i="30"/>
  <c r="R13" i="30" s="1"/>
  <c r="J10" i="30"/>
  <c r="J13" i="30" s="1"/>
  <c r="P10" i="30"/>
  <c r="P13" i="30" s="1"/>
  <c r="L10" i="30"/>
  <c r="L13" i="30" s="1"/>
  <c r="N10" i="30"/>
  <c r="N13" i="30" s="1"/>
  <c r="V10" i="30"/>
  <c r="V13" i="30" s="1"/>
  <c r="X10" i="30"/>
  <c r="X13" i="30" s="1"/>
  <c r="AH10" i="30"/>
  <c r="AH13" i="30" s="1"/>
  <c r="T10" i="30"/>
  <c r="T13" i="30" s="1"/>
  <c r="W10" i="30"/>
  <c r="W13" i="30" s="1"/>
  <c r="F7" i="17"/>
  <c r="F8" i="17" s="1"/>
  <c r="AI10" i="13"/>
  <c r="AI11" i="13" s="1"/>
  <c r="AH10" i="13"/>
  <c r="AH11" i="13" s="1"/>
  <c r="AG9" i="13"/>
  <c r="AG10" i="13"/>
  <c r="AF9" i="13"/>
  <c r="AE10" i="13"/>
  <c r="AD9" i="13"/>
  <c r="AC10" i="13"/>
  <c r="AA10" i="13"/>
  <c r="Z10" i="13"/>
  <c r="Z11" i="13" s="1"/>
  <c r="Y9" i="13"/>
  <c r="Y10" i="13"/>
  <c r="AG13" i="13"/>
  <c r="AG12" i="13" s="1"/>
  <c r="Z13" i="13"/>
  <c r="Z12" i="13" s="1"/>
  <c r="AH13" i="13"/>
  <c r="AH12" i="13" s="1"/>
  <c r="Y13" i="13"/>
  <c r="Y12" i="13" s="1"/>
  <c r="AA13" i="13"/>
  <c r="AA12" i="13" s="1"/>
  <c r="AB13" i="13"/>
  <c r="AB12" i="13" s="1"/>
  <c r="AF13" i="13"/>
  <c r="AF12" i="13" s="1"/>
  <c r="AC13" i="13"/>
  <c r="AC12" i="13" s="1"/>
  <c r="AD13" i="13"/>
  <c r="AD12" i="13" s="1"/>
  <c r="AE13" i="13"/>
  <c r="AE12" i="13" s="1"/>
  <c r="AA18" i="13"/>
  <c r="AA17" i="13" s="1"/>
  <c r="AB18" i="13"/>
  <c r="AB17" i="13" s="1"/>
  <c r="Z18" i="13"/>
  <c r="Z17" i="13" s="1"/>
  <c r="AC18" i="13"/>
  <c r="AC17" i="13" s="1"/>
  <c r="AE17" i="13"/>
  <c r="AD18" i="13"/>
  <c r="AD17" i="13" s="1"/>
  <c r="AI17" i="13"/>
  <c r="AH18" i="13"/>
  <c r="AH17" i="13" s="1"/>
  <c r="AC9" i="13"/>
  <c r="AB9" i="13"/>
  <c r="AA9" i="13"/>
  <c r="U10" i="13"/>
  <c r="V13" i="13"/>
  <c r="V12" i="13" s="1"/>
  <c r="V10" i="13"/>
  <c r="V11" i="13" s="1"/>
  <c r="W17" i="13"/>
  <c r="V17" i="13"/>
  <c r="U18" i="13"/>
  <c r="U17" i="13" s="1"/>
  <c r="X12" i="13"/>
  <c r="U13" i="13"/>
  <c r="U12" i="13" s="1"/>
  <c r="U9" i="13"/>
  <c r="Q10" i="13"/>
  <c r="Q13" i="13"/>
  <c r="Q12" i="13" s="1"/>
  <c r="S13" i="13"/>
  <c r="S12" i="13" s="1"/>
  <c r="R13" i="13"/>
  <c r="R12" i="13" s="1"/>
  <c r="T13" i="13"/>
  <c r="T12" i="13" s="1"/>
  <c r="T19" i="13"/>
  <c r="T18" i="13"/>
  <c r="Q17" i="13"/>
  <c r="T10" i="13"/>
  <c r="T11" i="13" s="1"/>
  <c r="Q9" i="13"/>
  <c r="Y17" i="13"/>
  <c r="S17" i="13"/>
  <c r="R17" i="13"/>
  <c r="R11" i="13"/>
  <c r="X17" i="13"/>
  <c r="AF17" i="13"/>
  <c r="AG17" i="13"/>
  <c r="W11" i="13"/>
  <c r="X11" i="13"/>
  <c r="S11" i="13"/>
  <c r="P17" i="13"/>
  <c r="P11" i="13"/>
  <c r="O17" i="13"/>
  <c r="M9" i="13"/>
  <c r="O9" i="13"/>
  <c r="N17" i="13"/>
  <c r="N10" i="13"/>
  <c r="N11" i="13" s="1"/>
  <c r="M13" i="13"/>
  <c r="M10" i="13"/>
  <c r="I13" i="13"/>
  <c r="I12" i="13" s="1"/>
  <c r="J13" i="13"/>
  <c r="J12" i="13" s="1"/>
  <c r="I10" i="13"/>
  <c r="K11" i="13"/>
  <c r="J11" i="13"/>
  <c r="F26" i="14"/>
  <c r="F9" i="13" s="1"/>
  <c r="G12" i="13"/>
  <c r="E8" i="16"/>
  <c r="H8" i="18"/>
  <c r="AV8" i="18"/>
  <c r="I7" i="18"/>
  <c r="J6" i="18"/>
  <c r="E8" i="17"/>
  <c r="AT8" i="17"/>
  <c r="AT8" i="16"/>
  <c r="E8" i="15"/>
  <c r="AT8" i="15"/>
  <c r="AT8" i="14"/>
  <c r="E8" i="14"/>
  <c r="I17" i="13"/>
  <c r="L11" i="13"/>
  <c r="K17" i="13"/>
  <c r="Q20" i="17"/>
  <c r="R20" i="17"/>
  <c r="Z20" i="17"/>
  <c r="AH20" i="17"/>
  <c r="AI20" i="17"/>
  <c r="Y20" i="17"/>
  <c r="AG20" i="17"/>
  <c r="L17" i="13"/>
  <c r="J20" i="17"/>
  <c r="J17" i="13"/>
  <c r="I9" i="13"/>
  <c r="K20" i="17"/>
  <c r="I20" i="17"/>
  <c r="P20" i="17"/>
  <c r="X20" i="17"/>
  <c r="AF20" i="17"/>
  <c r="O20" i="17"/>
  <c r="W20" i="17"/>
  <c r="AE20" i="17"/>
  <c r="M20" i="17"/>
  <c r="U20" i="17"/>
  <c r="AC20" i="17"/>
  <c r="L20" i="17"/>
  <c r="T20" i="17"/>
  <c r="AB20" i="17"/>
  <c r="S20" i="17"/>
  <c r="AA20" i="17"/>
  <c r="E26" i="14"/>
  <c r="N20" i="17"/>
  <c r="V20" i="17"/>
  <c r="AD20" i="17"/>
  <c r="G6" i="17"/>
  <c r="G7" i="16"/>
  <c r="G8" i="16" s="1"/>
  <c r="H6" i="16"/>
  <c r="F7" i="16"/>
  <c r="F8" i="16" s="1"/>
  <c r="F7" i="15"/>
  <c r="F8" i="15" s="1"/>
  <c r="G7" i="15"/>
  <c r="G8" i="15" s="1"/>
  <c r="H6" i="15"/>
  <c r="G7" i="14"/>
  <c r="G8" i="14" s="1"/>
  <c r="H6" i="14"/>
  <c r="F7" i="14"/>
  <c r="F8" i="14" s="1"/>
  <c r="N16" i="13" l="1"/>
  <c r="AV17" i="30"/>
  <c r="AS17" i="30"/>
  <c r="AT17" i="30"/>
  <c r="P16" i="13"/>
  <c r="P23" i="30"/>
  <c r="O23" i="30"/>
  <c r="X23" i="30"/>
  <c r="AC23" i="30"/>
  <c r="Y10" i="30"/>
  <c r="AG10" i="30"/>
  <c r="AH29" i="30"/>
  <c r="AH37" i="30" s="1"/>
  <c r="AH20" i="30"/>
  <c r="L20" i="30"/>
  <c r="L29" i="30"/>
  <c r="L37" i="30" s="1"/>
  <c r="AI20" i="30"/>
  <c r="AI29" i="30"/>
  <c r="AI37" i="30" s="1"/>
  <c r="R23" i="30"/>
  <c r="AB23" i="30"/>
  <c r="I10" i="30"/>
  <c r="J23" i="30"/>
  <c r="AA10" i="30"/>
  <c r="AA13" i="30" s="1"/>
  <c r="Z23" i="30"/>
  <c r="U23" i="30"/>
  <c r="AC10" i="30"/>
  <c r="AA23" i="30"/>
  <c r="S20" i="30"/>
  <c r="S29" i="30"/>
  <c r="S37" i="30" s="1"/>
  <c r="V23" i="30"/>
  <c r="AH23" i="30"/>
  <c r="AD10" i="30"/>
  <c r="AD13" i="30" s="1"/>
  <c r="W20" i="30"/>
  <c r="W29" i="30"/>
  <c r="W37" i="30" s="1"/>
  <c r="V29" i="30"/>
  <c r="V37" i="30" s="1"/>
  <c r="V20" i="30"/>
  <c r="J29" i="30"/>
  <c r="J37" i="30" s="1"/>
  <c r="J20" i="30"/>
  <c r="K29" i="30"/>
  <c r="K37" i="30" s="1"/>
  <c r="K20" i="30"/>
  <c r="AB10" i="30"/>
  <c r="AB13" i="30" s="1"/>
  <c r="N23" i="30"/>
  <c r="Q10" i="30"/>
  <c r="W23" i="30"/>
  <c r="AI23" i="30"/>
  <c r="P29" i="30"/>
  <c r="P37" i="30" s="1"/>
  <c r="P20" i="30"/>
  <c r="K23" i="30"/>
  <c r="O11" i="13"/>
  <c r="O16" i="13" s="1"/>
  <c r="O20" i="13" s="1"/>
  <c r="O22" i="13" s="1"/>
  <c r="O10" i="30"/>
  <c r="O13" i="30" s="1"/>
  <c r="AG23" i="30"/>
  <c r="AD23" i="30"/>
  <c r="AF11" i="13"/>
  <c r="AF16" i="13" s="1"/>
  <c r="AF20" i="13" s="1"/>
  <c r="AF22" i="13" s="1"/>
  <c r="AF10" i="30"/>
  <c r="AF13" i="30" s="1"/>
  <c r="T29" i="30"/>
  <c r="T37" i="30" s="1"/>
  <c r="T20" i="30"/>
  <c r="N20" i="30"/>
  <c r="N29" i="30"/>
  <c r="N37" i="30" s="1"/>
  <c r="R29" i="30"/>
  <c r="R37" i="30" s="1"/>
  <c r="R20" i="30"/>
  <c r="Z20" i="30"/>
  <c r="Z29" i="30"/>
  <c r="Z37" i="30" s="1"/>
  <c r="X29" i="30"/>
  <c r="X37" i="30" s="1"/>
  <c r="X20" i="30"/>
  <c r="L23" i="30"/>
  <c r="S23" i="30"/>
  <c r="F11" i="13"/>
  <c r="F16" i="13" s="1"/>
  <c r="F20" i="13" s="1"/>
  <c r="F22" i="13" s="1"/>
  <c r="F10" i="30"/>
  <c r="F13" i="30" s="1"/>
  <c r="Y23" i="30"/>
  <c r="I23" i="30"/>
  <c r="M10" i="30"/>
  <c r="AF23" i="30"/>
  <c r="Q23" i="30"/>
  <c r="U10" i="30"/>
  <c r="AE23" i="30"/>
  <c r="I8" i="18"/>
  <c r="G7" i="17"/>
  <c r="G8" i="17" s="1"/>
  <c r="AG11" i="13"/>
  <c r="AG16" i="13" s="1"/>
  <c r="AG20" i="13" s="1"/>
  <c r="AC11" i="13"/>
  <c r="AC16" i="13" s="1"/>
  <c r="AC20" i="13" s="1"/>
  <c r="Y11" i="13"/>
  <c r="Y16" i="13" s="1"/>
  <c r="Y20" i="13" s="1"/>
  <c r="AA11" i="13"/>
  <c r="AA16" i="13" s="1"/>
  <c r="AA20" i="13" s="1"/>
  <c r="AA22" i="13" s="1"/>
  <c r="Q11" i="13"/>
  <c r="Q16" i="13" s="1"/>
  <c r="Q20" i="13" s="1"/>
  <c r="Z16" i="13"/>
  <c r="Z20" i="13" s="1"/>
  <c r="Z22" i="13" s="1"/>
  <c r="M11" i="13"/>
  <c r="AH16" i="13"/>
  <c r="AH20" i="13" s="1"/>
  <c r="AH22" i="13" s="1"/>
  <c r="AI16" i="13"/>
  <c r="AI20" i="13" s="1"/>
  <c r="AI22" i="13" s="1"/>
  <c r="V16" i="13"/>
  <c r="V20" i="13" s="1"/>
  <c r="V22" i="13" s="1"/>
  <c r="W16" i="13"/>
  <c r="W20" i="13" s="1"/>
  <c r="W22" i="13" s="1"/>
  <c r="X16" i="13"/>
  <c r="X20" i="13" s="1"/>
  <c r="X22" i="13" s="1"/>
  <c r="T17" i="13"/>
  <c r="U11" i="13"/>
  <c r="U16" i="13" s="1"/>
  <c r="U20" i="13" s="1"/>
  <c r="T16" i="13"/>
  <c r="S16" i="13"/>
  <c r="S20" i="13" s="1"/>
  <c r="S22" i="13" s="1"/>
  <c r="R16" i="13"/>
  <c r="R20" i="13" s="1"/>
  <c r="R22" i="13" s="1"/>
  <c r="P20" i="13"/>
  <c r="P22" i="13" s="1"/>
  <c r="N20" i="13"/>
  <c r="N22" i="13" s="1"/>
  <c r="E9" i="13"/>
  <c r="H12" i="13"/>
  <c r="G9" i="13"/>
  <c r="K12" i="13"/>
  <c r="K16" i="13" s="1"/>
  <c r="K20" i="13" s="1"/>
  <c r="K22" i="13" s="1"/>
  <c r="L16" i="13"/>
  <c r="L20" i="13" s="1"/>
  <c r="L22" i="13" s="1"/>
  <c r="M12" i="13"/>
  <c r="AU8" i="15"/>
  <c r="M17" i="13"/>
  <c r="J16" i="13"/>
  <c r="J20" i="13" s="1"/>
  <c r="J22" i="13" s="1"/>
  <c r="J7" i="18"/>
  <c r="K6" i="18"/>
  <c r="AW8" i="18"/>
  <c r="AU8" i="17"/>
  <c r="AU8" i="16"/>
  <c r="AU8" i="14"/>
  <c r="H9" i="13"/>
  <c r="I11" i="13"/>
  <c r="H17" i="13"/>
  <c r="G17" i="13"/>
  <c r="H6" i="17"/>
  <c r="H7" i="16"/>
  <c r="I6" i="16"/>
  <c r="H7" i="15"/>
  <c r="I6" i="15"/>
  <c r="I6" i="14"/>
  <c r="H7" i="14"/>
  <c r="AV23" i="30" l="1"/>
  <c r="E11" i="13"/>
  <c r="E16" i="13" s="1"/>
  <c r="E20" i="13" s="1"/>
  <c r="E22" i="13" s="1"/>
  <c r="E10" i="30"/>
  <c r="T23" i="30"/>
  <c r="AF29" i="30"/>
  <c r="AF37" i="30" s="1"/>
  <c r="AF20" i="30"/>
  <c r="K40" i="30"/>
  <c r="K50" i="30" s="1"/>
  <c r="K52" i="30" s="1"/>
  <c r="K22" i="30"/>
  <c r="K24" i="30" s="1"/>
  <c r="K26" i="30" s="1"/>
  <c r="K55" i="30" s="1"/>
  <c r="K59" i="30" s="1"/>
  <c r="AD20" i="30"/>
  <c r="AD29" i="30"/>
  <c r="AD37" i="30" s="1"/>
  <c r="AC13" i="30"/>
  <c r="I13" i="30"/>
  <c r="AS10" i="30"/>
  <c r="AX23" i="30"/>
  <c r="M13" i="30"/>
  <c r="AT10" i="30"/>
  <c r="Z40" i="30"/>
  <c r="Z50" i="30" s="1"/>
  <c r="Z52" i="30" s="1"/>
  <c r="Z22" i="30"/>
  <c r="Z24" i="30" s="1"/>
  <c r="Z26" i="30" s="1"/>
  <c r="Z55" i="30" s="1"/>
  <c r="Z59" i="30" s="1"/>
  <c r="L40" i="30"/>
  <c r="L50" i="30" s="1"/>
  <c r="L52" i="30" s="1"/>
  <c r="L22" i="30"/>
  <c r="L24" i="30" s="1"/>
  <c r="L26" i="30" s="1"/>
  <c r="L55" i="30" s="1"/>
  <c r="L59" i="30" s="1"/>
  <c r="U13" i="30"/>
  <c r="AV10" i="30"/>
  <c r="AS23" i="30"/>
  <c r="R40" i="30"/>
  <c r="R50" i="30" s="1"/>
  <c r="R52" i="30" s="1"/>
  <c r="R22" i="30"/>
  <c r="R24" i="30" s="1"/>
  <c r="R26" i="30" s="1"/>
  <c r="R55" i="30" s="1"/>
  <c r="R59" i="30" s="1"/>
  <c r="AH40" i="30"/>
  <c r="AH22" i="30"/>
  <c r="AH24" i="30" s="1"/>
  <c r="AH26" i="30" s="1"/>
  <c r="AH55" i="30" s="1"/>
  <c r="AH59" i="30" s="1"/>
  <c r="P40" i="30"/>
  <c r="P50" i="30" s="1"/>
  <c r="P52" i="30" s="1"/>
  <c r="P22" i="30"/>
  <c r="P24" i="30" s="1"/>
  <c r="P26" i="30" s="1"/>
  <c r="P55" i="30" s="1"/>
  <c r="P59" i="30" s="1"/>
  <c r="V40" i="30"/>
  <c r="V50" i="30" s="1"/>
  <c r="V52" i="30" s="1"/>
  <c r="V22" i="30"/>
  <c r="V24" i="30" s="1"/>
  <c r="V26" i="30" s="1"/>
  <c r="V55" i="30" s="1"/>
  <c r="V59" i="30" s="1"/>
  <c r="AA29" i="30"/>
  <c r="AA37" i="30" s="1"/>
  <c r="AA20" i="30"/>
  <c r="AG13" i="30"/>
  <c r="AY10" i="30"/>
  <c r="Q13" i="30"/>
  <c r="AU10" i="30"/>
  <c r="J40" i="30"/>
  <c r="J50" i="30" s="1"/>
  <c r="J52" i="30" s="1"/>
  <c r="J22" i="30"/>
  <c r="J24" i="30" s="1"/>
  <c r="J26" i="30" s="1"/>
  <c r="J55" i="30" s="1"/>
  <c r="J59" i="30" s="1"/>
  <c r="AU23" i="30"/>
  <c r="AW23" i="30"/>
  <c r="N40" i="30"/>
  <c r="N50" i="30" s="1"/>
  <c r="N52" i="30" s="1"/>
  <c r="N22" i="30"/>
  <c r="N24" i="30" s="1"/>
  <c r="N26" i="30" s="1"/>
  <c r="N55" i="30" s="1"/>
  <c r="N59" i="30" s="1"/>
  <c r="AY23" i="30"/>
  <c r="X40" i="30"/>
  <c r="X50" i="30" s="1"/>
  <c r="X52" i="30" s="1"/>
  <c r="X22" i="30"/>
  <c r="X24" i="30" s="1"/>
  <c r="X26" i="30" s="1"/>
  <c r="X55" i="30" s="1"/>
  <c r="X59" i="30" s="1"/>
  <c r="T22" i="30"/>
  <c r="T40" i="30"/>
  <c r="T50" i="30" s="1"/>
  <c r="T52" i="30" s="1"/>
  <c r="AB20" i="30"/>
  <c r="AB29" i="30"/>
  <c r="AB37" i="30" s="1"/>
  <c r="Y13" i="30"/>
  <c r="AW10" i="30"/>
  <c r="H11" i="13"/>
  <c r="H16" i="13" s="1"/>
  <c r="H20" i="13" s="1"/>
  <c r="H22" i="13" s="1"/>
  <c r="H10" i="30"/>
  <c r="H13" i="30" s="1"/>
  <c r="M23" i="30"/>
  <c r="AT23" i="30" s="1"/>
  <c r="G23" i="30"/>
  <c r="AR23" i="30" s="1"/>
  <c r="G11" i="13"/>
  <c r="G16" i="13" s="1"/>
  <c r="G20" i="13" s="1"/>
  <c r="G22" i="13" s="1"/>
  <c r="G10" i="30"/>
  <c r="G13" i="30" s="1"/>
  <c r="H23" i="30"/>
  <c r="F29" i="30"/>
  <c r="F37" i="30" s="1"/>
  <c r="F20" i="30"/>
  <c r="O20" i="30"/>
  <c r="O29" i="30"/>
  <c r="O37" i="30" s="1"/>
  <c r="W40" i="30"/>
  <c r="W50" i="30" s="1"/>
  <c r="W52" i="30" s="1"/>
  <c r="W22" i="30"/>
  <c r="W24" i="30" s="1"/>
  <c r="W26" i="30" s="1"/>
  <c r="W55" i="30" s="1"/>
  <c r="W59" i="30" s="1"/>
  <c r="S40" i="30"/>
  <c r="S50" i="30" s="1"/>
  <c r="S52" i="30" s="1"/>
  <c r="S22" i="30"/>
  <c r="S24" i="30" s="1"/>
  <c r="S26" i="30" s="1"/>
  <c r="S55" i="30" s="1"/>
  <c r="S59" i="30" s="1"/>
  <c r="AI40" i="30"/>
  <c r="AI50" i="30" s="1"/>
  <c r="AI52" i="30" s="1"/>
  <c r="AI22" i="30"/>
  <c r="AI24" i="30" s="1"/>
  <c r="AI26" i="30" s="1"/>
  <c r="AI55" i="30" s="1"/>
  <c r="AI59" i="30" s="1"/>
  <c r="J8" i="18"/>
  <c r="H7" i="17"/>
  <c r="AV8" i="15"/>
  <c r="AW8" i="15" s="1"/>
  <c r="M16" i="13"/>
  <c r="M20" i="13" s="1"/>
  <c r="T20" i="13"/>
  <c r="T22" i="13" s="1"/>
  <c r="H8" i="15"/>
  <c r="Q22" i="13"/>
  <c r="I16" i="13"/>
  <c r="Y22" i="13"/>
  <c r="H8" i="14"/>
  <c r="AC22" i="13"/>
  <c r="AX8" i="18"/>
  <c r="L6" i="18"/>
  <c r="K7" i="18"/>
  <c r="AV8" i="17"/>
  <c r="H8" i="16"/>
  <c r="AV8" i="16"/>
  <c r="AV8" i="14"/>
  <c r="I6" i="17"/>
  <c r="J6" i="16"/>
  <c r="I7" i="16"/>
  <c r="J6" i="15"/>
  <c r="I7" i="15"/>
  <c r="J6" i="14"/>
  <c r="I7" i="14"/>
  <c r="T24" i="30" l="1"/>
  <c r="T26" i="30" s="1"/>
  <c r="T55" i="30" s="1"/>
  <c r="T59" i="30" s="1"/>
  <c r="J55" i="40"/>
  <c r="J59" i="40" s="1"/>
  <c r="J61" i="40" s="1"/>
  <c r="K55" i="40"/>
  <c r="K59" i="40" s="1"/>
  <c r="K61" i="40" s="1"/>
  <c r="F40" i="30"/>
  <c r="F50" i="30" s="1"/>
  <c r="F52" i="30" s="1"/>
  <c r="F22" i="30"/>
  <c r="F24" i="30" s="1"/>
  <c r="F26" i="30" s="1"/>
  <c r="F55" i="30" s="1"/>
  <c r="F59" i="30" s="1"/>
  <c r="O40" i="30"/>
  <c r="O50" i="30" s="1"/>
  <c r="O52" i="30" s="1"/>
  <c r="O22" i="30"/>
  <c r="O24" i="30" s="1"/>
  <c r="O26" i="30" s="1"/>
  <c r="O55" i="30" s="1"/>
  <c r="O59" i="30" s="1"/>
  <c r="AG29" i="30"/>
  <c r="AG20" i="30"/>
  <c r="AY13" i="30"/>
  <c r="AD40" i="30"/>
  <c r="AD50" i="30" s="1"/>
  <c r="AD52" i="30" s="1"/>
  <c r="AD22" i="30"/>
  <c r="AD24" i="30" s="1"/>
  <c r="AD26" i="30" s="1"/>
  <c r="AD55" i="30" s="1"/>
  <c r="AD59" i="30" s="1"/>
  <c r="AA40" i="30"/>
  <c r="AA50" i="30" s="1"/>
  <c r="AA52" i="30" s="1"/>
  <c r="AA22" i="30"/>
  <c r="AA24" i="30" s="1"/>
  <c r="AA26" i="30" s="1"/>
  <c r="AA55" i="30" s="1"/>
  <c r="AA59" i="30" s="1"/>
  <c r="Q11" i="40"/>
  <c r="Q22" i="40" s="1"/>
  <c r="E13" i="30"/>
  <c r="AR10" i="30"/>
  <c r="AC20" i="30"/>
  <c r="AC29" i="30"/>
  <c r="AB40" i="30"/>
  <c r="AB50" i="30" s="1"/>
  <c r="AB52" i="30" s="1"/>
  <c r="AB22" i="30"/>
  <c r="AB24" i="30" s="1"/>
  <c r="AB26" i="30" s="1"/>
  <c r="AB55" i="30" s="1"/>
  <c r="AB59" i="30" s="1"/>
  <c r="AF40" i="30"/>
  <c r="AF50" i="30" s="1"/>
  <c r="AF52" i="30" s="1"/>
  <c r="AF22" i="30"/>
  <c r="AF24" i="30" s="1"/>
  <c r="AF26" i="30" s="1"/>
  <c r="AF55" i="30" s="1"/>
  <c r="AF59" i="30" s="1"/>
  <c r="Y20" i="30"/>
  <c r="Y29" i="30"/>
  <c r="AW13" i="30"/>
  <c r="H20" i="30"/>
  <c r="H29" i="30"/>
  <c r="H37" i="30" s="1"/>
  <c r="Q29" i="30"/>
  <c r="Q20" i="30"/>
  <c r="AU13" i="30"/>
  <c r="U20" i="30"/>
  <c r="U29" i="30"/>
  <c r="AV13" i="30"/>
  <c r="I29" i="30"/>
  <c r="I20" i="30"/>
  <c r="AS13" i="30"/>
  <c r="G20" i="30"/>
  <c r="G29" i="30"/>
  <c r="G37" i="30" s="1"/>
  <c r="M20" i="30"/>
  <c r="M29" i="30"/>
  <c r="AT13" i="30"/>
  <c r="AY8" i="18"/>
  <c r="AZ8" i="18" s="1"/>
  <c r="J6" i="17"/>
  <c r="J7" i="17" s="1"/>
  <c r="J8" i="17" s="1"/>
  <c r="H8" i="17"/>
  <c r="I20" i="13"/>
  <c r="M22" i="13"/>
  <c r="AG22" i="13"/>
  <c r="U22" i="13"/>
  <c r="L7" i="18"/>
  <c r="M6" i="18"/>
  <c r="K8" i="18"/>
  <c r="AW8" i="17"/>
  <c r="I8" i="16"/>
  <c r="AW8" i="16"/>
  <c r="I8" i="15"/>
  <c r="I8" i="14"/>
  <c r="AW8" i="14"/>
  <c r="I7" i="17"/>
  <c r="K6" i="16"/>
  <c r="J7" i="16"/>
  <c r="AX8" i="15"/>
  <c r="AY8" i="15" s="1"/>
  <c r="AZ8" i="15" s="1"/>
  <c r="K6" i="15"/>
  <c r="J7" i="15"/>
  <c r="K6" i="14"/>
  <c r="J7" i="14"/>
  <c r="BA8" i="18" l="1"/>
  <c r="F55" i="40"/>
  <c r="F59" i="40" s="1"/>
  <c r="F61" i="40" s="1"/>
  <c r="M40" i="30"/>
  <c r="M22" i="30"/>
  <c r="AT20" i="30"/>
  <c r="U40" i="30"/>
  <c r="U22" i="30"/>
  <c r="AV20" i="30"/>
  <c r="E29" i="30"/>
  <c r="E20" i="30"/>
  <c r="AR13" i="30"/>
  <c r="AG40" i="30"/>
  <c r="AG22" i="30"/>
  <c r="AY20" i="30"/>
  <c r="M37" i="30"/>
  <c r="AT37" i="30" s="1"/>
  <c r="AT29" i="30"/>
  <c r="Q40" i="30"/>
  <c r="Q22" i="30"/>
  <c r="AU20" i="30"/>
  <c r="AG37" i="30"/>
  <c r="AY37" i="30" s="1"/>
  <c r="AY29" i="30"/>
  <c r="H40" i="30"/>
  <c r="H50" i="30" s="1"/>
  <c r="H52" i="30" s="1"/>
  <c r="H22" i="30"/>
  <c r="H24" i="30" s="1"/>
  <c r="H26" i="30" s="1"/>
  <c r="H55" i="30" s="1"/>
  <c r="H59" i="30" s="1"/>
  <c r="AC37" i="30"/>
  <c r="Q37" i="30"/>
  <c r="AU37" i="30" s="1"/>
  <c r="AU29" i="30"/>
  <c r="I40" i="30"/>
  <c r="I22" i="30"/>
  <c r="AS20" i="30"/>
  <c r="I37" i="30"/>
  <c r="AS37" i="30" s="1"/>
  <c r="AS29" i="30"/>
  <c r="AC40" i="30"/>
  <c r="AC22" i="30"/>
  <c r="G40" i="30"/>
  <c r="G50" i="30" s="1"/>
  <c r="G52" i="30" s="1"/>
  <c r="G22" i="30"/>
  <c r="G24" i="30" s="1"/>
  <c r="G26" i="30" s="1"/>
  <c r="G55" i="30" s="1"/>
  <c r="G59" i="30" s="1"/>
  <c r="Y37" i="30"/>
  <c r="AW37" i="30" s="1"/>
  <c r="AW29" i="30"/>
  <c r="U37" i="30"/>
  <c r="AV37" i="30" s="1"/>
  <c r="AV29" i="30"/>
  <c r="Y40" i="30"/>
  <c r="Y22" i="30"/>
  <c r="AW20" i="30"/>
  <c r="L8" i="18"/>
  <c r="K6" i="17"/>
  <c r="K7" i="17" s="1"/>
  <c r="J8" i="14"/>
  <c r="I22" i="13"/>
  <c r="N6" i="18"/>
  <c r="M7" i="18"/>
  <c r="I8" i="17"/>
  <c r="AX8" i="17"/>
  <c r="AX8" i="16"/>
  <c r="J8" i="16"/>
  <c r="J8" i="15"/>
  <c r="AX8" i="14"/>
  <c r="L6" i="16"/>
  <c r="K7" i="16"/>
  <c r="L6" i="15"/>
  <c r="K7" i="15"/>
  <c r="K7" i="14"/>
  <c r="L6" i="14"/>
  <c r="I55" i="40" l="1"/>
  <c r="H55" i="40"/>
  <c r="H59" i="40" s="1"/>
  <c r="H61" i="40" s="1"/>
  <c r="G55" i="40"/>
  <c r="G59" i="40" s="1"/>
  <c r="G61" i="40" s="1"/>
  <c r="Y50" i="30"/>
  <c r="AW40" i="30"/>
  <c r="I50" i="30"/>
  <c r="AS40" i="30"/>
  <c r="AC24" i="30"/>
  <c r="AG50" i="30"/>
  <c r="AG52" i="30" s="1"/>
  <c r="AY40" i="30"/>
  <c r="U24" i="30"/>
  <c r="AV22" i="30"/>
  <c r="AC50" i="30"/>
  <c r="U50" i="30"/>
  <c r="AV40" i="30"/>
  <c r="Q44" i="40"/>
  <c r="AG24" i="30"/>
  <c r="AY22" i="30"/>
  <c r="Q24" i="30"/>
  <c r="AU22" i="30"/>
  <c r="E40" i="30"/>
  <c r="E22" i="30"/>
  <c r="AR20" i="30"/>
  <c r="M24" i="30"/>
  <c r="AT22" i="30"/>
  <c r="Y24" i="30"/>
  <c r="AW22" i="30"/>
  <c r="I24" i="30"/>
  <c r="AS22" i="30"/>
  <c r="Q50" i="30"/>
  <c r="AU40" i="30"/>
  <c r="E37" i="30"/>
  <c r="AR37" i="30" s="1"/>
  <c r="AR29" i="30"/>
  <c r="M50" i="30"/>
  <c r="AT40" i="30"/>
  <c r="AY8" i="16"/>
  <c r="L6" i="17"/>
  <c r="M6" i="17" s="1"/>
  <c r="AY8" i="14"/>
  <c r="AY8" i="17"/>
  <c r="K8" i="14"/>
  <c r="M8" i="18"/>
  <c r="O6" i="18"/>
  <c r="N7" i="18"/>
  <c r="K8" i="17"/>
  <c r="K8" i="16"/>
  <c r="K8" i="15"/>
  <c r="M6" i="16"/>
  <c r="L7" i="16"/>
  <c r="M6" i="15"/>
  <c r="L7" i="15"/>
  <c r="L7" i="14"/>
  <c r="M6" i="14"/>
  <c r="L7" i="17" l="1"/>
  <c r="I59" i="40"/>
  <c r="Q55" i="40"/>
  <c r="E55" i="40"/>
  <c r="I26" i="30"/>
  <c r="AS24" i="30"/>
  <c r="E50" i="30"/>
  <c r="AR40" i="30"/>
  <c r="U52" i="30"/>
  <c r="AV50" i="30"/>
  <c r="AV52" i="30" s="1"/>
  <c r="Q26" i="30"/>
  <c r="AU24" i="30"/>
  <c r="U26" i="30"/>
  <c r="AV24" i="30"/>
  <c r="Q52" i="30"/>
  <c r="AU50" i="30"/>
  <c r="AU52" i="30" s="1"/>
  <c r="Y26" i="30"/>
  <c r="AW24" i="30"/>
  <c r="P44" i="40"/>
  <c r="AC26" i="30"/>
  <c r="AC52" i="30"/>
  <c r="I52" i="30"/>
  <c r="AS50" i="30"/>
  <c r="AS52" i="30" s="1"/>
  <c r="M52" i="30"/>
  <c r="AT50" i="30"/>
  <c r="AT52" i="30" s="1"/>
  <c r="M26" i="30"/>
  <c r="AT24" i="30"/>
  <c r="AG26" i="30"/>
  <c r="AY24" i="30"/>
  <c r="E24" i="30"/>
  <c r="AR22" i="30"/>
  <c r="Y52" i="30"/>
  <c r="AW50" i="30"/>
  <c r="AW52" i="30" s="1"/>
  <c r="AZ8" i="16"/>
  <c r="AZ8" i="17"/>
  <c r="AZ8" i="14"/>
  <c r="N8" i="18"/>
  <c r="P6" i="18"/>
  <c r="O7" i="18"/>
  <c r="L8" i="17"/>
  <c r="L8" i="16"/>
  <c r="L8" i="15"/>
  <c r="L8" i="14"/>
  <c r="N6" i="17"/>
  <c r="M7" i="17"/>
  <c r="N6" i="16"/>
  <c r="M7" i="16"/>
  <c r="N6" i="15"/>
  <c r="M7" i="15"/>
  <c r="N6" i="14"/>
  <c r="M7" i="14"/>
  <c r="I61" i="40" l="1"/>
  <c r="Q61" i="40" s="1"/>
  <c r="Q59" i="40"/>
  <c r="P55" i="40"/>
  <c r="E59" i="40"/>
  <c r="E26" i="30"/>
  <c r="AR24" i="30"/>
  <c r="AC55" i="30"/>
  <c r="U55" i="30"/>
  <c r="AV26" i="30"/>
  <c r="E52" i="30"/>
  <c r="AR50" i="30"/>
  <c r="AR52" i="30" s="1"/>
  <c r="AG55" i="30"/>
  <c r="AY26" i="30"/>
  <c r="Y55" i="30"/>
  <c r="AW26" i="30"/>
  <c r="Q55" i="30"/>
  <c r="AU26" i="30"/>
  <c r="M55" i="30"/>
  <c r="AT26" i="30"/>
  <c r="I55" i="30"/>
  <c r="AS26" i="30"/>
  <c r="Q6" i="18"/>
  <c r="P7" i="18"/>
  <c r="O8" i="18"/>
  <c r="M8" i="17"/>
  <c r="M8" i="16"/>
  <c r="M8" i="15"/>
  <c r="M8" i="14"/>
  <c r="N7" i="17"/>
  <c r="O6" i="17"/>
  <c r="O6" i="16"/>
  <c r="N7" i="16"/>
  <c r="O6" i="15"/>
  <c r="N7" i="15"/>
  <c r="O6" i="14"/>
  <c r="N7" i="14"/>
  <c r="E61" i="40" l="1"/>
  <c r="P61" i="40" s="1"/>
  <c r="P59" i="40"/>
  <c r="M59" i="30"/>
  <c r="AT59" i="30" s="1"/>
  <c r="AT55" i="30"/>
  <c r="Y59" i="30"/>
  <c r="AW59" i="30" s="1"/>
  <c r="AW55" i="30"/>
  <c r="AC59" i="30"/>
  <c r="I59" i="30"/>
  <c r="AS59" i="30" s="1"/>
  <c r="AS55" i="30"/>
  <c r="Q59" i="30"/>
  <c r="AU59" i="30" s="1"/>
  <c r="AU55" i="30"/>
  <c r="AG59" i="30"/>
  <c r="AY59" i="30" s="1"/>
  <c r="AY55" i="30"/>
  <c r="U59" i="30"/>
  <c r="AV59" i="30" s="1"/>
  <c r="AV55" i="30"/>
  <c r="E55" i="30"/>
  <c r="AR26" i="30"/>
  <c r="P8" i="18"/>
  <c r="Q7" i="18"/>
  <c r="R6" i="18"/>
  <c r="N8" i="17"/>
  <c r="N8" i="16"/>
  <c r="N8" i="15"/>
  <c r="N8" i="14"/>
  <c r="O7" i="17"/>
  <c r="P6" i="17"/>
  <c r="O7" i="16"/>
  <c r="P6" i="16"/>
  <c r="O7" i="15"/>
  <c r="P6" i="15"/>
  <c r="P6" i="14"/>
  <c r="O7" i="14"/>
  <c r="E59" i="30" l="1"/>
  <c r="AR59" i="30" s="1"/>
  <c r="AR55" i="30"/>
  <c r="Q8" i="18"/>
  <c r="R7" i="18"/>
  <c r="S6" i="18"/>
  <c r="O8" i="17"/>
  <c r="O8" i="16"/>
  <c r="O8" i="15"/>
  <c r="O8" i="14"/>
  <c r="Q6" i="17"/>
  <c r="P7" i="17"/>
  <c r="P7" i="16"/>
  <c r="Q6" i="16"/>
  <c r="P7" i="15"/>
  <c r="Q6" i="15"/>
  <c r="Q6" i="14"/>
  <c r="P7" i="14"/>
  <c r="R8" i="18" l="1"/>
  <c r="T6" i="18"/>
  <c r="S7" i="18"/>
  <c r="P8" i="17"/>
  <c r="P8" i="16"/>
  <c r="P8" i="15"/>
  <c r="P8" i="14"/>
  <c r="R6" i="17"/>
  <c r="Q7" i="17"/>
  <c r="R6" i="16"/>
  <c r="Q7" i="16"/>
  <c r="Q7" i="15"/>
  <c r="R6" i="15"/>
  <c r="R6" i="14"/>
  <c r="Q7" i="14"/>
  <c r="Q8" i="15" l="1"/>
  <c r="Q8" i="14"/>
  <c r="T7" i="18"/>
  <c r="U6" i="18"/>
  <c r="S8" i="18"/>
  <c r="Q8" i="17"/>
  <c r="Q8" i="16"/>
  <c r="S6" i="17"/>
  <c r="R7" i="17"/>
  <c r="S6" i="16"/>
  <c r="R7" i="16"/>
  <c r="R8" i="16" s="1"/>
  <c r="S6" i="15"/>
  <c r="R7" i="15"/>
  <c r="R8" i="15" s="1"/>
  <c r="S6" i="14"/>
  <c r="R7" i="14"/>
  <c r="T8" i="18" l="1"/>
  <c r="V6" i="18"/>
  <c r="U7" i="18"/>
  <c r="U8" i="18" s="1"/>
  <c r="R8" i="17"/>
  <c r="R8" i="14"/>
  <c r="T6" i="17"/>
  <c r="S7" i="17"/>
  <c r="T6" i="16"/>
  <c r="S7" i="16"/>
  <c r="S8" i="16" s="1"/>
  <c r="T6" i="15"/>
  <c r="S7" i="15"/>
  <c r="S8" i="15" s="1"/>
  <c r="S7" i="14"/>
  <c r="T6" i="14"/>
  <c r="S8" i="14" l="1"/>
  <c r="W6" i="18"/>
  <c r="V7" i="18"/>
  <c r="V8" i="18" s="1"/>
  <c r="S8" i="17"/>
  <c r="U6" i="17"/>
  <c r="T7" i="17"/>
  <c r="T8" i="17" s="1"/>
  <c r="U6" i="16"/>
  <c r="T7" i="16"/>
  <c r="T8" i="16" s="1"/>
  <c r="U6" i="15"/>
  <c r="T7" i="15"/>
  <c r="T8" i="15" s="1"/>
  <c r="T7" i="14"/>
  <c r="T8" i="14" s="1"/>
  <c r="U6" i="14"/>
  <c r="X6" i="18" l="1"/>
  <c r="W7" i="18"/>
  <c r="W8" i="18" s="1"/>
  <c r="V6" i="17"/>
  <c r="U7" i="17"/>
  <c r="U8" i="17" s="1"/>
  <c r="V6" i="16"/>
  <c r="U7" i="16"/>
  <c r="U8" i="16" s="1"/>
  <c r="V6" i="15"/>
  <c r="U7" i="15"/>
  <c r="U8" i="15" s="1"/>
  <c r="V6" i="14"/>
  <c r="U7" i="14"/>
  <c r="U8" i="14" s="1"/>
  <c r="Y6" i="18" l="1"/>
  <c r="X7" i="18"/>
  <c r="X8" i="18" s="1"/>
  <c r="V7" i="17"/>
  <c r="V8" i="17" s="1"/>
  <c r="W6" i="17"/>
  <c r="W6" i="16"/>
  <c r="V7" i="16"/>
  <c r="V8" i="16" s="1"/>
  <c r="W6" i="15"/>
  <c r="V7" i="15"/>
  <c r="V8" i="15" s="1"/>
  <c r="W6" i="14"/>
  <c r="V7" i="14"/>
  <c r="V8" i="14" s="1"/>
  <c r="Y7" i="18" l="1"/>
  <c r="Y8" i="18" s="1"/>
  <c r="Z6" i="18"/>
  <c r="W7" i="17"/>
  <c r="W8" i="17" s="1"/>
  <c r="X6" i="17"/>
  <c r="W7" i="16"/>
  <c r="W8" i="16" s="1"/>
  <c r="X6" i="16"/>
  <c r="X6" i="15"/>
  <c r="W7" i="15"/>
  <c r="W8" i="15" s="1"/>
  <c r="W7" i="14"/>
  <c r="W8" i="14" s="1"/>
  <c r="X6" i="14"/>
  <c r="Z7" i="18" l="1"/>
  <c r="Z8" i="18" s="1"/>
  <c r="AA6" i="18"/>
  <c r="X7" i="17"/>
  <c r="X8" i="17" s="1"/>
  <c r="Y6" i="17"/>
  <c r="X7" i="16"/>
  <c r="X8" i="16" s="1"/>
  <c r="Y6" i="16"/>
  <c r="X7" i="15"/>
  <c r="X8" i="15" s="1"/>
  <c r="Y6" i="15"/>
  <c r="Y6" i="14"/>
  <c r="X7" i="14"/>
  <c r="X8" i="14" s="1"/>
  <c r="AB6" i="18" l="1"/>
  <c r="AA7" i="18"/>
  <c r="AA8" i="18" s="1"/>
  <c r="Z6" i="17"/>
  <c r="Y7" i="17"/>
  <c r="Y8" i="17" s="1"/>
  <c r="Z6" i="16"/>
  <c r="Y7" i="16"/>
  <c r="Y8" i="16" s="1"/>
  <c r="Y7" i="15"/>
  <c r="Y8" i="15" s="1"/>
  <c r="Z6" i="15"/>
  <c r="Z6" i="14"/>
  <c r="Y7" i="14"/>
  <c r="Y8" i="14" s="1"/>
  <c r="AB7" i="18" l="1"/>
  <c r="AB8" i="18" s="1"/>
  <c r="AC6" i="18"/>
  <c r="AA6" i="17"/>
  <c r="Z7" i="17"/>
  <c r="Z8" i="17" s="1"/>
  <c r="AA6" i="16"/>
  <c r="Z7" i="16"/>
  <c r="Z8" i="16" s="1"/>
  <c r="AA6" i="15"/>
  <c r="Z7" i="15"/>
  <c r="Z8" i="15" s="1"/>
  <c r="AA6" i="14"/>
  <c r="Z7" i="14"/>
  <c r="Z8" i="14" s="1"/>
  <c r="AD6" i="18" l="1"/>
  <c r="AC7" i="18"/>
  <c r="AC8" i="18" s="1"/>
  <c r="AB6" i="17"/>
  <c r="AA7" i="17"/>
  <c r="AA8" i="17" s="1"/>
  <c r="AB6" i="16"/>
  <c r="AA7" i="16"/>
  <c r="AA8" i="16" s="1"/>
  <c r="AB6" i="15"/>
  <c r="AA7" i="15"/>
  <c r="AA8" i="15" s="1"/>
  <c r="AA7" i="14"/>
  <c r="AA8" i="14" s="1"/>
  <c r="AB6" i="14"/>
  <c r="AE6" i="18" l="1"/>
  <c r="AD7" i="18"/>
  <c r="AD8" i="18" s="1"/>
  <c r="AC6" i="17"/>
  <c r="AB7" i="17"/>
  <c r="AB8" i="17" s="1"/>
  <c r="AC6" i="16"/>
  <c r="AB7" i="16"/>
  <c r="AB8" i="16" s="1"/>
  <c r="AC6" i="15"/>
  <c r="AB7" i="15"/>
  <c r="AB8" i="15" s="1"/>
  <c r="AB7" i="14"/>
  <c r="AB8" i="14" s="1"/>
  <c r="AC6" i="14"/>
  <c r="AF6" i="18" l="1"/>
  <c r="AE7" i="18"/>
  <c r="AE8" i="18" s="1"/>
  <c r="AD6" i="17"/>
  <c r="AC7" i="17"/>
  <c r="AC8" i="17" s="1"/>
  <c r="AD6" i="16"/>
  <c r="AC7" i="16"/>
  <c r="AC8" i="16" s="1"/>
  <c r="AD6" i="15"/>
  <c r="AC7" i="15"/>
  <c r="AC8" i="15" s="1"/>
  <c r="AD6" i="14"/>
  <c r="AC7" i="14"/>
  <c r="AC8" i="14" s="1"/>
  <c r="AG6" i="18" l="1"/>
  <c r="AF7" i="18"/>
  <c r="AF8" i="18" s="1"/>
  <c r="AD7" i="17"/>
  <c r="AD8" i="17" s="1"/>
  <c r="AE6" i="17"/>
  <c r="AE6" i="16"/>
  <c r="AD7" i="16"/>
  <c r="AD8" i="16" s="1"/>
  <c r="AE6" i="15"/>
  <c r="AD7" i="15"/>
  <c r="AD8" i="15" s="1"/>
  <c r="AE6" i="14"/>
  <c r="AD7" i="14"/>
  <c r="AD8" i="14" s="1"/>
  <c r="AG7" i="18" l="1"/>
  <c r="AG8" i="18" s="1"/>
  <c r="AH6" i="18"/>
  <c r="AE7" i="17"/>
  <c r="AE8" i="17" s="1"/>
  <c r="AF6" i="17"/>
  <c r="AE7" i="16"/>
  <c r="AE8" i="16" s="1"/>
  <c r="AF6" i="16"/>
  <c r="AE7" i="15"/>
  <c r="AE8" i="15" s="1"/>
  <c r="AF6" i="15"/>
  <c r="AF6" i="14"/>
  <c r="AE7" i="14"/>
  <c r="AE8" i="14" s="1"/>
  <c r="AH7" i="18" l="1"/>
  <c r="AH8" i="18" s="1"/>
  <c r="AI6" i="18"/>
  <c r="AJ6" i="18" s="1"/>
  <c r="AK6" i="18" s="1"/>
  <c r="AL6" i="18" s="1"/>
  <c r="AG6" i="17"/>
  <c r="AF7" i="17"/>
  <c r="AF8" i="17" s="1"/>
  <c r="AF7" i="16"/>
  <c r="AF8" i="16" s="1"/>
  <c r="AG6" i="16"/>
  <c r="AF7" i="15"/>
  <c r="AF8" i="15" s="1"/>
  <c r="AG6" i="15"/>
  <c r="AG6" i="14"/>
  <c r="AF7" i="14"/>
  <c r="AF8" i="14" s="1"/>
  <c r="AL7" i="18" l="1"/>
  <c r="AL8" i="18" s="1"/>
  <c r="AM6" i="18"/>
  <c r="AN6" i="18" s="1"/>
  <c r="AK7" i="18"/>
  <c r="AK8" i="18" s="1"/>
  <c r="AJ7" i="18"/>
  <c r="AJ8" i="18" s="1"/>
  <c r="AI7" i="18"/>
  <c r="AI8" i="18" s="1"/>
  <c r="AH6" i="17"/>
  <c r="AG7" i="17"/>
  <c r="AG8" i="17" s="1"/>
  <c r="AH6" i="16"/>
  <c r="AG7" i="16"/>
  <c r="AG8" i="16" s="1"/>
  <c r="AH6" i="15"/>
  <c r="AG7" i="15"/>
  <c r="AG8" i="15" s="1"/>
  <c r="AH6" i="14"/>
  <c r="AG7" i="14"/>
  <c r="AG8" i="14" s="1"/>
  <c r="AO6" i="18" l="1"/>
  <c r="AN7" i="18"/>
  <c r="AN8" i="18"/>
  <c r="AM7" i="18"/>
  <c r="AM8" i="18"/>
  <c r="AI6" i="17"/>
  <c r="AH7" i="17"/>
  <c r="AH8" i="17" s="1"/>
  <c r="AI6" i="16"/>
  <c r="AJ6" i="16" s="1"/>
  <c r="AH7" i="16"/>
  <c r="AH8" i="16" s="1"/>
  <c r="AI6" i="15"/>
  <c r="AJ6" i="15" s="1"/>
  <c r="AH7" i="15"/>
  <c r="AH8" i="15" s="1"/>
  <c r="AI6" i="14"/>
  <c r="AJ6" i="14" s="1"/>
  <c r="AK6" i="14" s="1"/>
  <c r="AL6" i="14" s="1"/>
  <c r="AH7" i="14"/>
  <c r="AH8" i="14" s="1"/>
  <c r="AP6" i="18" l="1"/>
  <c r="AO7" i="18"/>
  <c r="AO8" i="18"/>
  <c r="AL7" i="14"/>
  <c r="AL8" i="14" s="1"/>
  <c r="AM6" i="14"/>
  <c r="AJ7" i="15"/>
  <c r="AJ8" i="15" s="1"/>
  <c r="AK6" i="15"/>
  <c r="AL6" i="15" s="1"/>
  <c r="AJ7" i="16"/>
  <c r="AJ8" i="16" s="1"/>
  <c r="AK6" i="16"/>
  <c r="AL6" i="16" s="1"/>
  <c r="AJ6" i="17"/>
  <c r="AJ7" i="17" s="1"/>
  <c r="AJ8" i="17" s="1"/>
  <c r="AK7" i="14"/>
  <c r="AK8" i="14" s="1"/>
  <c r="AJ7" i="14"/>
  <c r="AJ8" i="14" s="1"/>
  <c r="AI7" i="14"/>
  <c r="AI7" i="17"/>
  <c r="AI8" i="17" s="1"/>
  <c r="AI7" i="16"/>
  <c r="AI7" i="15"/>
  <c r="AP7" i="18" l="1"/>
  <c r="AP8" i="18"/>
  <c r="AW42" i="18"/>
  <c r="AU40" i="18"/>
  <c r="AX41" i="18"/>
  <c r="AS22" i="18"/>
  <c r="AR29" i="18"/>
  <c r="AR28" i="18"/>
  <c r="AS33" i="18"/>
  <c r="AR31" i="18"/>
  <c r="AS11" i="18"/>
  <c r="AT12" i="18"/>
  <c r="AS29" i="18"/>
  <c r="AS18" i="18"/>
  <c r="AW23" i="18"/>
  <c r="AU32" i="18"/>
  <c r="AY20" i="18"/>
  <c r="AU19" i="18"/>
  <c r="AU20" i="18"/>
  <c r="AW14" i="18"/>
  <c r="AU17" i="18"/>
  <c r="AT30" i="18"/>
  <c r="AV25" i="18"/>
  <c r="AW18" i="18"/>
  <c r="AU28" i="18"/>
  <c r="AU11" i="18"/>
  <c r="AU15" i="18"/>
  <c r="AV19" i="18"/>
  <c r="AV12" i="18"/>
  <c r="AV17" i="18"/>
  <c r="AW22" i="18"/>
  <c r="AX22" i="18"/>
  <c r="AX20" i="18"/>
  <c r="AX13" i="18"/>
  <c r="AW29" i="18"/>
  <c r="AW26" i="18"/>
  <c r="AX28" i="18"/>
  <c r="AX21" i="18"/>
  <c r="AW24" i="18"/>
  <c r="AW11" i="18"/>
  <c r="AX11" i="18"/>
  <c r="AX18" i="18"/>
  <c r="AV28" i="18"/>
  <c r="AX12" i="18"/>
  <c r="AX30" i="18"/>
  <c r="AY42" i="18"/>
  <c r="AV41" i="18"/>
  <c r="AR26" i="18"/>
  <c r="AS28" i="18"/>
  <c r="AR11" i="18"/>
  <c r="AY34" i="18"/>
  <c r="AS17" i="18"/>
  <c r="AS9" i="18"/>
  <c r="AT44" i="18"/>
  <c r="AY37" i="18"/>
  <c r="AY19" i="18"/>
  <c r="AR32" i="18"/>
  <c r="AR10" i="18"/>
  <c r="AS19" i="18"/>
  <c r="AT36" i="18"/>
  <c r="AU30" i="18"/>
  <c r="AS37" i="18"/>
  <c r="AT9" i="18"/>
  <c r="AY36" i="18"/>
  <c r="AV44" i="18"/>
  <c r="AW16" i="18"/>
  <c r="AW44" i="18"/>
  <c r="AU18" i="18"/>
  <c r="AW17" i="18"/>
  <c r="AX31" i="18"/>
  <c r="AX16" i="18"/>
  <c r="AW33" i="18"/>
  <c r="AU25" i="18"/>
  <c r="AW20" i="18"/>
  <c r="AR42" i="18"/>
  <c r="AT40" i="18"/>
  <c r="AS13" i="18"/>
  <c r="AS15" i="18"/>
  <c r="AR30" i="18"/>
  <c r="AY28" i="18"/>
  <c r="AT18" i="18"/>
  <c r="AR24" i="18"/>
  <c r="AY23" i="18"/>
  <c r="AR17" i="18"/>
  <c r="AT15" i="18"/>
  <c r="AS24" i="18"/>
  <c r="AR19" i="18"/>
  <c r="AS30" i="18"/>
  <c r="AT10" i="18"/>
  <c r="AR9" i="18"/>
  <c r="AR18" i="18"/>
  <c r="AT27" i="18"/>
  <c r="AU24" i="18"/>
  <c r="AW37" i="18"/>
  <c r="AT33" i="18"/>
  <c r="AV37" i="18"/>
  <c r="AU44" i="18"/>
  <c r="AV32" i="18"/>
  <c r="AV16" i="18"/>
  <c r="AW10" i="18"/>
  <c r="AV21" i="18"/>
  <c r="AX14" i="18"/>
  <c r="AX15" i="18"/>
  <c r="AX24" i="18"/>
  <c r="AW34" i="18"/>
  <c r="AY31" i="18"/>
  <c r="AT31" i="18"/>
  <c r="AU29" i="18"/>
  <c r="AV38" i="18"/>
  <c r="AX37" i="18"/>
  <c r="AS42" i="18"/>
  <c r="AS40" i="18"/>
  <c r="AU41" i="18"/>
  <c r="AY40" i="18"/>
  <c r="AS10" i="18"/>
  <c r="AR23" i="18"/>
  <c r="AR20" i="18"/>
  <c r="AY33" i="18"/>
  <c r="AR33" i="18"/>
  <c r="AT21" i="18"/>
  <c r="AT34" i="18"/>
  <c r="AS34" i="18"/>
  <c r="AR15" i="18"/>
  <c r="AT22" i="18"/>
  <c r="AR12" i="18"/>
  <c r="AU16" i="18"/>
  <c r="AU13" i="18"/>
  <c r="AU14" i="18"/>
  <c r="AU31" i="18"/>
  <c r="AU37" i="18"/>
  <c r="AT11" i="18"/>
  <c r="AW13" i="18"/>
  <c r="AV22" i="18"/>
  <c r="AW30" i="18"/>
  <c r="AW36" i="18"/>
  <c r="AV14" i="18"/>
  <c r="AV24" i="18"/>
  <c r="AV23" i="18"/>
  <c r="AW38" i="18"/>
  <c r="AX23" i="18"/>
  <c r="AW9" i="18"/>
  <c r="AX17" i="18"/>
  <c r="AT42" i="18"/>
  <c r="AS41" i="18"/>
  <c r="AW41" i="18"/>
  <c r="AY41" i="18"/>
  <c r="AS26" i="18"/>
  <c r="AS23" i="18"/>
  <c r="AR27" i="18"/>
  <c r="AY24" i="18"/>
  <c r="AS25" i="18"/>
  <c r="AS20" i="18"/>
  <c r="AT24" i="18"/>
  <c r="AY15" i="18"/>
  <c r="AS21" i="18"/>
  <c r="AR37" i="18"/>
  <c r="AR44" i="18"/>
  <c r="AS16" i="18"/>
  <c r="AT17" i="18"/>
  <c r="AY26" i="18"/>
  <c r="AU34" i="18"/>
  <c r="AT16" i="18"/>
  <c r="AU22" i="18"/>
  <c r="AW19" i="18"/>
  <c r="AV18" i="18"/>
  <c r="AV11" i="18"/>
  <c r="AU10" i="18"/>
  <c r="AV10" i="18"/>
  <c r="AU38" i="18"/>
  <c r="AW15" i="18"/>
  <c r="AX26" i="18"/>
  <c r="AW25" i="18"/>
  <c r="AW21" i="18"/>
  <c r="AX36" i="18"/>
  <c r="AS12" i="18"/>
  <c r="AT23" i="18"/>
  <c r="AV29" i="18"/>
  <c r="AX27" i="18"/>
  <c r="AV42" i="18"/>
  <c r="AT41" i="18"/>
  <c r="AW40" i="18"/>
  <c r="AR21" i="18"/>
  <c r="AY25" i="18"/>
  <c r="AR13" i="18"/>
  <c r="AS27" i="18"/>
  <c r="AR25" i="18"/>
  <c r="AT37" i="18"/>
  <c r="AS32" i="18"/>
  <c r="AT29" i="18"/>
  <c r="AR34" i="18"/>
  <c r="AY38" i="18"/>
  <c r="AU12" i="18"/>
  <c r="AT20" i="18"/>
  <c r="AT25" i="18"/>
  <c r="AS36" i="18"/>
  <c r="AU33" i="18"/>
  <c r="AU23" i="18"/>
  <c r="AT38" i="18"/>
  <c r="AV36" i="18"/>
  <c r="AU36" i="18"/>
  <c r="AU26" i="18"/>
  <c r="AV27" i="18"/>
  <c r="AV20" i="18"/>
  <c r="AW12" i="18"/>
  <c r="AX9" i="18"/>
  <c r="AW28" i="18"/>
  <c r="AX25" i="18"/>
  <c r="AX38" i="18"/>
  <c r="AX44" i="18"/>
  <c r="AX33" i="18"/>
  <c r="AR41" i="18"/>
  <c r="AS14" i="18"/>
  <c r="AY11" i="18"/>
  <c r="AY21" i="18"/>
  <c r="AR16" i="18"/>
  <c r="AT26" i="18"/>
  <c r="AV26" i="18"/>
  <c r="AV30" i="18"/>
  <c r="AU42" i="18"/>
  <c r="AR40" i="18"/>
  <c r="AV40" i="18"/>
  <c r="AT14" i="18"/>
  <c r="AS38" i="18"/>
  <c r="AY30" i="18"/>
  <c r="AY13" i="18"/>
  <c r="AY32" i="18"/>
  <c r="AS44" i="18"/>
  <c r="AR36" i="18"/>
  <c r="AT19" i="18"/>
  <c r="AY22" i="18"/>
  <c r="AY27" i="18"/>
  <c r="AU27" i="18"/>
  <c r="AR38" i="18"/>
  <c r="AR14" i="18"/>
  <c r="AU21" i="18"/>
  <c r="AY18" i="18"/>
  <c r="AU9" i="18"/>
  <c r="AY17" i="18"/>
  <c r="AR22" i="18"/>
  <c r="AV34" i="18"/>
  <c r="AV33" i="18"/>
  <c r="AV31" i="18"/>
  <c r="AV9" i="18"/>
  <c r="AW32" i="18"/>
  <c r="AV13" i="18"/>
  <c r="AX29" i="18"/>
  <c r="AW31" i="18"/>
  <c r="AX19" i="18"/>
  <c r="AX10" i="18"/>
  <c r="AW27" i="18"/>
  <c r="AX32" i="18"/>
  <c r="AX42" i="18"/>
  <c r="AX40" i="18"/>
  <c r="AY29" i="18"/>
  <c r="AS31" i="18"/>
  <c r="AT32" i="18"/>
  <c r="AT13" i="18"/>
  <c r="AT28" i="18"/>
  <c r="AV15" i="18"/>
  <c r="AX34" i="18"/>
  <c r="AN8" i="14"/>
  <c r="AL7" i="16"/>
  <c r="AL8" i="16" s="1"/>
  <c r="AM6" i="16"/>
  <c r="AN6" i="16" s="1"/>
  <c r="AM6" i="15"/>
  <c r="AL7" i="15"/>
  <c r="AL8" i="15" s="1"/>
  <c r="AM7" i="14"/>
  <c r="AR15" i="14" s="1"/>
  <c r="AK7" i="15"/>
  <c r="AK7" i="16"/>
  <c r="AK8" i="16" s="1"/>
  <c r="AK6" i="17"/>
  <c r="AL6" i="17" s="1"/>
  <c r="AI8" i="16"/>
  <c r="AI8" i="15"/>
  <c r="AI8" i="14"/>
  <c r="AY9" i="14" l="1"/>
  <c r="AU14" i="14"/>
  <c r="AX22" i="14"/>
  <c r="AS21" i="14"/>
  <c r="AT17" i="14"/>
  <c r="AW21" i="14"/>
  <c r="AT14" i="14"/>
  <c r="AW23" i="14"/>
  <c r="AR26" i="14"/>
  <c r="AU12" i="14"/>
  <c r="AU21" i="14"/>
  <c r="AR23" i="14"/>
  <c r="AV20" i="14"/>
  <c r="AV17" i="14"/>
  <c r="AV26" i="14"/>
  <c r="AR12" i="14"/>
  <c r="AW26" i="14"/>
  <c r="AX14" i="14"/>
  <c r="AW11" i="14"/>
  <c r="AV21" i="14"/>
  <c r="AT20" i="14"/>
  <c r="AY17" i="14"/>
  <c r="AZ22" i="14"/>
  <c r="AT26" i="14"/>
  <c r="AU23" i="14"/>
  <c r="AY21" i="14"/>
  <c r="AX23" i="14"/>
  <c r="AT13" i="14"/>
  <c r="AV23" i="14"/>
  <c r="AY20" i="14"/>
  <c r="AY26" i="14"/>
  <c r="AR17" i="14"/>
  <c r="AW20" i="14"/>
  <c r="AV9" i="14"/>
  <c r="AX12" i="14"/>
  <c r="AY19" i="14"/>
  <c r="AX13" i="14"/>
  <c r="AW13" i="14"/>
  <c r="AZ20" i="14"/>
  <c r="AX11" i="14"/>
  <c r="AT22" i="14"/>
  <c r="AZ14" i="14"/>
  <c r="AT9" i="14"/>
  <c r="AX17" i="14"/>
  <c r="AW22" i="14"/>
  <c r="AV14" i="14"/>
  <c r="AT24" i="14"/>
  <c r="AY14" i="14"/>
  <c r="AX15" i="14"/>
  <c r="AU26" i="14"/>
  <c r="AX24" i="14"/>
  <c r="AV13" i="14"/>
  <c r="AV10" i="14"/>
  <c r="AT23" i="14"/>
  <c r="AS10" i="14"/>
  <c r="AY16" i="14"/>
  <c r="AX10" i="14"/>
  <c r="AR9" i="14"/>
  <c r="AU17" i="14"/>
  <c r="AV19" i="14"/>
  <c r="AW10" i="14"/>
  <c r="AX9" i="14"/>
  <c r="AU13" i="14"/>
  <c r="AU19" i="14"/>
  <c r="AU10" i="14"/>
  <c r="AV24" i="14"/>
  <c r="AU9" i="14"/>
  <c r="AX20" i="14"/>
  <c r="AW14" i="14"/>
  <c r="AV22" i="14"/>
  <c r="AT11" i="14"/>
  <c r="AY22" i="14"/>
  <c r="AV16" i="14"/>
  <c r="AW17" i="14"/>
  <c r="AS9" i="14"/>
  <c r="AY23" i="14"/>
  <c r="AR24" i="14"/>
  <c r="AX19" i="14"/>
  <c r="AV12" i="14"/>
  <c r="AW24" i="14"/>
  <c r="AW9" i="14"/>
  <c r="AS22" i="14"/>
  <c r="AW19" i="14"/>
  <c r="AS26" i="14"/>
  <c r="AX21" i="14"/>
  <c r="AW12" i="14"/>
  <c r="AV11" i="14"/>
  <c r="AT19" i="14"/>
  <c r="AY24" i="14"/>
  <c r="AZ19" i="18"/>
  <c r="AZ11" i="18"/>
  <c r="AZ26" i="18"/>
  <c r="AZ30" i="18"/>
  <c r="AZ27" i="18"/>
  <c r="AZ31" i="18"/>
  <c r="AZ37" i="18"/>
  <c r="AZ25" i="18"/>
  <c r="AZ9" i="18"/>
  <c r="AZ17" i="18"/>
  <c r="AZ10" i="18"/>
  <c r="AZ32" i="18"/>
  <c r="AZ44" i="18"/>
  <c r="AZ33" i="18"/>
  <c r="AZ14" i="18"/>
  <c r="AZ18" i="18"/>
  <c r="AZ20" i="18"/>
  <c r="AZ40" i="18"/>
  <c r="BA13" i="18"/>
  <c r="BA14" i="18"/>
  <c r="BA32" i="18"/>
  <c r="BA18" i="18"/>
  <c r="AZ38" i="18"/>
  <c r="BA17" i="18"/>
  <c r="AZ21" i="18"/>
  <c r="BA19" i="18"/>
  <c r="BA10" i="18"/>
  <c r="AZ15" i="18"/>
  <c r="BA36" i="18"/>
  <c r="AZ22" i="18"/>
  <c r="BA20" i="18"/>
  <c r="BA15" i="18"/>
  <c r="BA23" i="18"/>
  <c r="AZ28" i="18"/>
  <c r="AZ36" i="18"/>
  <c r="BA21" i="18"/>
  <c r="BA25" i="18"/>
  <c r="BA29" i="18"/>
  <c r="BA27" i="18"/>
  <c r="AZ12" i="18"/>
  <c r="BA11" i="18"/>
  <c r="AZ24" i="18"/>
  <c r="AZ13" i="18"/>
  <c r="BA33" i="18"/>
  <c r="BA37" i="18"/>
  <c r="AZ29" i="18"/>
  <c r="BA31" i="18"/>
  <c r="BA30" i="18"/>
  <c r="BA26" i="18"/>
  <c r="BA41" i="18"/>
  <c r="AZ42" i="18"/>
  <c r="BA12" i="18"/>
  <c r="BA38" i="18"/>
  <c r="BA40" i="18"/>
  <c r="BA9" i="18"/>
  <c r="BA34" i="18"/>
  <c r="BA24" i="18"/>
  <c r="BA22" i="18"/>
  <c r="BA16" i="18"/>
  <c r="AZ16" i="18"/>
  <c r="AZ34" i="18"/>
  <c r="BA44" i="18"/>
  <c r="BA28" i="18"/>
  <c r="AZ41" i="18"/>
  <c r="AZ23" i="18"/>
  <c r="BA42" i="18"/>
  <c r="AZ23" i="14"/>
  <c r="AZ17" i="14"/>
  <c r="AY15" i="14"/>
  <c r="AW15" i="14"/>
  <c r="AU24" i="14"/>
  <c r="AU20" i="14"/>
  <c r="AT10" i="14"/>
  <c r="AS24" i="14"/>
  <c r="AR19" i="14"/>
  <c r="AS19" i="14"/>
  <c r="AS20" i="14"/>
  <c r="AS11" i="14"/>
  <c r="AZ26" i="14"/>
  <c r="AZ11" i="14"/>
  <c r="AZ15" i="14"/>
  <c r="AR16" i="14"/>
  <c r="AR14" i="14"/>
  <c r="AS23" i="14"/>
  <c r="AS13" i="14"/>
  <c r="AR22" i="14"/>
  <c r="AY10" i="14"/>
  <c r="AZ19" i="14"/>
  <c r="AZ10" i="14"/>
  <c r="AU15" i="14"/>
  <c r="AT15" i="14"/>
  <c r="AU22" i="14"/>
  <c r="AU11" i="14"/>
  <c r="AT12" i="14"/>
  <c r="AY12" i="14"/>
  <c r="AR10" i="14"/>
  <c r="AR11" i="14"/>
  <c r="AR20" i="14"/>
  <c r="AY11" i="14"/>
  <c r="AZ9" i="14"/>
  <c r="AZ21" i="14"/>
  <c r="AV15" i="14"/>
  <c r="AS15" i="14"/>
  <c r="AT21" i="14"/>
  <c r="AS12" i="14"/>
  <c r="AY13" i="14"/>
  <c r="AS17" i="14"/>
  <c r="AR21" i="14"/>
  <c r="AZ13" i="14"/>
  <c r="AZ24" i="14"/>
  <c r="AX16" i="14"/>
  <c r="AR13" i="14"/>
  <c r="AS14" i="14"/>
  <c r="AZ12" i="14"/>
  <c r="AZ16" i="14"/>
  <c r="AW16" i="14"/>
  <c r="AN7" i="16"/>
  <c r="AN8" i="16" s="1"/>
  <c r="AN8" i="15"/>
  <c r="AU16" i="14"/>
  <c r="AT16" i="14"/>
  <c r="AS16" i="14"/>
  <c r="AM8" i="14"/>
  <c r="AS18" i="14"/>
  <c r="AT18" i="14"/>
  <c r="AR18" i="14"/>
  <c r="AU18" i="14"/>
  <c r="AV18" i="14"/>
  <c r="AW18" i="14"/>
  <c r="AX18" i="14"/>
  <c r="AZ18" i="14"/>
  <c r="AY18" i="14"/>
  <c r="AL7" i="17"/>
  <c r="AL8" i="17" s="1"/>
  <c r="AM6" i="17"/>
  <c r="AN6" i="17" s="1"/>
  <c r="AM7" i="16"/>
  <c r="AU14" i="16" s="1"/>
  <c r="AM7" i="15"/>
  <c r="AM8" i="15" s="1"/>
  <c r="AK8" i="15"/>
  <c r="AK7" i="17"/>
  <c r="AK8" i="17" s="1"/>
  <c r="AS8" i="13"/>
  <c r="E7" i="13"/>
  <c r="F6" i="13"/>
  <c r="AX9" i="16" l="1"/>
  <c r="AR12" i="16"/>
  <c r="AZ12" i="15"/>
  <c r="AW9" i="15"/>
  <c r="AY10" i="15"/>
  <c r="AR17" i="15"/>
  <c r="AS14" i="15"/>
  <c r="AS10" i="15"/>
  <c r="AS12" i="15"/>
  <c r="AV12" i="15"/>
  <c r="AT13" i="15"/>
  <c r="AS17" i="15"/>
  <c r="AU9" i="15"/>
  <c r="AV17" i="15"/>
  <c r="AT15" i="15"/>
  <c r="AX13" i="15"/>
  <c r="AX15" i="15"/>
  <c r="AW11" i="15"/>
  <c r="AV15" i="15"/>
  <c r="AW15" i="15"/>
  <c r="AY12" i="15"/>
  <c r="AT12" i="15"/>
  <c r="AT11" i="15"/>
  <c r="AR15" i="15"/>
  <c r="AZ11" i="15"/>
  <c r="AZ10" i="15"/>
  <c r="AY15" i="15"/>
  <c r="AT9" i="15"/>
  <c r="AV11" i="15"/>
  <c r="AU17" i="15"/>
  <c r="AZ9" i="15"/>
  <c r="AR13" i="15"/>
  <c r="AU14" i="15"/>
  <c r="AX12" i="15"/>
  <c r="AU13" i="15"/>
  <c r="AW10" i="15"/>
  <c r="AY13" i="15"/>
  <c r="AZ17" i="15"/>
  <c r="AR9" i="15"/>
  <c r="AS13" i="15"/>
  <c r="AR12" i="15"/>
  <c r="AU15" i="15"/>
  <c r="AV14" i="15"/>
  <c r="AR10" i="15"/>
  <c r="AZ15" i="15"/>
  <c r="AU10" i="15"/>
  <c r="AX11" i="15"/>
  <c r="AR11" i="15"/>
  <c r="AX12" i="16"/>
  <c r="AZ12" i="16"/>
  <c r="AW14" i="15"/>
  <c r="AU12" i="15"/>
  <c r="AT17" i="15"/>
  <c r="AZ14" i="15"/>
  <c r="AV10" i="15"/>
  <c r="AT10" i="15"/>
  <c r="AX9" i="15"/>
  <c r="AR10" i="16"/>
  <c r="AX14" i="15"/>
  <c r="AW12" i="15"/>
  <c r="AS9" i="15"/>
  <c r="AV9" i="15"/>
  <c r="AZ13" i="15"/>
  <c r="AR14" i="15"/>
  <c r="AS11" i="15"/>
  <c r="AY9" i="15"/>
  <c r="AT14" i="16"/>
  <c r="AN7" i="17"/>
  <c r="AN8" i="17" s="1"/>
  <c r="AX14" i="16"/>
  <c r="AT9" i="16"/>
  <c r="AS10" i="16"/>
  <c r="AW9" i="16"/>
  <c r="AR14" i="16"/>
  <c r="AY9" i="16"/>
  <c r="AX11" i="16"/>
  <c r="AV10" i="16"/>
  <c r="AZ11" i="16"/>
  <c r="AY14" i="16"/>
  <c r="AV9" i="16"/>
  <c r="AS11" i="16"/>
  <c r="AY12" i="16"/>
  <c r="AZ10" i="16"/>
  <c r="AU10" i="16"/>
  <c r="AV11" i="16"/>
  <c r="AT10" i="16"/>
  <c r="AU11" i="16"/>
  <c r="AZ14" i="16"/>
  <c r="AY11" i="16"/>
  <c r="AW14" i="16"/>
  <c r="AS12" i="16"/>
  <c r="AW10" i="16"/>
  <c r="AV12" i="16"/>
  <c r="AZ9" i="16"/>
  <c r="AV14" i="16"/>
  <c r="AS14" i="16"/>
  <c r="AY10" i="16"/>
  <c r="AU12" i="16"/>
  <c r="AX10" i="16"/>
  <c r="AW11" i="16"/>
  <c r="AT11" i="16"/>
  <c r="AW12" i="16"/>
  <c r="AR11" i="16"/>
  <c r="AR9" i="16"/>
  <c r="AS9" i="16"/>
  <c r="AM7" i="17"/>
  <c r="AM8" i="17" s="1"/>
  <c r="AT12" i="16"/>
  <c r="AU9" i="16"/>
  <c r="AM8" i="16"/>
  <c r="AS15" i="15"/>
  <c r="AY11" i="15"/>
  <c r="AU11" i="15"/>
  <c r="AT14" i="15"/>
  <c r="AV13" i="15"/>
  <c r="AW14" i="17"/>
  <c r="G6" i="13"/>
  <c r="G7" i="13" s="1"/>
  <c r="E8" i="13"/>
  <c r="AT8" i="13"/>
  <c r="F7" i="13"/>
  <c r="AR15" i="17" l="1"/>
  <c r="AV20" i="17"/>
  <c r="AY18" i="17"/>
  <c r="AS13" i="17"/>
  <c r="AV9" i="17"/>
  <c r="AW9" i="17"/>
  <c r="AX14" i="17"/>
  <c r="AR13" i="17"/>
  <c r="AY9" i="17"/>
  <c r="AR16" i="17"/>
  <c r="AW17" i="17"/>
  <c r="AW20" i="17"/>
  <c r="AX17" i="17"/>
  <c r="AR10" i="17"/>
  <c r="AU9" i="17"/>
  <c r="AV17" i="17"/>
  <c r="AY16" i="17"/>
  <c r="AS17" i="17"/>
  <c r="AY15" i="17"/>
  <c r="AY20" i="17"/>
  <c r="AZ16" i="17"/>
  <c r="AS10" i="17"/>
  <c r="AW15" i="17"/>
  <c r="AU13" i="17"/>
  <c r="AW18" i="17"/>
  <c r="AS11" i="17"/>
  <c r="AZ10" i="17"/>
  <c r="AW13" i="17"/>
  <c r="AR20" i="17"/>
  <c r="AV15" i="17"/>
  <c r="AR9" i="17"/>
  <c r="AX16" i="17"/>
  <c r="AZ17" i="17"/>
  <c r="AZ11" i="17"/>
  <c r="AT14" i="17"/>
  <c r="AX11" i="17"/>
  <c r="AX15" i="17"/>
  <c r="AU15" i="17"/>
  <c r="AY13" i="17"/>
  <c r="AU17" i="17"/>
  <c r="AW11" i="17"/>
  <c r="AS14" i="17"/>
  <c r="AS18" i="17"/>
  <c r="AW16" i="17"/>
  <c r="AY17" i="17"/>
  <c r="AU14" i="17"/>
  <c r="AV16" i="17"/>
  <c r="AZ14" i="17"/>
  <c r="AR17" i="17"/>
  <c r="AW10" i="17"/>
  <c r="AS20" i="17"/>
  <c r="AT11" i="17"/>
  <c r="AX20" i="17"/>
  <c r="AX18" i="17"/>
  <c r="AU18" i="17"/>
  <c r="AZ13" i="17"/>
  <c r="AY10" i="17"/>
  <c r="AV14" i="17"/>
  <c r="AT16" i="17"/>
  <c r="AU10" i="17"/>
  <c r="AS15" i="17"/>
  <c r="AU16" i="17"/>
  <c r="AX9" i="17"/>
  <c r="AT9" i="17"/>
  <c r="AZ9" i="17"/>
  <c r="AT15" i="17"/>
  <c r="AR11" i="17"/>
  <c r="AT17" i="17"/>
  <c r="AU20" i="17"/>
  <c r="AT20" i="17"/>
  <c r="AU11" i="17"/>
  <c r="AV13" i="17"/>
  <c r="AZ20" i="17"/>
  <c r="AX10" i="17"/>
  <c r="AR14" i="17"/>
  <c r="AY14" i="17"/>
  <c r="AT18" i="17"/>
  <c r="AR18" i="17"/>
  <c r="AV18" i="17"/>
  <c r="AT13" i="17"/>
  <c r="AZ18" i="17"/>
  <c r="AZ15" i="17"/>
  <c r="AT10" i="17"/>
  <c r="AS16" i="17"/>
  <c r="AV11" i="17"/>
  <c r="AS9" i="17"/>
  <c r="AX13" i="17"/>
  <c r="AV10" i="17"/>
  <c r="AY11" i="17"/>
  <c r="H6" i="13"/>
  <c r="H7" i="13" s="1"/>
  <c r="F8" i="13"/>
  <c r="G8" i="13"/>
  <c r="AU8" i="13"/>
  <c r="I6" i="13" l="1"/>
  <c r="J6" i="13" s="1"/>
  <c r="H8" i="13"/>
  <c r="AV8" i="13"/>
  <c r="I7" i="13" l="1"/>
  <c r="I8" i="13" s="1"/>
  <c r="AW8" i="13"/>
  <c r="K6" i="13"/>
  <c r="J7" i="13"/>
  <c r="J8" i="13" s="1"/>
  <c r="AX8" i="13" l="1"/>
  <c r="AY8" i="13" s="1"/>
  <c r="AZ8" i="13" s="1"/>
  <c r="L6" i="13"/>
  <c r="K7" i="13"/>
  <c r="K8" i="13" s="1"/>
  <c r="L7" i="13" l="1"/>
  <c r="M6" i="13"/>
  <c r="L8" i="13" l="1"/>
  <c r="M7" i="13"/>
  <c r="N6" i="13"/>
  <c r="M8" i="13" l="1"/>
  <c r="O6" i="13"/>
  <c r="N7" i="13"/>
  <c r="N8" i="13" s="1"/>
  <c r="P6" i="13" l="1"/>
  <c r="O7" i="13"/>
  <c r="O8" i="13" l="1"/>
  <c r="Q6" i="13"/>
  <c r="P7" i="13"/>
  <c r="P8" i="13" l="1"/>
  <c r="R6" i="13"/>
  <c r="Q7" i="13"/>
  <c r="Q8" i="13" l="1"/>
  <c r="S6" i="13"/>
  <c r="R7" i="13"/>
  <c r="R8" i="13" l="1"/>
  <c r="T6" i="13"/>
  <c r="S7" i="13"/>
  <c r="S8" i="13" s="1"/>
  <c r="T7" i="13" l="1"/>
  <c r="U6" i="13"/>
  <c r="T8" i="13" l="1"/>
  <c r="U7" i="13"/>
  <c r="U8" i="13" s="1"/>
  <c r="V6" i="13"/>
  <c r="W6" i="13" l="1"/>
  <c r="V7" i="13"/>
  <c r="V8" i="13" s="1"/>
  <c r="X6" i="13" l="1"/>
  <c r="W7" i="13"/>
  <c r="W8" i="13" s="1"/>
  <c r="Y6" i="13" l="1"/>
  <c r="X7" i="13"/>
  <c r="X8" i="13" s="1"/>
  <c r="Y7" i="13" l="1"/>
  <c r="Y8" i="13" s="1"/>
  <c r="Z6" i="13"/>
  <c r="AA6" i="13" l="1"/>
  <c r="Z7" i="13"/>
  <c r="Z8" i="13" s="1"/>
  <c r="AB6" i="13" l="1"/>
  <c r="AA7" i="13"/>
  <c r="AA8" i="13" s="1"/>
  <c r="AB7" i="13" l="1"/>
  <c r="AB8" i="13" s="1"/>
  <c r="AC6" i="13"/>
  <c r="AC7" i="13" l="1"/>
  <c r="AC8" i="13" s="1"/>
  <c r="AD6" i="13"/>
  <c r="AE6" i="13" l="1"/>
  <c r="AD7" i="13"/>
  <c r="AD8" i="13" s="1"/>
  <c r="AF6" i="13" l="1"/>
  <c r="AE7" i="13"/>
  <c r="AE8" i="13" s="1"/>
  <c r="AG6" i="13" l="1"/>
  <c r="AF7" i="13"/>
  <c r="AF8" i="13" s="1"/>
  <c r="AH6" i="13" l="1"/>
  <c r="AG7" i="13"/>
  <c r="AG8" i="13" s="1"/>
  <c r="AI6" i="13" l="1"/>
  <c r="AJ6" i="13" s="1"/>
  <c r="AH7" i="13"/>
  <c r="AH8" i="13" s="1"/>
  <c r="AJ7" i="13" l="1"/>
  <c r="AJ8" i="13" s="1"/>
  <c r="AK6" i="13"/>
  <c r="AL6" i="13" s="1"/>
  <c r="AI7" i="13"/>
  <c r="AI8" i="13" s="1"/>
  <c r="AM6" i="13" l="1"/>
  <c r="AL7" i="13"/>
  <c r="AL8" i="13" s="1"/>
  <c r="AK7" i="13"/>
  <c r="AK8" i="13" s="1"/>
  <c r="AM7" i="13" l="1"/>
  <c r="AZ13" i="13"/>
  <c r="AZ20" i="13"/>
  <c r="AZ12" i="13"/>
  <c r="AZ22" i="13"/>
  <c r="AZ16" i="13"/>
  <c r="AZ24" i="13"/>
  <c r="AZ18" i="13"/>
  <c r="AZ21" i="13"/>
  <c r="AZ25" i="13"/>
  <c r="AZ9" i="13"/>
  <c r="AZ14" i="13"/>
  <c r="AZ10" i="13"/>
  <c r="AZ11" i="13"/>
  <c r="AZ15" i="13"/>
  <c r="AZ17" i="13"/>
  <c r="AZ19" i="13"/>
  <c r="AZ26" i="13"/>
  <c r="AR9" i="13"/>
  <c r="AB17" i="15"/>
  <c r="AW13" i="15"/>
  <c r="AY15" i="13" l="1"/>
  <c r="AY25" i="13"/>
  <c r="AR25" i="13"/>
  <c r="AY9" i="13"/>
  <c r="AS18" i="13"/>
  <c r="AT21" i="13"/>
  <c r="AY18" i="13"/>
  <c r="AT13" i="13"/>
  <c r="AT16" i="13"/>
  <c r="AU10" i="13"/>
  <c r="AV22" i="13"/>
  <c r="AX19" i="13"/>
  <c r="AW25" i="13"/>
  <c r="AV21" i="13"/>
  <c r="AW15" i="13"/>
  <c r="AS15" i="13"/>
  <c r="AU12" i="13"/>
  <c r="AX17" i="13"/>
  <c r="AS20" i="13"/>
  <c r="AU14" i="13"/>
  <c r="AR18" i="13"/>
  <c r="AR24" i="13"/>
  <c r="AS16" i="13"/>
  <c r="AS11" i="13"/>
  <c r="AR20" i="13"/>
  <c r="AU20" i="13"/>
  <c r="AS25" i="13"/>
  <c r="AY26" i="13"/>
  <c r="AU24" i="13"/>
  <c r="AU26" i="13"/>
  <c r="AV11" i="13"/>
  <c r="AX12" i="13"/>
  <c r="AV16" i="13"/>
  <c r="AW26" i="13"/>
  <c r="AX21" i="13"/>
  <c r="AT26" i="13"/>
  <c r="AV17" i="13"/>
  <c r="AW14" i="13"/>
  <c r="AR14" i="13"/>
  <c r="AU9" i="13"/>
  <c r="AR17" i="13"/>
  <c r="AR12" i="13"/>
  <c r="AR26" i="13"/>
  <c r="AS10" i="13"/>
  <c r="AT12" i="13"/>
  <c r="AS22" i="13"/>
  <c r="AS12" i="13"/>
  <c r="AU22" i="13"/>
  <c r="AV9" i="13"/>
  <c r="AT25" i="13"/>
  <c r="AW19" i="13"/>
  <c r="AV18" i="13"/>
  <c r="AV14" i="13"/>
  <c r="AX26" i="13"/>
  <c r="AX18" i="13"/>
  <c r="AR21" i="13"/>
  <c r="AW13" i="13"/>
  <c r="AY24" i="13"/>
  <c r="AX13" i="13"/>
  <c r="AR16" i="13"/>
  <c r="AR15" i="13"/>
  <c r="AS26" i="13"/>
  <c r="AR19" i="13"/>
  <c r="AT19" i="13"/>
  <c r="AS24" i="13"/>
  <c r="AT14" i="13"/>
  <c r="AT15" i="13"/>
  <c r="AT24" i="13"/>
  <c r="AU19" i="13"/>
  <c r="AV26" i="13"/>
  <c r="AW21" i="13"/>
  <c r="AV24" i="13"/>
  <c r="AX25" i="13"/>
  <c r="AX24" i="13"/>
  <c r="AR22" i="13"/>
  <c r="AV13" i="13"/>
  <c r="AS9" i="13"/>
  <c r="AU21" i="13"/>
  <c r="AW17" i="13"/>
  <c r="AS14" i="13"/>
  <c r="AY19" i="13"/>
  <c r="AS19" i="13"/>
  <c r="AS21" i="13"/>
  <c r="AY14" i="13"/>
  <c r="AT17" i="13"/>
  <c r="AR13" i="13"/>
  <c r="AU13" i="13"/>
  <c r="AT11" i="13"/>
  <c r="AU18" i="13"/>
  <c r="AV10" i="13"/>
  <c r="AV15" i="13"/>
  <c r="AW12" i="13"/>
  <c r="AW24" i="13"/>
  <c r="AR11" i="13"/>
  <c r="AY17" i="13"/>
  <c r="AW18" i="13"/>
  <c r="AS17" i="13"/>
  <c r="AV19" i="13"/>
  <c r="AX15" i="13"/>
  <c r="AS13" i="13"/>
  <c r="AR10" i="13"/>
  <c r="AT10" i="13"/>
  <c r="AT9" i="13"/>
  <c r="AY12" i="13"/>
  <c r="AU17" i="13"/>
  <c r="AT20" i="13"/>
  <c r="AU11" i="13"/>
  <c r="AY13" i="13"/>
  <c r="AU16" i="13"/>
  <c r="AU15" i="13"/>
  <c r="AU25" i="13"/>
  <c r="AW9" i="13"/>
  <c r="AV20" i="13"/>
  <c r="AX14" i="13"/>
  <c r="AT22" i="13"/>
  <c r="AV12" i="13"/>
  <c r="AY21" i="13"/>
  <c r="AT18" i="13"/>
  <c r="AV25" i="13"/>
  <c r="AM8" i="13"/>
  <c r="AW17" i="15"/>
  <c r="AB10" i="13"/>
  <c r="AB11" i="13" l="1"/>
  <c r="AW10" i="13"/>
  <c r="AB16" i="13" l="1"/>
  <c r="AW11" i="13"/>
  <c r="AB20" i="13" l="1"/>
  <c r="AW16" i="13"/>
  <c r="AW20" i="13" l="1"/>
  <c r="AB22" i="13"/>
  <c r="AW22" i="13" l="1"/>
  <c r="AE26" i="14"/>
  <c r="AE9" i="13" l="1"/>
  <c r="AX26" i="14"/>
  <c r="AX9" i="13"/>
  <c r="AE11" i="13" l="1"/>
  <c r="AE16" i="13" s="1"/>
  <c r="AE10" i="30"/>
  <c r="AE13" i="30" l="1"/>
  <c r="AX10" i="30"/>
  <c r="AE20" i="13"/>
  <c r="AE29" i="30" l="1"/>
  <c r="AE20" i="30"/>
  <c r="AX13" i="30"/>
  <c r="AE22" i="13"/>
  <c r="AE40" i="30" l="1"/>
  <c r="AE22" i="30"/>
  <c r="AX20" i="30"/>
  <c r="AE37" i="30"/>
  <c r="AX37" i="30" s="1"/>
  <c r="AX29" i="30"/>
  <c r="AD17" i="15"/>
  <c r="AX10" i="15"/>
  <c r="AE24" i="30" l="1"/>
  <c r="AX22" i="30"/>
  <c r="AE50" i="30"/>
  <c r="AX40" i="30"/>
  <c r="AX17" i="15"/>
  <c r="AD10" i="13"/>
  <c r="AE52" i="30" l="1"/>
  <c r="AX50" i="30"/>
  <c r="AX52" i="30" s="1"/>
  <c r="AE26" i="30"/>
  <c r="AX24" i="30"/>
  <c r="AD11" i="13"/>
  <c r="AX10" i="13"/>
  <c r="AE55" i="30" l="1"/>
  <c r="AX26" i="30"/>
  <c r="AX11" i="13"/>
  <c r="AD16" i="13"/>
  <c r="AE59" i="30" l="1"/>
  <c r="AX59" i="30" s="1"/>
  <c r="AX55" i="30"/>
  <c r="AD20" i="13"/>
  <c r="AX16" i="13"/>
  <c r="AD22" i="13" l="1"/>
  <c r="AX20" i="13"/>
  <c r="AX22" i="13" l="1"/>
  <c r="AH45" i="30" l="1"/>
  <c r="AY45" i="30" s="1"/>
  <c r="AH50" i="30" l="1"/>
  <c r="AY50" i="30" s="1"/>
  <c r="AH52" i="30" l="1"/>
  <c r="AY52" i="30"/>
  <c r="AY12" i="18" l="1"/>
  <c r="AY16" i="18"/>
  <c r="AJ14" i="18"/>
  <c r="AJ10" i="18" s="1"/>
  <c r="AY14" i="18" l="1"/>
  <c r="AY10" i="18"/>
  <c r="AJ9" i="18"/>
  <c r="AJ44" i="18" s="1"/>
  <c r="AY44" i="18" l="1"/>
  <c r="AY9" i="18"/>
  <c r="AJ17" i="15" l="1"/>
  <c r="AY14" i="15"/>
  <c r="AY17" i="15" l="1"/>
  <c r="AJ10" i="13"/>
  <c r="AY10" i="13" l="1"/>
  <c r="AJ11" i="13"/>
  <c r="AJ16" i="13" l="1"/>
  <c r="AY11" i="13"/>
  <c r="AJ20" i="13" l="1"/>
  <c r="AY16" i="13"/>
  <c r="AJ22" i="13" l="1"/>
  <c r="AY20" i="13"/>
  <c r="AF27" i="32"/>
  <c r="AF38" i="32" s="1"/>
  <c r="AX34" i="32"/>
  <c r="AX27" i="32" s="1"/>
  <c r="AX38" i="32" s="1"/>
  <c r="AY22" i="13" l="1"/>
  <c r="L16" i="50" l="1"/>
  <c r="E17" i="50"/>
  <c r="L17"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J13" authorId="0" shapeId="0" xr:uid="{B5539050-E959-41D2-9D8A-956C9202E6A6}">
      <text>
        <r>
          <rPr>
            <b/>
            <sz val="9"/>
            <color indexed="81"/>
            <rFont val="Tahoma"/>
            <family val="2"/>
          </rPr>
          <t>Investor Relations:</t>
        </r>
        <r>
          <rPr>
            <sz val="9"/>
            <color indexed="81"/>
            <rFont val="Tahoma"/>
            <family val="2"/>
          </rPr>
          <t xml:space="preserve">
Delta 2 was incorporated in 2Q17. Considers Apr-Jun/17 Energy Production.</t>
        </r>
      </text>
    </comment>
    <comment ref="L15" authorId="0" shapeId="0" xr:uid="{83F993D1-51CF-4EBF-97CA-2DFA3E3E8EF4}">
      <text>
        <r>
          <rPr>
            <b/>
            <sz val="9"/>
            <color indexed="81"/>
            <rFont val="Tahoma"/>
            <family val="2"/>
          </rPr>
          <t>Investor Relations:</t>
        </r>
        <r>
          <rPr>
            <sz val="9"/>
            <color indexed="81"/>
            <rFont val="Tahoma"/>
            <family val="2"/>
          </rPr>
          <t xml:space="preserve">
Delta 3 was incorporated in 4Q17. Considers Oct-Dec/17 Energy Production.</t>
        </r>
      </text>
    </comment>
    <comment ref="Q16" authorId="0" shapeId="0" xr:uid="{7A36D4F8-7375-4EB1-BBB6-C8A0385FC8E9}">
      <text>
        <r>
          <rPr>
            <b/>
            <sz val="9"/>
            <color indexed="81"/>
            <rFont val="Tahoma"/>
            <family val="2"/>
          </rPr>
          <t>Investor Relations:</t>
        </r>
        <r>
          <rPr>
            <sz val="9"/>
            <color indexed="81"/>
            <rFont val="Tahoma"/>
            <family val="2"/>
          </rPr>
          <t xml:space="preserve">
Delta 5 and 6 was incorporated in Feb/19. Considers Jan-Mar/19 Energy Production.</t>
        </r>
      </text>
    </comment>
    <comment ref="U17" authorId="0" shapeId="0" xr:uid="{4465BEE9-E21E-4358-9EF8-A60037D44014}">
      <text>
        <r>
          <rPr>
            <b/>
            <sz val="9"/>
            <color indexed="81"/>
            <rFont val="Tahoma"/>
            <family val="2"/>
          </rPr>
          <t>Investor Relations:</t>
        </r>
        <r>
          <rPr>
            <sz val="9"/>
            <color indexed="81"/>
            <rFont val="Tahoma"/>
            <family val="2"/>
          </rPr>
          <t xml:space="preserve">
Delta 7 and 8 was incorporated in Jan/20. Considers Jan-Mar/20 Energy Production.</t>
        </r>
      </text>
    </comment>
    <comment ref="R20" authorId="0" shapeId="0" xr:uid="{48CA9422-677F-498A-949C-BC3A5DD85936}">
      <text>
        <r>
          <rPr>
            <b/>
            <sz val="9"/>
            <color indexed="81"/>
            <rFont val="Tahoma"/>
            <family val="2"/>
          </rPr>
          <t>Investor Relations:</t>
        </r>
        <r>
          <rPr>
            <sz val="9"/>
            <color indexed="81"/>
            <rFont val="Tahoma"/>
            <family val="2"/>
          </rPr>
          <t xml:space="preserve">
Assuruá 1 and 2 acquisiton was concluded in Jun/19. Considers Jun/19 Energy Production.</t>
        </r>
      </text>
    </comment>
    <comment ref="V21" authorId="0" shapeId="0" xr:uid="{2E74D00F-C8AA-408D-BBA9-C15527A1F40C}">
      <text>
        <r>
          <rPr>
            <b/>
            <sz val="9"/>
            <color indexed="81"/>
            <rFont val="Tahoma"/>
            <family val="2"/>
          </rPr>
          <t>Investor Relations:</t>
        </r>
        <r>
          <rPr>
            <sz val="9"/>
            <color indexed="81"/>
            <rFont val="Tahoma"/>
            <family val="2"/>
          </rPr>
          <t xml:space="preserve">
Assuruá 3 acquisiton was concluded in Mar/20. Considers Apr-Jun/20 Energy Production.</t>
        </r>
      </text>
    </comment>
    <comment ref="AE22" authorId="0" shapeId="0" xr:uid="{014E6F9D-2758-4AD5-9917-81057B5A8B98}">
      <text>
        <r>
          <rPr>
            <b/>
            <sz val="9"/>
            <color indexed="81"/>
            <rFont val="Tahoma"/>
            <family val="2"/>
          </rPr>
          <t>Investor Relations:</t>
        </r>
        <r>
          <rPr>
            <sz val="9"/>
            <color indexed="81"/>
            <rFont val="Tahoma"/>
            <family val="2"/>
          </rPr>
          <t xml:space="preserve">
Assuruá 4 started its ramp-up phase in Sep/22.</t>
        </r>
      </text>
    </comment>
    <comment ref="AG22" authorId="0" shapeId="0" xr:uid="{CCE4FF49-F503-47AA-B2B7-D18749526D99}">
      <text>
        <r>
          <rPr>
            <b/>
            <sz val="9"/>
            <color indexed="81"/>
            <rFont val="Tahoma"/>
            <family val="2"/>
          </rPr>
          <t>Investor Relations:</t>
        </r>
        <r>
          <rPr>
            <sz val="9"/>
            <color indexed="81"/>
            <rFont val="Tahoma"/>
            <family val="2"/>
          </rPr>
          <t xml:space="preserve">
Assuruá 4 reached full COD in Feb/23.</t>
        </r>
      </text>
    </comment>
    <comment ref="AH23" authorId="0" shapeId="0" xr:uid="{19EE8B4E-F985-4B2D-9282-62BCBF11FF3B}">
      <text>
        <r>
          <rPr>
            <b/>
            <sz val="9"/>
            <color indexed="81"/>
            <rFont val="Tahoma"/>
            <family val="2"/>
          </rPr>
          <t>Investor Relations:</t>
        </r>
        <r>
          <rPr>
            <sz val="9"/>
            <color indexed="81"/>
            <rFont val="Tahoma"/>
            <family val="2"/>
          </rPr>
          <t xml:space="preserve">
Assuruá 5 started its ramp-up phase in Apr/23.</t>
        </r>
      </text>
    </comment>
    <comment ref="AI23" authorId="0" shapeId="0" xr:uid="{35578C01-64FA-4129-8552-89BE9CC86BC1}">
      <text>
        <r>
          <rPr>
            <b/>
            <sz val="9"/>
            <color indexed="81"/>
            <rFont val="Tahoma"/>
            <family val="2"/>
          </rPr>
          <t>Investor Relations:</t>
        </r>
        <r>
          <rPr>
            <sz val="9"/>
            <color indexed="81"/>
            <rFont val="Tahoma"/>
            <family val="2"/>
          </rPr>
          <t xml:space="preserve">
Assuruá 5 reached full COD in Oct/23.</t>
        </r>
      </text>
    </comment>
    <comment ref="AL24" authorId="0" shapeId="0" xr:uid="{ACDC05A5-9CE9-4275-9A8A-C69D6B1882AE}">
      <text>
        <r>
          <rPr>
            <b/>
            <sz val="9"/>
            <color indexed="81"/>
            <rFont val="Tahoma"/>
            <family val="2"/>
          </rPr>
          <t xml:space="preserve">Investor Relations:
</t>
        </r>
        <r>
          <rPr>
            <sz val="9"/>
            <color indexed="81"/>
            <rFont val="Tahoma"/>
            <family val="2"/>
          </rPr>
          <t>The Company concluded the asset swap with EDFR on March 28, 2024, and now has 100% stake in Ventos da Bahia 1, 2 and 3.</t>
        </r>
        <r>
          <rPr>
            <b/>
            <sz val="9"/>
            <color indexed="81"/>
            <rFont val="Tahoma"/>
            <family val="2"/>
          </rPr>
          <t xml:space="preserve">
</t>
        </r>
        <r>
          <rPr>
            <sz val="9"/>
            <color indexed="81"/>
            <rFont val="Tahoma"/>
            <family val="2"/>
          </rPr>
          <t xml:space="preserve">
</t>
        </r>
      </text>
    </comment>
    <comment ref="X25" authorId="0" shapeId="0" xr:uid="{55AD6DCC-8CC3-4835-95F1-373691D0D647}">
      <text>
        <r>
          <rPr>
            <b/>
            <sz val="9"/>
            <color indexed="81"/>
            <rFont val="Tahoma"/>
            <family val="2"/>
          </rPr>
          <t>Investor Relations:</t>
        </r>
        <r>
          <rPr>
            <sz val="9"/>
            <color indexed="81"/>
            <rFont val="Tahoma"/>
            <family val="2"/>
          </rPr>
          <t xml:space="preserve">
Ventos da Bahia 1 and 2 50% stake acquisition was concluded in Dec/20. Considers Dec/20 Energy Production.</t>
        </r>
      </text>
    </comment>
    <comment ref="AF26" authorId="0" shapeId="0" xr:uid="{73837A96-B0BC-4F38-8775-52C729B925D6}">
      <text>
        <r>
          <rPr>
            <b/>
            <sz val="9"/>
            <color indexed="81"/>
            <rFont val="Tahoma"/>
            <family val="2"/>
          </rPr>
          <t xml:space="preserve">Investor Relations:
</t>
        </r>
        <r>
          <rPr>
            <sz val="9"/>
            <color indexed="81"/>
            <rFont val="Tahoma"/>
            <family val="2"/>
          </rPr>
          <t>Ventos da Bahia 3 50% stake acquisition was concluded in Dec/22. Considers Dec/22 Energy Production</t>
        </r>
        <r>
          <rPr>
            <b/>
            <sz val="9"/>
            <color indexed="81"/>
            <rFont val="Tahoma"/>
            <family val="2"/>
          </rPr>
          <t>.</t>
        </r>
        <r>
          <rPr>
            <sz val="9"/>
            <color indexed="81"/>
            <rFont val="Tahoma"/>
            <family val="2"/>
          </rPr>
          <t xml:space="preserve">
</t>
        </r>
      </text>
    </comment>
    <comment ref="P29" authorId="0" shapeId="0" xr:uid="{F32B2A36-5777-45D5-A556-B66EB4F820D4}">
      <text>
        <r>
          <rPr>
            <b/>
            <sz val="9"/>
            <color indexed="81"/>
            <rFont val="Tahoma"/>
            <family val="2"/>
          </rPr>
          <t>Investor Relations:</t>
        </r>
        <r>
          <rPr>
            <sz val="9"/>
            <color indexed="81"/>
            <rFont val="Tahoma"/>
            <family val="2"/>
          </rPr>
          <t xml:space="preserve">
Pirapora 50% stake acquisiton was concluded in Dec/18. Considers Dec/18 Energy Production.</t>
        </r>
      </text>
    </comment>
    <comment ref="AL29" authorId="0" shapeId="0" xr:uid="{4FEA6BBB-CD3C-47D2-9EA1-0C7B13B71D10}">
      <text>
        <r>
          <rPr>
            <b/>
            <sz val="9"/>
            <color indexed="81"/>
            <rFont val="Tahoma"/>
            <family val="2"/>
          </rPr>
          <t xml:space="preserve">Investor Relations:
</t>
        </r>
        <r>
          <rPr>
            <sz val="9"/>
            <color indexed="81"/>
            <rFont val="Tahoma"/>
            <family val="2"/>
          </rPr>
          <t xml:space="preserve">The Company concluded the asset swap with EDFR on March 28, 2024, and no longer has a stake in Pirapora.
</t>
        </r>
      </text>
    </comment>
    <comment ref="J32" authorId="0" shapeId="0" xr:uid="{70C6015A-E527-4CDB-A28E-92FC7B436FB4}">
      <text>
        <r>
          <rPr>
            <b/>
            <sz val="9"/>
            <color indexed="81"/>
            <rFont val="Tahoma"/>
            <family val="2"/>
          </rPr>
          <t>Investor Relations:</t>
        </r>
        <r>
          <rPr>
            <sz val="9"/>
            <color indexed="81"/>
            <rFont val="Tahoma"/>
            <family val="2"/>
          </rPr>
          <t xml:space="preserve">
Serra das Agulhas incorporated in 2Q17. Considers Apr-Jun/17 Energy Production.</t>
        </r>
      </text>
    </comment>
    <comment ref="X34" authorId="0" shapeId="0" xr:uid="{0F5119EC-F3C7-4F6A-BB4E-BAB0BAE78B23}">
      <text>
        <r>
          <rPr>
            <b/>
            <sz val="9"/>
            <color indexed="81"/>
            <rFont val="Tahoma"/>
            <family val="2"/>
          </rPr>
          <t>Investor Relations:</t>
        </r>
        <r>
          <rPr>
            <sz val="9"/>
            <color indexed="81"/>
            <rFont val="Tahoma"/>
            <family val="2"/>
          </rPr>
          <t xml:space="preserve">
Chuí acquistion was concluded in Nov/20. Considers Dec/20 Energy Production.</t>
        </r>
      </text>
    </comment>
    <comment ref="AJ38" authorId="0" shapeId="0" xr:uid="{50A6B09D-6DCD-4423-9DDA-CB1A7120FE47}">
      <text>
        <r>
          <rPr>
            <b/>
            <sz val="9"/>
            <color indexed="81"/>
            <rFont val="Tahoma"/>
            <family val="2"/>
          </rPr>
          <t xml:space="preserve">Investor Relations:
</t>
        </r>
        <r>
          <rPr>
            <sz val="9"/>
            <color indexed="81"/>
            <rFont val="Tahoma"/>
            <family val="2"/>
          </rPr>
          <t>Goodnight 1 started its ramp-up phase in Nov/23.</t>
        </r>
      </text>
    </comment>
    <comment ref="AK38" authorId="0" shapeId="0" xr:uid="{456C3F83-512D-4EEC-BF2B-95B40C3997B6}">
      <text>
        <r>
          <rPr>
            <b/>
            <sz val="9"/>
            <color indexed="81"/>
            <rFont val="Tahoma"/>
            <family val="2"/>
          </rPr>
          <t xml:space="preserve">Investor Relations:
</t>
        </r>
        <r>
          <rPr>
            <sz val="9"/>
            <color indexed="81"/>
            <rFont val="Tahoma"/>
            <family val="2"/>
          </rPr>
          <t>Goodnight 1 reached full COD in Jan/24.</t>
        </r>
      </text>
    </comment>
    <comment ref="AM42" authorId="0" shapeId="0" xr:uid="{6EA13DC2-0266-4BD5-A0BE-66BD6C500961}">
      <text>
        <r>
          <rPr>
            <b/>
            <sz val="9"/>
            <color indexed="81"/>
            <rFont val="Tahoma"/>
            <family val="2"/>
          </rPr>
          <t xml:space="preserve">Investor Relations:
</t>
        </r>
        <r>
          <rPr>
            <sz val="9"/>
            <color indexed="81"/>
            <rFont val="Tahoma"/>
            <family val="2"/>
          </rPr>
          <t>Energy Production from Distributed Generation assets began to be cumputed by local utilities.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B25" authorId="0" shapeId="0" xr:uid="{445E4819-3FE0-4478-B706-78E61A263C7C}">
      <text>
        <r>
          <rPr>
            <b/>
            <sz val="9"/>
            <color indexed="81"/>
            <rFont val="Tahoma"/>
            <family val="2"/>
          </rPr>
          <t>Investor Relations:</t>
        </r>
        <r>
          <rPr>
            <sz val="9"/>
            <color indexed="81"/>
            <rFont val="Tahoma"/>
            <family val="2"/>
          </rPr>
          <t xml:space="preserve">
Ventos da Bahia 2 and Ventos da Bahia III have been consolidated by Ventos da Bahia since Jan/24.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Ramiro Pandullo</author>
  </authors>
  <commentList>
    <comment ref="F77" authorId="0" shapeId="0" xr:uid="{8F3BE20A-39C6-4FC0-AA45-F66B43E12F78}">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78" authorId="0" shapeId="0" xr:uid="{37E38EB0-4A9C-4962-818A-DF1A415CD354}">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79" authorId="0" shapeId="0" xr:uid="{D37AA2ED-4F04-4EEC-A0C7-9B4C62287F55}">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0" authorId="0" shapeId="0" xr:uid="{9FC3E37A-0CC3-4FCA-B177-FD0B58100B50}">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2" authorId="0" shapeId="0" xr:uid="{74BCD077-36A1-462A-9B54-1E4C073FD437}">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3" authorId="0" shapeId="0" xr:uid="{708B7681-0D3B-48F0-8A4C-87C83BBDC8F6}">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4" authorId="0" shapeId="0" xr:uid="{CC6DE953-66BE-43E2-AD78-5B32ED01310C}">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 ref="F85" authorId="0" shapeId="0" xr:uid="{6BAB0622-9D50-4368-86FC-0965FB9E54F8}">
      <text>
        <r>
          <rPr>
            <b/>
            <sz val="9"/>
            <color indexed="81"/>
            <rFont val="Tahoma"/>
            <family val="2"/>
          </rPr>
          <t xml:space="preserve">Investor Relations:
</t>
        </r>
        <r>
          <rPr>
            <sz val="9"/>
            <color indexed="81"/>
            <rFont val="Tahoma"/>
            <family val="2"/>
          </rPr>
          <t>Ventos da Bahia 2 and Ventos da Bahia III have been consolidated by Ventos da Bahia since Jan/24.</t>
        </r>
      </text>
    </comment>
  </commentList>
</comments>
</file>

<file path=xl/sharedStrings.xml><?xml version="1.0" encoding="utf-8"?>
<sst xmlns="http://schemas.openxmlformats.org/spreadsheetml/2006/main" count="3129" uniqueCount="1189">
  <si>
    <r>
      <rPr>
        <b/>
        <sz val="8"/>
        <color theme="9"/>
        <rFont val="Poppins"/>
      </rPr>
      <t xml:space="preserve">Disclaimer: </t>
    </r>
    <r>
      <rPr>
        <sz val="8"/>
        <color theme="9"/>
        <rFont val="Poppins"/>
      </rPr>
      <t xml:space="preserve">The Material prepared by Serena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
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
This material does not constitute an offer, or an invitation or solicitation for an offer, to purchase any securities issued by the Company. This material contains statements that are forward-looking, which are only predictions and may not be deemed as guarantees of future performance.  Such forward-looking statements are and will be subject to many risks, uncertainties and factors that may cause the actual results of the Company to be materially different from any future results expressed or implied in such forward-looking statements. Readers are cautioned not to rely on any such forward-looking statements in making any investment or business decision. No representation or warranty, express or implied, is made concerning the accuracy, fairness or completeness of the information presented herein. The Company does not undertake any obligation to update or correct this material or any information contained herein. </t>
    </r>
  </si>
  <si>
    <t>Financials Worksheet</t>
  </si>
  <si>
    <t>Serena Portfolio</t>
  </si>
  <si>
    <t>Development Pipeline</t>
  </si>
  <si>
    <t>Energy Production</t>
  </si>
  <si>
    <t>Energy Balance</t>
  </si>
  <si>
    <t>Financial KPIs - Adjusted View</t>
  </si>
  <si>
    <t>Income Statement</t>
  </si>
  <si>
    <t>Net Operating Revenue</t>
  </si>
  <si>
    <t>Operating Costs</t>
  </si>
  <si>
    <t>G&amp;A Expenses</t>
  </si>
  <si>
    <t>Net Financial Result</t>
  </si>
  <si>
    <t>Balance Sheet - Assets</t>
  </si>
  <si>
    <t>Balance Sheet - Liabilities and Equity</t>
  </si>
  <si>
    <t>Indebtedness</t>
  </si>
  <si>
    <t>Asset Structure</t>
  </si>
  <si>
    <t>CCEE Assets Code</t>
  </si>
  <si>
    <t>Operating Capacity (MW)</t>
  </si>
  <si>
    <t>Under Construction Capacity (MW)</t>
  </si>
  <si>
    <t>Pipeline Under Development (MW)</t>
  </si>
  <si>
    <t>#</t>
  </si>
  <si>
    <t>Complex</t>
  </si>
  <si>
    <t>Assets</t>
  </si>
  <si>
    <t>Source</t>
  </si>
  <si>
    <t>Installed
Capacity (MW)</t>
  </si>
  <si>
    <t>Share (%)</t>
  </si>
  <si>
    <t>Delta Complex</t>
  </si>
  <si>
    <t>Delta Piauí and Maranhão</t>
  </si>
  <si>
    <t>Wind</t>
  </si>
  <si>
    <t>Bahia Complex</t>
  </si>
  <si>
    <t>SE/CO Complex</t>
  </si>
  <si>
    <t>Chuí Complex</t>
  </si>
  <si>
    <t>Santa Vitória do Palmar and Hermenegildo</t>
  </si>
  <si>
    <t>Goodnight Complex</t>
  </si>
  <si>
    <t>n.a.</t>
  </si>
  <si>
    <t>Energy Platform</t>
  </si>
  <si>
    <t>-</t>
  </si>
  <si>
    <t>Total</t>
  </si>
  <si>
    <t>Notes:</t>
  </si>
  <si>
    <t>BR Operational Assets</t>
  </si>
  <si>
    <t>% Serena</t>
  </si>
  <si>
    <t>Location</t>
  </si>
  <si>
    <t>Power Connection
Point</t>
  </si>
  <si>
    <t>Type of 
Connection</t>
  </si>
  <si>
    <t>Plants</t>
  </si>
  <si>
    <t>Generator 
Units (UGs)</t>
  </si>
  <si>
    <t>Installed 
Capacity¹</t>
  </si>
  <si>
    <t>Market</t>
  </si>
  <si>
    <t>Auction</t>
  </si>
  <si>
    <t>Auction 
Type</t>
  </si>
  <si>
    <t>Auction Notice</t>
  </si>
  <si>
    <t>Start of 
Grant</t>
  </si>
  <si>
    <t>Start of
Operation</t>
  </si>
  <si>
    <t>End of 
Authorization</t>
  </si>
  <si>
    <t>WTG
Supplier</t>
  </si>
  <si>
    <t>WTG</t>
  </si>
  <si>
    <t>O&amp;M 
Supplier</t>
  </si>
  <si>
    <t>Total Portfolio</t>
  </si>
  <si>
    <t>Delta Piauí</t>
  </si>
  <si>
    <t>Delta 1</t>
  </si>
  <si>
    <t xml:space="preserve">Parnaíba - Piauí </t>
  </si>
  <si>
    <t>SE Tabuleiros II</t>
  </si>
  <si>
    <t>Distribution</t>
  </si>
  <si>
    <t>A-3/2011</t>
  </si>
  <si>
    <t>12ºLEN</t>
  </si>
  <si>
    <t>Availability</t>
  </si>
  <si>
    <t>002/2011</t>
  </si>
  <si>
    <t>Gamesa</t>
  </si>
  <si>
    <t>G97 2.0MW</t>
  </si>
  <si>
    <t>FSA - SGRE</t>
  </si>
  <si>
    <t>Delta 2</t>
  </si>
  <si>
    <t>Parnaíba - Piauí
Ilha Grande - Piauí</t>
  </si>
  <si>
    <t>A-5/2013
A-3/2015</t>
  </si>
  <si>
    <t>18ºLEN
22ºLEN</t>
  </si>
  <si>
    <t>010/2013
004/2015</t>
  </si>
  <si>
    <t>GE</t>
  </si>
  <si>
    <t>GE107 2.2MW
GE116 2.2MW</t>
  </si>
  <si>
    <t>FSA - GE</t>
  </si>
  <si>
    <t>Delta Maranhão</t>
  </si>
  <si>
    <t>Delta 3</t>
  </si>
  <si>
    <t>Barreirinhas - Maranhão
Paulino Neves - Maranhão</t>
  </si>
  <si>
    <t>SE Miranda II</t>
  </si>
  <si>
    <t>Transmission</t>
  </si>
  <si>
    <t>A-3/2015
LER 2015</t>
  </si>
  <si>
    <t>22ºLEN
08ºLER</t>
  </si>
  <si>
    <t>Availability
Quantity</t>
  </si>
  <si>
    <t>004/2015</t>
  </si>
  <si>
    <t>GE116 2.3MW</t>
  </si>
  <si>
    <t>Delta 5 and 6</t>
  </si>
  <si>
    <t>Paulino Neves - Maranhão</t>
  </si>
  <si>
    <t>A-6/2017</t>
  </si>
  <si>
    <t>26ºLEN</t>
  </si>
  <si>
    <t>005/2017</t>
  </si>
  <si>
    <t>GE116 2.7MW</t>
  </si>
  <si>
    <t>Delta 7 and 8</t>
  </si>
  <si>
    <t>Free-Market/
Self-production</t>
  </si>
  <si>
    <t>Assuruá</t>
  </si>
  <si>
    <t>Assuruá 1 and 2</t>
  </si>
  <si>
    <t>Gentio do Ouro - Bahia
Xique-Xique - Bahia</t>
  </si>
  <si>
    <t>SE Irecê</t>
  </si>
  <si>
    <t>LER 2013
LER 2014</t>
  </si>
  <si>
    <t>05ºLER
06ºLER</t>
  </si>
  <si>
    <t>Quantity</t>
  </si>
  <si>
    <t>005/2013
008/2014</t>
  </si>
  <si>
    <t>Gamesa
GE</t>
  </si>
  <si>
    <t>G97 2.0MW
GE116 2.5MW</t>
  </si>
  <si>
    <t>FSA - SGRE
FSA - GE</t>
  </si>
  <si>
    <t>Assuruá 3</t>
  </si>
  <si>
    <t>Gentio do Ouro - Bahia</t>
  </si>
  <si>
    <t>SE Gentio do Ouro II</t>
  </si>
  <si>
    <t>A-5/2014</t>
  </si>
  <si>
    <t>20ºLEN</t>
  </si>
  <si>
    <t>006/2014</t>
  </si>
  <si>
    <t>GE116 2.5MW</t>
  </si>
  <si>
    <t>Assuruá 4</t>
  </si>
  <si>
    <t>Vestas</t>
  </si>
  <si>
    <t>V150 4.5MW</t>
  </si>
  <si>
    <t>FSA - Vestas</t>
  </si>
  <si>
    <t>Assuruá 5</t>
  </si>
  <si>
    <t>Xique-Xique - Bahia</t>
  </si>
  <si>
    <t>GE158 5.8MW</t>
  </si>
  <si>
    <t>Ventos da Bahia</t>
  </si>
  <si>
    <t>Mulungu do Morro - Bahia
Bonito - Bahia</t>
  </si>
  <si>
    <t>SE Bonito
SE Morro do Chapéu II</t>
  </si>
  <si>
    <t>Distribution
Transmission</t>
  </si>
  <si>
    <t>A-5/2013
LER 2015</t>
  </si>
  <si>
    <t>18ºLEN
08ºLER</t>
  </si>
  <si>
    <t>010/2013
009/2015</t>
  </si>
  <si>
    <t>Acciona
Vestas</t>
  </si>
  <si>
    <t>AW125 3.0MW
V110 2.2MW</t>
  </si>
  <si>
    <t>FSA - Acciona
FSA - Vestas</t>
  </si>
  <si>
    <t>Ventos da Bahia 3</t>
  </si>
  <si>
    <t>Mulungu do Morro - Bahia
Souto Soares - Bahia</t>
  </si>
  <si>
    <t>SE Morro do Chapéu II</t>
  </si>
  <si>
    <t>A-6/2018
Free-Market</t>
  </si>
  <si>
    <t>28ºLEN</t>
  </si>
  <si>
    <t>003/2018</t>
  </si>
  <si>
    <t>GE158 5.5MW</t>
  </si>
  <si>
    <t>Gargaú</t>
  </si>
  <si>
    <t>São Francisco de Itabapoana - Rio de Janeiro</t>
  </si>
  <si>
    <t>SE Santa Clara</t>
  </si>
  <si>
    <t>Proinfa</t>
  </si>
  <si>
    <t>V82 1.65MW</t>
  </si>
  <si>
    <t>Pirapora</t>
  </si>
  <si>
    <t>Solar</t>
  </si>
  <si>
    <t>Hydro - SHP</t>
  </si>
  <si>
    <t>Diamantina/Monjolos - Minas Gerais</t>
  </si>
  <si>
    <t>Monjolos</t>
  </si>
  <si>
    <t>A-5/2013
A-5/2016</t>
  </si>
  <si>
    <t>18ºLEN
23º LEN</t>
  </si>
  <si>
    <t>010/2013
001/2016</t>
  </si>
  <si>
    <t>Pipoca</t>
  </si>
  <si>
    <t>Caratinga/Ipanema - Minas Gerais</t>
  </si>
  <si>
    <t>SE PCH Pipoca</t>
  </si>
  <si>
    <t>Free-Market</t>
  </si>
  <si>
    <t>Indaiás</t>
  </si>
  <si>
    <t>Cassilândia - Mato Grosso do Sul</t>
  </si>
  <si>
    <t>Chapadão do Sul</t>
  </si>
  <si>
    <t>Chuí/Santa Vitória do Palmar - Rio Grande do Sul</t>
  </si>
  <si>
    <t>SE Santa Vitória do Palmar 2</t>
  </si>
  <si>
    <t>GE
Gamesa</t>
  </si>
  <si>
    <t>GE100 1.79MW
G97 2.0MW</t>
  </si>
  <si>
    <t>FSA - GE
FSA - SGRE</t>
  </si>
  <si>
    <t>Key Metrics </t>
  </si>
  <si>
    <t>On-going DG
(Building 
and NTP)</t>
  </si>
  <si>
    <t>Goodnight 2
(Short-term 
Pipeline)</t>
  </si>
  <si>
    <t>265.5 MW</t>
  </si>
  <si>
    <t>Load Factor (%)</t>
  </si>
  <si>
    <t>~31%
(First Year)</t>
  </si>
  <si>
    <t>~52%</t>
  </si>
  <si>
    <t>40% - 60%</t>
  </si>
  <si>
    <t>28% - 33%</t>
  </si>
  <si>
    <t>Construction Start</t>
  </si>
  <si>
    <t>June 2023</t>
  </si>
  <si>
    <t>Full COD</t>
  </si>
  <si>
    <t>4Q23</t>
  </si>
  <si>
    <t>Total CAPEX Estimate</t>
  </si>
  <si>
    <t>Funding</t>
  </si>
  <si>
    <t>Date</t>
  </si>
  <si>
    <t>Year</t>
  </si>
  <si>
    <t>Energy Production (in GWh)</t>
  </si>
  <si>
    <t>Delta 5 e 6</t>
  </si>
  <si>
    <t>Delta 7 e 8</t>
  </si>
  <si>
    <t>Assuruá 1 e 2</t>
  </si>
  <si>
    <t>Serra das Agulhas</t>
  </si>
  <si>
    <t>Chuí</t>
  </si>
  <si>
    <t>Total Energy Production (BR + US)</t>
  </si>
  <si>
    <t>² Considers 100% of Pipoca.</t>
  </si>
  <si>
    <t>Consolidated Energy Portfolio Distribution (MWm)</t>
  </si>
  <si>
    <t>Total Resources Under Management (A)</t>
  </si>
  <si>
    <t>Distributed Generation - P50 - Solar (BR)</t>
  </si>
  <si>
    <t>Certified P50 - Wind (US)</t>
  </si>
  <si>
    <t>Consolidated Contracted Energy Sales (B)</t>
  </si>
  <si>
    <t>Distributed Generation - Solar (BR)</t>
  </si>
  <si>
    <t>Consolidated Uncontracted Energy (C = A-B)</t>
  </si>
  <si>
    <t>Consolidated Contracted Level (%)</t>
  </si>
  <si>
    <t>Contracted Energy (D = B/A)</t>
  </si>
  <si>
    <t>Regulated Market (BR)</t>
  </si>
  <si>
    <t>Free Market (BR)</t>
  </si>
  <si>
    <t>Distributed Generation (BR)</t>
  </si>
  <si>
    <t>Revenue Put (US)</t>
  </si>
  <si>
    <t>Uncontracted Energy  (E = C/A)</t>
  </si>
  <si>
    <t>Consolidated Average Sales Prices (R$/MWh)</t>
  </si>
  <si>
    <t>Average Sales Price</t>
  </si>
  <si>
    <t>Assured Energy (BR Portfolio)</t>
  </si>
  <si>
    <t>Assured Energy - Wind (BR)</t>
  </si>
  <si>
    <t>Assured Energy - Hydro (BR)</t>
  </si>
  <si>
    <t>BR Contracted Energy Sales (B)</t>
  </si>
  <si>
    <t>BR Contracted Level (%)</t>
  </si>
  <si>
    <t>Regulated Market</t>
  </si>
  <si>
    <t>Free Market</t>
  </si>
  <si>
    <t>BR Average Sales Prices (R$/MWh)</t>
  </si>
  <si>
    <t>Distributed Generation Energy Portfolio Distribution (MWm)</t>
  </si>
  <si>
    <t>Distributed Generation Contracted Energy Sales (B)</t>
  </si>
  <si>
    <t>Distributed Generation Uncontracted Energy (C = A-B)</t>
  </si>
  <si>
    <t>Distributed Generation Contracted Level (%)</t>
  </si>
  <si>
    <t>Distributed Generation Average Sales Prices (R$/MWh)</t>
  </si>
  <si>
    <t>US Energy Portfolio Distribution (MWm)</t>
  </si>
  <si>
    <t>US Contracted Energy Sales (B)</t>
  </si>
  <si>
    <t>US Uncontracted Energy (C = A-B)</t>
  </si>
  <si>
    <t>US Contracted Level (%)</t>
  </si>
  <si>
    <t>Uncontracted Energy  (E = C/A) - Merchant</t>
  </si>
  <si>
    <t>US Average Sales Prices (R$/MWh)</t>
  </si>
  <si>
    <t>Merchant Price - Goodnight 1 (R$/MWh)</t>
  </si>
  <si>
    <t>Merchant Price - Goodnight 1 (US$/MWh)</t>
  </si>
  <si>
    <t>Exchange Rate (US$ to R$)</t>
  </si>
  <si>
    <t>Adjusted KPIs (in million Reais)</t>
  </si>
  <si>
    <t>P&amp;L (in million Reais)</t>
  </si>
  <si>
    <t>Energy Purchase</t>
  </si>
  <si>
    <t>Tax Credit</t>
  </si>
  <si>
    <t>Energy Gross Profit</t>
  </si>
  <si>
    <t>O&amp;M</t>
  </si>
  <si>
    <t>Regulatory Charges</t>
  </si>
  <si>
    <t>Other Operating Income (Expenses)</t>
  </si>
  <si>
    <t>Equity Income</t>
  </si>
  <si>
    <t>EBITDA</t>
  </si>
  <si>
    <t>Depreciation and amortization</t>
  </si>
  <si>
    <t>Earnings Before Interest and Taxes (EBIT)</t>
  </si>
  <si>
    <t>Net financial result</t>
  </si>
  <si>
    <t>Earnings Before Taxes (EBT)</t>
  </si>
  <si>
    <t>Income Taxes</t>
  </si>
  <si>
    <t>Net Income (Losses)</t>
  </si>
  <si>
    <t>Adjusted Energy Gross Profit (in million Reais)</t>
  </si>
  <si>
    <t>Energy Gross Profit from JVs</t>
  </si>
  <si>
    <t>Energy Platform (proportional to 51%)</t>
  </si>
  <si>
    <t>Adjusted Energy Gross Profit</t>
  </si>
  <si>
    <t>Adjusted EBITDA (in million Reais)</t>
  </si>
  <si>
    <t>Non-recurring items</t>
  </si>
  <si>
    <t>EBITDA from JVs</t>
  </si>
  <si>
    <t>Adjusted EBITDA</t>
  </si>
  <si>
    <t>Adjusted EBITDA Margin</t>
  </si>
  <si>
    <t>2020: Result was restated in 2021.</t>
  </si>
  <si>
    <t>2021: Result equivalent to 1 month of Serena Energia + 11 months Serena Geração.</t>
  </si>
  <si>
    <t>Income Statement (in million Reais) - IFRS</t>
  </si>
  <si>
    <t>Operating and Maintenance Costs</t>
  </si>
  <si>
    <t>Gross Profit</t>
  </si>
  <si>
    <t>Operating Income (Expenses)</t>
  </si>
  <si>
    <t>General and Administrative Expenses</t>
  </si>
  <si>
    <t>Financial Income</t>
  </si>
  <si>
    <t>Financial Expenses</t>
  </si>
  <si>
    <t>Controlling Shareholders</t>
  </si>
  <si>
    <t>Non-controlling Interests</t>
  </si>
  <si>
    <t>Net Operating Revenue (in million Reais)</t>
  </si>
  <si>
    <t>Regulated PPAs Sales ("ACR")</t>
  </si>
  <si>
    <t>CCEAR</t>
  </si>
  <si>
    <t>LER</t>
  </si>
  <si>
    <t>Bilateral PPAs Sales ("ACL")</t>
  </si>
  <si>
    <t>Spot Market ("CCEE")</t>
  </si>
  <si>
    <t>Carbon Credit Sales</t>
  </si>
  <si>
    <t>Other sales</t>
  </si>
  <si>
    <t>Taxes and Deductions</t>
  </si>
  <si>
    <t>PIS/Cofins</t>
  </si>
  <si>
    <t>ICMS</t>
  </si>
  <si>
    <t>Other sales deductions</t>
  </si>
  <si>
    <t>Operating and Maintenance Cost (in million Reais)</t>
  </si>
  <si>
    <t>Carbon Credit Costs</t>
  </si>
  <si>
    <t>Depreciation and Amortization</t>
  </si>
  <si>
    <t>Tax Credit (PIS/Cofins)</t>
  </si>
  <si>
    <t>Others</t>
  </si>
  <si>
    <t>Operating and Maintenance Cost</t>
  </si>
  <si>
    <t>General and Administrative Expenses (in million Reais)</t>
  </si>
  <si>
    <t>Third-Party Service</t>
  </si>
  <si>
    <t>Net Financial Result (in million Reais)</t>
  </si>
  <si>
    <t>Interest on Marketable Securities</t>
  </si>
  <si>
    <t>Other Income</t>
  </si>
  <si>
    <t>Commission on Guarantee</t>
  </si>
  <si>
    <t>Interest on Operating Leases</t>
  </si>
  <si>
    <t>Indexation Accrual of Accounts Payable</t>
  </si>
  <si>
    <t>Other Expenses</t>
  </si>
  <si>
    <t>Assets (in million Reais)</t>
  </si>
  <si>
    <t>Cash and cash equivalents</t>
  </si>
  <si>
    <t>Other</t>
  </si>
  <si>
    <t>Marketable securities - Restricted cash</t>
  </si>
  <si>
    <t>Trade accounts receivable</t>
  </si>
  <si>
    <t>Deferred taxes (IRPJ and CSLL)</t>
  </si>
  <si>
    <t>Energy futures contract</t>
  </si>
  <si>
    <t>Investments</t>
  </si>
  <si>
    <t>Intangible assets</t>
  </si>
  <si>
    <t>Liabilities and Equity (in million Reais)</t>
  </si>
  <si>
    <t>Trade accounts payable</t>
  </si>
  <si>
    <t>Loans, financing and debentures</t>
  </si>
  <si>
    <t>Labor and tax obligations</t>
  </si>
  <si>
    <t>Lease liabilities</t>
  </si>
  <si>
    <t>Accounts payable on acquisition business</t>
  </si>
  <si>
    <t>Trade and accounts payable</t>
  </si>
  <si>
    <t>Deferred tax (IRPJ and CSLL)</t>
  </si>
  <si>
    <t>Capital</t>
  </si>
  <si>
    <t>Treasury Shares</t>
  </si>
  <si>
    <t>Funding Costs</t>
  </si>
  <si>
    <t>Capital Reserves</t>
  </si>
  <si>
    <t>Profit Reserves</t>
  </si>
  <si>
    <t>Other Reserves</t>
  </si>
  <si>
    <t>Equity Adjustment</t>
  </si>
  <si>
    <t>Non-Controlling Interest</t>
  </si>
  <si>
    <t>Asset</t>
  </si>
  <si>
    <t>Ticker</t>
  </si>
  <si>
    <t>Financial 
Institution</t>
  </si>
  <si>
    <t>Maturity</t>
  </si>
  <si>
    <t>Interest 
Payment</t>
  </si>
  <si>
    <t>Principal 
Payment</t>
  </si>
  <si>
    <t>Debt Cost 
(p.a.)</t>
  </si>
  <si>
    <t>Monthly</t>
  </si>
  <si>
    <t>BNDES</t>
  </si>
  <si>
    <t>TJLP + 2.18%</t>
  </si>
  <si>
    <t>TJLP + 2.02%</t>
  </si>
  <si>
    <t>TJLP + 2.27%</t>
  </si>
  <si>
    <t>PTMI11</t>
  </si>
  <si>
    <t>Debentures</t>
  </si>
  <si>
    <t>Semiannual</t>
  </si>
  <si>
    <t>Semiannual
(Customized)</t>
  </si>
  <si>
    <t>IPCA + 7.38%</t>
  </si>
  <si>
    <t>TJLP + 2.32%</t>
  </si>
  <si>
    <t>OMNG12</t>
  </si>
  <si>
    <t>IPCA + 7.11%</t>
  </si>
  <si>
    <t>BNB</t>
  </si>
  <si>
    <t>Monthly
(Customized)</t>
  </si>
  <si>
    <t>IPCA + 1.75% </t>
  </si>
  <si>
    <t>IPCA + 2.19%</t>
  </si>
  <si>
    <t>Serena Geração</t>
  </si>
  <si>
    <t>Annual
(Customized)</t>
  </si>
  <si>
    <t>CDI + 1.20%</t>
  </si>
  <si>
    <t>OMGE21</t>
  </si>
  <si>
    <t>CDI + 1.30%</t>
  </si>
  <si>
    <t>OMGE31</t>
  </si>
  <si>
    <t>IPCA + 5.60%</t>
  </si>
  <si>
    <t>OMGE41</t>
  </si>
  <si>
    <t>Bullet</t>
  </si>
  <si>
    <t>IPCA + 5.00%</t>
  </si>
  <si>
    <t>OMGE12</t>
  </si>
  <si>
    <t>IPCA + 4.37%</t>
  </si>
  <si>
    <t>OMGE22</t>
  </si>
  <si>
    <t>Annual</t>
  </si>
  <si>
    <t>OMGE13</t>
  </si>
  <si>
    <t>Annual
(Customized )</t>
  </si>
  <si>
    <t>CDI + 1.99%</t>
  </si>
  <si>
    <t>SVIT11</t>
  </si>
  <si>
    <t>Semiannual
(Customized )</t>
  </si>
  <si>
    <t>IPCA + 8.50%</t>
  </si>
  <si>
    <t>Assuruá 1</t>
  </si>
  <si>
    <t>TJLP + 2.92%</t>
  </si>
  <si>
    <t>SSRU11</t>
  </si>
  <si>
    <t>IPCA + 7.81%</t>
  </si>
  <si>
    <t>Assuruá 2</t>
  </si>
  <si>
    <t>TJLP + 2.75%</t>
  </si>
  <si>
    <t>CEAD11</t>
  </si>
  <si>
    <t>IPCA + 6.66%</t>
  </si>
  <si>
    <t>IPCA + 2.33%</t>
  </si>
  <si>
    <t>IPCA + 2.04%</t>
  </si>
  <si>
    <t>Assuruá 5I, 5II and 5III (Assuruá 5)</t>
  </si>
  <si>
    <t>FDNE</t>
  </si>
  <si>
    <t>IPCA + 2.30%</t>
  </si>
  <si>
    <t>Serena Desenvolvimento</t>
  </si>
  <si>
    <t>OGDS11</t>
  </si>
  <si>
    <t>CDI + 2.76%</t>
  </si>
  <si>
    <t>Serena US</t>
  </si>
  <si>
    <t>Offshore Loan</t>
  </si>
  <si>
    <t>Gross Debt</t>
  </si>
  <si>
    <t>TJLP + 2.15%</t>
  </si>
  <si>
    <t>PRAS11</t>
  </si>
  <si>
    <t>IPCA + 5.77%</t>
  </si>
  <si>
    <t>TJLP + 3.18%</t>
  </si>
  <si>
    <t>PRPO12</t>
  </si>
  <si>
    <t>IPCA + 4.22%</t>
  </si>
  <si>
    <t>IPCA + 1.77%</t>
  </si>
  <si>
    <t>TJLP + 2.72%</t>
  </si>
  <si>
    <t>Ventos da Bahia 1</t>
  </si>
  <si>
    <t>TJLP + 2.50%</t>
  </si>
  <si>
    <t>Ventos da Bahia 2</t>
  </si>
  <si>
    <t>VDBF12</t>
  </si>
  <si>
    <t>IPCA + 3.87%</t>
  </si>
  <si>
    <t>VDBG12</t>
  </si>
  <si>
    <t>Customized</t>
  </si>
  <si>
    <t>IPCA + 1.36%</t>
  </si>
  <si>
    <t>Adjusted Gross Debt</t>
  </si>
  <si>
    <t>¹ In million reais. Does not consider transaction costs. Considers the pro-rata stake of unconsolidated investments. ² Santa Vitória do Palmar debentures merged into Serena Geração.</t>
  </si>
  <si>
    <t>Debt KPIs (Historical Data)</t>
  </si>
  <si>
    <t>Debt KPIs</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</si>
  <si>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</si>
  <si>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</si>
  <si>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</si>
  <si>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</si>
  <si>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</si>
  <si>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</si>
  <si>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</si>
  <si>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</si>
  <si>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</si>
  <si>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</si>
  <si>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</si>
  <si>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</si>
  <si>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</si>
  <si>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</si>
  <si>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</si>
  <si>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</si>
  <si>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</si>
  <si>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</si>
  <si>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</si>
  <si>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</si>
  <si>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</si>
  <si>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</si>
  <si>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</si>
  <si>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</si>
  <si>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Cost (%)</t>
  </si>
  <si>
    <t>Duration (years)</t>
  </si>
  <si>
    <t>Consolidated Principal Amortization</t>
  </si>
  <si>
    <t>Accrued 
Interest</t>
  </si>
  <si>
    <t>Long-term Loans</t>
  </si>
  <si>
    <t>Asset Abbreviation
(Sigla Ativo)</t>
  </si>
  <si>
    <t>Enterprise CEG 
(CEG do Empreendimento)</t>
  </si>
  <si>
    <t>Company Name 
(Nome Empresarial)</t>
  </si>
  <si>
    <t>Delta PI</t>
  </si>
  <si>
    <t>PORTO DAS BARCAS</t>
  </si>
  <si>
    <t>EOL.CV.PI.030827-7.01</t>
  </si>
  <si>
    <t>DELTA 1 I ENERGIA S.A.</t>
  </si>
  <si>
    <t>DELTA DO PARNAIBA</t>
  </si>
  <si>
    <t>EOL.CV.PI.030838-2.01</t>
  </si>
  <si>
    <t>DELTA 1 II ENERGIA S.A.</t>
  </si>
  <si>
    <t>PORTO SALGADO</t>
  </si>
  <si>
    <t>EOL.CV.PI.030830-7.01</t>
  </si>
  <si>
    <t>DELTA 1 III ENERGIA S.A.</t>
  </si>
  <si>
    <t>EOL PORTO DO DELTA</t>
  </si>
  <si>
    <t>EOL.CV.PI.030639-8.01</t>
  </si>
  <si>
    <t>PORTO DO DELTA ENERGIA S.A.</t>
  </si>
  <si>
    <t>EOL TESTA BRANCA I</t>
  </si>
  <si>
    <t>EOL.CV.PI.031666-0.01</t>
  </si>
  <si>
    <t>TESTA BRANCA I ENERGIA S.A.</t>
  </si>
  <si>
    <t>EOL TESTA BRANCA III</t>
  </si>
  <si>
    <t>EOL.CV.PI.033479-0.01</t>
  </si>
  <si>
    <t>TESTA BRANCA III ENERGIA S.A.</t>
  </si>
  <si>
    <t>Delta MA</t>
  </si>
  <si>
    <t>EOL DELTA 3 01</t>
  </si>
  <si>
    <t>EOL.CV.MA.033682-3.01</t>
  </si>
  <si>
    <t>DELTA 3 I ENERGIA S.A.</t>
  </si>
  <si>
    <t>EOL DELTA 3 02</t>
  </si>
  <si>
    <t>EOL.CV.MA.033683-1.01</t>
  </si>
  <si>
    <t>DELTA 3 II ENERGIA S.A.</t>
  </si>
  <si>
    <t>EOL DELTA 3 03</t>
  </si>
  <si>
    <t>EOL.CV.MA.033684-0.01</t>
  </si>
  <si>
    <t>DELTA 3 III ENERGIA S.A.</t>
  </si>
  <si>
    <t>EOL DELTA 3 04</t>
  </si>
  <si>
    <t>EOL.CV.MA.033685-8.01</t>
  </si>
  <si>
    <t>DELTA 3 IV ENERGIA S.A.</t>
  </si>
  <si>
    <t>EOL DELTA 3 05</t>
  </si>
  <si>
    <t>EOL.CV.MA.033675-0.01</t>
  </si>
  <si>
    <t>DELTA 3 V ENERGIA S.A.</t>
  </si>
  <si>
    <t>EOL DELTA 3 06</t>
  </si>
  <si>
    <t>EOL.CV.MA.033673-4.01</t>
  </si>
  <si>
    <t>DELTA 3 VI ENERGIA S.A.</t>
  </si>
  <si>
    <t>EOL DELTA 3 07</t>
  </si>
  <si>
    <t>EOL.CV.MA.033680-7.01</t>
  </si>
  <si>
    <t>DELTA 3 VII ENERGIA S.A.</t>
  </si>
  <si>
    <t>DELTA 3 VIII</t>
  </si>
  <si>
    <t>EOL.CV.MA.033686-6.01</t>
  </si>
  <si>
    <t>DELTA 3 VIII ENERGIA S.A.</t>
  </si>
  <si>
    <t>DELTA 5 I I5</t>
  </si>
  <si>
    <t>EOL.CV.MA.037976-0.01</t>
  </si>
  <si>
    <t>DELTA 5 I ENERGIA S.A.</t>
  </si>
  <si>
    <t>DELTA 5 II</t>
  </si>
  <si>
    <t>EOL.CV.MA.037972-7.01</t>
  </si>
  <si>
    <t>DELTA 5 II ENERGIA S.A.</t>
  </si>
  <si>
    <t>DELTA 6 I</t>
  </si>
  <si>
    <t>EOL.CV.MA.037970-0.01</t>
  </si>
  <si>
    <t>DELTA 6 I ENERGIA S.A.</t>
  </si>
  <si>
    <t>DELTA 6 II</t>
  </si>
  <si>
    <t>EOL.CV.MA.037967-0.01</t>
  </si>
  <si>
    <t>DELTA 6 II ENERGIA S.A.</t>
  </si>
  <si>
    <t>Eólica Delta 7 I</t>
  </si>
  <si>
    <t>EOL.CV.MA.040572-8.01</t>
  </si>
  <si>
    <t>DELTA 7 I ENERGIA S.A.</t>
  </si>
  <si>
    <t>DELTA 7 II</t>
  </si>
  <si>
    <t>EOL.CV.MA.040573-6.01</t>
  </si>
  <si>
    <t>DELTA 7 II ENERGIA S.A.</t>
  </si>
  <si>
    <t>DELTA 8 I</t>
  </si>
  <si>
    <t>EOL.CV.MA.040574-4.01</t>
  </si>
  <si>
    <t>DELTA 8 I ENERGIA S.A.</t>
  </si>
  <si>
    <t>ASSURUA 1 I ENERGIA</t>
  </si>
  <si>
    <t>EOL.CV.BA.031341-6.01</t>
  </si>
  <si>
    <t>ASSURUA 1 I ENERGIA S.A.</t>
  </si>
  <si>
    <t>ASSURUA 1 II ENERGIA</t>
  </si>
  <si>
    <t>EOL.CV.BA.031343-2.01</t>
  </si>
  <si>
    <t>ASSURUA 1 II ENERGIA S.A.</t>
  </si>
  <si>
    <t>ASSURUA 1 III ENERGI</t>
  </si>
  <si>
    <t>EOL.CV.BA.031356-4.01</t>
  </si>
  <si>
    <t>ASSURUA 1 III ENERGIA S.A.</t>
  </si>
  <si>
    <t>ASSURUA 3</t>
  </si>
  <si>
    <t>EOL.CV.BA.032342-0.01</t>
  </si>
  <si>
    <t>PARQUE EOLICO ASSURUA III S.A.</t>
  </si>
  <si>
    <t>ASSURUA IV</t>
  </si>
  <si>
    <t>EOL.CV.BA.032343-8.01</t>
  </si>
  <si>
    <t>PARQUE EOLICO ASSURUA IV S.A.</t>
  </si>
  <si>
    <t>CAPOEIRAS 3</t>
  </si>
  <si>
    <t>EOL.CV.BA.032344-6.01</t>
  </si>
  <si>
    <t>PARQUE EOLICO CAPOEIRAS III S.A.</t>
  </si>
  <si>
    <t>CURRAL DE PEDRAS 1</t>
  </si>
  <si>
    <t>EOL.CV.BA.032345-4.01</t>
  </si>
  <si>
    <t>PARQUE EOLICO CURRAL DE PEDRAS I S.A.</t>
  </si>
  <si>
    <t>CURRAL DE PEDRAS 2</t>
  </si>
  <si>
    <t>EOL.CV.BA.032346-2.01</t>
  </si>
  <si>
    <t>PARQUE EOLICO CURRAL DE PEDRAS II S.A.</t>
  </si>
  <si>
    <t>DIAMANTE II</t>
  </si>
  <si>
    <t>EOL.CV.BA.032347-0.01</t>
  </si>
  <si>
    <t>PARQUE EOLICO DIAMANTE II S.A.</t>
  </si>
  <si>
    <t>DIAMANTE III</t>
  </si>
  <si>
    <t>EOL.CV.BA.032348-9.01</t>
  </si>
  <si>
    <t>PARQUE EOLICO DIAMANTE III S.A.</t>
  </si>
  <si>
    <t>LARANJEIRAS 1</t>
  </si>
  <si>
    <t>EOL.CV.BA.032349-7.01</t>
  </si>
  <si>
    <t>PARQUE EOLICO LARANJEIRAS I S.A.</t>
  </si>
  <si>
    <t>LARANJEIRAS 2</t>
  </si>
  <si>
    <t>EOL.CV.BA.032350-0.01</t>
  </si>
  <si>
    <t>PARQUE EOLICO LARANJEIRAS II S.A.</t>
  </si>
  <si>
    <t>LARANJEIRAS 5</t>
  </si>
  <si>
    <t>EOL.CV.BA.032351-9.01</t>
  </si>
  <si>
    <t>PARQUE EOLICO LARANJEIRAS V S.A.</t>
  </si>
  <si>
    <t>ASSURUA 3 I ENERGIA</t>
  </si>
  <si>
    <t>EOL.CV.BA.033626-2.01</t>
  </si>
  <si>
    <t>ASSURUA 3 I ENERGIA S.A.</t>
  </si>
  <si>
    <t>ASSURUA 3 II ENERGIA</t>
  </si>
  <si>
    <t>EOL.CV.BA.033627-0.01</t>
  </si>
  <si>
    <t>ASSURUA 3 II ENERGIA S.A.</t>
  </si>
  <si>
    <t>EOL.CV.BA.050463-7.01</t>
  </si>
  <si>
    <t>OMEGA DESENVOLVIMENTO DE ENERGIA 5 S.A.</t>
  </si>
  <si>
    <t>EOL.CV.BA.050465-3.01</t>
  </si>
  <si>
    <t>OMEGA DESENVOLVIMENTO DE ENERGIA 7 S.A.</t>
  </si>
  <si>
    <t>EOL.CV.BA.050467-0.01</t>
  </si>
  <si>
    <t>OMEGA DESENVOLVIMENTO DE ENERGIA 3 S.A.</t>
  </si>
  <si>
    <t>EOL.CV.BA.050464-5.01</t>
  </si>
  <si>
    <t>OMEGA DESENVOLVIMENTO DE ENERGIA 8 S.A.</t>
  </si>
  <si>
    <t>EOL.CV.BA.050466-1.01</t>
  </si>
  <si>
    <t>OMEGA DESENVOLVIMENTO DE ENERGIA 6 S.A.</t>
  </si>
  <si>
    <t>EOL.CV.BA.050468-8.01</t>
  </si>
  <si>
    <t>OMEGA DESENVOLVIMENTO DE ENERGIA 2 S.A.</t>
  </si>
  <si>
    <t>ASSURUA 5 I ENERGIA S.A.</t>
  </si>
  <si>
    <t>EOL.CV.BA.051785-2.01</t>
  </si>
  <si>
    <t>ASSURUA 5 II ENERGIA S.A.</t>
  </si>
  <si>
    <t>EOL.CV.BA.051786-0.01</t>
  </si>
  <si>
    <t>ASSURUA 5 III ENERGIA S.A.</t>
  </si>
  <si>
    <t>EOL.CV.BA.051787-9.01</t>
  </si>
  <si>
    <t>ASSURUA 5 IV ENERGIA S.A.</t>
  </si>
  <si>
    <t>EOL.CV.BA.051788-7.01</t>
  </si>
  <si>
    <t>ASSURUA 5 V ENERGIA S.A.</t>
  </si>
  <si>
    <t>EOL.CV.BA.051789-5.01</t>
  </si>
  <si>
    <t>ASSURUA 5 VI ENERGIA S.A.</t>
  </si>
  <si>
    <t>VENTOS DA BAHIA 2</t>
  </si>
  <si>
    <t>EOL.CV.BA.031758-6.01</t>
  </si>
  <si>
    <t>PARQUE EOLICO ALTO DO BONITO S.A.</t>
  </si>
  <si>
    <t>VENTOS DA BAHIA 4</t>
  </si>
  <si>
    <t>EOL.CV.BA.031770-5.01</t>
  </si>
  <si>
    <t>PARQUE EOLICO COLINA S.A.</t>
  </si>
  <si>
    <t>VENTOS DA BAHIA 8</t>
  </si>
  <si>
    <t>EOL.CV.BA.031771-3.01</t>
  </si>
  <si>
    <t>PARQUE EOLICO BOA VISTA S.A.</t>
  </si>
  <si>
    <t>VENTOS DA BAHIA I</t>
  </si>
  <si>
    <t>EOL.CV.BA.032526-0.01</t>
  </si>
  <si>
    <t>PARQUE EOLICO VENTOS DA BAHIA I S.A.</t>
  </si>
  <si>
    <t>VENTOS DA BAHIA III</t>
  </si>
  <si>
    <t>EOL.CV.BA.032527-9.01</t>
  </si>
  <si>
    <t>PARQUE EOLICO VENTOS DA BAHIA III S.A.</t>
  </si>
  <si>
    <t>VENTOS DA BAHIA IX</t>
  </si>
  <si>
    <t>EOL.CV.BA.032531-7.01</t>
  </si>
  <si>
    <t>PARQUE EOLICO VENTOS DA BAHIA IX S.A.</t>
  </si>
  <si>
    <t>VENTOS D BAHIA XVIII</t>
  </si>
  <si>
    <t>EOL.CV.BA.034883-0.01</t>
  </si>
  <si>
    <t>PARQUE EOLICO VENTOS DA BAHIA XVIII S.A.</t>
  </si>
  <si>
    <t>VENTOS DA BAHIA XIII</t>
  </si>
  <si>
    <t>EOL.CV.BA.032535-0.01</t>
  </si>
  <si>
    <t>PARQUE EOLICO VENTOS DA BAHIA XIII S.A.</t>
  </si>
  <si>
    <t>VENTOS DA BAHIA XIV</t>
  </si>
  <si>
    <t>EOL.CV.BA.032536-8.01</t>
  </si>
  <si>
    <t>PARQUE EOLICO VENTOS DA BAHIA XIV S.A.</t>
  </si>
  <si>
    <t>VENTOS DA BAHIA XXVI</t>
  </si>
  <si>
    <t>EOL.CV.BA.034889-9.01</t>
  </si>
  <si>
    <t>PARQUE EOLICO VENTOS DA BAHIA XXVII S.A.</t>
  </si>
  <si>
    <t>BAHIA XXIII</t>
  </si>
  <si>
    <t>EOL.CV.BA.035234-9.01</t>
  </si>
  <si>
    <t>PARQUE EOLICO VENTOS DA BAHIA XXIII S.A.</t>
  </si>
  <si>
    <t>PCH SERRA DAS AGULHA</t>
  </si>
  <si>
    <t>PCH.PH.MG.031207-0.01</t>
  </si>
  <si>
    <t>SERRA DAS AGULHAS ENERGIA S.A.</t>
  </si>
  <si>
    <t>Indaiá Grande</t>
  </si>
  <si>
    <t>INDAIA GRANDE</t>
  </si>
  <si>
    <t>PCH.PH.MS.030078-0.01</t>
  </si>
  <si>
    <t>INDAIA GRANDE ENERGIA S/A</t>
  </si>
  <si>
    <t>Indaiázinho</t>
  </si>
  <si>
    <t>INDAIAZINHO</t>
  </si>
  <si>
    <t>PCH.PH.MS.030079-9.01</t>
  </si>
  <si>
    <t>INDAIAZINHO ENERGIA S.A.</t>
  </si>
  <si>
    <t>PIPOCA</t>
  </si>
  <si>
    <t>PCH.PH.MG.002069-9.01</t>
  </si>
  <si>
    <t>HIDRELETRICA PIPOCA S.A.</t>
  </si>
  <si>
    <t xml:space="preserve">Gargaú </t>
  </si>
  <si>
    <t>GARGAU</t>
  </si>
  <si>
    <t>EOL.CV.RJ.028730-0.01</t>
  </si>
  <si>
    <t>Santa Vitória do Palmar</t>
  </si>
  <si>
    <t>CHUI IV</t>
  </si>
  <si>
    <t>EOL.CV.RS.030754-8.01</t>
  </si>
  <si>
    <t>OMEGA DESENVOLVIMENTO DE ENERGIA 15 S.A.</t>
  </si>
  <si>
    <t>CHUI V</t>
  </si>
  <si>
    <t>EOL.CV.RS.030760-2.01</t>
  </si>
  <si>
    <t>CHUI I</t>
  </si>
  <si>
    <t>EOL.CV.RS.030767-0.01</t>
  </si>
  <si>
    <t>CHUI II</t>
  </si>
  <si>
    <t>EOL.CV.RS.030790-4.01</t>
  </si>
  <si>
    <t>VERACE VI</t>
  </si>
  <si>
    <t>EOL.CV.RS.030740-8.01</t>
  </si>
  <si>
    <t>VERACE IV</t>
  </si>
  <si>
    <t>EOL.CV.RS.030741-6.01</t>
  </si>
  <si>
    <t>VERACE II</t>
  </si>
  <si>
    <t>EOL.CV.RS.030742-4.01</t>
  </si>
  <si>
    <t>VERACE I</t>
  </si>
  <si>
    <t>EOL.CV.RS.030745-9.01</t>
  </si>
  <si>
    <t>VERACE III</t>
  </si>
  <si>
    <t>EOL.CV.RS.030746-7.01</t>
  </si>
  <si>
    <t>VERACE VII</t>
  </si>
  <si>
    <t>EOL.CV.RS.030747-5.01</t>
  </si>
  <si>
    <t>VERACE IX</t>
  </si>
  <si>
    <t>EOL.CV.RS.030748-3.01</t>
  </si>
  <si>
    <t>VERACE 10</t>
  </si>
  <si>
    <t>EOL.CV.RS.030749-1.01</t>
  </si>
  <si>
    <t>VERACE VIII</t>
  </si>
  <si>
    <t>EOL.CV.RS.030755-6.01</t>
  </si>
  <si>
    <t>MINUANO II</t>
  </si>
  <si>
    <t>EOL.CV.RS.030791-2.01</t>
  </si>
  <si>
    <t>VERACE 5</t>
  </si>
  <si>
    <t>EOL.CV.RS.030829-3.01</t>
  </si>
  <si>
    <t>MINUANO I</t>
  </si>
  <si>
    <t>EOL.CV.RS.030844-7.01</t>
  </si>
  <si>
    <t>Hermenegildo</t>
  </si>
  <si>
    <t>CHUI IX</t>
  </si>
  <si>
    <t>EOL.CV.RS.031517-6.01</t>
  </si>
  <si>
    <t>VERACE 35</t>
  </si>
  <si>
    <t>EOL.CV.RS.031539-7.01</t>
  </si>
  <si>
    <t>VERACE 25</t>
  </si>
  <si>
    <t>EOL.CV.RS.031541-9.01</t>
  </si>
  <si>
    <t>VERACE 29</t>
  </si>
  <si>
    <t>EOL.CV.RS.031557-5.01</t>
  </si>
  <si>
    <t>VERACE 31</t>
  </si>
  <si>
    <t>EOL.CV.RS.031558-3.01</t>
  </si>
  <si>
    <t>VERACE 26</t>
  </si>
  <si>
    <t>EOL.CV.RS.031559-1.01</t>
  </si>
  <si>
    <t>VERACE 24</t>
  </si>
  <si>
    <t>EOL.CV.RS.031561-3.01</t>
  </si>
  <si>
    <t>VERACE 28</t>
  </si>
  <si>
    <t>EOL.CV.RS.031578-8.01</t>
  </si>
  <si>
    <t>VERACE 27</t>
  </si>
  <si>
    <t>EOL.CV.RS.031600-8.01</t>
  </si>
  <si>
    <t>VERACE 34</t>
  </si>
  <si>
    <t>EOL.CV.RS.031601-6.01</t>
  </si>
  <si>
    <t>VERACE 30</t>
  </si>
  <si>
    <t>EOL.CV.RS.031602-4.01</t>
  </si>
  <si>
    <t>VERACE 36</t>
  </si>
  <si>
    <t>EOL.CV.RS.031610-5.01</t>
  </si>
  <si>
    <t>Distributed Generation</t>
  </si>
  <si>
    <r>
      <rPr>
        <vertAlign val="superscript"/>
        <sz val="8"/>
        <color theme="3"/>
        <rFont val="Poppins"/>
      </rPr>
      <t>7</t>
    </r>
    <r>
      <rPr>
        <sz val="8"/>
        <color theme="3"/>
        <rFont val="Poppins"/>
      </rPr>
      <t xml:space="preserve"> Considers 31% load factor for the first year.</t>
    </r>
  </si>
  <si>
    <t>Goodnight 1</t>
  </si>
  <si>
    <t>Hybrid Assuruá  
(Late Stage)</t>
  </si>
  <si>
    <t>100 MW</t>
  </si>
  <si>
    <t>Wind Pipeline
(Late Stage)</t>
  </si>
  <si>
    <t>124.8 MW</t>
  </si>
  <si>
    <t>BR</t>
  </si>
  <si>
    <t>US</t>
  </si>
  <si>
    <t>Solar Pipeline
(Mid + Early Stage)</t>
  </si>
  <si>
    <t>Wind Pipeline
(Mid + Early Stage)</t>
  </si>
  <si>
    <t>Storage Pipeline
(Early Stage)</t>
  </si>
  <si>
    <t>BR + US</t>
  </si>
  <si>
    <t>Up to 4,200 Mwac</t>
  </si>
  <si>
    <t>Texas, US</t>
  </si>
  <si>
    <t>Bahia, BR</t>
  </si>
  <si>
    <t>Up to 260 MW</t>
  </si>
  <si>
    <t>Up to 864 MW</t>
  </si>
  <si>
    <t>Up to 510 MW</t>
  </si>
  <si>
    <t>Up to 108 MW</t>
  </si>
  <si>
    <t>~26%</t>
  </si>
  <si>
    <t>38% - 42%</t>
  </si>
  <si>
    <t>TUST | TUSD</t>
  </si>
  <si>
    <t>BR Average Term [2024-2033]</t>
  </si>
  <si>
    <t>BR Average Price [2024-2033]</t>
  </si>
  <si>
    <t>DG Average Term [2024-2033]</t>
  </si>
  <si>
    <t>DG Average Sales Price [2024-2033]</t>
  </si>
  <si>
    <t>US Average Term [2024-2033]</t>
  </si>
  <si>
    <t>Consolidated Average Sales Price [2024-2033]</t>
  </si>
  <si>
    <t>Consolidated Average Term [2024-2033]</t>
  </si>
  <si>
    <t xml:space="preserve">Serena Portfolio  </t>
  </si>
  <si>
    <t xml:space="preserve">BR Operational Portfolio </t>
  </si>
  <si>
    <t xml:space="preserve">Consolidated Energy Portfolio </t>
  </si>
  <si>
    <t>BR Utility Scale Energy Portfolio</t>
  </si>
  <si>
    <t xml:space="preserve">Distributed Generation Energy Portfolio </t>
  </si>
  <si>
    <t xml:space="preserve">US Energy Portfolio </t>
  </si>
  <si>
    <t>Non-controlling interest (Minority Interest in Chuí)</t>
  </si>
  <si>
    <r>
      <t>Tax Equity Partner Allocation</t>
    </r>
    <r>
      <rPr>
        <b/>
        <vertAlign val="superscript"/>
        <sz val="8"/>
        <rFont val="Poppins"/>
      </rPr>
      <t>1</t>
    </r>
  </si>
  <si>
    <t>Adjusted Net Income (in million Reais)</t>
  </si>
  <si>
    <t>Tax Equity IFRS effect of interest accrual</t>
  </si>
  <si>
    <t>Spot Market ("Merchant - US")</t>
  </si>
  <si>
    <t>Indebtedness Breakdown (in million Reais)</t>
  </si>
  <si>
    <t>Assuruá 5 Energia S.A. (Assuruá 4 and 5 Holding)</t>
  </si>
  <si>
    <t>ASSR11</t>
  </si>
  <si>
    <t>IPCA + 6.50%</t>
  </si>
  <si>
    <t>ASSR21</t>
  </si>
  <si>
    <t>IPCA + 2.84%</t>
  </si>
  <si>
    <t>Term Loan</t>
  </si>
  <si>
    <t>Quarterly</t>
  </si>
  <si>
    <t>SOFR + 1.75%</t>
  </si>
  <si>
    <t>Tax Equity</t>
  </si>
  <si>
    <t>USD + 7.90%</t>
  </si>
  <si>
    <t>Gross Debt Before Tax Equity Offset</t>
  </si>
  <si>
    <t>(-) Goodnight 1</t>
  </si>
  <si>
    <t>4131 Resolution</t>
  </si>
  <si>
    <t>1Q24</t>
  </si>
  <si>
    <t>¹ Includes only consolidated investments. Does not consider Tax Equity Investment (not considered as debt under US GAAP).</t>
  </si>
  <si>
    <t>PPA Index</t>
  </si>
  <si>
    <t>IPCA</t>
  </si>
  <si>
    <t>IGPM</t>
  </si>
  <si>
    <r>
      <t>Ventos da Bahia 1 and 2</t>
    </r>
    <r>
      <rPr>
        <vertAlign val="superscript"/>
        <sz val="8"/>
        <color theme="3"/>
        <rFont val="Poppins"/>
      </rPr>
      <t>5</t>
    </r>
  </si>
  <si>
    <r>
      <t>Ventos da Bahia 3</t>
    </r>
    <r>
      <rPr>
        <vertAlign val="superscript"/>
        <sz val="8"/>
        <color theme="3"/>
        <rFont val="Poppins"/>
      </rPr>
      <t>5</t>
    </r>
  </si>
  <si>
    <r>
      <t>SE/CO Complex</t>
    </r>
    <r>
      <rPr>
        <b/>
        <vertAlign val="superscript"/>
        <sz val="8"/>
        <color theme="9"/>
        <rFont val="Poppins"/>
      </rPr>
      <t>5</t>
    </r>
  </si>
  <si>
    <t>51% - 100%</t>
  </si>
  <si>
    <r>
      <t>70%</t>
    </r>
    <r>
      <rPr>
        <vertAlign val="superscript"/>
        <sz val="8"/>
        <color theme="3"/>
        <rFont val="Poppins"/>
      </rPr>
      <t>6</t>
    </r>
  </si>
  <si>
    <r>
      <t>70%</t>
    </r>
    <r>
      <rPr>
        <vertAlign val="superscript"/>
        <sz val="8"/>
        <color theme="3"/>
        <rFont val="Poppins"/>
      </rPr>
      <t>4</t>
    </r>
  </si>
  <si>
    <t>98.9 Mwac</t>
  </si>
  <si>
    <t>¹ Considers Company's proportional stake of 50% until 1Q24. The Company concluded the asset swap with EDFR on March 28, 2024. The Company started to consolidate 100% of Ventos da Bahia and no longer has a stake in Pirapora.</t>
  </si>
  <si>
    <t>PTC Revenue</t>
  </si>
  <si>
    <t>¹ The Company currently holds 70%. 87 MW from the JV with Apolo (70%), 5 MW from Serena’s own investment (100%) and 6.9 MW with other partner (50%).</t>
  </si>
  <si>
    <r>
      <rPr>
        <vertAlign val="superscript"/>
        <sz val="8"/>
        <color theme="3"/>
        <rFont val="Poppins"/>
      </rPr>
      <t>4</t>
    </r>
    <r>
      <rPr>
        <sz val="8"/>
        <color theme="3"/>
        <rFont val="Poppins"/>
      </rPr>
      <t xml:space="preserve"> The Company currently holds 70%. 87 MW from the JV with Apolo (70%), 5 MW from Serena’s own investment (100%) and 6.9 MW with other partner (50%).</t>
    </r>
  </si>
  <si>
    <r>
      <rPr>
        <vertAlign val="superscript"/>
        <sz val="8"/>
        <color theme="3"/>
        <rFont val="Poppins"/>
      </rPr>
      <t>6</t>
    </r>
    <r>
      <rPr>
        <sz val="8"/>
        <color theme="3"/>
        <rFont val="Poppins"/>
      </rPr>
      <t xml:space="preserve"> The Company currently holds 70%. 87 MW from the JV with Apolo (70%), 5 MW from Serena’s own investment (100%) and 6.9 MW with other partner (50%).</t>
    </r>
  </si>
  <si>
    <t>2Q24</t>
  </si>
  <si>
    <t>OMGE15</t>
  </si>
  <si>
    <t>CDI + 1.65%</t>
  </si>
  <si>
    <t>TJLP + 2.47%</t>
  </si>
  <si>
    <t>Serena Power Bridge Loan</t>
  </si>
  <si>
    <t>Trading MTM - BR</t>
  </si>
  <si>
    <t>CCEE Asset Code 
(Código do Ativo)</t>
  </si>
  <si>
    <t>3Q24</t>
  </si>
  <si>
    <t>Trading MTM  - US</t>
  </si>
  <si>
    <t>All phases: up to 80%
(pending Fundo Clima and 
Finem from BNDES)</t>
  </si>
  <si>
    <t>BR Assets - Utility Scale</t>
  </si>
  <si>
    <t>US Assets - Utility Scale</t>
  </si>
  <si>
    <t>DG Asset s</t>
  </si>
  <si>
    <t>DG Complex</t>
  </si>
  <si>
    <t>US Average Sales Price [2024-2033] in R$/MWh</t>
  </si>
  <si>
    <t>US Average Sales Price [2024-2033] in US$/MWh</t>
  </si>
  <si>
    <t>Personnel Expenses</t>
  </si>
  <si>
    <t>Operating and maintenance costs</t>
  </si>
  <si>
    <t>Administrative, personnel and general expenses</t>
  </si>
  <si>
    <t>Interest on Loans, Financing and Debentures and Transaction Costs</t>
  </si>
  <si>
    <t>Pipoca (proportional to 51%) and minority Interest in Arco Energia S.A.</t>
  </si>
  <si>
    <t>Retained Earnings</t>
  </si>
  <si>
    <t>Amortization Curve¹ (in million Reais)</t>
  </si>
  <si>
    <t>Expected Refinancing Plan 2025¹</t>
  </si>
  <si>
    <t>¹ Serena Desenvolvimento' R$650mm debenture.</t>
  </si>
  <si>
    <t>Accounting Consolidation</t>
  </si>
  <si>
    <t>% Stake</t>
  </si>
  <si>
    <t>Classification</t>
  </si>
  <si>
    <t>Serena Geração S.A.</t>
  </si>
  <si>
    <t>São Paulo</t>
  </si>
  <si>
    <t>Serena Energia S.A.' Companies</t>
  </si>
  <si>
    <t>Full</t>
  </si>
  <si>
    <t>Controlled - Direct</t>
  </si>
  <si>
    <t>Controlled - Indirect</t>
  </si>
  <si>
    <t>Bahia</t>
  </si>
  <si>
    <t>Serena Comercializadora de Energia S.A.</t>
  </si>
  <si>
    <t>Holding</t>
  </si>
  <si>
    <t>Assuruá Energia S.A.</t>
  </si>
  <si>
    <t>Assuruá 1 Energia S.A.</t>
  </si>
  <si>
    <t>Assuruá 1 I Energia S.A.</t>
  </si>
  <si>
    <t>Assuruá 1 - SPE</t>
  </si>
  <si>
    <t>Assuruá 1 and 2 - Holding</t>
  </si>
  <si>
    <t>Assuruá 1 - Holding</t>
  </si>
  <si>
    <t>Assuruá 1 II Energia S.A.</t>
  </si>
  <si>
    <t>Assuruá 1 III Energia S.A.</t>
  </si>
  <si>
    <t>Assuruá 2 Energia S.A.</t>
  </si>
  <si>
    <t>Assuruá 2 - Holding</t>
  </si>
  <si>
    <t>Assuruá 2 I Energia S.A.</t>
  </si>
  <si>
    <t>Assuruá 2 - SPE</t>
  </si>
  <si>
    <t>Assuruá 2 II Energia S.A.</t>
  </si>
  <si>
    <t>Assuruá 2 III Energia S.A.</t>
  </si>
  <si>
    <t>Assuruá 2 IV Energia S.A.</t>
  </si>
  <si>
    <t>Assuruá 2 V Energia S.A.</t>
  </si>
  <si>
    <t>Assuruá 2 VI Energia S.A.</t>
  </si>
  <si>
    <t>Assuruá 2 VII Energia S.A.</t>
  </si>
  <si>
    <t>Assuruá 2 VIII Energia S.A.</t>
  </si>
  <si>
    <t>Assuruá 2 IX Energia S.A.</t>
  </si>
  <si>
    <t>Assuruá 2 X Energia S.A.</t>
  </si>
  <si>
    <t>Assuruá 3 Energia S.A.</t>
  </si>
  <si>
    <t>Assuruá 3 - Holding</t>
  </si>
  <si>
    <t>Assuruá 3 I Energia S.A.</t>
  </si>
  <si>
    <t>Assuruá 3 - SPE</t>
  </si>
  <si>
    <t>Assuruá 3 II Energia S.A.</t>
  </si>
  <si>
    <t>Delta 1 Energia S.A.</t>
  </si>
  <si>
    <t>Piauí</t>
  </si>
  <si>
    <t>Delta 1 I Energia S.A.</t>
  </si>
  <si>
    <t>Delta 1 - Holding</t>
  </si>
  <si>
    <t>Delta 1 - SPE</t>
  </si>
  <si>
    <t>Delta 1 II Energia S.A.</t>
  </si>
  <si>
    <t>Delta 1 III Energia S.A.</t>
  </si>
  <si>
    <t xml:space="preserve">Serena Geração 1 S.A. </t>
  </si>
  <si>
    <t>Delta 2 and Serra das Agulhas - Holding</t>
  </si>
  <si>
    <t>Delta 2 Energia S.A.</t>
  </si>
  <si>
    <t>Delta 2 - Holding</t>
  </si>
  <si>
    <t>Delta 2 I Energia S.A.</t>
  </si>
  <si>
    <t>Delta 2 - SPE</t>
  </si>
  <si>
    <t>Delta 2 II Energia S.A.</t>
  </si>
  <si>
    <t>Delta 2 III Energia S.A.</t>
  </si>
  <si>
    <t>Musca Energia S.A.</t>
  </si>
  <si>
    <t>Minas Gerais</t>
  </si>
  <si>
    <t>Serra das Agulhas - Holding</t>
  </si>
  <si>
    <t>Serra das Agulhas Energia S.A.</t>
  </si>
  <si>
    <t>Serra das Agulhas - SPE</t>
  </si>
  <si>
    <t>Delta 3 Energia S.A.</t>
  </si>
  <si>
    <t>Maranhão</t>
  </si>
  <si>
    <t>Delta 3 - Holding</t>
  </si>
  <si>
    <t>Delta 3 I Energia S.A.</t>
  </si>
  <si>
    <t>Delta 3 - SPE</t>
  </si>
  <si>
    <t>Delta 3 II Energia S.A.</t>
  </si>
  <si>
    <t>Delta 3 III Energia S.A.</t>
  </si>
  <si>
    <t>Delta 3 IV Energia S.A.</t>
  </si>
  <si>
    <t>Delta 3 V Energia S.A.</t>
  </si>
  <si>
    <t>Delta 3 VI Energia S.A.</t>
  </si>
  <si>
    <t>Delta 3 VII Energia S.A.</t>
  </si>
  <si>
    <t>Delta 3 VIII Energia S.A.</t>
  </si>
  <si>
    <t>Delta 5 I Energia S.A.</t>
  </si>
  <si>
    <t>Delta 5 - SPE</t>
  </si>
  <si>
    <t>Delta 5 II Energia S.A.</t>
  </si>
  <si>
    <t>Delta 6 I Energia S.A.</t>
  </si>
  <si>
    <t>Delta 6 - SPE</t>
  </si>
  <si>
    <t>Delta 6 II Energia S.A.</t>
  </si>
  <si>
    <t>Delta 7 e 8 Holding S.A.</t>
  </si>
  <si>
    <t>Delta 7 and 8 - Holding</t>
  </si>
  <si>
    <t>Delta 7 I Energia S.A.</t>
  </si>
  <si>
    <t>Delta 7 - SPE</t>
  </si>
  <si>
    <t>Delta 7 II Energia S.A.</t>
  </si>
  <si>
    <t>Delta 8 I Energia S.A.</t>
  </si>
  <si>
    <t>Delta 8 - SPE</t>
  </si>
  <si>
    <t>Indaiá Grande Energia S.A.</t>
  </si>
  <si>
    <t>Mato Grosso do Sul</t>
  </si>
  <si>
    <t>Indaiás - SPE</t>
  </si>
  <si>
    <t>Indaiazinho Energia S.A.</t>
  </si>
  <si>
    <t>Hidrelétrica Pipoca S.A.</t>
  </si>
  <si>
    <t>Pipoca - SPE</t>
  </si>
  <si>
    <t>GD Parnaíba Energia S.A.</t>
  </si>
  <si>
    <t>Serena UC Energia S.A.</t>
  </si>
  <si>
    <t>Serena Desenvolvimento de Energia 33 S.A.</t>
  </si>
  <si>
    <t>Serena Chuí Holding Energia S.A.</t>
  </si>
  <si>
    <t>Serana Chuí I Energia S.A.</t>
  </si>
  <si>
    <t>Rio Grande do Sul</t>
  </si>
  <si>
    <t>Ventos da Bahia 1 Geração de Energia S.A.</t>
  </si>
  <si>
    <t>Ventos da Bahia 1 - Holding</t>
  </si>
  <si>
    <t>Parque Eólico Alto do Bonito S.A.</t>
  </si>
  <si>
    <t>Ventos da Bahia 1 - SPE</t>
  </si>
  <si>
    <t>Parque Eólico Boas Vistas S.A.</t>
  </si>
  <si>
    <t>Parque Eólico Colina S.A.</t>
  </si>
  <si>
    <t>Ventos da Bahia 2 Geração de Energia S.A.</t>
  </si>
  <si>
    <t>Ventos da Bahia 2 - Holding</t>
  </si>
  <si>
    <t>Parque Eólico Ventos da Bahia I S.A.</t>
  </si>
  <si>
    <t>Parque Eólico Ventos da Bahia III S.A.</t>
  </si>
  <si>
    <t>Parque Eólico Ventos da Bahia IX S.A.</t>
  </si>
  <si>
    <t>Parque Eólico Ventos da Bahia XVIII S.A.</t>
  </si>
  <si>
    <t>Ventos da Bahia 3 Geração de Energia S.A.</t>
  </si>
  <si>
    <t>Ventos da Bahia 3 - Holding</t>
  </si>
  <si>
    <t>Ventos da Bahia 2 - SPE</t>
  </si>
  <si>
    <t>Ventos da Bahia 3 - SPE</t>
  </si>
  <si>
    <t>Serena Desenvolvimento S.A.</t>
  </si>
  <si>
    <t>Assuruá 4 e 5 Holding Energia .S.A</t>
  </si>
  <si>
    <t>Joint Venture</t>
  </si>
  <si>
    <t>Assuruá 4 and 5 - Holding</t>
  </si>
  <si>
    <t>Assuruá 4 Subholding I Energia S.A.</t>
  </si>
  <si>
    <t>Assuruá 4 - Holding (3 SPEs)</t>
  </si>
  <si>
    <t>Assuruá 4 I Energia S.A.</t>
  </si>
  <si>
    <t>Assuruá 4 - SPE</t>
  </si>
  <si>
    <t>Assuruá 4 II Energia S.A.</t>
  </si>
  <si>
    <t>Assuruá 4 III Energia S.A.</t>
  </si>
  <si>
    <t>Assuruá 4 IV Energia S.A.</t>
  </si>
  <si>
    <t>Assuruá 4 Subholding II Energia S.A.</t>
  </si>
  <si>
    <t>Assuruá 4 V Energia S.A.</t>
  </si>
  <si>
    <t>Assuruá 4 VI Energia S.A.</t>
  </si>
  <si>
    <t>Assuruá 5 I Energia S.A.</t>
  </si>
  <si>
    <t>Assuruá 5 - SPE</t>
  </si>
  <si>
    <t>Assuruá 5 II Energia S.A.</t>
  </si>
  <si>
    <t>Assuruá 5 III Energia S.A.</t>
  </si>
  <si>
    <t>Assuruá 5 IV Energia S.A.</t>
  </si>
  <si>
    <t>Assuruá 5 V Energia S.A.</t>
  </si>
  <si>
    <t>Assuruá 5 VI Energia S.A.</t>
  </si>
  <si>
    <t>Assuruá 5 Subholding Energia S.A.</t>
  </si>
  <si>
    <t>Assuruá 6 Energia S.A.</t>
  </si>
  <si>
    <t>Delta Maranhão Holding Energia S.A.</t>
  </si>
  <si>
    <t>Delta MA I Energia S.A.</t>
  </si>
  <si>
    <t>Delta MA II Energia S.A.</t>
  </si>
  <si>
    <t>Delta MA III Energia S.A.</t>
  </si>
  <si>
    <t>Delta MA IV Energia S.A.</t>
  </si>
  <si>
    <t>Delta MA V Energia S.A.</t>
  </si>
  <si>
    <t>Delta MA VI Energia S.A.</t>
  </si>
  <si>
    <t>Arco Energia S.A.</t>
  </si>
  <si>
    <t>Arco DG Assets - Holding</t>
  </si>
  <si>
    <t>Arco DG Assets - SPE</t>
  </si>
  <si>
    <t>Arco Energia 3 S.A.</t>
  </si>
  <si>
    <t>Arco Energia 4 S.A.</t>
  </si>
  <si>
    <t>Arco Energia 5 S.A.</t>
  </si>
  <si>
    <t>Arco Energia 6 S.A.</t>
  </si>
  <si>
    <t>Sol 345 Energia S.A.</t>
  </si>
  <si>
    <t>Serena Desenvolvimento de Energia 14 S.A.</t>
  </si>
  <si>
    <t>Serena Desenvolvimento de Energia Subholding I S.A.</t>
  </si>
  <si>
    <t>Serena Desenvolvimento de Energia 16 S.A.</t>
  </si>
  <si>
    <t>Serena Desenvolvimento de Energia 17 S.A.</t>
  </si>
  <si>
    <t>Serena Desenvolvimento de Energia 19 S.A.</t>
  </si>
  <si>
    <t>Serena Desenvolvimento de Energia 22 S.A.</t>
  </si>
  <si>
    <t>Serena Desenvolvimento de Energia 27 S.A.</t>
  </si>
  <si>
    <t>Serena Desenvolvimento de Energia 28 S.A.</t>
  </si>
  <si>
    <t>Sol 5 Energia S.A.</t>
  </si>
  <si>
    <t>Serena Desenvolvimento de Energia 30 S.A.</t>
  </si>
  <si>
    <t>Sol 1 Energia S.A.</t>
  </si>
  <si>
    <t>Sol 2 Energia S.A.</t>
  </si>
  <si>
    <t>Serena Desenvolvimento de Energia 34 S.A.</t>
  </si>
  <si>
    <t>Serena Desenvolvimento de Energia 35 S.A.</t>
  </si>
  <si>
    <t>Serena Desenvolvimento de Energia 37 S.A.</t>
  </si>
  <si>
    <t>Serena Desenvolvimento de Energia 38 S.A.</t>
  </si>
  <si>
    <t>Serena Desenvolvimento de Energia 39 S.A.</t>
  </si>
  <si>
    <t>Serena Desenvolvimento de Energia 40 S.A.</t>
  </si>
  <si>
    <t>Emana Investimento de Energia S.A.</t>
  </si>
  <si>
    <t>DG Assets</t>
  </si>
  <si>
    <t>Resolution
2024 - 2025 Cycle</t>
  </si>
  <si>
    <t>REH 3.349/2024</t>
  </si>
  <si>
    <t>REH 3.320/2024</t>
  </si>
  <si>
    <t>REH 3.328/2024</t>
  </si>
  <si>
    <t>REH 3.312/2024</t>
  </si>
  <si>
    <t>EMPRESA BRASILEIRA DE PARTICIPACOES EM ENERGIA NUCLEAR E BINACIONAL S.A. - ENBPAR</t>
  </si>
  <si>
    <t>EOL Assuruá 5 II</t>
  </si>
  <si>
    <t>EOL Assuruá 5 III</t>
  </si>
  <si>
    <t>EOL Assuruá 5 IV</t>
  </si>
  <si>
    <t>EOL Assuruá 5 V</t>
  </si>
  <si>
    <t>EOL AssuruÃ¡ 5 VI</t>
  </si>
  <si>
    <t>EOL Assuruá 4 I</t>
  </si>
  <si>
    <t>EOL Assuruá 4 III</t>
  </si>
  <si>
    <t>EOL Assuruá 4 V</t>
  </si>
  <si>
    <t>EOL Assuruá 4 II</t>
  </si>
  <si>
    <t>EOL Assuruá 4 IV</t>
  </si>
  <si>
    <t>EOL Assuruá 4 VI</t>
  </si>
  <si>
    <t>EOL Assuruá 5 I</t>
  </si>
  <si>
    <t>EOL.CV.BA.051784-4.01</t>
  </si>
  <si>
    <t>CONJ. PAULINO NEVES</t>
  </si>
  <si>
    <t>CONJ. GENTIO DO OURO I</t>
  </si>
  <si>
    <t>CONJ. LARANJEIRAS</t>
  </si>
  <si>
    <t>CONJ. VENTOS DA BAHIA</t>
  </si>
  <si>
    <t>ONS Complex Group
(Nome Usina - Complexo ONS)</t>
  </si>
  <si>
    <t>CONJ. SANTA VITÓRIA DO PALMAR</t>
  </si>
  <si>
    <t>Pipoca - Balance Sheet and Income Statement</t>
  </si>
  <si>
    <t>Assuruá 4 &amp; 5 Holding Energia S.A. - Balance Sheet and Income Statement</t>
  </si>
  <si>
    <t>Serena Geração S.A. (Holding View) - Balance Sheet and Income Statement</t>
  </si>
  <si>
    <t>Serena Geração S.A. (Consolidated View) - Balance Sheet and Income Statement</t>
  </si>
  <si>
    <t>Tax Regime</t>
  </si>
  <si>
    <t>Deemed Taxable Income Method (lucro presumido)</t>
  </si>
  <si>
    <t>Actual Income Method
(lucro real)</t>
  </si>
  <si>
    <t>Energy Balance (Energético - ENE)</t>
  </si>
  <si>
    <t>Reliability (Confiabilidade - CNF)</t>
  </si>
  <si>
    <t>Electric (Elétrico - REL)</t>
  </si>
  <si>
    <t>Total Curtailment</t>
  </si>
  <si>
    <t>Please see the 'CCEE and ONS Assets Code' tab for a list of Serena's assets covered by the restrictions imposed by the ONS.</t>
  </si>
  <si>
    <t>Assets connected to the distribution network are not exposed to restrictions set by ONS (Delta PI - Delta 1 and 2, Ventos da Bahia 1, Gargaú, SHPs and DG assets).</t>
  </si>
  <si>
    <t>Curtailment (in GWh)¹</t>
  </si>
  <si>
    <t>Balance Sheet (in million Reais)</t>
  </si>
  <si>
    <t>Current assets</t>
  </si>
  <si>
    <t>Non-current assets</t>
  </si>
  <si>
    <t>Property, plant and equipment</t>
  </si>
  <si>
    <t>KPIs (in million Reais) - 100% view</t>
  </si>
  <si>
    <t>Current liabilities</t>
  </si>
  <si>
    <t>Non-current liabilities</t>
  </si>
  <si>
    <t>Profit reserves</t>
  </si>
  <si>
    <t>Retained earnings</t>
  </si>
  <si>
    <t>Total liabilities and equity</t>
  </si>
  <si>
    <t>Total equity</t>
  </si>
  <si>
    <t>Total liabilities</t>
  </si>
  <si>
    <t>Total assets</t>
  </si>
  <si>
    <t>Revenues</t>
  </si>
  <si>
    <t>EBIT</t>
  </si>
  <si>
    <t>EBT</t>
  </si>
  <si>
    <t>Income taxes</t>
  </si>
  <si>
    <t xml:space="preserve"> Net income (Losses) </t>
  </si>
  <si>
    <t>Financial income</t>
  </si>
  <si>
    <t>Financial expenses</t>
  </si>
  <si>
    <t>Income Statement (in million Reais)</t>
  </si>
  <si>
    <t>2016 to 2020: Result equivalent to Serena Geração.</t>
  </si>
  <si>
    <t>Related parties</t>
  </si>
  <si>
    <t>Recoverable taxes</t>
  </si>
  <si>
    <t>Equity adjustment</t>
  </si>
  <si>
    <t>Non-controlling interest</t>
  </si>
  <si>
    <t>Other operating income (expenses)</t>
  </si>
  <si>
    <t>Equity income</t>
  </si>
  <si>
    <t xml:space="preserve">KPIs (in million Reais) </t>
  </si>
  <si>
    <t>Cash Flow (in million Reais)</t>
  </si>
  <si>
    <t>Total revenues (Energy Gross Profit)</t>
  </si>
  <si>
    <t>Merchant + RECs</t>
  </si>
  <si>
    <t>Others (non-cash)</t>
  </si>
  <si>
    <t>Opex &amp; Expenses</t>
  </si>
  <si>
    <t>Loss before taxes on income</t>
  </si>
  <si>
    <t>Adjustments for noncash items:</t>
  </si>
  <si>
    <t>Equity in results of investees</t>
  </si>
  <si>
    <t>Accrued interest on loans, financing, debenture and transaction cost amortization</t>
  </si>
  <si>
    <t>Accrued interest on leases</t>
  </si>
  <si>
    <t>Accrued Income on marketable securities</t>
  </si>
  <si>
    <t>Accrued income on financial instruments - MTM trading portfolio</t>
  </si>
  <si>
    <t>Changes in assets/ liabilities</t>
  </si>
  <si>
    <t>Decrease (increase) in other assets</t>
  </si>
  <si>
    <t>Increase (decrease) in trade account payable</t>
  </si>
  <si>
    <t>Increase (decrease) in other liabilities</t>
  </si>
  <si>
    <t>Cash flow from operating activities</t>
  </si>
  <si>
    <t>Dividend received</t>
  </si>
  <si>
    <t>Net cash generated by (used in) operating activities</t>
  </si>
  <si>
    <t>Interest paid on loan, financing and debenture</t>
  </si>
  <si>
    <t>Income taxes paid</t>
  </si>
  <si>
    <t>Decrease (increase) in trade account receivable</t>
  </si>
  <si>
    <t>Non-cash effects</t>
  </si>
  <si>
    <t>Cash flow from investing activities</t>
  </si>
  <si>
    <t>Acquisition of investments</t>
  </si>
  <si>
    <t>Additions to property and equipment and intangible assets</t>
  </si>
  <si>
    <t>Recurring</t>
  </si>
  <si>
    <t>Growth</t>
  </si>
  <si>
    <t>Advance for future capital increase in subsidiaries</t>
  </si>
  <si>
    <t>Marketable securities - restricted cash</t>
  </si>
  <si>
    <t>Cash flow (used in) investing activities</t>
  </si>
  <si>
    <t>Cash flow from financing activities</t>
  </si>
  <si>
    <t xml:space="preserve">New loans, financing and debenture </t>
  </si>
  <si>
    <t xml:space="preserve">Amortization of loans, financing and debenture </t>
  </si>
  <si>
    <t>Capital Increase by non-controlling shareholders in subsidiaries</t>
  </si>
  <si>
    <t>Capital Increase</t>
  </si>
  <si>
    <t>Leases paid</t>
  </si>
  <si>
    <t>Dividends Paid</t>
  </si>
  <si>
    <t>Other Financing Activities</t>
  </si>
  <si>
    <t xml:space="preserve">Cash flow generated by financing activities </t>
  </si>
  <si>
    <t xml:space="preserve">Increase (decrease) in cash and cash equivalents </t>
  </si>
  <si>
    <t>Effects of exchange rate changes on cash and cash equivalents</t>
  </si>
  <si>
    <t>Increase (decrease) in cash and cash equivalents  after FX</t>
  </si>
  <si>
    <t>Considers 100%. The Company has a 51% stake in Pipoca.</t>
  </si>
  <si>
    <t>Cash Flow Statement</t>
  </si>
  <si>
    <t>P&amp;L - Goodnight 1</t>
  </si>
  <si>
    <t>Curtailment ONS</t>
  </si>
  <si>
    <t>PTC tax recoverable (amortizing Tax Equity Balance)</t>
  </si>
  <si>
    <t xml:space="preserve">Notes: The Company restated on March 18, 2024 the financial statements for the years ended on December 31, 2023, 2022, and 2021. </t>
  </si>
  <si>
    <t>50% discount for 
Incentivized Energy (I50) 
Applied for all Serena assets in Brazil</t>
  </si>
  <si>
    <t>CDI + 2.60%</t>
  </si>
  <si>
    <t>Pipoca, Serra das Agulhas, 
Indaiás and Gargaú</t>
  </si>
  <si>
    <t>Wind and Hydro - SHP</t>
  </si>
  <si>
    <t>SOFR + 2.60%</t>
  </si>
  <si>
    <r>
      <rPr>
        <vertAlign val="superscript"/>
        <sz val="8"/>
        <color theme="3"/>
        <rFont val="Poppins"/>
      </rPr>
      <t>4</t>
    </r>
    <r>
      <rPr>
        <sz val="8"/>
        <color theme="3"/>
        <rFont val="Poppins"/>
      </rPr>
      <t xml:space="preserve"> After the conclusion of the asset swap with EDFR by the end of March 2024, the Company started consolidating 100% of Ventos da Bahia 1, 2 and 3 (in Bahia Cluster) and EDFR now holds 100% of Pirapora (formerly in SE/CO Cluster). </t>
    </r>
  </si>
  <si>
    <r>
      <rPr>
        <vertAlign val="superscript"/>
        <sz val="8"/>
        <color theme="3"/>
        <rFont val="Poppins"/>
      </rPr>
      <t>3</t>
    </r>
    <r>
      <rPr>
        <sz val="8"/>
        <color theme="3"/>
        <rFont val="Poppins"/>
      </rPr>
      <t xml:space="preserve"> Assuruá 4 reached full COD on February, 2023, and Assuruá 5 reached full COD on October, 2023.</t>
    </r>
  </si>
  <si>
    <r>
      <rPr>
        <vertAlign val="superscript"/>
        <sz val="8"/>
        <color theme="3"/>
        <rFont val="Poppins"/>
      </rPr>
      <t>2</t>
    </r>
    <r>
      <rPr>
        <sz val="8"/>
        <color theme="3"/>
        <rFont val="Poppins"/>
      </rPr>
      <t xml:space="preserve"> Does not consider grid and internal losses. </t>
    </r>
  </si>
  <si>
    <r>
      <rPr>
        <vertAlign val="superscript"/>
        <sz val="8"/>
        <color theme="3"/>
        <rFont val="Poppins"/>
      </rPr>
      <t>1</t>
    </r>
    <r>
      <rPr>
        <sz val="8"/>
        <color theme="3"/>
        <rFont val="Poppins"/>
      </rPr>
      <t xml:space="preserve"> Net of wake effects impact from all expansions and balanced by operational data. Considers current stake in the assets. After the conclusion of the asset swap with EDFR by the end of March 2024, the Company started consolidating 100% of Ventos da Bahia 1, 2 and 3 (in Bahia Cluster) and EDFR now holds 100% of Pirapora (formerly in SE/CO Cluster). </t>
    </r>
  </si>
  <si>
    <r>
      <rPr>
        <vertAlign val="superscript"/>
        <sz val="8"/>
        <color theme="3"/>
        <rFont val="Poppins"/>
      </rPr>
      <t>5</t>
    </r>
    <r>
      <rPr>
        <sz val="8"/>
        <color theme="3"/>
        <rFont val="Poppins"/>
      </rPr>
      <t xml:space="preserve"> Considers 100% of Pipoca. After the conclusion of the asset swap with EDFR by the end of March 2024, the Company started consolidating 100% of Ventos da Bahia 1, 2 and 3 (in Bahia Cluster) and EDFR now holds 100% of Pirapora (formerly in SE/CO Cluster). </t>
    </r>
  </si>
  <si>
    <r>
      <t>Assuruá 1, 2, 3, 4 and 5</t>
    </r>
    <r>
      <rPr>
        <vertAlign val="superscript"/>
        <sz val="8"/>
        <color theme="3"/>
        <rFont val="Poppins"/>
      </rPr>
      <t>3</t>
    </r>
    <r>
      <rPr>
        <sz val="8"/>
        <color theme="3"/>
        <rFont val="Poppins"/>
      </rPr>
      <t xml:space="preserve">
Ventos da Bahia 1, 2 and 3</t>
    </r>
    <r>
      <rPr>
        <vertAlign val="superscript"/>
        <sz val="8"/>
        <color theme="3"/>
        <rFont val="Poppins"/>
      </rPr>
      <t>4</t>
    </r>
  </si>
  <si>
    <r>
      <t>SE/CO Complex</t>
    </r>
    <r>
      <rPr>
        <vertAlign val="superscript"/>
        <sz val="8"/>
        <color theme="3"/>
        <rFont val="Poppins"/>
      </rPr>
      <t>5</t>
    </r>
  </si>
  <si>
    <r>
      <t>P50</t>
    </r>
    <r>
      <rPr>
        <b/>
        <vertAlign val="superscript"/>
        <sz val="8"/>
        <color theme="8"/>
        <rFont val="Poppins"/>
      </rPr>
      <t>1</t>
    </r>
    <r>
      <rPr>
        <b/>
        <sz val="8"/>
        <color theme="8"/>
        <rFont val="Poppins"/>
      </rPr>
      <t xml:space="preserve">
(MWavg)</t>
    </r>
  </si>
  <si>
    <r>
      <t>Assured
Energy</t>
    </r>
    <r>
      <rPr>
        <b/>
        <vertAlign val="superscript"/>
        <sz val="8"/>
        <color theme="8"/>
        <rFont val="Poppins"/>
      </rPr>
      <t>2</t>
    </r>
    <r>
      <rPr>
        <b/>
        <sz val="8"/>
        <color theme="8"/>
        <rFont val="Poppins"/>
      </rPr>
      <t xml:space="preserve">
(MWavg.)</t>
    </r>
  </si>
  <si>
    <r>
      <t>Gross Assured 
Energy
(MWavg.)</t>
    </r>
    <r>
      <rPr>
        <b/>
        <vertAlign val="superscript"/>
        <sz val="8"/>
        <color theme="9"/>
        <rFont val="Poppins"/>
      </rPr>
      <t>1</t>
    </r>
  </si>
  <si>
    <r>
      <t>Net Assured 
Energy
(MWavg)</t>
    </r>
    <r>
      <rPr>
        <b/>
        <vertAlign val="superscript"/>
        <sz val="8"/>
        <color theme="9"/>
        <rFont val="Poppins"/>
      </rPr>
      <t>2</t>
    </r>
  </si>
  <si>
    <r>
      <t>Contracted Volume
(MWavg.)</t>
    </r>
    <r>
      <rPr>
        <b/>
        <vertAlign val="superscript"/>
        <sz val="8"/>
        <color theme="9"/>
        <rFont val="Poppins"/>
      </rPr>
      <t>3</t>
    </r>
  </si>
  <si>
    <r>
      <t>Avg. Price</t>
    </r>
    <r>
      <rPr>
        <b/>
        <vertAlign val="superscript"/>
        <sz val="8"/>
        <color theme="9"/>
        <rFont val="Poppins"/>
      </rPr>
      <t>3</t>
    </r>
    <r>
      <rPr>
        <b/>
        <sz val="8"/>
        <color theme="9"/>
        <rFont val="Poppins"/>
      </rPr>
      <t xml:space="preserve">
(R$/MWh)</t>
    </r>
  </si>
  <si>
    <r>
      <t>Avg. Price</t>
    </r>
    <r>
      <rPr>
        <b/>
        <vertAlign val="superscript"/>
        <sz val="8"/>
        <color theme="9"/>
        <rFont val="Poppins"/>
      </rPr>
      <t>3</t>
    </r>
    <r>
      <rPr>
        <b/>
        <sz val="8"/>
        <color theme="9"/>
        <rFont val="Poppins"/>
      </rPr>
      <t xml:space="preserve"> 
Net of 
PIS/Cofins
(R$/MWh)</t>
    </r>
  </si>
  <si>
    <r>
      <t>Begin
PPA Supply</t>
    </r>
    <r>
      <rPr>
        <b/>
        <vertAlign val="superscript"/>
        <sz val="8"/>
        <color theme="9"/>
        <rFont val="Poppins"/>
      </rPr>
      <t>4</t>
    </r>
  </si>
  <si>
    <r>
      <t>End
PPA Supply</t>
    </r>
    <r>
      <rPr>
        <b/>
        <vertAlign val="superscript"/>
        <sz val="8"/>
        <color theme="9"/>
        <rFont val="Poppins"/>
      </rPr>
      <t>4</t>
    </r>
  </si>
  <si>
    <r>
      <rPr>
        <vertAlign val="superscript"/>
        <sz val="8"/>
        <color theme="3"/>
        <rFont val="Poppins"/>
      </rPr>
      <t>1</t>
    </r>
    <r>
      <rPr>
        <sz val="8"/>
        <color theme="3"/>
        <rFont val="Poppins"/>
      </rPr>
      <t xml:space="preserve"> Considers 100% of Pipoca.</t>
    </r>
  </si>
  <si>
    <r>
      <rPr>
        <vertAlign val="superscript"/>
        <sz val="8"/>
        <color theme="3"/>
        <rFont val="Poppins"/>
      </rPr>
      <t>2</t>
    </r>
    <r>
      <rPr>
        <sz val="8"/>
        <color theme="3"/>
        <rFont val="Poppins"/>
      </rPr>
      <t xml:space="preserve"> Considers grid and internal losses. Considers Company's proportional stake of 50% in Ventos da Bahia and Pirapora. Considers 100% of Pipoca. Specifically for Assuruá 4 and Assuruá 5 (which has recently achieved COD), considers a preview of the asset's Assured Energy, measured by a third party certifier. The Assured Energy here presented is provisory, as the official regulatory agent is still analysing the official data.</t>
    </r>
  </si>
  <si>
    <r>
      <rPr>
        <vertAlign val="superscript"/>
        <sz val="8"/>
        <color theme="3"/>
        <rFont val="Poppins"/>
      </rPr>
      <t>3</t>
    </r>
    <r>
      <rPr>
        <sz val="8"/>
        <color theme="3"/>
        <rFont val="Poppins"/>
      </rPr>
      <t xml:space="preserve"> Volume and Prices only for regulated market. Nominal prices for database Dec/31/2024. Prices are annually adjusted by inflation (IPCA or IGPM, depending on contract).</t>
    </r>
  </si>
  <si>
    <r>
      <rPr>
        <vertAlign val="superscript"/>
        <sz val="8"/>
        <color theme="3"/>
        <rFont val="Poppins"/>
      </rPr>
      <t>4</t>
    </r>
    <r>
      <rPr>
        <sz val="8"/>
        <color theme="3"/>
        <rFont val="Poppins"/>
      </rPr>
      <t xml:space="preserve"> For regulated contracts, considers the shortest start date for Begin and longest end date for End. </t>
    </r>
  </si>
  <si>
    <r>
      <rPr>
        <vertAlign val="superscript"/>
        <sz val="8"/>
        <color theme="3"/>
        <rFont val="Poppins"/>
      </rPr>
      <t>5</t>
    </r>
    <r>
      <rPr>
        <sz val="8"/>
        <color theme="3"/>
        <rFont val="Poppins"/>
      </rPr>
      <t xml:space="preserve"> After the conclusion of the asset swap with EDFR by the end of March 2024, the Company started consolidating 100% of Ventos da Bahia 1, 2 and 3 (in Bahia Cluster) and EDFR now holds 100% of Pirapora (formerly in SE/CO Cluster). </t>
    </r>
  </si>
  <si>
    <r>
      <t>30.7</t>
    </r>
    <r>
      <rPr>
        <vertAlign val="superscript"/>
        <sz val="8"/>
        <color theme="3"/>
        <rFont val="Poppins"/>
      </rPr>
      <t>7</t>
    </r>
  </si>
  <si>
    <t>R$ 75 mm – 
R$ 85 mm
(Serena share | 
by 2026)</t>
  </si>
  <si>
    <r>
      <t>Potential Capacity</t>
    </r>
    <r>
      <rPr>
        <b/>
        <vertAlign val="superscript"/>
        <sz val="8"/>
        <color theme="1"/>
        <rFont val="Poppins"/>
      </rPr>
      <t>1</t>
    </r>
  </si>
  <si>
    <r>
      <t>Serena's Share</t>
    </r>
    <r>
      <rPr>
        <b/>
        <vertAlign val="superscript"/>
        <sz val="8"/>
        <color theme="1"/>
        <rFont val="Poppins"/>
      </rPr>
      <t>2</t>
    </r>
  </si>
  <si>
    <r>
      <t>CAPEX Deployed</t>
    </r>
    <r>
      <rPr>
        <b/>
        <vertAlign val="superscript"/>
        <sz val="8"/>
        <color theme="1"/>
        <rFont val="Poppins"/>
      </rPr>
      <t>2</t>
    </r>
  </si>
  <si>
    <r>
      <t>Full Year EBITDA Expectation</t>
    </r>
    <r>
      <rPr>
        <b/>
        <vertAlign val="superscript"/>
        <sz val="8"/>
        <color theme="1"/>
        <rFont val="Poppins"/>
      </rPr>
      <t>3</t>
    </r>
  </si>
  <si>
    <r>
      <rPr>
        <vertAlign val="superscript"/>
        <sz val="8"/>
        <color theme="3"/>
        <rFont val="Poppins"/>
      </rPr>
      <t>1</t>
    </r>
    <r>
      <rPr>
        <sz val="8"/>
        <color theme="3"/>
        <rFont val="Poppins"/>
      </rPr>
      <t xml:space="preserve"> May vary due to layout changes. </t>
    </r>
  </si>
  <si>
    <r>
      <rPr>
        <vertAlign val="superscript"/>
        <sz val="8"/>
        <color theme="3"/>
        <rFont val="Poppins"/>
      </rPr>
      <t>3</t>
    </r>
    <r>
      <rPr>
        <sz val="8"/>
        <color theme="3"/>
        <rFont val="Poppins"/>
      </rPr>
      <t xml:space="preserve"> First full year of the asset. In nominal terms.</t>
    </r>
  </si>
  <si>
    <r>
      <rPr>
        <vertAlign val="superscript"/>
        <sz val="8"/>
        <color theme="3"/>
        <rFont val="Poppins"/>
      </rPr>
      <t>5</t>
    </r>
    <r>
      <rPr>
        <sz val="8"/>
        <color theme="3"/>
        <rFont val="Poppins"/>
      </rPr>
      <t xml:space="preserve"> Includes project acquisiton and development fees.</t>
    </r>
  </si>
  <si>
    <r>
      <t>Ventos da Bahia 3</t>
    </r>
    <r>
      <rPr>
        <vertAlign val="superscript"/>
        <sz val="8"/>
        <color theme="3"/>
        <rFont val="Poppins"/>
      </rPr>
      <t>1</t>
    </r>
  </si>
  <si>
    <r>
      <t>Pirapora</t>
    </r>
    <r>
      <rPr>
        <vertAlign val="superscript"/>
        <sz val="8"/>
        <color theme="3"/>
        <rFont val="Poppins"/>
      </rPr>
      <t>1</t>
    </r>
  </si>
  <si>
    <r>
      <t>Pipoca</t>
    </r>
    <r>
      <rPr>
        <vertAlign val="superscript"/>
        <sz val="8"/>
        <color theme="3"/>
        <rFont val="Poppins"/>
      </rPr>
      <t>2</t>
    </r>
  </si>
  <si>
    <r>
      <t>4Q24</t>
    </r>
    <r>
      <rPr>
        <b/>
        <vertAlign val="superscript"/>
        <sz val="8"/>
        <color theme="8"/>
        <rFont val="Poppins"/>
      </rPr>
      <t>1</t>
    </r>
  </si>
  <si>
    <t>4Q24</t>
  </si>
  <si>
    <t>Arco Energia (Arco 2)</t>
  </si>
  <si>
    <t>Arco Energia (Arco Energia S.A.)</t>
  </si>
  <si>
    <t>EUR + 3.83%</t>
  </si>
  <si>
    <r>
      <t>Assured Energy (BR Portfolio)</t>
    </r>
    <r>
      <rPr>
        <b/>
        <vertAlign val="superscript"/>
        <sz val="8"/>
        <color theme="3"/>
        <rFont val="Poppins"/>
      </rPr>
      <t>1</t>
    </r>
  </si>
  <si>
    <r>
      <t>Merchant Price - Goodnight 1</t>
    </r>
    <r>
      <rPr>
        <b/>
        <vertAlign val="superscript"/>
        <sz val="8"/>
        <color theme="3"/>
        <rFont val="Poppins"/>
      </rPr>
      <t>5</t>
    </r>
  </si>
  <si>
    <r>
      <t>Distributed Generation</t>
    </r>
    <r>
      <rPr>
        <b/>
        <vertAlign val="superscript"/>
        <sz val="8"/>
        <color theme="3"/>
        <rFont val="Poppins"/>
      </rPr>
      <t>4</t>
    </r>
  </si>
  <si>
    <r>
      <t>Average Sales Price</t>
    </r>
    <r>
      <rPr>
        <b/>
        <vertAlign val="superscript"/>
        <sz val="8"/>
        <color rgb="FFFFFFFF"/>
        <rFont val="Poppins"/>
      </rPr>
      <t>3</t>
    </r>
  </si>
  <si>
    <r>
      <t>BR Energy Portfolio Distribution</t>
    </r>
    <r>
      <rPr>
        <b/>
        <vertAlign val="superscript"/>
        <sz val="8"/>
        <color theme="8"/>
        <rFont val="Poppins"/>
      </rPr>
      <t>1</t>
    </r>
    <r>
      <rPr>
        <b/>
        <sz val="8"/>
        <color theme="8"/>
        <rFont val="Poppins"/>
      </rPr>
      <t xml:space="preserve"> (MWm)</t>
    </r>
  </si>
  <si>
    <r>
      <rPr>
        <vertAlign val="superscript"/>
        <sz val="8"/>
        <color theme="3"/>
        <rFont val="Poppins"/>
      </rPr>
      <t>1</t>
    </r>
    <r>
      <rPr>
        <sz val="8"/>
        <color theme="3"/>
        <rFont val="Poppins"/>
      </rPr>
      <t xml:space="preserve"> Considers BR portfolio grid and internal losses.</t>
    </r>
  </si>
  <si>
    <r>
      <rPr>
        <vertAlign val="superscript"/>
        <sz val="8"/>
        <color theme="3"/>
        <rFont val="Poppins"/>
      </rPr>
      <t>2</t>
    </r>
    <r>
      <rPr>
        <sz val="8"/>
        <color theme="3"/>
        <rFont val="Poppins"/>
      </rPr>
      <t xml:space="preserve"> Bilateral contracts includes traditional PPAs and self-production arrangements already closed (Delta 7 and 8, Chuí, Assuruá 4, Assuruá 5, Ventos da Bahia 3 and Indaiás).</t>
    </r>
  </si>
  <si>
    <r>
      <rPr>
        <vertAlign val="superscript"/>
        <sz val="8"/>
        <color theme="3"/>
        <rFont val="Poppins"/>
      </rPr>
      <t>3</t>
    </r>
    <r>
      <rPr>
        <sz val="8"/>
        <color theme="3"/>
        <rFont val="Poppins"/>
      </rPr>
      <t xml:space="preserve"> Average bilateral and regulated PPAs nominal prices for database Dec/31/2024. Prices are annually adjusted by inflation (IPCA or IGPM, depending on contract). Considers the pro-rata stake of unconsolidated investments (50% stake in Pirapora and Ventos da Bahia 1, 2 and 3 and 51% in Pipoca) for 1Q24. From 2Q24 on, after the conclusion of the asset swap with EDFR (see more on the Notice to Market), considers 100% of Ventos da Bahia 1,2 and 3. </t>
    </r>
  </si>
  <si>
    <r>
      <rPr>
        <vertAlign val="superscript"/>
        <sz val="8"/>
        <color theme="3"/>
        <rFont val="Poppins"/>
      </rPr>
      <t>4</t>
    </r>
    <r>
      <rPr>
        <sz val="8"/>
        <color theme="3"/>
        <rFont val="Poppins"/>
      </rPr>
      <t xml:space="preserve"> Does not consider the annual variation in tariffs.</t>
    </r>
  </si>
  <si>
    <r>
      <rPr>
        <vertAlign val="superscript"/>
        <sz val="8"/>
        <color theme="3"/>
        <rFont val="Poppins"/>
      </rPr>
      <t>5</t>
    </r>
    <r>
      <rPr>
        <sz val="8"/>
        <color theme="3"/>
        <rFont val="Poppins"/>
      </rPr>
      <t xml:space="preserve"> Considers an exchange rate of 6.18 USD/BRL.</t>
    </r>
  </si>
  <si>
    <r>
      <rPr>
        <vertAlign val="superscript"/>
        <sz val="8"/>
        <color theme="3"/>
        <rFont val="Poppins"/>
      </rPr>
      <t xml:space="preserve">1 </t>
    </r>
    <r>
      <rPr>
        <sz val="8"/>
        <color theme="3"/>
        <rFont val="Poppins"/>
      </rPr>
      <t>Considers BR portfolio grid and internal losses.</t>
    </r>
  </si>
  <si>
    <r>
      <rPr>
        <vertAlign val="superscript"/>
        <sz val="8"/>
        <color theme="3"/>
        <rFont val="Poppins"/>
      </rPr>
      <t>1</t>
    </r>
    <r>
      <rPr>
        <sz val="8"/>
        <color theme="3"/>
        <rFont val="Poppins"/>
      </rPr>
      <t xml:space="preserve"> Does not consider the annual variation in tariffs.</t>
    </r>
  </si>
  <si>
    <r>
      <t>Distributed Generation - Solar (BR)</t>
    </r>
    <r>
      <rPr>
        <b/>
        <vertAlign val="superscript"/>
        <sz val="8"/>
        <color theme="3"/>
        <rFont val="Poppins"/>
      </rPr>
      <t>1</t>
    </r>
  </si>
  <si>
    <r>
      <rPr>
        <vertAlign val="superscript"/>
        <sz val="8"/>
        <rFont val="Poppins"/>
      </rPr>
      <t>1</t>
    </r>
    <r>
      <rPr>
        <sz val="8"/>
        <rFont val="Poppins"/>
      </rPr>
      <t xml:space="preserve"> Considers PTC (Production Tax Credit) proportional allocation to Tax Equity Partner and 5% EBITDA Cash Distribution to Tax Equity Partner. </t>
    </r>
  </si>
  <si>
    <r>
      <t>Pirapora (proportional to 50%)</t>
    </r>
    <r>
      <rPr>
        <vertAlign val="superscript"/>
        <sz val="8"/>
        <rFont val="Poppins"/>
      </rPr>
      <t>2</t>
    </r>
  </si>
  <si>
    <r>
      <t>Ventos da Bahia 1, 2 and 3 (proportional to 50%)</t>
    </r>
    <r>
      <rPr>
        <vertAlign val="superscript"/>
        <sz val="8"/>
        <rFont val="Poppins"/>
      </rPr>
      <t>2</t>
    </r>
  </si>
  <si>
    <r>
      <rPr>
        <vertAlign val="superscript"/>
        <sz val="8"/>
        <rFont val="Poppins"/>
      </rPr>
      <t>2</t>
    </r>
    <r>
      <rPr>
        <sz val="8"/>
        <rFont val="Poppins"/>
      </rPr>
      <t xml:space="preserve"> Considers Company's proportional stake of 50% until 1Q24. The Company concluded the asset swap with EDFR on March 28, 2024. The Company started to consolidate 100% of Ventos da Bahia and no longer has a stake in Pirapora.</t>
    </r>
  </si>
  <si>
    <t>PTC Tax Credit Allocated to Tax Equity</t>
  </si>
  <si>
    <t/>
  </si>
  <si>
    <t>Arco Energia T1 S.A.</t>
  </si>
  <si>
    <t>Arco Energia T2 S.A.</t>
  </si>
  <si>
    <t>Installed Capacity 
(MW)</t>
  </si>
  <si>
    <t>TUST 
(R$/MW/mês)</t>
  </si>
  <si>
    <t>TUSDg 
(R$/MW/mês)</t>
  </si>
  <si>
    <t>REH 3.414/2024</t>
  </si>
  <si>
    <t>Santa Vitória do Palmar (Chuí Lote 1)</t>
  </si>
  <si>
    <t>Hermenegildo (Chuí Lote 2)</t>
  </si>
  <si>
    <t>PTC Revenues Allocated to Tax Equity Partner</t>
  </si>
  <si>
    <t>Tax Equity Partner Cash Distribution Allocation</t>
  </si>
  <si>
    <r>
      <t>Tax Equity Partner Allocation</t>
    </r>
    <r>
      <rPr>
        <b/>
        <vertAlign val="superscript"/>
        <sz val="8"/>
        <color theme="8"/>
        <rFont val="Poppins"/>
      </rPr>
      <t>1</t>
    </r>
  </si>
  <si>
    <t xml:space="preserve">EBITDA </t>
  </si>
  <si>
    <r>
      <t>Adjusted View (in million Reais)</t>
    </r>
    <r>
      <rPr>
        <b/>
        <vertAlign val="superscript"/>
        <sz val="8"/>
        <color theme="8"/>
        <rFont val="Poppins"/>
      </rPr>
      <t>1</t>
    </r>
  </si>
  <si>
    <r>
      <rPr>
        <vertAlign val="superscript"/>
        <sz val="8"/>
        <color theme="3"/>
        <rFont val="Poppins"/>
      </rPr>
      <t>1</t>
    </r>
    <r>
      <rPr>
        <sz val="8"/>
        <color theme="3"/>
        <rFont val="Poppins"/>
      </rPr>
      <t xml:space="preserve"> Considers PTC (Production Tax Credit) Allocation to Serena and 5% EBITDA Cash Distribution to Tax Equity Partner. </t>
    </r>
  </si>
  <si>
    <r>
      <rPr>
        <vertAlign val="superscript"/>
        <sz val="8"/>
        <color theme="3"/>
        <rFont val="Poppins"/>
      </rPr>
      <t>2</t>
    </r>
    <r>
      <rPr>
        <sz val="8"/>
        <color theme="3"/>
        <rFont val="Poppins"/>
      </rPr>
      <t xml:space="preserve"> Considers PTC (Production Tax Credit) proportional allocation to Tax Equity Partner and 5% EBITDA Cash Distribution to Tax Equity Partner. </t>
    </r>
  </si>
  <si>
    <t>Pay-Go Revenue</t>
  </si>
  <si>
    <t xml:space="preserve">PTC Revenues Allocated to Serena </t>
  </si>
  <si>
    <t>MtM US</t>
  </si>
  <si>
    <t>Energizou Comercializadora de Energia S.A.</t>
  </si>
  <si>
    <r>
      <t>Ventos da Bahia 1 and 2</t>
    </r>
    <r>
      <rPr>
        <vertAlign val="superscript"/>
        <sz val="8"/>
        <color theme="3"/>
        <rFont val="Poppins"/>
      </rPr>
      <t>1</t>
    </r>
  </si>
  <si>
    <t>1Q2022</t>
  </si>
  <si>
    <t>2Q2022</t>
  </si>
  <si>
    <t>3Q2022</t>
  </si>
  <si>
    <t>4Q2022</t>
  </si>
  <si>
    <t>Base: Slide</t>
  </si>
  <si>
    <r>
      <t>R$ 440 mm –
R$ 481 mm
(Serena Share)</t>
    </r>
    <r>
      <rPr>
        <vertAlign val="superscript"/>
        <sz val="8"/>
        <color theme="3"/>
        <rFont val="Poppins"/>
      </rPr>
      <t>5</t>
    </r>
  </si>
  <si>
    <t>R$ 440 mm
(Serena Share)</t>
  </si>
  <si>
    <r>
      <rPr>
        <vertAlign val="superscript"/>
        <sz val="8"/>
        <color theme="3"/>
        <rFont val="Poppins"/>
      </rPr>
      <t>2</t>
    </r>
    <r>
      <rPr>
        <sz val="8"/>
        <color theme="3"/>
        <rFont val="Poppins"/>
      </rPr>
      <t xml:space="preserve"> Up to Q2 2025.</t>
    </r>
  </si>
  <si>
    <t>1Q25</t>
  </si>
  <si>
    <t>2Q25</t>
  </si>
  <si>
    <r>
      <t>1Q25</t>
    </r>
    <r>
      <rPr>
        <b/>
        <vertAlign val="superscript"/>
        <sz val="8"/>
        <color theme="8"/>
        <rFont val="Poppins"/>
      </rPr>
      <t>1</t>
    </r>
  </si>
  <si>
    <r>
      <t>2Q25</t>
    </r>
    <r>
      <rPr>
        <b/>
        <vertAlign val="superscript"/>
        <sz val="8"/>
        <color theme="8"/>
        <rFont val="Poppins"/>
      </rPr>
      <t>1</t>
    </r>
  </si>
  <si>
    <t>Serena Geração²</t>
  </si>
  <si>
    <t>OMGE16</t>
  </si>
  <si>
    <t>CDI + 1.15%</t>
  </si>
  <si>
    <t>OMGE26</t>
  </si>
  <si>
    <t>CDI + 1.25%</t>
  </si>
  <si>
    <t>OMGE36</t>
  </si>
  <si>
    <t>IPCA + 8.08%</t>
  </si>
  <si>
    <t>Serena Energia</t>
  </si>
  <si>
    <t>SRNA11</t>
  </si>
  <si>
    <t>IPCA + 8.24%</t>
  </si>
  <si>
    <t>Assuruá 4I, 4II, 4III, 4IV, 4V and 4VI (Assuruá 4)</t>
  </si>
  <si>
    <t>Assuruá 5IV, 5V and 5VI (Assuruá 5)</t>
  </si>
  <si>
    <t>JUL/2024 - JUN/2025 CYCLE</t>
  </si>
  <si>
    <t>JUL/2025 - JUN/2026 CYCLE</t>
  </si>
  <si>
    <t>REH 3.482/2025</t>
  </si>
  <si>
    <t>Ventos da Bahia 1 (VBD IV)</t>
  </si>
  <si>
    <t>REH 3.343/2025</t>
  </si>
  <si>
    <t>REH 3.459/2025</t>
  </si>
  <si>
    <t>REH 3.440/2025</t>
  </si>
  <si>
    <t>REH 3.435/2025</t>
  </si>
  <si>
    <t>Comercialização</t>
  </si>
  <si>
    <t>Ativos operacionais</t>
  </si>
  <si>
    <t>MEP</t>
  </si>
  <si>
    <t>Parque Eólico Ventos Da Bahia XIII S.A.</t>
  </si>
  <si>
    <t>Parque Eólico Ventos Da Bahia XIV S.A.</t>
  </si>
  <si>
    <t>Parque Eólico Ventos Da Bahia XXIII S.A.</t>
  </si>
  <si>
    <t>Parque Eólico Ventos Da Bahia XXVII S.A.</t>
  </si>
  <si>
    <t>Ativos em desenvolvimento</t>
  </si>
  <si>
    <t>Serena Desenvolvimento de Energia 41 S.A.</t>
  </si>
  <si>
    <t>Serena Desenvolvimento de Energia 42 S.A.</t>
  </si>
  <si>
    <t>Serena Desenvolvimento de Energia 43 S.A.</t>
  </si>
  <si>
    <t>Serena Desenvolvimento de Energia 44 S.A.</t>
  </si>
  <si>
    <t>Serena Desenvolvimento de Energia 45 S.A.</t>
  </si>
  <si>
    <t>Serena Desenvolvimento Comercializadora de Energia Ltda</t>
  </si>
  <si>
    <t>Up to 6,531.2 MW</t>
  </si>
  <si>
    <t>Other Positions (BR Portfolio)</t>
  </si>
  <si>
    <r>
      <t>Free Market (BR)</t>
    </r>
    <r>
      <rPr>
        <b/>
        <vertAlign val="superscript"/>
        <sz val="8"/>
        <color theme="3"/>
        <rFont val="Poppins"/>
      </rPr>
      <t>2</t>
    </r>
  </si>
  <si>
    <t xml:space="preserve">Revenue Put and Others (US) </t>
  </si>
  <si>
    <t>Revenue Put and Others (US)</t>
  </si>
  <si>
    <t>Adjusted Net Income</t>
  </si>
  <si>
    <t>Total
Ammount 
(Jun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</si>
</sst>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41" formatCode="_-* #,##0_-;\-* #,##0_-;_-* &quot;-&quot;_-;_-@_-"/>
    <numFmt numFmtId="44" formatCode="_-&quot;R$&quot;\ * #,##0.00_-;\-&quot;R$&quot;\ * #,##0.00_-;_-&quot;R$&quot;\ * &quot;-&quot;??_-;_-@_-"/>
    <numFmt numFmtId="43" formatCode="_-* #,##0.00_-;\-* #,##0.00_-;_-* &quot;-&quot;??_-;_-@_-"/>
    <numFmt numFmtId="164" formatCode="&quot;$&quot;#,##0.00_);[Red]\(&quot;$&quot;#,##0.00\)"/>
    <numFmt numFmtId="165" formatCode="_(&quot;$&quot;* #,##0.00_);_(&quot;$&quot;* \(#,##0.00\);_(&quot;$&quot;* &quot;-&quot;??_);_(@_)"/>
    <numFmt numFmtId="166" formatCode="0.0"/>
    <numFmt numFmtId="167" formatCode="#,##0.0"/>
    <numFmt numFmtId="168" formatCode="#,##0.00000000000;#,##0.00000000000;&quot;-&quot;"/>
    <numFmt numFmtId="169" formatCode="#,##0.0;\(#,##0.0\);&quot;-&quot;;"/>
    <numFmt numFmtId="170" formatCode="#,##0.0;\(#,##0.0\);&quot;-&quot;"/>
    <numFmt numFmtId="171" formatCode="#,##0.000"/>
    <numFmt numFmtId="172" formatCode="#,##0.00000"/>
    <numFmt numFmtId="173" formatCode="0.000"/>
    <numFmt numFmtId="174" formatCode="#,##0.0000;\(#,##0.0000\);&quot;-&quot;"/>
    <numFmt numFmtId="175" formatCode="#,##0.000;\(#,##0.000\);&quot;-&quot;"/>
    <numFmt numFmtId="176" formatCode="#,##0.00;\(#,##0.00\);&quot;-&quot;"/>
    <numFmt numFmtId="177" formatCode="[$-409]mmm\-yy;@"/>
    <numFmt numFmtId="178" formatCode="0.0%"/>
    <numFmt numFmtId="179" formatCode="[$-416]mmmm\-yyyy;"/>
    <numFmt numFmtId="180" formatCode="0_ ;\-0\ "/>
    <numFmt numFmtId="181" formatCode="0.000000"/>
    <numFmt numFmtId="182" formatCode="[$-416]mmm\-yy;@"/>
    <numFmt numFmtId="183" formatCode="#,##0.0_ ;\(\-#,##0.0\)"/>
    <numFmt numFmtId="184" formatCode="_-* #,##0.00\ [$€-1]_-;\-* #,##0.00\ [$€-1]_-;_-* &quot;-&quot;??\ [$€-1]_-"/>
    <numFmt numFmtId="185" formatCode="#,##0.00;\-#,##0.00_-"/>
    <numFmt numFmtId="186" formatCode="#,##0_);\(#,##0\);&quot;-  &quot;;&quot; &quot;@&quot; &quot;"/>
    <numFmt numFmtId="187" formatCode="#,##0&quot; &quot;;&quot;(&quot;#,##0&quot;)&quot;;&quot;-  &quot;;&quot; &quot;@&quot; &quot;"/>
    <numFmt numFmtId="188" formatCode="#,##0.00_ ;\-#,##0.00\ "/>
    <numFmt numFmtId="189" formatCode="#,##0.0000"/>
    <numFmt numFmtId="190" formatCode="0.000000000000000%"/>
    <numFmt numFmtId="191" formatCode="#,##0.0_);\(#,##0.0\)"/>
  </numFmts>
  <fonts count="108">
    <font>
      <sz val="11"/>
      <color theme="1"/>
      <name val="Calibri"/>
      <family val="2"/>
      <scheme val="minor"/>
    </font>
    <font>
      <sz val="8"/>
      <color theme="3"/>
      <name val="Poppins"/>
    </font>
    <font>
      <b/>
      <sz val="8"/>
      <color theme="8"/>
      <name val="Poppins"/>
    </font>
    <font>
      <b/>
      <sz val="8"/>
      <color theme="3"/>
      <name val="Poppins"/>
    </font>
    <font>
      <sz val="8"/>
      <name val="Poppins"/>
    </font>
    <font>
      <b/>
      <sz val="8"/>
      <name val="Poppins"/>
    </font>
    <font>
      <i/>
      <sz val="8"/>
      <color theme="4"/>
      <name val="Poppins"/>
    </font>
    <font>
      <sz val="9"/>
      <color indexed="81"/>
      <name val="Tahoma"/>
      <family val="2"/>
    </font>
    <font>
      <b/>
      <sz val="9"/>
      <color indexed="81"/>
      <name val="Tahoma"/>
      <family val="2"/>
    </font>
    <font>
      <i/>
      <sz val="8"/>
      <name val="Poppins"/>
    </font>
    <font>
      <u/>
      <sz val="11"/>
      <color theme="10"/>
      <name val="Calibri"/>
      <family val="2"/>
      <scheme val="minor"/>
    </font>
    <font>
      <sz val="11"/>
      <color theme="1"/>
      <name val="Calibri"/>
      <family val="2"/>
      <scheme val="minor"/>
    </font>
    <font>
      <b/>
      <sz val="8"/>
      <color theme="9"/>
      <name val="Poppins"/>
    </font>
    <font>
      <sz val="8"/>
      <color theme="9"/>
      <name val="Poppins"/>
    </font>
    <font>
      <b/>
      <sz val="14"/>
      <color theme="9"/>
      <name val="Serena"/>
      <family val="3"/>
    </font>
    <font>
      <sz val="8"/>
      <color theme="1"/>
      <name val="Poppins"/>
    </font>
    <font>
      <b/>
      <sz val="8"/>
      <color theme="1"/>
      <name val="Poppins"/>
    </font>
    <font>
      <b/>
      <sz val="8"/>
      <color rgb="FFFFFFFF"/>
      <name val="Poppins"/>
    </font>
    <font>
      <sz val="8"/>
      <color rgb="FFFFFFFF"/>
      <name val="Poppins"/>
    </font>
    <font>
      <sz val="8"/>
      <color theme="8"/>
      <name val="Poppins"/>
    </font>
    <font>
      <i/>
      <sz val="8"/>
      <color theme="8"/>
      <name val="Poppins"/>
    </font>
    <font>
      <b/>
      <i/>
      <sz val="8"/>
      <color theme="3"/>
      <name val="Poppins"/>
    </font>
    <font>
      <b/>
      <sz val="8"/>
      <color theme="1"/>
      <name val="Serena"/>
      <family val="3"/>
    </font>
    <font>
      <sz val="8"/>
      <color rgb="FF181818"/>
      <name val="Poppins"/>
    </font>
    <font>
      <u/>
      <sz val="8"/>
      <color rgb="FF0070C0"/>
      <name val="Poppins"/>
    </font>
    <font>
      <b/>
      <u/>
      <sz val="10"/>
      <color theme="1"/>
      <name val="Poppins"/>
    </font>
    <font>
      <u/>
      <sz val="10"/>
      <color theme="3"/>
      <name val="Poppins"/>
    </font>
    <font>
      <b/>
      <sz val="12"/>
      <color theme="3"/>
      <name val="Poppins"/>
    </font>
    <font>
      <b/>
      <sz val="8"/>
      <color rgb="FF181818"/>
      <name val="Poppins"/>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vertAlign val="superscript"/>
      <sz val="8"/>
      <color theme="3"/>
      <name val="Poppins"/>
    </font>
    <font>
      <sz val="10"/>
      <name val="Arial"/>
      <family val="2"/>
    </font>
    <font>
      <sz val="11"/>
      <color theme="1"/>
      <name val="Arial"/>
      <family val="2"/>
    </font>
    <font>
      <sz val="9"/>
      <color theme="1"/>
      <name val="Arial"/>
      <family val="2"/>
    </font>
    <font>
      <sz val="10"/>
      <color theme="1"/>
      <name val="Arial"/>
      <family val="2"/>
    </font>
    <font>
      <sz val="12"/>
      <color theme="1"/>
      <name val="Calibri"/>
      <family val="2"/>
      <scheme val="minor"/>
    </font>
    <font>
      <sz val="8"/>
      <color theme="1"/>
      <name val="Arial"/>
      <family val="2"/>
    </font>
    <font>
      <b/>
      <sz val="8"/>
      <color theme="1"/>
      <name val="Arial"/>
      <family val="2"/>
    </font>
    <font>
      <b/>
      <sz val="8"/>
      <color theme="0"/>
      <name val="Arial"/>
      <family val="2"/>
    </font>
    <font>
      <sz val="8"/>
      <name val="Arial"/>
      <family val="2"/>
    </font>
    <font>
      <sz val="11"/>
      <name val="Calibri"/>
      <family val="2"/>
      <scheme val="minor"/>
    </font>
    <font>
      <sz val="8"/>
      <color theme="0"/>
      <name val="Arial"/>
      <family val="2"/>
    </font>
    <font>
      <b/>
      <sz val="13"/>
      <color theme="3"/>
      <name val="Arial"/>
      <family val="2"/>
    </font>
    <font>
      <sz val="8"/>
      <color theme="1"/>
      <name val="ArialMT"/>
      <family val="2"/>
    </font>
    <font>
      <b/>
      <sz val="8"/>
      <color theme="3"/>
      <name val="Arial"/>
      <family val="2"/>
    </font>
    <font>
      <sz val="8"/>
      <color theme="3"/>
      <name val="Arial"/>
      <family val="2"/>
    </font>
    <font>
      <b/>
      <sz val="15"/>
      <color theme="3"/>
      <name val="Arial"/>
      <family val="2"/>
    </font>
    <font>
      <b/>
      <sz val="8"/>
      <color rgb="FFFA7D00"/>
      <name val="Arial"/>
      <family val="2"/>
    </font>
    <font>
      <sz val="10"/>
      <color theme="1"/>
      <name val="Calibri"/>
      <family val="2"/>
      <scheme val="minor"/>
    </font>
    <font>
      <sz val="10"/>
      <color theme="0"/>
      <name val="Arial"/>
      <family val="2"/>
    </font>
    <font>
      <sz val="10"/>
      <color rgb="FF000000"/>
      <name val="Calibri"/>
      <family val="2"/>
    </font>
    <font>
      <sz val="8"/>
      <color rgb="FF0000FF"/>
      <name val="Arial"/>
      <family val="2"/>
    </font>
    <font>
      <sz val="11"/>
      <color indexed="8"/>
      <name val="Calibri"/>
      <family val="2"/>
    </font>
    <font>
      <sz val="8"/>
      <color rgb="FF008000"/>
      <name val="Arial"/>
      <family val="2"/>
    </font>
    <font>
      <sz val="8"/>
      <color theme="7" tint="-0.24994659260841701"/>
      <name val="Arial"/>
      <family val="2"/>
    </font>
    <font>
      <sz val="11"/>
      <color rgb="FF000000"/>
      <name val="Calibri"/>
      <family val="2"/>
    </font>
    <font>
      <u/>
      <sz val="11"/>
      <color theme="10"/>
      <name val="Arial"/>
      <family val="2"/>
    </font>
    <font>
      <sz val="10"/>
      <color theme="1"/>
      <name val="Calibri"/>
      <family val="2"/>
    </font>
    <font>
      <sz val="10"/>
      <color rgb="FF9C6500"/>
      <name val="Calibri"/>
      <family val="2"/>
    </font>
    <font>
      <sz val="9"/>
      <name val="Geneva"/>
    </font>
    <font>
      <sz val="10"/>
      <name val="Geneva"/>
    </font>
    <font>
      <u/>
      <sz val="10"/>
      <color theme="10"/>
      <name val="Arial"/>
      <family val="2"/>
    </font>
    <font>
      <b/>
      <sz val="10"/>
      <color theme="1"/>
      <name val="Calibri"/>
      <family val="2"/>
      <scheme val="minor"/>
    </font>
    <font>
      <sz val="10"/>
      <color rgb="FFFF0000"/>
      <name val="Calibri"/>
      <family val="2"/>
      <scheme val="minor"/>
    </font>
    <font>
      <sz val="11"/>
      <color rgb="FF000000"/>
      <name val="Calibri"/>
      <family val="2"/>
      <scheme val="minor"/>
    </font>
    <font>
      <sz val="10"/>
      <color theme="1"/>
      <name val="Fonte do Corpo"/>
      <family val="2"/>
    </font>
    <font>
      <b/>
      <sz val="10"/>
      <color theme="0"/>
      <name val="Calibri"/>
      <family val="2"/>
      <scheme val="minor"/>
    </font>
    <font>
      <sz val="10"/>
      <color theme="0"/>
      <name val="Calibri"/>
      <family val="2"/>
      <scheme val="minor"/>
    </font>
    <font>
      <sz val="11"/>
      <color theme="1"/>
      <name val="D-DIN"/>
      <family val="2"/>
    </font>
    <font>
      <sz val="11"/>
      <color indexed="8"/>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5700"/>
      <name val="Calibri"/>
      <family val="2"/>
      <scheme val="minor"/>
    </font>
    <font>
      <b/>
      <sz val="10"/>
      <color rgb="FF3F3F3F"/>
      <name val="Calibri"/>
      <family val="2"/>
      <scheme val="minor"/>
    </font>
    <font>
      <u/>
      <sz val="8"/>
      <color rgb="FF0000FF"/>
      <name val="Poppins"/>
    </font>
    <font>
      <i/>
      <sz val="10"/>
      <color theme="3"/>
      <name val="Poppins"/>
    </font>
    <font>
      <b/>
      <vertAlign val="superscript"/>
      <sz val="8"/>
      <name val="Poppins"/>
    </font>
    <font>
      <b/>
      <vertAlign val="superscript"/>
      <sz val="8"/>
      <color theme="9"/>
      <name val="Poppins"/>
    </font>
    <font>
      <b/>
      <u/>
      <sz val="10"/>
      <color theme="2"/>
      <name val="Poppins"/>
    </font>
    <font>
      <sz val="8"/>
      <color theme="2"/>
      <name val="Poppins"/>
    </font>
    <font>
      <i/>
      <sz val="8"/>
      <color theme="2"/>
      <name val="Poppins"/>
    </font>
    <font>
      <b/>
      <vertAlign val="superscript"/>
      <sz val="8"/>
      <color theme="8"/>
      <name val="Poppins"/>
    </font>
    <font>
      <b/>
      <vertAlign val="superscript"/>
      <sz val="8"/>
      <color theme="1"/>
      <name val="Poppins"/>
    </font>
    <font>
      <b/>
      <vertAlign val="superscript"/>
      <sz val="8"/>
      <color rgb="FFFFFFFF"/>
      <name val="Poppins"/>
    </font>
    <font>
      <b/>
      <vertAlign val="superscript"/>
      <sz val="8"/>
      <color theme="3"/>
      <name val="Poppins"/>
    </font>
    <font>
      <vertAlign val="superscript"/>
      <sz val="8"/>
      <name val="Poppins"/>
    </font>
    <font>
      <sz val="6.5"/>
      <color rgb="FF4B4B4B"/>
      <name val="Poppins"/>
    </font>
    <font>
      <sz val="9"/>
      <name val="Poppins"/>
    </font>
  </fonts>
  <fills count="49">
    <fill>
      <patternFill patternType="none"/>
    </fill>
    <fill>
      <patternFill patternType="gray125"/>
    </fill>
    <fill>
      <patternFill patternType="solid">
        <fgColor theme="1"/>
        <bgColor indexed="64"/>
      </patternFill>
    </fill>
    <fill>
      <patternFill patternType="solid">
        <fgColor theme="4"/>
        <bgColor indexed="64"/>
      </patternFill>
    </fill>
    <fill>
      <patternFill patternType="solid">
        <fgColor theme="3"/>
        <bgColor indexed="64"/>
      </patternFill>
    </fill>
    <fill>
      <patternFill patternType="solid">
        <fgColor theme="5"/>
        <bgColor indexed="64"/>
      </patternFill>
    </fill>
    <fill>
      <patternFill patternType="solid">
        <fgColor rgb="FFFF5245"/>
        <bgColor indexed="64"/>
      </patternFill>
    </fill>
    <fill>
      <patternFill patternType="solid">
        <fgColor rgb="FFFF5246"/>
        <bgColor indexed="64"/>
      </patternFill>
    </fill>
    <fill>
      <patternFill patternType="solid">
        <fgColor theme="2"/>
        <bgColor indexed="64"/>
      </patternFill>
    </fill>
    <fill>
      <patternFill patternType="solid">
        <fgColor rgb="FF4B4B4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bgColor theme="4"/>
      </patternFill>
    </fill>
    <fill>
      <patternFill patternType="solid">
        <fgColor theme="0" tint="-4.9989318521683403E-2"/>
        <bgColor indexed="65"/>
      </patternFill>
    </fill>
    <fill>
      <patternFill patternType="solid">
        <fgColor rgb="FF37424A"/>
        <bgColor indexed="64"/>
      </patternFill>
    </fill>
    <fill>
      <patternFill patternType="solid">
        <fgColor theme="0" tint="-0.14996795556505021"/>
        <bgColor indexed="64"/>
      </patternFill>
    </fill>
    <fill>
      <patternFill patternType="lightGray">
        <bgColor theme="2" tint="-0.24994659260841701"/>
      </patternFill>
    </fill>
  </fills>
  <borders count="21">
    <border>
      <left/>
      <right/>
      <top/>
      <bottom/>
      <diagonal/>
    </border>
    <border>
      <left/>
      <right/>
      <top/>
      <bottom style="thin">
        <color indexed="64"/>
      </bottom>
      <diagonal/>
    </border>
    <border>
      <left/>
      <right/>
      <top style="thin">
        <color indexed="64"/>
      </top>
      <bottom/>
      <diagonal/>
    </border>
    <border>
      <left/>
      <right/>
      <top/>
      <bottom style="thin">
        <color theme="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5"/>
      </left>
      <right style="thin">
        <color theme="5"/>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theme="4" tint="0.39991454817346722"/>
      </left>
      <right style="thin">
        <color theme="4" tint="0.39991454817346722"/>
      </right>
      <top style="thin">
        <color theme="4" tint="0.39991454817346722"/>
      </top>
      <bottom style="thin">
        <color theme="4" tint="0.39991454817346722"/>
      </bottom>
      <diagonal/>
    </border>
    <border>
      <left/>
      <right/>
      <top/>
      <bottom style="hair">
        <color theme="4" tint="0.39994506668294322"/>
      </bottom>
      <diagonal/>
    </border>
    <border>
      <left style="thin">
        <color theme="4" tint="0.39994506668294322"/>
      </left>
      <right style="thin">
        <color theme="4" tint="0.39991454817346722"/>
      </right>
      <top style="thin">
        <color theme="4" tint="0.39994506668294322"/>
      </top>
      <bottom style="thin">
        <color theme="4" tint="0.39991454817346722"/>
      </bottom>
      <diagonal/>
    </border>
    <border>
      <left/>
      <right/>
      <top/>
      <bottom style="medium">
        <color indexed="64"/>
      </bottom>
      <diagonal/>
    </border>
  </borders>
  <cellStyleXfs count="18406">
    <xf numFmtId="0" fontId="0" fillId="0" borderId="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xf numFmtId="43" fontId="11" fillId="0" borderId="0" applyFont="0" applyFill="0" applyBorder="0" applyAlignment="0" applyProtection="0"/>
    <xf numFmtId="0" fontId="29" fillId="0" borderId="0" applyNumberFormat="0" applyFill="0" applyBorder="0" applyAlignment="0" applyProtection="0"/>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10"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6" fillId="13" borderId="7" applyNumberFormat="0" applyAlignment="0" applyProtection="0"/>
    <xf numFmtId="0" fontId="37" fillId="14" borderId="8" applyNumberFormat="0" applyAlignment="0" applyProtection="0"/>
    <xf numFmtId="0" fontId="38" fillId="14" borderId="7" applyNumberFormat="0" applyAlignment="0" applyProtection="0"/>
    <xf numFmtId="0" fontId="39" fillId="0" borderId="9" applyNumberFormat="0" applyFill="0" applyAlignment="0" applyProtection="0"/>
    <xf numFmtId="0" fontId="40" fillId="15" borderId="10" applyNumberFormat="0" applyAlignment="0" applyProtection="0"/>
    <xf numFmtId="0" fontId="41" fillId="0" borderId="0" applyNumberFormat="0" applyFill="0" applyBorder="0" applyAlignment="0" applyProtection="0"/>
    <xf numFmtId="0" fontId="11" fillId="16" borderId="11" applyNumberFormat="0" applyFont="0" applyAlignment="0" applyProtection="0"/>
    <xf numFmtId="0" fontId="42" fillId="0" borderId="0" applyNumberFormat="0" applyFill="0" applyBorder="0" applyAlignment="0" applyProtection="0"/>
    <xf numFmtId="0" fontId="43" fillId="0" borderId="12" applyNumberFormat="0" applyFill="0" applyAlignment="0" applyProtection="0"/>
    <xf numFmtId="0" fontId="44"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44"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44"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44"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44"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44"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47" fillId="0" borderId="0">
      <alignment wrapText="1"/>
    </xf>
    <xf numFmtId="0" fontId="47" fillId="0" borderId="0"/>
    <xf numFmtId="43" fontId="11" fillId="0" borderId="0" applyFont="0" applyFill="0" applyBorder="0" applyAlignment="0" applyProtection="0"/>
    <xf numFmtId="0" fontId="11" fillId="0" borderId="0"/>
    <xf numFmtId="0" fontId="11" fillId="0" borderId="0"/>
    <xf numFmtId="0" fontId="51" fillId="0" borderId="0"/>
    <xf numFmtId="43" fontId="11" fillId="0" borderId="0" applyFont="0" applyFill="0" applyBorder="0" applyAlignment="0" applyProtection="0"/>
    <xf numFmtId="0" fontId="52" fillId="0" borderId="0"/>
    <xf numFmtId="183" fontId="55" fillId="0" borderId="0" applyFill="0" applyBorder="0" applyProtection="0">
      <alignment horizontal="center" vertical="center"/>
      <protection locked="0"/>
    </xf>
    <xf numFmtId="43" fontId="11" fillId="0" borderId="0" applyFont="0" applyFill="0" applyBorder="0" applyAlignment="0" applyProtection="0"/>
    <xf numFmtId="0" fontId="56" fillId="0" borderId="0"/>
    <xf numFmtId="0" fontId="57" fillId="17" borderId="0" applyNumberFormat="0" applyBorder="0" applyAlignment="0" applyProtection="0"/>
    <xf numFmtId="0" fontId="58" fillId="0" borderId="5" applyNumberFormat="0" applyFill="0" applyAlignment="0" applyProtection="0"/>
    <xf numFmtId="9" fontId="11" fillId="0" borderId="0" applyFont="0" applyFill="0" applyBorder="0" applyAlignment="0" applyProtection="0"/>
    <xf numFmtId="43" fontId="11" fillId="0" borderId="0" applyFont="0" applyFill="0" applyBorder="0" applyAlignment="0" applyProtection="0"/>
    <xf numFmtId="0" fontId="59" fillId="45" borderId="0" applyNumberFormat="0" applyBorder="0" applyProtection="0">
      <alignment horizontal="center" vertical="center"/>
    </xf>
    <xf numFmtId="0" fontId="60" fillId="0" borderId="6" applyNumberFormat="0" applyFill="0" applyAlignment="0" applyProtection="0"/>
    <xf numFmtId="0" fontId="62" fillId="0" borderId="4" applyNumberFormat="0" applyFill="0" applyAlignment="0" applyProtection="0"/>
    <xf numFmtId="0" fontId="60" fillId="30" borderId="17" applyNumberFormat="0" applyAlignment="0" applyProtection="0"/>
    <xf numFmtId="10" fontId="52" fillId="0" borderId="0" applyFont="0" applyFill="0" applyBorder="0" applyProtection="0">
      <alignment horizontal="center" vertical="center"/>
    </xf>
    <xf numFmtId="0" fontId="63" fillId="14" borderId="7" applyNumberFormat="0" applyAlignment="0" applyProtection="0"/>
    <xf numFmtId="0" fontId="52" fillId="35" borderId="0" applyNumberFormat="0" applyBorder="0" applyAlignment="0" applyProtection="0"/>
    <xf numFmtId="0" fontId="52" fillId="34" borderId="0" applyNumberFormat="0" applyBorder="0" applyAlignment="0" applyProtection="0"/>
    <xf numFmtId="0" fontId="61" fillId="0" borderId="18" applyNumberFormat="0" applyFill="0" applyAlignment="0" applyProtection="0"/>
    <xf numFmtId="0" fontId="52" fillId="38" borderId="0" applyNumberFormat="0" applyBorder="0" applyAlignment="0" applyProtection="0"/>
    <xf numFmtId="0" fontId="54" fillId="44" borderId="19" applyProtection="0">
      <alignment horizontal="left" vertical="center"/>
    </xf>
    <xf numFmtId="0" fontId="62" fillId="0" borderId="4" applyNumberFormat="0" applyFill="0" applyAlignment="0" applyProtection="0"/>
    <xf numFmtId="0" fontId="47" fillId="0" borderId="0"/>
    <xf numFmtId="0" fontId="50" fillId="0" borderId="0"/>
    <xf numFmtId="0" fontId="65" fillId="17" borderId="0" applyNumberFormat="0" applyBorder="0" applyAlignment="0" applyProtection="0"/>
    <xf numFmtId="9"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0" fillId="0" borderId="6" applyNumberFormat="0" applyFill="0" applyAlignment="0" applyProtection="0"/>
    <xf numFmtId="0" fontId="60" fillId="30" borderId="17" applyNumberFormat="0" applyAlignment="0" applyProtection="0"/>
    <xf numFmtId="0" fontId="59" fillId="45" borderId="0" applyNumberFormat="0" applyBorder="0" applyProtection="0">
      <alignment horizontal="center" vertical="center"/>
    </xf>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2" fillId="0" borderId="0" applyProtection="0">
      <alignment vertical="center"/>
    </xf>
    <xf numFmtId="184" fontId="11" fillId="0" borderId="0"/>
    <xf numFmtId="9" fontId="52" fillId="0" borderId="0" applyFont="0" applyFill="0" applyBorder="0" applyAlignment="0" applyProtection="0"/>
    <xf numFmtId="185" fontId="64" fillId="0" borderId="0"/>
    <xf numFmtId="185" fontId="11" fillId="0" borderId="0" applyFont="0" applyFill="0" applyBorder="0" applyProtection="0">
      <alignment horizontal="center" vertical="center"/>
    </xf>
    <xf numFmtId="10"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47" fillId="0" borderId="0"/>
    <xf numFmtId="43" fontId="11" fillId="0" borderId="0" applyFont="0" applyFill="0" applyBorder="0" applyAlignment="0" applyProtection="0"/>
    <xf numFmtId="182" fontId="52" fillId="0" borderId="0"/>
    <xf numFmtId="0" fontId="52" fillId="0" borderId="0"/>
    <xf numFmtId="0" fontId="60" fillId="30" borderId="17" applyNumberFormat="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47" fillId="0" borderId="0"/>
    <xf numFmtId="0" fontId="11" fillId="0" borderId="0"/>
    <xf numFmtId="0" fontId="55" fillId="0" borderId="0"/>
    <xf numFmtId="0" fontId="55" fillId="0" borderId="0"/>
    <xf numFmtId="177" fontId="11" fillId="0" borderId="0"/>
    <xf numFmtId="9" fontId="47" fillId="0" borderId="0" applyFont="0" applyFill="0" applyBorder="0" applyAlignment="0" applyProtection="0"/>
    <xf numFmtId="0" fontId="53" fillId="0" borderId="20"/>
    <xf numFmtId="0" fontId="52" fillId="0" borderId="0"/>
    <xf numFmtId="0" fontId="54" fillId="46" borderId="0" applyBorder="0"/>
    <xf numFmtId="14" fontId="69" fillId="47" borderId="13" applyNumberFormat="0"/>
    <xf numFmtId="9" fontId="11" fillId="0" borderId="0" applyFont="0" applyFill="0" applyBorder="0" applyAlignment="0" applyProtection="0"/>
    <xf numFmtId="41" fontId="67" fillId="43" borderId="13" applyNumberFormat="0"/>
    <xf numFmtId="9" fontId="68" fillId="0" borderId="0" applyFont="0" applyFill="0" applyBorder="0" applyAlignment="0" applyProtection="0"/>
    <xf numFmtId="41" fontId="70" fillId="42" borderId="13"/>
    <xf numFmtId="41" fontId="11" fillId="0" borderId="0" applyFont="0" applyFill="0" applyBorder="0" applyAlignment="0" applyProtection="0"/>
    <xf numFmtId="0" fontId="52" fillId="48" borderId="13" applyNumberFormat="0"/>
    <xf numFmtId="0" fontId="11" fillId="0" borderId="0"/>
    <xf numFmtId="0" fontId="51" fillId="0" borderId="0"/>
    <xf numFmtId="43" fontId="51" fillId="0" borderId="0" applyFont="0" applyFill="0" applyBorder="0" applyAlignment="0" applyProtection="0"/>
    <xf numFmtId="165" fontId="51" fillId="0" borderId="0" applyFont="0" applyFill="0" applyBorder="0" applyAlignment="0" applyProtection="0"/>
    <xf numFmtId="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64" fillId="0" borderId="0"/>
    <xf numFmtId="0" fontId="11" fillId="0" borderId="0"/>
    <xf numFmtId="0" fontId="47" fillId="0" borderId="0"/>
    <xf numFmtId="43" fontId="47"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0" fontId="48" fillId="0" borderId="0"/>
    <xf numFmtId="0" fontId="72" fillId="0" borderId="0" applyNumberFormat="0" applyFill="0" applyBorder="0" applyAlignment="0" applyProtection="0"/>
    <xf numFmtId="0" fontId="47" fillId="0" borderId="0"/>
    <xf numFmtId="43" fontId="48" fillId="0" borderId="0" applyFont="0" applyFill="0" applyBorder="0" applyAlignment="0" applyProtection="0"/>
    <xf numFmtId="41" fontId="55" fillId="0" borderId="0">
      <alignment horizontal="right" indent="1"/>
    </xf>
    <xf numFmtId="0" fontId="48" fillId="0" borderId="0"/>
    <xf numFmtId="0" fontId="11" fillId="0" borderId="0"/>
    <xf numFmtId="0" fontId="47" fillId="0" borderId="0"/>
    <xf numFmtId="9" fontId="11" fillId="0" borderId="0" applyFont="0" applyFill="0" applyBorder="0" applyAlignment="0" applyProtection="0"/>
    <xf numFmtId="43" fontId="48"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52" fillId="0" borderId="0" applyProtection="0">
      <alignment vertical="center"/>
    </xf>
    <xf numFmtId="182" fontId="52" fillId="0" borderId="0"/>
    <xf numFmtId="0" fontId="52" fillId="0" borderId="0"/>
    <xf numFmtId="0" fontId="48" fillId="0" borderId="0"/>
    <xf numFmtId="0" fontId="11" fillId="27" borderId="0" applyNumberFormat="0" applyBorder="0" applyAlignment="0" applyProtection="0"/>
    <xf numFmtId="0" fontId="42" fillId="0" borderId="0" applyNumberFormat="0" applyFill="0" applyBorder="0" applyAlignment="0" applyProtection="0"/>
    <xf numFmtId="9"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9" fontId="50" fillId="0" borderId="0" applyFont="0" applyFill="0" applyBorder="0" applyAlignment="0" applyProtection="0"/>
    <xf numFmtId="43" fontId="11" fillId="0" borderId="0" applyFont="0" applyFill="0" applyBorder="0" applyAlignment="0" applyProtection="0"/>
    <xf numFmtId="0" fontId="47" fillId="0" borderId="0"/>
    <xf numFmtId="0" fontId="11" fillId="0" borderId="0"/>
    <xf numFmtId="0" fontId="50" fillId="0" borderId="0"/>
    <xf numFmtId="9" fontId="50" fillId="0" borderId="0" applyFont="0" applyFill="0" applyBorder="0" applyAlignment="0" applyProtection="0"/>
    <xf numFmtId="43" fontId="50" fillId="0" borderId="0" applyFont="0" applyFill="0" applyBorder="0" applyAlignment="0" applyProtection="0"/>
    <xf numFmtId="0" fontId="50"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7" fontId="47" fillId="0" borderId="0"/>
    <xf numFmtId="0" fontId="47" fillId="0" borderId="0"/>
    <xf numFmtId="165" fontId="11" fillId="0" borderId="0" applyFont="0" applyFill="0" applyBorder="0" applyAlignment="0" applyProtection="0"/>
    <xf numFmtId="0" fontId="50" fillId="0" borderId="0"/>
    <xf numFmtId="9" fontId="50" fillId="0" borderId="0" applyFont="0" applyFill="0" applyBorder="0" applyAlignment="0" applyProtection="0"/>
    <xf numFmtId="0" fontId="50" fillId="0" borderId="0"/>
    <xf numFmtId="43" fontId="11" fillId="0" borderId="0" applyFont="0" applyFill="0" applyBorder="0" applyAlignment="0" applyProtection="0"/>
    <xf numFmtId="0" fontId="74" fillId="12" borderId="0" applyNumberFormat="0" applyBorder="0" applyAlignment="0" applyProtection="0"/>
    <xf numFmtId="0" fontId="47" fillId="0" borderId="0"/>
    <xf numFmtId="0" fontId="11" fillId="0" borderId="0"/>
    <xf numFmtId="0" fontId="11" fillId="0" borderId="0"/>
    <xf numFmtId="0" fontId="47" fillId="0" borderId="0"/>
    <xf numFmtId="0" fontId="11" fillId="0" borderId="0"/>
    <xf numFmtId="0" fontId="11" fillId="0" borderId="0"/>
    <xf numFmtId="0" fontId="73" fillId="0" borderId="0"/>
    <xf numFmtId="0" fontId="11" fillId="0" borderId="0"/>
    <xf numFmtId="43" fontId="11" fillId="0" borderId="0" applyFont="0" applyFill="0" applyBorder="0" applyAlignment="0" applyProtection="0"/>
    <xf numFmtId="0" fontId="11" fillId="0" borderId="0"/>
    <xf numFmtId="0" fontId="47" fillId="0" borderId="0"/>
    <xf numFmtId="0" fontId="11" fillId="0" borderId="0"/>
    <xf numFmtId="0" fontId="47" fillId="0" borderId="0"/>
    <xf numFmtId="0" fontId="11" fillId="0" borderId="0"/>
    <xf numFmtId="9" fontId="11" fillId="0" borderId="0" applyFont="0" applyFill="0" applyBorder="0" applyAlignment="0" applyProtection="0"/>
    <xf numFmtId="9" fontId="47"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7" fillId="0" borderId="0" applyFont="0" applyFill="0" applyBorder="0" applyAlignment="0" applyProtection="0"/>
    <xf numFmtId="9" fontId="11" fillId="0" borderId="0" applyFont="0" applyFill="0" applyBorder="0" applyAlignment="0" applyProtection="0"/>
    <xf numFmtId="0" fontId="47" fillId="0" borderId="0"/>
    <xf numFmtId="9" fontId="11" fillId="0" borderId="0" applyFont="0" applyFill="0" applyBorder="0" applyAlignment="0" applyProtection="0"/>
    <xf numFmtId="165" fontId="11" fillId="0" borderId="0" applyFont="0" applyFill="0" applyBorder="0" applyAlignment="0" applyProtection="0"/>
    <xf numFmtId="0" fontId="73" fillId="0" borderId="0"/>
    <xf numFmtId="9" fontId="47" fillId="0" borderId="0" applyFont="0" applyFill="0" applyBorder="0" applyAlignment="0" applyProtection="0"/>
    <xf numFmtId="0" fontId="47" fillId="0" borderId="0"/>
    <xf numFmtId="0" fontId="11" fillId="0" borderId="0"/>
    <xf numFmtId="0" fontId="11" fillId="0" borderId="0"/>
    <xf numFmtId="165" fontId="11" fillId="0" borderId="0" applyFont="0" applyFill="0" applyBorder="0" applyAlignment="0" applyProtection="0"/>
    <xf numFmtId="0" fontId="73" fillId="0" borderId="0"/>
    <xf numFmtId="0" fontId="73" fillId="0" borderId="0"/>
    <xf numFmtId="9" fontId="73" fillId="0" borderId="0" applyFont="0" applyFill="0" applyBorder="0" applyAlignment="0" applyProtection="0"/>
    <xf numFmtId="0" fontId="73" fillId="0" borderId="0"/>
    <xf numFmtId="0" fontId="73" fillId="0" borderId="0"/>
    <xf numFmtId="0" fontId="50" fillId="0" borderId="0"/>
    <xf numFmtId="43" fontId="47" fillId="0" borderId="0" applyFont="0" applyFill="0" applyBorder="0" applyAlignment="0" applyProtection="0"/>
    <xf numFmtId="0" fontId="47" fillId="0" borderId="0"/>
    <xf numFmtId="0" fontId="47" fillId="0" borderId="0"/>
    <xf numFmtId="165" fontId="47" fillId="0" borderId="0" applyFont="0" applyFill="0" applyBorder="0" applyAlignment="0" applyProtection="0"/>
    <xf numFmtId="165" fontId="11" fillId="0" borderId="0" applyFont="0" applyFill="0" applyBorder="0" applyAlignment="0" applyProtection="0"/>
    <xf numFmtId="0" fontId="48" fillId="0" borderId="0"/>
    <xf numFmtId="0" fontId="11" fillId="0" borderId="0"/>
    <xf numFmtId="0" fontId="11" fillId="0" borderId="0"/>
    <xf numFmtId="9" fontId="11" fillId="0" borderId="0" applyFont="0" applyFill="0" applyBorder="0" applyAlignment="0" applyProtection="0"/>
    <xf numFmtId="0" fontId="11" fillId="0" borderId="0"/>
    <xf numFmtId="43" fontId="48" fillId="0" borderId="0" applyFont="0" applyFill="0" applyBorder="0" applyAlignment="0" applyProtection="0"/>
    <xf numFmtId="0" fontId="11" fillId="0" borderId="0"/>
    <xf numFmtId="43" fontId="11" fillId="0" borderId="0" applyFont="0" applyFill="0" applyBorder="0" applyAlignment="0" applyProtection="0"/>
    <xf numFmtId="0" fontId="47"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0" fontId="47" fillId="0" borderId="0"/>
    <xf numFmtId="186" fontId="11" fillId="0" borderId="0" applyFont="0" applyFill="0" applyBorder="0" applyProtection="0">
      <alignment vertical="top"/>
    </xf>
    <xf numFmtId="0" fontId="10" fillId="0" borderId="0" applyNumberFormat="0" applyFill="0" applyBorder="0" applyAlignment="0" applyProtection="0"/>
    <xf numFmtId="0" fontId="49" fillId="0" borderId="0"/>
    <xf numFmtId="9" fontId="11" fillId="0" borderId="0" applyFont="0" applyFill="0" applyBorder="0" applyAlignment="0" applyProtection="0"/>
    <xf numFmtId="187" fontId="66" fillId="0" borderId="0">
      <alignment vertical="top"/>
    </xf>
    <xf numFmtId="0" fontId="71" fillId="0" borderId="0" applyFont="0" applyBorder="0" applyProtection="0"/>
    <xf numFmtId="0" fontId="11" fillId="0" borderId="0"/>
    <xf numFmtId="0" fontId="11" fillId="0" borderId="0"/>
    <xf numFmtId="0" fontId="11" fillId="0" borderId="0"/>
    <xf numFmtId="0" fontId="11" fillId="0" borderId="0"/>
    <xf numFmtId="0" fontId="56" fillId="0" borderId="0"/>
    <xf numFmtId="0" fontId="48" fillId="0" borderId="0"/>
    <xf numFmtId="43" fontId="4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0" fontId="48" fillId="0" borderId="0"/>
    <xf numFmtId="43" fontId="48" fillId="0" borderId="0" applyFont="0" applyFill="0" applyBorder="0" applyAlignment="0" applyProtection="0"/>
    <xf numFmtId="43" fontId="11" fillId="0" borderId="0" applyFont="0" applyFill="0" applyBorder="0" applyAlignment="0" applyProtection="0"/>
    <xf numFmtId="0" fontId="48" fillId="0" borderId="0"/>
    <xf numFmtId="9" fontId="76" fillId="0" borderId="0" applyFont="0" applyFill="0" applyBorder="0" applyAlignment="0" applyProtection="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181" fontId="75" fillId="0" borderId="0">
      <alignment horizontal="left" wrapText="1"/>
    </xf>
    <xf numFmtId="0" fontId="48" fillId="0" borderId="0"/>
    <xf numFmtId="43" fontId="48" fillId="0" borderId="0" applyFont="0" applyFill="0" applyBorder="0" applyAlignment="0" applyProtection="0"/>
    <xf numFmtId="44" fontId="11" fillId="0" borderId="0" applyFont="0" applyFill="0" applyBorder="0" applyAlignment="0" applyProtection="0"/>
    <xf numFmtId="0" fontId="48" fillId="0" borderId="0"/>
    <xf numFmtId="164" fontId="76"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0" fontId="48" fillId="0" borderId="0"/>
    <xf numFmtId="43" fontId="48" fillId="0" borderId="0" applyFont="0" applyFill="0" applyBorder="0" applyAlignment="0" applyProtection="0"/>
    <xf numFmtId="0" fontId="47" fillId="0" borderId="0"/>
    <xf numFmtId="0" fontId="77" fillId="0" borderId="0" applyNumberFormat="0" applyFill="0" applyBorder="0" applyAlignment="0" applyProtection="0"/>
    <xf numFmtId="43" fontId="11" fillId="0" borderId="0" applyFont="0" applyFill="0" applyBorder="0" applyAlignment="0" applyProtection="0"/>
    <xf numFmtId="0" fontId="45" fillId="0" borderId="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2" fillId="0" borderId="0" applyProtection="0">
      <alignment vertical="center"/>
    </xf>
    <xf numFmtId="43" fontId="11" fillId="0" borderId="0" applyFont="0" applyFill="0" applyBorder="0" applyAlignment="0" applyProtection="0"/>
    <xf numFmtId="188" fontId="11" fillId="0" borderId="0" applyFont="0" applyFill="0" applyBorder="0" applyProtection="0">
      <alignment horizontal="center" vertical="center"/>
    </xf>
    <xf numFmtId="185" fontId="64" fillId="0" borderId="0"/>
    <xf numFmtId="0" fontId="5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51" fillId="0" borderId="0"/>
    <xf numFmtId="43" fontId="11" fillId="0" borderId="0" applyFont="0" applyFill="0" applyBorder="0" applyAlignment="0" applyProtection="0"/>
    <xf numFmtId="43" fontId="11" fillId="0" borderId="0" applyFont="0" applyFill="0" applyBorder="0" applyAlignment="0" applyProtection="0"/>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6"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0" fontId="11" fillId="0" borderId="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0" fontId="45" fillId="0" borderId="0"/>
    <xf numFmtId="43" fontId="68"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81" fillId="0" borderId="0"/>
    <xf numFmtId="43" fontId="81" fillId="0" borderId="0" applyFont="0" applyFill="0" applyBorder="0" applyAlignment="0" applyProtection="0"/>
    <xf numFmtId="9" fontId="81" fillId="0" borderId="0" applyFont="0" applyFill="0" applyBorder="0" applyAlignment="0" applyProtection="0"/>
    <xf numFmtId="0" fontId="84" fillId="0" borderId="0"/>
    <xf numFmtId="44" fontId="11" fillId="0" borderId="0" applyFont="0" applyFill="0" applyBorder="0" applyAlignment="0" applyProtection="0"/>
    <xf numFmtId="0" fontId="85" fillId="0" borderId="0"/>
    <xf numFmtId="0" fontId="64" fillId="18" borderId="0" applyNumberFormat="0" applyBorder="0" applyAlignment="0" applyProtection="0"/>
    <xf numFmtId="0" fontId="64" fillId="22"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19" borderId="0" applyNumberFormat="0" applyBorder="0" applyAlignment="0" applyProtection="0"/>
    <xf numFmtId="0" fontId="64" fillId="23" borderId="0" applyNumberFormat="0" applyBorder="0" applyAlignment="0" applyProtection="0"/>
    <xf numFmtId="0" fontId="64" fillId="27" borderId="0" applyNumberFormat="0" applyBorder="0" applyAlignment="0" applyProtection="0"/>
    <xf numFmtId="0" fontId="64" fillId="31" borderId="0" applyNumberFormat="0" applyBorder="0" applyAlignment="0" applyProtection="0"/>
    <xf numFmtId="0" fontId="64" fillId="35" borderId="0" applyNumberFormat="0" applyBorder="0" applyAlignment="0" applyProtection="0"/>
    <xf numFmtId="0" fontId="64" fillId="39" borderId="0" applyNumberFormat="0" applyBorder="0" applyAlignment="0" applyProtection="0"/>
    <xf numFmtId="0" fontId="64" fillId="20" borderId="0" applyNumberFormat="0" applyBorder="0" applyAlignment="0" applyProtection="0"/>
    <xf numFmtId="0" fontId="64" fillId="24" borderId="0" applyNumberFormat="0" applyBorder="0" applyAlignment="0" applyProtection="0"/>
    <xf numFmtId="0" fontId="64" fillId="28" borderId="0" applyNumberFormat="0" applyBorder="0" applyAlignment="0" applyProtection="0"/>
    <xf numFmtId="0" fontId="64" fillId="32" borderId="0" applyNumberFormat="0" applyBorder="0" applyAlignment="0" applyProtection="0"/>
    <xf numFmtId="0" fontId="64" fillId="36" borderId="0" applyNumberFormat="0" applyBorder="0" applyAlignment="0" applyProtection="0"/>
    <xf numFmtId="0" fontId="64" fillId="40" borderId="0" applyNumberFormat="0" applyBorder="0" applyAlignment="0" applyProtection="0"/>
    <xf numFmtId="0" fontId="83" fillId="17" borderId="0" applyNumberFormat="0" applyBorder="0" applyAlignment="0" applyProtection="0"/>
    <xf numFmtId="0" fontId="83" fillId="21" borderId="0" applyNumberFormat="0" applyBorder="0" applyAlignment="0" applyProtection="0"/>
    <xf numFmtId="0" fontId="83" fillId="25" borderId="0" applyNumberFormat="0" applyBorder="0" applyAlignment="0" applyProtection="0"/>
    <xf numFmtId="0" fontId="83" fillId="29" borderId="0" applyNumberFormat="0" applyBorder="0" applyAlignment="0" applyProtection="0"/>
    <xf numFmtId="0" fontId="83" fillId="33" borderId="0" applyNumberFormat="0" applyBorder="0" applyAlignment="0" applyProtection="0"/>
    <xf numFmtId="0" fontId="83" fillId="37" borderId="0" applyNumberFormat="0" applyBorder="0" applyAlignment="0" applyProtection="0"/>
    <xf numFmtId="0" fontId="86" fillId="11" borderId="0" applyNumberFormat="0" applyBorder="0" applyAlignment="0" applyProtection="0"/>
    <xf numFmtId="0" fontId="87" fillId="14" borderId="7" applyNumberFormat="0" applyAlignment="0" applyProtection="0"/>
    <xf numFmtId="0" fontId="82" fillId="15" borderId="10" applyNumberFormat="0" applyAlignment="0" applyProtection="0"/>
    <xf numFmtId="0" fontId="88" fillId="0" borderId="0" applyNumberFormat="0" applyFill="0" applyBorder="0" applyAlignment="0" applyProtection="0"/>
    <xf numFmtId="0" fontId="89" fillId="10" borderId="0" applyNumberFormat="0" applyBorder="0" applyAlignment="0" applyProtection="0"/>
    <xf numFmtId="0" fontId="90" fillId="13" borderId="7" applyNumberFormat="0" applyAlignment="0" applyProtection="0"/>
    <xf numFmtId="0" fontId="91" fillId="0" borderId="9" applyNumberFormat="0" applyFill="0" applyAlignment="0" applyProtection="0"/>
    <xf numFmtId="0" fontId="92" fillId="12" borderId="0" applyNumberFormat="0" applyBorder="0" applyAlignment="0" applyProtection="0"/>
    <xf numFmtId="0" fontId="64" fillId="0" borderId="0"/>
    <xf numFmtId="0" fontId="64" fillId="16" borderId="11" applyNumberFormat="0" applyFont="0" applyAlignment="0" applyProtection="0"/>
    <xf numFmtId="0" fontId="93" fillId="14" borderId="8" applyNumberFormat="0" applyAlignment="0" applyProtection="0"/>
    <xf numFmtId="0" fontId="78" fillId="0" borderId="12" applyNumberFormat="0" applyFill="0" applyAlignment="0" applyProtection="0"/>
    <xf numFmtId="0" fontId="79" fillId="0" borderId="0" applyNumberFormat="0" applyFill="0" applyBorder="0" applyAlignment="0" applyProtection="0"/>
    <xf numFmtId="188" fontId="11" fillId="0" borderId="0" applyFont="0" applyFill="0" applyBorder="0" applyProtection="0">
      <alignment horizontal="center" vertical="center"/>
    </xf>
    <xf numFmtId="0" fontId="47" fillId="0" borderId="0"/>
    <xf numFmtId="185" fontId="11" fillId="0" borderId="0" applyFont="0" applyFill="0" applyBorder="0" applyProtection="0">
      <alignment horizontal="center" vertical="center"/>
    </xf>
    <xf numFmtId="10" fontId="11" fillId="0" borderId="0" applyFont="0" applyFill="0" applyBorder="0" applyAlignment="0" applyProtection="0"/>
    <xf numFmtId="0" fontId="80" fillId="0" borderId="0"/>
    <xf numFmtId="43" fontId="80" fillId="0" borderId="0" applyFont="0" applyFill="0" applyBorder="0" applyAlignment="0" applyProtection="0"/>
    <xf numFmtId="0" fontId="59" fillId="45" borderId="0" applyNumberFormat="0" applyBorder="0" applyProtection="0">
      <alignment horizontal="center" vertical="center"/>
    </xf>
    <xf numFmtId="0" fontId="57" fillId="17" borderId="0" applyNumberFormat="0" applyBorder="0" applyAlignment="0" applyProtection="0"/>
    <xf numFmtId="9" fontId="11" fillId="0" borderId="0" applyFont="0" applyFill="0" applyBorder="0" applyAlignment="0" applyProtection="0"/>
    <xf numFmtId="0" fontId="60" fillId="30" borderId="17" applyNumberFormat="0" applyAlignment="0" applyProtection="0"/>
    <xf numFmtId="0" fontId="63" fillId="14" borderId="7" applyNumberFormat="0" applyAlignment="0" applyProtection="0"/>
    <xf numFmtId="0" fontId="52" fillId="35" borderId="0" applyNumberFormat="0" applyBorder="0" applyAlignment="0" applyProtection="0"/>
    <xf numFmtId="0" fontId="52" fillId="34" borderId="0" applyNumberFormat="0" applyBorder="0" applyAlignment="0" applyProtection="0"/>
    <xf numFmtId="0" fontId="52" fillId="38" borderId="0" applyNumberFormat="0" applyBorder="0" applyAlignment="0" applyProtection="0"/>
    <xf numFmtId="0" fontId="50" fillId="0" borderId="0"/>
    <xf numFmtId="9" fontId="50" fillId="0" borderId="0" applyFont="0" applyFill="0" applyBorder="0" applyAlignment="0" applyProtection="0"/>
    <xf numFmtId="0" fontId="11" fillId="0" borderId="0"/>
    <xf numFmtId="0" fontId="51" fillId="0" borderId="0"/>
    <xf numFmtId="0" fontId="47"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1" fillId="0" borderId="0" applyFont="0" applyFill="0" applyBorder="0" applyAlignment="0" applyProtection="0"/>
    <xf numFmtId="44" fontId="11" fillId="0" borderId="0" applyFont="0" applyFill="0" applyBorder="0" applyAlignment="0" applyProtection="0"/>
    <xf numFmtId="43" fontId="8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67" fillId="43" borderId="13" applyNumberFormat="0"/>
    <xf numFmtId="41" fontId="70" fillId="42" borderId="13"/>
    <xf numFmtId="41"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1" fontId="55" fillId="0" borderId="0">
      <alignment horizontal="right" indent="1"/>
    </xf>
    <xf numFmtId="43" fontId="48"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55" fillId="0" borderId="0">
      <alignment horizontal="right" indent="1"/>
    </xf>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1" fontId="67" fillId="43" borderId="13" applyNumberFormat="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1" fontId="70" fillId="42" borderId="13"/>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7" fillId="0" borderId="0">
      <alignment wrapText="1"/>
    </xf>
    <xf numFmtId="43" fontId="11" fillId="0" borderId="0" applyFont="0" applyFill="0" applyBorder="0" applyAlignment="0" applyProtection="0"/>
    <xf numFmtId="43" fontId="11" fillId="0" borderId="0" applyFont="0" applyFill="0" applyBorder="0" applyAlignment="0" applyProtection="0"/>
  </cellStyleXfs>
  <cellXfs count="25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14" fontId="2" fillId="2" borderId="0" xfId="0" applyNumberFormat="1"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2" fillId="4" borderId="0" xfId="0" applyFont="1" applyFill="1" applyAlignment="1">
      <alignment vertical="center"/>
    </xf>
    <xf numFmtId="0" fontId="2" fillId="4" borderId="0" xfId="0" applyFont="1" applyFill="1" applyAlignment="1">
      <alignment horizontal="center" vertical="center"/>
    </xf>
    <xf numFmtId="0" fontId="3" fillId="0" borderId="0" xfId="0" applyFont="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vertical="center"/>
    </xf>
    <xf numFmtId="0" fontId="3" fillId="5" borderId="0" xfId="0" applyFont="1" applyFill="1" applyAlignment="1">
      <alignment vertical="center"/>
    </xf>
    <xf numFmtId="0" fontId="1" fillId="0" borderId="1" xfId="0" applyFont="1" applyBorder="1" applyAlignment="1">
      <alignment horizontal="center" vertical="center"/>
    </xf>
    <xf numFmtId="166" fontId="1" fillId="0" borderId="0" xfId="0" applyNumberFormat="1" applyFont="1" applyAlignment="1">
      <alignment horizontal="center" vertical="center"/>
    </xf>
    <xf numFmtId="0" fontId="1" fillId="0" borderId="0" xfId="0" applyFont="1" applyAlignment="1">
      <alignment horizontal="left" vertical="center" indent="2"/>
    </xf>
    <xf numFmtId="0" fontId="1" fillId="0" borderId="1" xfId="0" applyFont="1" applyBorder="1" applyAlignment="1">
      <alignment horizontal="left" vertical="center" indent="2"/>
    </xf>
    <xf numFmtId="168" fontId="1" fillId="0" borderId="0" xfId="0" applyNumberFormat="1" applyFont="1" applyAlignment="1">
      <alignment horizontal="center" vertical="center"/>
    </xf>
    <xf numFmtId="0" fontId="9" fillId="0" borderId="0" xfId="0" applyFont="1" applyAlignment="1">
      <alignment horizontal="center" vertical="center"/>
    </xf>
    <xf numFmtId="14" fontId="9" fillId="0" borderId="0" xfId="0" applyNumberFormat="1" applyFont="1" applyAlignment="1">
      <alignment horizontal="center" vertical="center"/>
    </xf>
    <xf numFmtId="169" fontId="1" fillId="0" borderId="0" xfId="0" applyNumberFormat="1" applyFont="1" applyAlignment="1">
      <alignment horizontal="center" vertical="center"/>
    </xf>
    <xf numFmtId="169" fontId="2" fillId="4" borderId="0" xfId="0" applyNumberFormat="1" applyFont="1" applyFill="1" applyAlignment="1">
      <alignment horizontal="center" vertical="center"/>
    </xf>
    <xf numFmtId="169" fontId="3" fillId="5" borderId="0" xfId="0" applyNumberFormat="1" applyFont="1" applyFill="1" applyAlignment="1">
      <alignment horizontal="center" vertical="center"/>
    </xf>
    <xf numFmtId="169" fontId="3" fillId="0" borderId="0" xfId="0" applyNumberFormat="1" applyFont="1" applyAlignment="1">
      <alignment horizontal="center" vertical="center"/>
    </xf>
    <xf numFmtId="169" fontId="1" fillId="0" borderId="1" xfId="0" applyNumberFormat="1" applyFont="1" applyBorder="1" applyAlignment="1">
      <alignment horizontal="center" vertical="center"/>
    </xf>
    <xf numFmtId="169" fontId="4" fillId="0" borderId="0" xfId="0" applyNumberFormat="1" applyFont="1" applyAlignment="1">
      <alignment horizontal="center" vertical="center"/>
    </xf>
    <xf numFmtId="0" fontId="4" fillId="0" borderId="0" xfId="0" applyFont="1" applyAlignment="1">
      <alignment horizontal="left" vertical="center" indent="1"/>
    </xf>
    <xf numFmtId="0" fontId="4" fillId="0" borderId="1" xfId="0" applyFont="1" applyBorder="1" applyAlignment="1">
      <alignment horizontal="left" vertical="center" indent="1"/>
    </xf>
    <xf numFmtId="0" fontId="4" fillId="0" borderId="1" xfId="0" applyFont="1" applyBorder="1" applyAlignment="1">
      <alignment horizontal="center" vertical="center"/>
    </xf>
    <xf numFmtId="0" fontId="3" fillId="5" borderId="1" xfId="0" applyFont="1" applyFill="1" applyBorder="1" applyAlignment="1">
      <alignment horizontal="left" vertical="center"/>
    </xf>
    <xf numFmtId="0" fontId="3" fillId="5" borderId="1" xfId="0" applyFont="1" applyFill="1" applyBorder="1" applyAlignment="1">
      <alignment horizontal="center" vertical="center"/>
    </xf>
    <xf numFmtId="169" fontId="3" fillId="5" borderId="1" xfId="0" applyNumberFormat="1"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169" fontId="2" fillId="3" borderId="0" xfId="0" applyNumberFormat="1" applyFont="1" applyFill="1" applyAlignment="1">
      <alignment horizontal="center" vertical="center"/>
    </xf>
    <xf numFmtId="0" fontId="3" fillId="5" borderId="2" xfId="0" applyFont="1" applyFill="1" applyBorder="1" applyAlignment="1">
      <alignment horizontal="left" vertical="center"/>
    </xf>
    <xf numFmtId="0" fontId="3" fillId="5" borderId="2" xfId="0" applyFont="1" applyFill="1" applyBorder="1" applyAlignment="1">
      <alignment horizontal="center" vertical="center"/>
    </xf>
    <xf numFmtId="170" fontId="4" fillId="0" borderId="0" xfId="0" applyNumberFormat="1" applyFont="1" applyAlignment="1">
      <alignment horizontal="center" vertical="center"/>
    </xf>
    <xf numFmtId="171" fontId="4" fillId="0" borderId="0" xfId="0" applyNumberFormat="1" applyFont="1" applyAlignment="1">
      <alignment horizontal="center" vertical="center"/>
    </xf>
    <xf numFmtId="174" fontId="4" fillId="0" borderId="0" xfId="0" applyNumberFormat="1" applyFont="1" applyAlignment="1">
      <alignment horizontal="center" vertical="center"/>
    </xf>
    <xf numFmtId="167" fontId="4" fillId="0" borderId="0" xfId="0" applyNumberFormat="1" applyFont="1" applyAlignment="1">
      <alignment horizontal="center" vertical="center"/>
    </xf>
    <xf numFmtId="172" fontId="4" fillId="0" borderId="0" xfId="0" applyNumberFormat="1" applyFont="1" applyAlignment="1">
      <alignment horizontal="center" vertical="center"/>
    </xf>
    <xf numFmtId="175" fontId="4" fillId="0" borderId="0" xfId="0" applyNumberFormat="1" applyFont="1" applyAlignment="1">
      <alignment horizontal="center" vertical="center"/>
    </xf>
    <xf numFmtId="0" fontId="5" fillId="5" borderId="0" xfId="0" applyFont="1" applyFill="1" applyAlignment="1">
      <alignment horizontal="left" vertical="center"/>
    </xf>
    <xf numFmtId="0" fontId="5" fillId="5" borderId="0" xfId="0" applyFont="1" applyFill="1" applyAlignment="1">
      <alignment horizontal="center" vertical="center"/>
    </xf>
    <xf numFmtId="0" fontId="2" fillId="3" borderId="0" xfId="0" applyFont="1" applyFill="1" applyAlignment="1">
      <alignment horizontal="left" vertical="center"/>
    </xf>
    <xf numFmtId="0" fontId="5" fillId="5" borderId="0" xfId="0" applyFont="1" applyFill="1" applyAlignment="1">
      <alignment vertical="center"/>
    </xf>
    <xf numFmtId="173" fontId="4" fillId="0" borderId="0" xfId="0" applyNumberFormat="1" applyFont="1" applyAlignment="1">
      <alignment horizontal="center" vertical="center"/>
    </xf>
    <xf numFmtId="166" fontId="4" fillId="0" borderId="0" xfId="0" applyNumberFormat="1" applyFont="1" applyAlignment="1">
      <alignment horizontal="center" vertical="center"/>
    </xf>
    <xf numFmtId="0" fontId="4" fillId="0" borderId="3" xfId="0" applyFont="1" applyBorder="1" applyAlignment="1">
      <alignment horizontal="left" vertical="center" indent="1"/>
    </xf>
    <xf numFmtId="0" fontId="4" fillId="0" borderId="3" xfId="0" applyFont="1" applyBorder="1" applyAlignment="1">
      <alignment horizontal="center" vertical="center"/>
    </xf>
    <xf numFmtId="167" fontId="2" fillId="3" borderId="0" xfId="0" applyNumberFormat="1" applyFont="1" applyFill="1" applyAlignment="1">
      <alignment horizontal="center" vertical="center"/>
    </xf>
    <xf numFmtId="0" fontId="0" fillId="2" borderId="0" xfId="0" applyFill="1"/>
    <xf numFmtId="0" fontId="13" fillId="2" borderId="0" xfId="0" applyFont="1" applyFill="1" applyAlignment="1">
      <alignment horizontal="left" vertical="center" wrapText="1"/>
    </xf>
    <xf numFmtId="0" fontId="14" fillId="2" borderId="0" xfId="0" applyFont="1" applyFill="1"/>
    <xf numFmtId="0" fontId="15" fillId="0" borderId="0" xfId="0" applyFont="1" applyAlignment="1">
      <alignment vertical="center"/>
    </xf>
    <xf numFmtId="0" fontId="1" fillId="5" borderId="0" xfId="0" applyFont="1" applyFill="1" applyAlignment="1">
      <alignment vertical="center"/>
    </xf>
    <xf numFmtId="0" fontId="17" fillId="2" borderId="0" xfId="0" applyFont="1" applyFill="1" applyAlignment="1">
      <alignment horizontal="center" vertical="center"/>
    </xf>
    <xf numFmtId="0" fontId="17" fillId="3" borderId="0" xfId="0" applyFont="1" applyFill="1" applyAlignment="1">
      <alignment vertical="center"/>
    </xf>
    <xf numFmtId="0" fontId="18" fillId="3" borderId="0" xfId="0" applyFont="1" applyFill="1" applyAlignment="1">
      <alignment vertical="center"/>
    </xf>
    <xf numFmtId="169" fontId="17" fillId="3" borderId="0" xfId="0" applyNumberFormat="1" applyFont="1" applyFill="1" applyAlignment="1">
      <alignment horizontal="center" vertical="center"/>
    </xf>
    <xf numFmtId="0" fontId="1" fillId="5" borderId="1" xfId="0" applyFont="1" applyFill="1" applyBorder="1" applyAlignment="1">
      <alignment vertical="center"/>
    </xf>
    <xf numFmtId="0" fontId="3" fillId="5" borderId="1" xfId="0" applyFont="1" applyFill="1" applyBorder="1" applyAlignment="1">
      <alignment vertical="center"/>
    </xf>
    <xf numFmtId="9" fontId="3" fillId="5" borderId="0" xfId="2" applyFont="1" applyFill="1" applyAlignment="1">
      <alignment horizontal="center" vertical="center"/>
    </xf>
    <xf numFmtId="0" fontId="1" fillId="0" borderId="0" xfId="0" applyFont="1" applyAlignment="1">
      <alignment horizontal="left" vertical="center" indent="1"/>
    </xf>
    <xf numFmtId="9" fontId="3" fillId="5" borderId="1" xfId="2" applyFont="1" applyFill="1" applyBorder="1" applyAlignment="1">
      <alignment horizontal="center" vertical="center"/>
    </xf>
    <xf numFmtId="0" fontId="1" fillId="0" borderId="1" xfId="0" applyFont="1" applyBorder="1" applyAlignment="1">
      <alignment horizontal="left" vertical="center" indent="1"/>
    </xf>
    <xf numFmtId="0" fontId="1" fillId="0" borderId="1" xfId="0" applyFont="1" applyBorder="1" applyAlignment="1">
      <alignment vertical="center"/>
    </xf>
    <xf numFmtId="0" fontId="2" fillId="2" borderId="0" xfId="0" applyFont="1" applyFill="1" applyAlignment="1">
      <alignment vertical="center"/>
    </xf>
    <xf numFmtId="0" fontId="12" fillId="2" borderId="0" xfId="0" applyFont="1" applyFill="1" applyAlignment="1">
      <alignment horizontal="left" vertical="center"/>
    </xf>
    <xf numFmtId="0" fontId="12" fillId="2"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5" fillId="0" borderId="0" xfId="0" applyFont="1" applyAlignment="1">
      <alignment horizontal="center" vertical="center"/>
    </xf>
    <xf numFmtId="0" fontId="12" fillId="2" borderId="0" xfId="0" applyFont="1" applyFill="1" applyAlignment="1">
      <alignment horizontal="center" vertical="center" wrapText="1"/>
    </xf>
    <xf numFmtId="169" fontId="12" fillId="3" borderId="0" xfId="0" applyNumberFormat="1" applyFont="1" applyFill="1" applyAlignment="1">
      <alignment horizontal="center" vertical="center"/>
    </xf>
    <xf numFmtId="9" fontId="12" fillId="3" borderId="0" xfId="0" applyNumberFormat="1" applyFont="1" applyFill="1" applyAlignment="1">
      <alignment horizontal="center" vertical="center"/>
    </xf>
    <xf numFmtId="9" fontId="3" fillId="5" borderId="0" xfId="0" applyNumberFormat="1" applyFont="1" applyFill="1" applyAlignment="1">
      <alignment horizontal="center" vertical="center"/>
    </xf>
    <xf numFmtId="0" fontId="12" fillId="6" borderId="0" xfId="0" applyFont="1" applyFill="1" applyAlignment="1">
      <alignment horizontal="center" vertical="center" wrapText="1"/>
    </xf>
    <xf numFmtId="9" fontId="1" fillId="0" borderId="0" xfId="0" applyNumberFormat="1" applyFont="1" applyAlignment="1">
      <alignment horizontal="center" vertical="center" wrapText="1"/>
    </xf>
    <xf numFmtId="0" fontId="1" fillId="0" borderId="0" xfId="0" applyFont="1" applyAlignment="1">
      <alignment horizontal="center" vertical="center" wrapText="1"/>
    </xf>
    <xf numFmtId="169" fontId="1" fillId="0" borderId="0" xfId="0" applyNumberFormat="1" applyFont="1" applyAlignment="1">
      <alignment horizontal="center" vertical="center" wrapText="1"/>
    </xf>
    <xf numFmtId="177" fontId="1" fillId="0" borderId="0" xfId="0" applyNumberFormat="1" applyFont="1" applyAlignment="1">
      <alignment horizontal="center" vertical="center"/>
    </xf>
    <xf numFmtId="177" fontId="12" fillId="3" borderId="0" xfId="0" applyNumberFormat="1" applyFont="1" applyFill="1" applyAlignment="1">
      <alignment horizontal="center" vertical="center"/>
    </xf>
    <xf numFmtId="3" fontId="12" fillId="3" borderId="0" xfId="0" applyNumberFormat="1" applyFont="1" applyFill="1" applyAlignment="1">
      <alignment horizontal="center" vertical="center"/>
    </xf>
    <xf numFmtId="3" fontId="3" fillId="5" borderId="0" xfId="0" applyNumberFormat="1" applyFont="1" applyFill="1" applyAlignment="1">
      <alignment horizontal="center" vertical="center"/>
    </xf>
    <xf numFmtId="3" fontId="1" fillId="0" borderId="0" xfId="0" applyNumberFormat="1" applyFont="1" applyAlignment="1">
      <alignment horizontal="center" vertical="center" wrapText="1"/>
    </xf>
    <xf numFmtId="0" fontId="1" fillId="0" borderId="0" xfId="0" applyFont="1" applyAlignment="1">
      <alignment horizontal="center" vertical="center" wrapText="1" shrinkToFit="1"/>
    </xf>
    <xf numFmtId="0" fontId="12" fillId="7" borderId="0" xfId="0" applyFont="1" applyFill="1" applyAlignment="1">
      <alignment horizontal="center" vertical="center" wrapText="1"/>
    </xf>
    <xf numFmtId="0" fontId="1" fillId="0" borderId="0" xfId="2" applyNumberFormat="1" applyFont="1" applyAlignment="1">
      <alignment vertical="center"/>
    </xf>
    <xf numFmtId="0" fontId="12" fillId="3" borderId="0" xfId="0" applyFont="1" applyFill="1" applyAlignment="1">
      <alignment horizontal="center" vertical="center" wrapText="1"/>
    </xf>
    <xf numFmtId="0" fontId="2" fillId="4" borderId="0" xfId="0" applyFont="1" applyFill="1" applyAlignment="1">
      <alignment horizontal="left" vertical="center"/>
    </xf>
    <xf numFmtId="0" fontId="2" fillId="4" borderId="0" xfId="0" applyFont="1" applyFill="1" applyAlignment="1">
      <alignment horizontal="center" vertical="center" wrapText="1"/>
    </xf>
    <xf numFmtId="0" fontId="2" fillId="8" borderId="0" xfId="0" applyFont="1" applyFill="1" applyAlignment="1">
      <alignment vertical="center"/>
    </xf>
    <xf numFmtId="3" fontId="2" fillId="4" borderId="0" xfId="0" applyNumberFormat="1" applyFont="1" applyFill="1" applyAlignment="1">
      <alignment horizontal="center" vertical="center" wrapText="1"/>
    </xf>
    <xf numFmtId="169" fontId="2" fillId="4" borderId="0" xfId="0" applyNumberFormat="1" applyFont="1" applyFill="1" applyAlignment="1">
      <alignment horizontal="center" vertical="center" wrapText="1"/>
    </xf>
    <xf numFmtId="170" fontId="2" fillId="4" borderId="0" xfId="0" applyNumberFormat="1" applyFont="1" applyFill="1" applyAlignment="1">
      <alignment horizontal="center" vertical="center" wrapText="1"/>
    </xf>
    <xf numFmtId="0" fontId="2" fillId="2" borderId="0" xfId="0" applyFont="1" applyFill="1" applyAlignment="1">
      <alignment horizontal="center" vertical="center" wrapText="1"/>
    </xf>
    <xf numFmtId="9" fontId="1" fillId="0" borderId="0" xfId="2" applyFont="1" applyAlignment="1">
      <alignment horizontal="center" vertical="center"/>
    </xf>
    <xf numFmtId="0" fontId="12" fillId="8" borderId="0" xfId="0" applyFont="1" applyFill="1" applyAlignment="1">
      <alignment vertical="center"/>
    </xf>
    <xf numFmtId="0" fontId="12" fillId="8" borderId="0" xfId="0" applyFont="1" applyFill="1" applyAlignment="1">
      <alignment horizontal="center" vertical="center"/>
    </xf>
    <xf numFmtId="0" fontId="20" fillId="8" borderId="0" xfId="0" applyFont="1" applyFill="1" applyAlignment="1">
      <alignment horizontal="center" vertical="center"/>
    </xf>
    <xf numFmtId="0" fontId="19" fillId="8" borderId="0" xfId="0" applyFont="1" applyFill="1" applyAlignment="1">
      <alignment horizontal="center" vertical="center"/>
    </xf>
    <xf numFmtId="0" fontId="3" fillId="0" borderId="0" xfId="0" applyFont="1" applyAlignment="1">
      <alignment horizontal="center" vertical="center" wrapText="1"/>
    </xf>
    <xf numFmtId="0" fontId="1" fillId="5" borderId="0" xfId="0" applyFont="1" applyFill="1" applyAlignment="1">
      <alignment horizontal="center" vertical="center"/>
    </xf>
    <xf numFmtId="0" fontId="1" fillId="5" borderId="0" xfId="0" applyFont="1" applyFill="1" applyAlignment="1">
      <alignment horizontal="center" vertical="center" wrapText="1"/>
    </xf>
    <xf numFmtId="0" fontId="16" fillId="5" borderId="0" xfId="0" applyFont="1" applyFill="1" applyAlignment="1">
      <alignment horizontal="center" vertical="center"/>
    </xf>
    <xf numFmtId="9" fontId="1" fillId="5" borderId="0" xfId="2" applyFont="1" applyFill="1" applyBorder="1" applyAlignment="1">
      <alignment horizontal="center" vertical="center" wrapText="1"/>
    </xf>
    <xf numFmtId="0" fontId="12" fillId="8" borderId="0" xfId="0" applyFont="1" applyFill="1" applyAlignment="1">
      <alignment horizontal="left" vertical="center"/>
    </xf>
    <xf numFmtId="0" fontId="15" fillId="8" borderId="0" xfId="0" applyFont="1" applyFill="1" applyAlignment="1">
      <alignment horizontal="left" vertical="center"/>
    </xf>
    <xf numFmtId="0" fontId="15" fillId="0" borderId="0" xfId="0" applyFont="1" applyAlignment="1">
      <alignment horizontal="left" vertical="center"/>
    </xf>
    <xf numFmtId="0" fontId="15" fillId="0" borderId="0" xfId="0" applyFont="1"/>
    <xf numFmtId="0" fontId="12" fillId="3" borderId="0" xfId="0" applyFont="1" applyFill="1"/>
    <xf numFmtId="0" fontId="3" fillId="5" borderId="0" xfId="0" applyFont="1" applyFill="1"/>
    <xf numFmtId="0" fontId="3" fillId="0" borderId="0" xfId="0" applyFont="1" applyAlignment="1">
      <alignment horizontal="left" indent="1"/>
    </xf>
    <xf numFmtId="0" fontId="1" fillId="0" borderId="0" xfId="0" applyFont="1" applyAlignment="1">
      <alignment horizontal="left" indent="2"/>
    </xf>
    <xf numFmtId="0" fontId="1" fillId="0" borderId="0" xfId="0" quotePrefix="1" applyFont="1" applyAlignment="1">
      <alignment horizontal="left" indent="2"/>
    </xf>
    <xf numFmtId="0" fontId="1" fillId="0" borderId="1" xfId="0" applyFont="1" applyBorder="1" applyAlignment="1">
      <alignment horizontal="left" indent="2"/>
    </xf>
    <xf numFmtId="169" fontId="5" fillId="5" borderId="0" xfId="0" applyNumberFormat="1" applyFont="1" applyFill="1" applyAlignment="1">
      <alignment horizontal="center" vertical="center"/>
    </xf>
    <xf numFmtId="169" fontId="4" fillId="0" borderId="3" xfId="0" applyNumberFormat="1" applyFont="1" applyBorder="1" applyAlignment="1">
      <alignment horizontal="center" vertical="center"/>
    </xf>
    <xf numFmtId="169" fontId="3" fillId="5" borderId="2" xfId="0" applyNumberFormat="1" applyFont="1" applyFill="1" applyBorder="1" applyAlignment="1">
      <alignment horizontal="center" vertical="center"/>
    </xf>
    <xf numFmtId="169" fontId="4" fillId="0" borderId="0" xfId="0" quotePrefix="1" applyNumberFormat="1" applyFont="1" applyAlignment="1">
      <alignment horizontal="center" vertical="center"/>
    </xf>
    <xf numFmtId="169" fontId="4" fillId="0" borderId="1" xfId="0" applyNumberFormat="1" applyFont="1" applyBorder="1" applyAlignment="1">
      <alignment horizontal="center" vertical="center"/>
    </xf>
    <xf numFmtId="178" fontId="2" fillId="3" borderId="0" xfId="2" applyNumberFormat="1" applyFont="1" applyFill="1" applyAlignment="1">
      <alignment horizontal="center" vertical="center"/>
    </xf>
    <xf numFmtId="9" fontId="4" fillId="0" borderId="0" xfId="2"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167" fontId="5"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7" fontId="2" fillId="0" borderId="0" xfId="0" applyNumberFormat="1" applyFont="1" applyAlignment="1">
      <alignment horizontal="center" vertical="center"/>
    </xf>
    <xf numFmtId="0" fontId="2" fillId="8" borderId="0" xfId="0" applyFont="1" applyFill="1" applyAlignment="1">
      <alignment horizontal="left" vertical="center"/>
    </xf>
    <xf numFmtId="14" fontId="2" fillId="8" borderId="0" xfId="0" applyNumberFormat="1" applyFont="1" applyFill="1" applyAlignment="1">
      <alignment horizontal="center" vertical="center"/>
    </xf>
    <xf numFmtId="14" fontId="2" fillId="2" borderId="0" xfId="0" applyNumberFormat="1" applyFont="1" applyFill="1" applyAlignment="1">
      <alignment horizontal="center" vertical="center" wrapText="1"/>
    </xf>
    <xf numFmtId="0" fontId="23" fillId="0" borderId="0" xfId="0" applyFont="1" applyAlignment="1">
      <alignment vertical="center"/>
    </xf>
    <xf numFmtId="167" fontId="1" fillId="0" borderId="0" xfId="0" applyNumberFormat="1" applyFont="1" applyAlignment="1">
      <alignment vertical="center"/>
    </xf>
    <xf numFmtId="166" fontId="1" fillId="0" borderId="0" xfId="0" applyNumberFormat="1" applyFont="1" applyAlignment="1">
      <alignment vertical="center"/>
    </xf>
    <xf numFmtId="175" fontId="5" fillId="5" borderId="0" xfId="0" applyNumberFormat="1" applyFont="1" applyFill="1" applyAlignment="1">
      <alignment horizontal="center" vertical="center"/>
    </xf>
    <xf numFmtId="0" fontId="23" fillId="0" borderId="0" xfId="0" quotePrefix="1" applyFont="1" applyAlignment="1">
      <alignment horizontal="center" vertical="center" wrapText="1"/>
    </xf>
    <xf numFmtId="0" fontId="23" fillId="0" borderId="0" xfId="0" applyFont="1" applyAlignment="1">
      <alignment horizontal="center" vertical="center" wrapText="1"/>
    </xf>
    <xf numFmtId="177" fontId="23" fillId="0" borderId="0" xfId="0" applyNumberFormat="1" applyFont="1" applyAlignment="1">
      <alignment horizontal="center" vertical="center" wrapText="1"/>
    </xf>
    <xf numFmtId="0" fontId="24" fillId="0" borderId="0" xfId="3" applyFont="1" applyAlignment="1">
      <alignment horizontal="center" vertical="center" wrapText="1"/>
    </xf>
    <xf numFmtId="0" fontId="23" fillId="0" borderId="0" xfId="0" quotePrefix="1" applyFont="1" applyAlignment="1">
      <alignment horizontal="center" vertical="center"/>
    </xf>
    <xf numFmtId="179" fontId="23" fillId="0" borderId="0" xfId="0" applyNumberFormat="1" applyFont="1" applyAlignment="1">
      <alignment horizontal="center" vertical="center" wrapText="1"/>
    </xf>
    <xf numFmtId="178" fontId="1" fillId="0" borderId="0" xfId="2" applyNumberFormat="1" applyFont="1" applyAlignment="1">
      <alignment horizontal="center" vertical="center"/>
    </xf>
    <xf numFmtId="14" fontId="2" fillId="0" borderId="0" xfId="0" applyNumberFormat="1" applyFont="1" applyAlignment="1">
      <alignment horizontal="center" vertical="center"/>
    </xf>
    <xf numFmtId="0" fontId="0" fillId="0" borderId="0" xfId="0" applyAlignment="1">
      <alignment vertical="center"/>
    </xf>
    <xf numFmtId="0" fontId="22" fillId="0" borderId="0" xfId="0" applyFont="1" applyAlignment="1">
      <alignment vertical="center"/>
    </xf>
    <xf numFmtId="0" fontId="25" fillId="0" borderId="0" xfId="3" applyFont="1" applyAlignment="1">
      <alignment vertical="center"/>
    </xf>
    <xf numFmtId="0" fontId="26" fillId="0" borderId="0" xfId="3" applyFont="1" applyAlignment="1">
      <alignment horizontal="left" vertical="center" indent="1"/>
    </xf>
    <xf numFmtId="0" fontId="27" fillId="0" borderId="0" xfId="0" applyFont="1" applyAlignment="1">
      <alignment vertical="center"/>
    </xf>
    <xf numFmtId="0" fontId="1" fillId="0" borderId="0" xfId="0" quotePrefix="1"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left" vertical="center" indent="1"/>
    </xf>
    <xf numFmtId="0" fontId="17" fillId="3" borderId="0" xfId="0" applyFont="1" applyFill="1" applyAlignment="1">
      <alignment horizontal="left" vertical="center" wrapText="1"/>
    </xf>
    <xf numFmtId="180" fontId="1" fillId="0" borderId="0" xfId="4" applyNumberFormat="1" applyFont="1" applyFill="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horizontal="center" vertical="center" wrapText="1"/>
    </xf>
    <xf numFmtId="173" fontId="4" fillId="8" borderId="0" xfId="0" applyNumberFormat="1" applyFont="1" applyFill="1" applyAlignment="1">
      <alignment horizontal="center" vertical="center"/>
    </xf>
    <xf numFmtId="166" fontId="1" fillId="0" borderId="1" xfId="0" applyNumberFormat="1" applyFont="1" applyBorder="1" applyAlignment="1">
      <alignment horizontal="center" vertical="center"/>
    </xf>
    <xf numFmtId="169" fontId="23" fillId="0" borderId="0" xfId="0" applyNumberFormat="1" applyFont="1" applyAlignment="1">
      <alignment horizontal="center" vertical="center" wrapText="1"/>
    </xf>
    <xf numFmtId="169" fontId="23" fillId="5" borderId="0" xfId="0" applyNumberFormat="1" applyFont="1" applyFill="1" applyAlignment="1">
      <alignment horizontal="center" vertical="center" wrapText="1"/>
    </xf>
    <xf numFmtId="169" fontId="1" fillId="0" borderId="0" xfId="4" applyNumberFormat="1" applyFont="1" applyFill="1" applyAlignment="1">
      <alignment horizontal="center" vertical="center" wrapText="1"/>
    </xf>
    <xf numFmtId="169" fontId="17" fillId="3" borderId="0" xfId="0" applyNumberFormat="1" applyFont="1" applyFill="1" applyAlignment="1">
      <alignment horizontal="center" vertical="center" wrapText="1"/>
    </xf>
    <xf numFmtId="170" fontId="1" fillId="0" borderId="0" xfId="0" applyNumberFormat="1" applyFont="1" applyAlignment="1">
      <alignment horizontal="center" vertical="center"/>
    </xf>
    <xf numFmtId="0" fontId="2" fillId="7" borderId="0" xfId="0" applyFont="1" applyFill="1" applyAlignment="1">
      <alignment vertical="center"/>
    </xf>
    <xf numFmtId="3" fontId="1" fillId="0" borderId="0" xfId="0" applyNumberFormat="1" applyFont="1" applyAlignment="1">
      <alignment vertical="center"/>
    </xf>
    <xf numFmtId="0" fontId="2" fillId="7" borderId="0" xfId="0" applyFont="1" applyFill="1" applyAlignment="1">
      <alignment horizontal="center" vertical="center"/>
    </xf>
    <xf numFmtId="3" fontId="1" fillId="0" borderId="0" xfId="0" applyNumberFormat="1" applyFont="1" applyAlignment="1">
      <alignment horizontal="center" vertical="center"/>
    </xf>
    <xf numFmtId="9" fontId="6" fillId="0" borderId="0" xfId="2" applyFont="1" applyAlignment="1">
      <alignment horizontal="center" vertical="center"/>
    </xf>
    <xf numFmtId="9" fontId="1" fillId="0" borderId="0" xfId="0" applyNumberFormat="1" applyFont="1" applyAlignment="1">
      <alignment horizontal="center" vertical="center"/>
    </xf>
    <xf numFmtId="166" fontId="1" fillId="0" borderId="0" xfId="0" quotePrefix="1" applyNumberFormat="1" applyFont="1" applyAlignment="1">
      <alignment horizontal="center" vertical="center"/>
    </xf>
    <xf numFmtId="167" fontId="15" fillId="0" borderId="0" xfId="0" applyNumberFormat="1" applyFont="1" applyAlignment="1">
      <alignment horizontal="center" vertical="center"/>
    </xf>
    <xf numFmtId="169" fontId="15" fillId="0" borderId="0" xfId="0" applyNumberFormat="1" applyFont="1" applyAlignment="1">
      <alignment horizontal="center" vertical="center"/>
    </xf>
    <xf numFmtId="0" fontId="16" fillId="5" borderId="0" xfId="0" quotePrefix="1" applyFont="1" applyFill="1" applyAlignment="1">
      <alignment horizontal="center" vertical="center" wrapText="1"/>
    </xf>
    <xf numFmtId="0" fontId="16" fillId="5" borderId="0" xfId="0" applyFont="1" applyFill="1" applyAlignment="1">
      <alignment horizontal="center" vertical="center" wrapText="1"/>
    </xf>
    <xf numFmtId="9" fontId="16" fillId="5" borderId="0" xfId="2"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4" xfId="0" applyFont="1" applyFill="1" applyBorder="1" applyAlignment="1">
      <alignment horizontal="center" vertical="center"/>
    </xf>
    <xf numFmtId="0" fontId="2" fillId="8" borderId="14" xfId="0" applyFont="1" applyFill="1" applyBorder="1" applyAlignment="1">
      <alignment horizontal="centerContinuous" vertical="center" wrapText="1"/>
    </xf>
    <xf numFmtId="0" fontId="2" fillId="9" borderId="15" xfId="0" applyFont="1" applyFill="1" applyBorder="1" applyAlignment="1">
      <alignment horizontal="center" vertical="center"/>
    </xf>
    <xf numFmtId="0" fontId="2" fillId="9" borderId="16" xfId="0" applyFont="1" applyFill="1" applyBorder="1" applyAlignment="1">
      <alignment horizontal="center" vertical="center"/>
    </xf>
    <xf numFmtId="0" fontId="1" fillId="41" borderId="0" xfId="0" applyFont="1" applyFill="1" applyAlignment="1">
      <alignment horizontal="center" vertical="center"/>
    </xf>
    <xf numFmtId="0" fontId="1" fillId="41" borderId="0" xfId="0" applyFont="1" applyFill="1" applyAlignment="1">
      <alignment horizontal="center" vertical="center" wrapText="1"/>
    </xf>
    <xf numFmtId="9" fontId="1" fillId="41" borderId="0" xfId="2" applyFont="1" applyFill="1" applyBorder="1" applyAlignment="1">
      <alignment horizontal="center" vertical="center" wrapText="1"/>
    </xf>
    <xf numFmtId="0" fontId="1" fillId="41" borderId="0" xfId="0" quotePrefix="1" applyFont="1" applyFill="1" applyAlignment="1">
      <alignment horizontal="center" vertical="center" wrapText="1"/>
    </xf>
    <xf numFmtId="0" fontId="1" fillId="5" borderId="0" xfId="0" quotePrefix="1" applyFont="1" applyFill="1" applyAlignment="1">
      <alignment horizontal="center" vertical="center" wrapText="1"/>
    </xf>
    <xf numFmtId="0" fontId="1" fillId="41" borderId="0" xfId="0" quotePrefix="1" applyFont="1" applyFill="1" applyAlignment="1">
      <alignment horizontal="center" vertical="center"/>
    </xf>
    <xf numFmtId="9" fontId="1" fillId="5" borderId="0" xfId="2" quotePrefix="1" applyFont="1" applyFill="1" applyBorder="1" applyAlignment="1">
      <alignment horizontal="center" vertical="center" wrapText="1"/>
    </xf>
    <xf numFmtId="0" fontId="4" fillId="5" borderId="0" xfId="0" applyFont="1" applyFill="1" applyAlignment="1">
      <alignment horizontal="center" vertical="center" wrapText="1"/>
    </xf>
    <xf numFmtId="0" fontId="4" fillId="41" borderId="0" xfId="0" applyFont="1" applyFill="1" applyAlignment="1">
      <alignment horizontal="center" vertical="center" wrapText="1"/>
    </xf>
    <xf numFmtId="0" fontId="4" fillId="5" borderId="0" xfId="0" quotePrefix="1" applyFont="1" applyFill="1" applyAlignment="1">
      <alignment horizontal="center" vertical="center" wrapText="1"/>
    </xf>
    <xf numFmtId="0" fontId="4" fillId="41" borderId="0" xfId="0" quotePrefix="1" applyFont="1" applyFill="1" applyAlignment="1">
      <alignment horizontal="center" vertical="center" wrapText="1"/>
    </xf>
    <xf numFmtId="189" fontId="4" fillId="0" borderId="0" xfId="0" applyNumberFormat="1" applyFont="1" applyAlignment="1">
      <alignment horizontal="center" vertical="center"/>
    </xf>
    <xf numFmtId="167" fontId="1" fillId="0" borderId="0" xfId="0" applyNumberFormat="1" applyFont="1" applyAlignment="1">
      <alignment horizontal="center" vertical="center"/>
    </xf>
    <xf numFmtId="0" fontId="94" fillId="0" borderId="0" xfId="3" applyFont="1" applyFill="1" applyAlignment="1">
      <alignment horizontal="center" vertical="center"/>
    </xf>
    <xf numFmtId="0" fontId="94" fillId="0" borderId="1" xfId="3" applyFont="1" applyFill="1" applyBorder="1" applyAlignment="1">
      <alignment horizontal="center" vertical="center"/>
    </xf>
    <xf numFmtId="170" fontId="3" fillId="5" borderId="0" xfId="0" applyNumberFormat="1" applyFont="1" applyFill="1" applyAlignment="1">
      <alignment horizontal="center" vertical="center"/>
    </xf>
    <xf numFmtId="14" fontId="95" fillId="0" borderId="0" xfId="0" applyNumberFormat="1" applyFont="1" applyAlignment="1">
      <alignment horizontal="left" vertical="center"/>
    </xf>
    <xf numFmtId="14" fontId="12" fillId="8" borderId="0" xfId="0" applyNumberFormat="1" applyFont="1" applyFill="1" applyAlignment="1">
      <alignment horizontal="center" vertical="center"/>
    </xf>
    <xf numFmtId="9" fontId="1" fillId="41" borderId="0" xfId="2" applyFont="1" applyFill="1" applyAlignment="1">
      <alignment horizontal="center" vertical="center"/>
    </xf>
    <xf numFmtId="9" fontId="1" fillId="5" borderId="0" xfId="2" applyFont="1" applyFill="1" applyAlignment="1">
      <alignment horizontal="center" vertical="center"/>
    </xf>
    <xf numFmtId="178" fontId="1" fillId="41" borderId="0" xfId="2" applyNumberFormat="1" applyFont="1" applyFill="1" applyAlignment="1">
      <alignment horizontal="center" vertical="center"/>
    </xf>
    <xf numFmtId="0" fontId="1" fillId="5" borderId="0" xfId="0" applyFont="1" applyFill="1" applyAlignment="1">
      <alignment horizontal="centerContinuous" vertical="center" wrapText="1"/>
    </xf>
    <xf numFmtId="169" fontId="1" fillId="0" borderId="0" xfId="2" applyNumberFormat="1" applyFont="1" applyAlignment="1">
      <alignment horizontal="center" vertical="center"/>
    </xf>
    <xf numFmtId="0" fontId="4" fillId="0" borderId="0" xfId="0" quotePrefix="1" applyFont="1" applyAlignment="1">
      <alignment vertical="center"/>
    </xf>
    <xf numFmtId="0" fontId="2" fillId="0" borderId="0" xfId="0" applyFont="1" applyAlignment="1">
      <alignment vertical="center"/>
    </xf>
    <xf numFmtId="178" fontId="2" fillId="0" borderId="0" xfId="2" applyNumberFormat="1" applyFont="1" applyFill="1" applyAlignment="1">
      <alignment horizontal="center" vertical="center"/>
    </xf>
    <xf numFmtId="170" fontId="2" fillId="4" borderId="0" xfId="0" applyNumberFormat="1" applyFont="1" applyFill="1" applyAlignment="1">
      <alignment horizontal="center" vertical="center"/>
    </xf>
    <xf numFmtId="166" fontId="1" fillId="0" borderId="0" xfId="0" applyNumberFormat="1" applyFont="1" applyAlignment="1">
      <alignment horizontal="center" vertical="center" wrapText="1"/>
    </xf>
    <xf numFmtId="189" fontId="15" fillId="0" borderId="0" xfId="0" applyNumberFormat="1" applyFont="1" applyAlignment="1">
      <alignment horizontal="center" vertical="center"/>
    </xf>
    <xf numFmtId="9" fontId="15" fillId="0" borderId="0" xfId="0" applyNumberFormat="1" applyFont="1" applyAlignment="1">
      <alignment horizontal="center" vertical="center"/>
    </xf>
    <xf numFmtId="166" fontId="15" fillId="0" borderId="0" xfId="0" applyNumberFormat="1" applyFont="1" applyAlignment="1">
      <alignment horizontal="center" vertical="center"/>
    </xf>
    <xf numFmtId="9" fontId="15" fillId="0" borderId="0" xfId="2" applyFont="1" applyAlignment="1">
      <alignment horizontal="center" vertical="center"/>
    </xf>
    <xf numFmtId="10" fontId="15" fillId="0" borderId="0" xfId="0" applyNumberFormat="1" applyFont="1" applyAlignment="1">
      <alignment horizontal="center" vertical="center"/>
    </xf>
    <xf numFmtId="170" fontId="4" fillId="0" borderId="3" xfId="0" applyNumberFormat="1" applyFont="1" applyBorder="1" applyAlignment="1">
      <alignment horizontal="center" vertical="center"/>
    </xf>
    <xf numFmtId="170" fontId="3" fillId="5" borderId="2" xfId="0" applyNumberFormat="1" applyFont="1" applyFill="1" applyBorder="1" applyAlignment="1">
      <alignment horizontal="center" vertical="center"/>
    </xf>
    <xf numFmtId="170" fontId="4" fillId="0" borderId="1" xfId="0" applyNumberFormat="1" applyFont="1" applyBorder="1" applyAlignment="1">
      <alignment horizontal="center" vertical="center"/>
    </xf>
    <xf numFmtId="9" fontId="1" fillId="0" borderId="1" xfId="2" applyFont="1" applyBorder="1" applyAlignment="1">
      <alignment horizontal="center" vertical="center"/>
    </xf>
    <xf numFmtId="2" fontId="15" fillId="0" borderId="0" xfId="0" applyNumberFormat="1" applyFont="1" applyAlignment="1">
      <alignment horizontal="center" vertical="center"/>
    </xf>
    <xf numFmtId="170" fontId="3" fillId="5" borderId="1" xfId="0" applyNumberFormat="1" applyFont="1" applyFill="1" applyBorder="1" applyAlignment="1">
      <alignment horizontal="center" vertical="center"/>
    </xf>
    <xf numFmtId="170" fontId="2" fillId="3" borderId="0" xfId="0" applyNumberFormat="1" applyFont="1" applyFill="1" applyAlignment="1">
      <alignment horizontal="center" vertical="center"/>
    </xf>
    <xf numFmtId="170" fontId="5" fillId="5" borderId="0" xfId="0" applyNumberFormat="1" applyFont="1" applyFill="1" applyAlignment="1">
      <alignment horizontal="center" vertical="center"/>
    </xf>
    <xf numFmtId="167" fontId="1" fillId="0" borderId="0" xfId="4" applyNumberFormat="1" applyFont="1" applyFill="1" applyAlignment="1">
      <alignment horizontal="center" vertical="center" wrapText="1"/>
    </xf>
    <xf numFmtId="167" fontId="17" fillId="3" borderId="0" xfId="0" applyNumberFormat="1" applyFont="1" applyFill="1" applyAlignment="1">
      <alignment horizontal="center" vertical="center" wrapText="1"/>
    </xf>
    <xf numFmtId="0" fontId="15" fillId="8" borderId="0" xfId="0" applyFont="1" applyFill="1" applyAlignment="1">
      <alignment horizontal="center" vertical="center"/>
    </xf>
    <xf numFmtId="9" fontId="1" fillId="0" borderId="1" xfId="0" applyNumberFormat="1" applyFont="1" applyBorder="1" applyAlignment="1">
      <alignment horizontal="center" vertical="center"/>
    </xf>
    <xf numFmtId="0" fontId="98" fillId="0" borderId="0" xfId="3" applyFont="1" applyAlignment="1">
      <alignment vertical="center"/>
    </xf>
    <xf numFmtId="169" fontId="5" fillId="0" borderId="0" xfId="0" applyNumberFormat="1" applyFont="1" applyAlignment="1">
      <alignment horizontal="center" vertical="center"/>
    </xf>
    <xf numFmtId="0" fontId="99" fillId="0" borderId="0" xfId="0" applyFont="1" applyAlignment="1">
      <alignment vertical="center"/>
    </xf>
    <xf numFmtId="0" fontId="100" fillId="0" borderId="0" xfId="0" applyFont="1" applyAlignment="1">
      <alignment horizontal="left" vertical="center" indent="2"/>
    </xf>
    <xf numFmtId="0" fontId="99" fillId="0" borderId="0" xfId="0" applyFont="1" applyAlignment="1">
      <alignment horizontal="center" vertical="center"/>
    </xf>
    <xf numFmtId="169" fontId="100" fillId="0" borderId="0" xfId="0" applyNumberFormat="1" applyFont="1" applyAlignment="1">
      <alignment horizontal="center" vertical="center"/>
    </xf>
    <xf numFmtId="170" fontId="5" fillId="0" borderId="0" xfId="0" applyNumberFormat="1" applyFont="1" applyAlignment="1">
      <alignment horizontal="center" vertical="center"/>
    </xf>
    <xf numFmtId="0" fontId="100" fillId="0" borderId="0" xfId="0" applyFont="1" applyAlignment="1">
      <alignment horizontal="center" vertical="center"/>
    </xf>
    <xf numFmtId="170" fontId="100" fillId="0" borderId="0" xfId="0" applyNumberFormat="1" applyFont="1" applyAlignment="1">
      <alignment horizontal="center" vertical="center"/>
    </xf>
    <xf numFmtId="3" fontId="15" fillId="0" borderId="0" xfId="0" applyNumberFormat="1" applyFont="1" applyAlignment="1">
      <alignment horizontal="center" vertical="center"/>
    </xf>
    <xf numFmtId="167" fontId="4" fillId="0" borderId="1" xfId="0" applyNumberFormat="1" applyFont="1" applyBorder="1" applyAlignment="1">
      <alignment horizontal="center" vertical="center"/>
    </xf>
    <xf numFmtId="2" fontId="4" fillId="0" borderId="0" xfId="0" applyNumberFormat="1" applyFont="1" applyAlignment="1">
      <alignment horizontal="center" vertical="center"/>
    </xf>
    <xf numFmtId="190" fontId="15" fillId="0" borderId="0" xfId="0" applyNumberFormat="1" applyFont="1" applyAlignment="1">
      <alignment horizontal="center" vertical="center"/>
    </xf>
    <xf numFmtId="0" fontId="5" fillId="0" borderId="0" xfId="0" applyFont="1" applyAlignment="1">
      <alignment vertical="center"/>
    </xf>
    <xf numFmtId="191" fontId="4" fillId="0" borderId="0" xfId="0" applyNumberFormat="1" applyFont="1" applyAlignment="1">
      <alignment horizontal="center" vertical="center"/>
    </xf>
    <xf numFmtId="4" fontId="4" fillId="0" borderId="0" xfId="0" applyNumberFormat="1" applyFont="1" applyAlignment="1">
      <alignment horizontal="center" vertical="center"/>
    </xf>
    <xf numFmtId="167" fontId="28" fillId="0" borderId="0" xfId="0" applyNumberFormat="1" applyFont="1" applyAlignment="1">
      <alignment horizontal="center" vertical="center"/>
    </xf>
    <xf numFmtId="9" fontId="3" fillId="0" borderId="0" xfId="0" applyNumberFormat="1" applyFont="1" applyAlignment="1">
      <alignment horizontal="center" vertical="center"/>
    </xf>
    <xf numFmtId="3" fontId="106" fillId="0" borderId="0" xfId="0" applyNumberFormat="1" applyFont="1"/>
    <xf numFmtId="3" fontId="4" fillId="0" borderId="0" xfId="0" applyNumberFormat="1" applyFont="1" applyAlignment="1">
      <alignment horizontal="center" vertical="center"/>
    </xf>
    <xf numFmtId="176" fontId="1" fillId="0" borderId="1" xfId="2" applyNumberFormat="1" applyFont="1" applyFill="1" applyBorder="1" applyAlignment="1">
      <alignment horizontal="center" vertical="center"/>
    </xf>
    <xf numFmtId="0" fontId="107" fillId="0" borderId="0" xfId="0" applyFont="1" applyAlignment="1">
      <alignment horizontal="center" vertical="center"/>
    </xf>
    <xf numFmtId="169" fontId="107" fillId="0" borderId="0" xfId="0" applyNumberFormat="1" applyFont="1" applyAlignment="1">
      <alignment horizontal="center" vertical="center"/>
    </xf>
    <xf numFmtId="39" fontId="4" fillId="0" borderId="0" xfId="0" applyNumberFormat="1" applyFont="1" applyAlignment="1">
      <alignment horizontal="center" vertical="center"/>
    </xf>
    <xf numFmtId="3" fontId="107" fillId="0" borderId="0" xfId="0" applyNumberFormat="1" applyFont="1" applyAlignment="1">
      <alignment horizontal="center" vertical="center"/>
    </xf>
    <xf numFmtId="175" fontId="2" fillId="2" borderId="0" xfId="0" applyNumberFormat="1" applyFont="1" applyFill="1" applyAlignment="1">
      <alignment horizontal="center" vertical="center"/>
    </xf>
    <xf numFmtId="0" fontId="2" fillId="7" borderId="0" xfId="0" applyFont="1" applyFill="1" applyAlignment="1">
      <alignment horizontal="center" vertical="center"/>
    </xf>
  </cellXfs>
  <cellStyles count="18406">
    <cellStyle name="% 3" xfId="305" xr:uid="{CA271E8B-7156-4AC6-AA7F-ABCBBC10D683}"/>
    <cellStyle name="1casa" xfId="56" xr:uid="{79B1EA1C-3B6D-4FD5-845C-2CF03222CFFC}"/>
    <cellStyle name="20% - Accent1 2" xfId="3261" xr:uid="{81B2554A-F23A-437C-928D-57ABD5C94303}"/>
    <cellStyle name="20% - Accent2 2" xfId="3262" xr:uid="{A2F3AAAC-6C81-48E7-890C-4E39FCA31A5E}"/>
    <cellStyle name="20% - Accent3 2" xfId="3263" xr:uid="{B39C6360-EFEE-4EFE-892B-53F51A5C6D3D}"/>
    <cellStyle name="20% - Accent4 2" xfId="3264" xr:uid="{37ABA73E-2FC5-400A-AB8A-3021575D93D3}"/>
    <cellStyle name="20% - Accent5 2" xfId="70" xr:uid="{FFC23878-980D-4BE7-A5D6-EDA52D41F6FD}"/>
    <cellStyle name="20% - Accent5 2 2" xfId="3310" xr:uid="{B9FB88A6-7A29-44CE-B7E1-55C743B5220B}"/>
    <cellStyle name="20% - Accent5 2 3" xfId="3265" xr:uid="{B21DC656-B52C-42CE-A370-D738B92A9A9A}"/>
    <cellStyle name="20% - Accent6 2" xfId="72" xr:uid="{A7F6630E-D732-4094-A0A8-06868D70E30A}"/>
    <cellStyle name="20% - Accent6 2 2" xfId="3311" xr:uid="{99551D5A-D602-4BC9-86F1-7DCE12A0D2D6}"/>
    <cellStyle name="20% - Accent6 2 3" xfId="3266" xr:uid="{5E8C0DB5-1E2B-4D28-8E2C-9077756DBE2D}"/>
    <cellStyle name="20% - Ênfase1" xfId="23" builtinId="30" customBuiltin="1"/>
    <cellStyle name="20% - Ênfase2" xfId="27" builtinId="34" customBuiltin="1"/>
    <cellStyle name="20% - Ênfase3" xfId="31" builtinId="38" customBuiltin="1"/>
    <cellStyle name="20% - Ênfase4" xfId="35" builtinId="42" customBuiltin="1"/>
    <cellStyle name="20% - Ênfase5" xfId="39" builtinId="46" customBuiltin="1"/>
    <cellStyle name="20% - Ênfase6" xfId="43" builtinId="50" customBuiltin="1"/>
    <cellStyle name="40% - Accent1 2" xfId="3267" xr:uid="{7D14BF54-3920-4440-A4EC-9D59256DD080}"/>
    <cellStyle name="40% - Accent2 2" xfId="3268" xr:uid="{4D58F438-405F-4DFC-9A0F-FDB09A47C599}"/>
    <cellStyle name="40% - Accent3 2" xfId="217" xr:uid="{6E419ACB-E8D8-40F9-99FD-6CCAB4DC2DC7}"/>
    <cellStyle name="40% - Accent3 2 2" xfId="3269" xr:uid="{74154614-CC03-40FB-B2BD-9AC7F33A35BD}"/>
    <cellStyle name="40% - Accent4 2" xfId="3270" xr:uid="{E10A096F-B1C8-4969-8E88-905FD3674EB1}"/>
    <cellStyle name="40% - Accent5 2" xfId="69" xr:uid="{D084DDF9-FF03-4935-9D69-82168F9C6520}"/>
    <cellStyle name="40% - Accent5 2 2" xfId="3309" xr:uid="{7CC1CF27-AEC9-4555-B90D-E10C289709DD}"/>
    <cellStyle name="40% - Accent5 2 3" xfId="3271" xr:uid="{6B88CCB6-FB46-466F-B4F3-97B1A2536925}"/>
    <cellStyle name="40% - Accent6 2" xfId="3272" xr:uid="{D99D0D17-FE81-49BA-8CBE-C99F0E17A954}"/>
    <cellStyle name="40% - Ênfase1" xfId="24" builtinId="31" customBuiltin="1"/>
    <cellStyle name="40% - Ênfase2" xfId="28" builtinId="35" customBuiltin="1"/>
    <cellStyle name="40% - Ênfase3" xfId="32" builtinId="39" customBuiltin="1"/>
    <cellStyle name="40% - Ênfase4" xfId="36" builtinId="43" customBuiltin="1"/>
    <cellStyle name="40% - Ênfase5" xfId="40" builtinId="47" customBuiltin="1"/>
    <cellStyle name="40% - Ênfase6" xfId="44" builtinId="51" customBuiltin="1"/>
    <cellStyle name="60% - Accent1 2" xfId="3273" xr:uid="{6B16F520-4489-45E6-88D9-373E9C38CF66}"/>
    <cellStyle name="60% - Accent2 2" xfId="3274" xr:uid="{16DB0151-EB44-42C8-BE95-94C04FB70CCF}"/>
    <cellStyle name="60% - Accent3 2" xfId="3275" xr:uid="{5FCBF2C8-A24B-4D8E-BFEF-7FAF1E463056}"/>
    <cellStyle name="60% - Accent4 2" xfId="3276" xr:uid="{DDF28B32-C9CC-4AEC-BD37-3DDB217451CF}"/>
    <cellStyle name="60% - Accent5 2" xfId="3277" xr:uid="{798204FB-C86C-4437-83CC-C67DDF0F8D09}"/>
    <cellStyle name="60% - Accent6 2" xfId="3278" xr:uid="{0710C08E-8B62-4C9B-A28D-56D931B12183}"/>
    <cellStyle name="60% - Ênfase1" xfId="25" builtinId="32" customBuiltin="1"/>
    <cellStyle name="60% - Ênfase2" xfId="29" builtinId="36" customBuiltin="1"/>
    <cellStyle name="60% - Ênfase3" xfId="33" builtinId="40" customBuiltin="1"/>
    <cellStyle name="60% - Ênfase4" xfId="37" builtinId="44" customBuiltin="1"/>
    <cellStyle name="60% - Ênfase5" xfId="41" builtinId="48" customBuiltin="1"/>
    <cellStyle name="60% - Ênfase6" xfId="45" builtinId="52" customBuiltin="1"/>
    <cellStyle name="Accent1 2" xfId="59" xr:uid="{CD99B800-32A9-4409-87A7-3716BA4F1114}"/>
    <cellStyle name="Accent1 2 2" xfId="3305" xr:uid="{C8A68AAB-C2AC-4D40-9574-DDE69511E004}"/>
    <cellStyle name="Accent1 2 3" xfId="3279" xr:uid="{57A8646A-1AD6-4320-9604-CBD127074E82}"/>
    <cellStyle name="Accent2 2" xfId="3280" xr:uid="{A0C20BFE-7756-4A6D-8308-6C026F645DDE}"/>
    <cellStyle name="Accent3 2" xfId="3281" xr:uid="{955A98E8-2B35-437D-92ED-BDA80E260370}"/>
    <cellStyle name="Accent4 2" xfId="3282" xr:uid="{D13396C6-C311-4AA9-9380-133D395742F4}"/>
    <cellStyle name="Accent5 2" xfId="3283" xr:uid="{9F61E20F-DC2E-4FE9-AD6C-2200649FFF5D}"/>
    <cellStyle name="Accent6 2" xfId="3284" xr:uid="{A092F089-51AD-408E-AC21-D71B9EF4DF48}"/>
    <cellStyle name="Bad 2" xfId="3285" xr:uid="{724E6552-61B6-418C-B806-4E20019E6FD7}"/>
    <cellStyle name="Bloco 1" xfId="73" xr:uid="{CD7F6022-08A9-43E4-90AC-783F512C761D}"/>
    <cellStyle name="Bom" xfId="10" builtinId="26" customBuiltin="1"/>
    <cellStyle name="BoxSubHeader" xfId="176" xr:uid="{4251AF73-0815-4B88-9886-F49C39F6AB6B}"/>
    <cellStyle name="Calculation 2" xfId="68" xr:uid="{FDC6B30A-11DF-49B0-9FE6-6BF8408B1B2B}"/>
    <cellStyle name="Calculation 2 2" xfId="3308" xr:uid="{8974417C-6AFF-4239-97E3-4B60020262C5}"/>
    <cellStyle name="Calculation 2 3" xfId="3286" xr:uid="{6153F229-65F2-4869-A15E-58A255AE8622}"/>
    <cellStyle name="Cálculo" xfId="15" builtinId="22" customBuiltin="1"/>
    <cellStyle name="Célula de Verificação" xfId="17" builtinId="23" customBuiltin="1"/>
    <cellStyle name="Célula Vinculada" xfId="16" builtinId="24" customBuiltin="1"/>
    <cellStyle name="Célula Vinculada 2" xfId="88" xr:uid="{769A7A0D-D95C-4AB4-B965-E9125D3CF78A}"/>
    <cellStyle name="Check Cell 2" xfId="3287" xr:uid="{402E3E92-95CB-4846-840C-E8848A9AA9B7}"/>
    <cellStyle name="Comma [0] 2" xfId="182" xr:uid="{58617F47-17D9-4B66-8088-AAA522B60874}"/>
    <cellStyle name="Comma [0] 2 10" xfId="9428" xr:uid="{6F9DE2F3-0CA6-4AD6-B8BC-A0F9F1BCA615}"/>
    <cellStyle name="Comma [0] 2 2" xfId="326" xr:uid="{893C924C-9632-42DC-85CB-B5FCEB3C14B2}"/>
    <cellStyle name="Comma [0] 2 2 2" xfId="524" xr:uid="{2389D872-2721-40FB-AEE3-099B8F81583E}"/>
    <cellStyle name="Comma [0] 2 2 2 2" xfId="576" xr:uid="{C988ACA9-ED92-4D9B-8DDC-48D8BA707186}"/>
    <cellStyle name="Comma [0] 2 2 2 2 2" xfId="1580" xr:uid="{1D5044A6-5BBF-4FA0-91BE-C5910ABDD698}"/>
    <cellStyle name="Comma [0] 2 2 2 2 2 2" xfId="4659" xr:uid="{0C82CE72-CDEF-4A64-A4A2-DE98A3BF841C}"/>
    <cellStyle name="Comma [0] 2 2 2 2 2 2 2" xfId="13712" xr:uid="{4AAC9CE0-875B-4BC7-8A49-06F7AB90CA0C}"/>
    <cellStyle name="Comma [0] 2 2 2 2 2 3" xfId="7673" xr:uid="{95334B9F-E3EC-4FA2-B6BE-85B2D200EA0C}"/>
    <cellStyle name="Comma [0] 2 2 2 2 2 3 2" xfId="16726" xr:uid="{20C53B0A-02F2-4FD0-A4FC-041D5692ED33}"/>
    <cellStyle name="Comma [0] 2 2 2 2 2 4" xfId="10694" xr:uid="{217C9452-B672-48A0-8E62-2F6D7D5AB60F}"/>
    <cellStyle name="Comma [0] 2 2 2 2 3" xfId="2584" xr:uid="{FA29F8F6-F61F-4E86-A3BD-8E06878CEC1F}"/>
    <cellStyle name="Comma [0] 2 2 2 2 3 2" xfId="5663" xr:uid="{C9A49143-D1C2-4AD2-B4C2-C3073B2ED8F8}"/>
    <cellStyle name="Comma [0] 2 2 2 2 3 2 2" xfId="14716" xr:uid="{98A78668-9690-43B6-991E-55056C228E06}"/>
    <cellStyle name="Comma [0] 2 2 2 2 3 3" xfId="8677" xr:uid="{1011C1E2-3718-4A71-8216-ECC343EF3344}"/>
    <cellStyle name="Comma [0] 2 2 2 2 3 3 2" xfId="17730" xr:uid="{53887C2F-2B27-4CD8-A84C-12B4A0893BE9}"/>
    <cellStyle name="Comma [0] 2 2 2 2 3 4" xfId="11698" xr:uid="{85460395-47FC-4911-9B0C-B1789C29D492}"/>
    <cellStyle name="Comma [0] 2 2 2 2 4" xfId="3655" xr:uid="{225105CF-6438-48C1-ABF1-0E60B2170955}"/>
    <cellStyle name="Comma [0] 2 2 2 2 4 2" xfId="12708" xr:uid="{F654C385-E5F7-4DEA-BB28-4CE8786619B1}"/>
    <cellStyle name="Comma [0] 2 2 2 2 5" xfId="6669" xr:uid="{1B3BA451-0F68-4968-B948-7FA915F3BD75}"/>
    <cellStyle name="Comma [0] 2 2 2 2 5 2" xfId="15722" xr:uid="{85A9AE22-E2E6-4E4D-8A30-9B1EA4B7BC76}"/>
    <cellStyle name="Comma [0] 2 2 2 2 6" xfId="9690" xr:uid="{B6BF677A-5C39-4992-BAFC-8F2DBE6E0700}"/>
    <cellStyle name="Comma [0] 2 2 2 3" xfId="577" xr:uid="{9E8EF8D3-2500-48C3-A11B-349AB97BA119}"/>
    <cellStyle name="Comma [0] 2 2 2 3 2" xfId="1581" xr:uid="{FE2535C3-92CC-45B2-A72D-2478BF40434F}"/>
    <cellStyle name="Comma [0] 2 2 2 3 2 2" xfId="4660" xr:uid="{774D79E0-EBFF-4E61-B3A7-7A90035DF4AC}"/>
    <cellStyle name="Comma [0] 2 2 2 3 2 2 2" xfId="13713" xr:uid="{E0BE3729-303E-4433-8B77-BEA6A5F1BF64}"/>
    <cellStyle name="Comma [0] 2 2 2 3 2 3" xfId="7674" xr:uid="{CCA3CE75-9206-45E0-B70A-E92256E04E2A}"/>
    <cellStyle name="Comma [0] 2 2 2 3 2 3 2" xfId="16727" xr:uid="{851CD3B6-78B4-4A64-96EB-B04ECE86F2D1}"/>
    <cellStyle name="Comma [0] 2 2 2 3 2 4" xfId="10695" xr:uid="{CB073FF7-4F61-4FC9-88D1-504024BAAF66}"/>
    <cellStyle name="Comma [0] 2 2 2 3 3" xfId="2585" xr:uid="{E8A31963-B44E-49C7-883B-33BA360F4957}"/>
    <cellStyle name="Comma [0] 2 2 2 3 3 2" xfId="5664" xr:uid="{2D4C0DC4-DD6A-4043-B326-957B09C86DFD}"/>
    <cellStyle name="Comma [0] 2 2 2 3 3 2 2" xfId="14717" xr:uid="{A765E333-1C25-43CE-981D-B8A12259F737}"/>
    <cellStyle name="Comma [0] 2 2 2 3 3 3" xfId="8678" xr:uid="{69D7708F-EAE5-40D6-98F2-1A170A04B8D8}"/>
    <cellStyle name="Comma [0] 2 2 2 3 3 3 2" xfId="17731" xr:uid="{B5B85A6A-3D0C-4489-97BB-D7F103FA4A98}"/>
    <cellStyle name="Comma [0] 2 2 2 3 3 4" xfId="11699" xr:uid="{19FAC469-6DEA-4C5D-AFF8-06511C356F34}"/>
    <cellStyle name="Comma [0] 2 2 2 3 4" xfId="3656" xr:uid="{429D4550-F654-400B-A0AD-3C0E939AE9A3}"/>
    <cellStyle name="Comma [0] 2 2 2 3 4 2" xfId="12709" xr:uid="{D5D7C3DC-6092-4C5B-BEBC-B01D3F69F4A3}"/>
    <cellStyle name="Comma [0] 2 2 2 3 5" xfId="6670" xr:uid="{E60A20C1-0BEE-4071-B053-EC1E4C171AF7}"/>
    <cellStyle name="Comma [0] 2 2 2 3 5 2" xfId="15723" xr:uid="{8178E0EF-A60C-429B-8FCD-5B1394167B6B}"/>
    <cellStyle name="Comma [0] 2 2 2 3 6" xfId="9691" xr:uid="{517A5814-318F-445C-98E2-1D5F4B492862}"/>
    <cellStyle name="Comma [0] 2 2 2 4" xfId="1531" xr:uid="{64DE42C9-76F9-4988-A355-ED45B647F44D}"/>
    <cellStyle name="Comma [0] 2 2 2 4 2" xfId="4610" xr:uid="{DC632492-CE2B-4099-94EE-8176A16C7458}"/>
    <cellStyle name="Comma [0] 2 2 2 4 2 2" xfId="13663" xr:uid="{30D6C034-6767-4EB9-9D41-C2B8883729C5}"/>
    <cellStyle name="Comma [0] 2 2 2 4 3" xfId="7624" xr:uid="{0D841D30-EE83-4062-8293-01C0C01E3AD1}"/>
    <cellStyle name="Comma [0] 2 2 2 4 3 2" xfId="16677" xr:uid="{2B74A749-A26E-4532-80D2-55F4B6D040A6}"/>
    <cellStyle name="Comma [0] 2 2 2 4 4" xfId="10645" xr:uid="{2B2A9C27-D388-4419-80E0-17BF16CBD34E}"/>
    <cellStyle name="Comma [0] 2 2 2 5" xfId="2535" xr:uid="{F2037452-9A9A-4954-8579-2FADF252ECC9}"/>
    <cellStyle name="Comma [0] 2 2 2 5 2" xfId="5614" xr:uid="{5A2A778A-4060-404F-879C-0D42793B7ECF}"/>
    <cellStyle name="Comma [0] 2 2 2 5 2 2" xfId="14667" xr:uid="{EF86C097-8E6D-4D37-B94F-D3E3C42DC2B9}"/>
    <cellStyle name="Comma [0] 2 2 2 5 3" xfId="8628" xr:uid="{064FBC57-4A74-4FAF-87E6-2B5586BA44B2}"/>
    <cellStyle name="Comma [0] 2 2 2 5 3 2" xfId="17681" xr:uid="{BCF96BFF-4AD4-4C43-B85F-D39E8527C38F}"/>
    <cellStyle name="Comma [0] 2 2 2 5 4" xfId="11649" xr:uid="{D7A9D359-DEAE-43B7-AEA2-8AA1F3E9FAF4}"/>
    <cellStyle name="Comma [0] 2 2 2 6" xfId="3605" xr:uid="{0DA731C9-3E1A-4779-A0EF-8EA7E4C80EE8}"/>
    <cellStyle name="Comma [0] 2 2 2 6 2" xfId="12658" xr:uid="{97495A09-CDC3-403A-A0DB-9F8537EECC24}"/>
    <cellStyle name="Comma [0] 2 2 2 7" xfId="6619" xr:uid="{0BBC6351-A682-49CA-9C19-6D2CFBFFC027}"/>
    <cellStyle name="Comma [0] 2 2 2 7 2" xfId="15672" xr:uid="{65B6C78C-92C6-400C-9155-90C0FE93F00D}"/>
    <cellStyle name="Comma [0] 2 2 2 8" xfId="9639" xr:uid="{315E19A0-809E-4637-866C-FD1EB7ED8DBD}"/>
    <cellStyle name="Comma [0] 2 2 3" xfId="578" xr:uid="{441976EF-ABBE-4A86-9295-4A4E2C9B3D04}"/>
    <cellStyle name="Comma [0] 2 2 3 2" xfId="1582" xr:uid="{BC6D1B61-DF3F-4F2C-A1C7-0E038269F61F}"/>
    <cellStyle name="Comma [0] 2 2 3 2 2" xfId="4661" xr:uid="{895FAC25-B5E9-4287-AF81-5D6AB2C7A843}"/>
    <cellStyle name="Comma [0] 2 2 3 2 2 2" xfId="13714" xr:uid="{F0769D87-4AFB-4411-9227-8FA1C4F5144C}"/>
    <cellStyle name="Comma [0] 2 2 3 2 3" xfId="7675" xr:uid="{973F2253-0E56-49F5-9B14-62CB229C64A0}"/>
    <cellStyle name="Comma [0] 2 2 3 2 3 2" xfId="16728" xr:uid="{87F9CF49-4598-48F8-B829-A7A546356370}"/>
    <cellStyle name="Comma [0] 2 2 3 2 4" xfId="10696" xr:uid="{A2F0A550-A016-47DD-931D-2DF7CC88C539}"/>
    <cellStyle name="Comma [0] 2 2 3 3" xfId="2586" xr:uid="{5C5652E5-F280-4592-8C8A-B8613C954944}"/>
    <cellStyle name="Comma [0] 2 2 3 3 2" xfId="5665" xr:uid="{27E05EC0-0431-4E06-A04A-585758EF771A}"/>
    <cellStyle name="Comma [0] 2 2 3 3 2 2" xfId="14718" xr:uid="{249447E9-78C3-4771-B661-6385EA54D1CA}"/>
    <cellStyle name="Comma [0] 2 2 3 3 3" xfId="8679" xr:uid="{8872BB40-097D-482E-BD04-3A8D050B00DE}"/>
    <cellStyle name="Comma [0] 2 2 3 3 3 2" xfId="17732" xr:uid="{49172A5D-6B9B-4240-B12E-903EEC71211F}"/>
    <cellStyle name="Comma [0] 2 2 3 3 4" xfId="11700" xr:uid="{9277C84C-9F8B-4D69-B215-66BBF0161AA6}"/>
    <cellStyle name="Comma [0] 2 2 3 4" xfId="3657" xr:uid="{C1D7E943-68AB-498A-B528-BA297F4179A3}"/>
    <cellStyle name="Comma [0] 2 2 3 4 2" xfId="12710" xr:uid="{4E0F0FBC-E4E0-43F2-9940-882731DE7796}"/>
    <cellStyle name="Comma [0] 2 2 3 5" xfId="6671" xr:uid="{63AC3684-6EBA-4D37-8AD7-ACC226EB9B06}"/>
    <cellStyle name="Comma [0] 2 2 3 5 2" xfId="15724" xr:uid="{CF5907B2-AF02-4C07-B817-278F2EED5BB3}"/>
    <cellStyle name="Comma [0] 2 2 3 6" xfId="9692" xr:uid="{DAA59818-2E83-497F-A422-9BC407A9F3C6}"/>
    <cellStyle name="Comma [0] 2 2 4" xfId="579" xr:uid="{79E6F2E1-98D9-4326-AD52-87DBDDE07DEA}"/>
    <cellStyle name="Comma [0] 2 2 4 2" xfId="1583" xr:uid="{C141D5F9-7A65-4D6E-852F-0724F08DCA21}"/>
    <cellStyle name="Comma [0] 2 2 4 2 2" xfId="4662" xr:uid="{FFE21EAE-33DC-4FC9-A607-5428C95B9B64}"/>
    <cellStyle name="Comma [0] 2 2 4 2 2 2" xfId="13715" xr:uid="{2BBF3396-535D-4FF6-8245-28D21224F536}"/>
    <cellStyle name="Comma [0] 2 2 4 2 3" xfId="7676" xr:uid="{6D12F0E9-67EA-433A-854D-8B3A06267D4E}"/>
    <cellStyle name="Comma [0] 2 2 4 2 3 2" xfId="16729" xr:uid="{3B8FDCE3-80CC-493A-AEA8-3F5C6AB7826F}"/>
    <cellStyle name="Comma [0] 2 2 4 2 4" xfId="10697" xr:uid="{198931F9-958E-466A-A341-856B4B32778D}"/>
    <cellStyle name="Comma [0] 2 2 4 3" xfId="2587" xr:uid="{E9F0D45B-F7BD-4DDD-A93A-58B75952A0E6}"/>
    <cellStyle name="Comma [0] 2 2 4 3 2" xfId="5666" xr:uid="{49657534-2C64-4EB3-A4C1-9CA4C2B712A9}"/>
    <cellStyle name="Comma [0] 2 2 4 3 2 2" xfId="14719" xr:uid="{A4006E31-DE04-4CB8-88CA-891C3FE92A0B}"/>
    <cellStyle name="Comma [0] 2 2 4 3 3" xfId="8680" xr:uid="{8D48FB61-31FD-455B-B136-5434558044B4}"/>
    <cellStyle name="Comma [0] 2 2 4 3 3 2" xfId="17733" xr:uid="{063E5C29-338B-4704-BC17-EB14D653314E}"/>
    <cellStyle name="Comma [0] 2 2 4 3 4" xfId="11701" xr:uid="{F314DC84-684E-4F91-B200-B4004B95A393}"/>
    <cellStyle name="Comma [0] 2 2 4 4" xfId="3658" xr:uid="{5CAC63C2-01E7-47BC-B3F0-3CF86C63DBCF}"/>
    <cellStyle name="Comma [0] 2 2 4 4 2" xfId="12711" xr:uid="{8A851B52-E903-4BF6-B445-BFB2B273627D}"/>
    <cellStyle name="Comma [0] 2 2 4 5" xfId="6672" xr:uid="{CA45FA1B-0488-4480-87DE-3649302D778D}"/>
    <cellStyle name="Comma [0] 2 2 4 5 2" xfId="15725" xr:uid="{C3B6A415-6061-4E9F-8A15-92C03989244B}"/>
    <cellStyle name="Comma [0] 2 2 4 6" xfId="9693" xr:uid="{0F2BD5CC-2076-4406-80E3-3FC4152ADFEA}"/>
    <cellStyle name="Comma [0] 2 2 5" xfId="1360" xr:uid="{16DDA8D1-5376-46F7-9FD0-CC961C758AF1}"/>
    <cellStyle name="Comma [0] 2 2 5 2" xfId="4439" xr:uid="{BE2CF536-F0AB-4E1F-8F30-C12AC617975C}"/>
    <cellStyle name="Comma [0] 2 2 5 2 2" xfId="13492" xr:uid="{757FFADF-FEA6-4C3C-92D3-7CAF67207AEC}"/>
    <cellStyle name="Comma [0] 2 2 5 3" xfId="7453" xr:uid="{76C4A3FE-A93D-4321-97E0-DFC9AF4852B8}"/>
    <cellStyle name="Comma [0] 2 2 5 3 2" xfId="16506" xr:uid="{8205BE6D-2DF9-4046-BF6A-910B5314FF71}"/>
    <cellStyle name="Comma [0] 2 2 5 4" xfId="10474" xr:uid="{0F58F49F-4CD4-4E73-AC16-30639FA1EED9}"/>
    <cellStyle name="Comma [0] 2 2 6" xfId="2364" xr:uid="{B6DFA70D-DB90-4266-87A8-7529BAFD6EAB}"/>
    <cellStyle name="Comma [0] 2 2 6 2" xfId="5443" xr:uid="{AA0231FD-30F7-49CC-81C3-3BAC256E5C2C}"/>
    <cellStyle name="Comma [0] 2 2 6 2 2" xfId="14496" xr:uid="{C5D2CF49-B465-40DC-A57B-87DA58E872AD}"/>
    <cellStyle name="Comma [0] 2 2 6 3" xfId="8457" xr:uid="{C79E66A4-BB01-4B19-93BB-FB39D5BA9177}"/>
    <cellStyle name="Comma [0] 2 2 6 3 2" xfId="17510" xr:uid="{FB0FC84D-8DF4-4BE4-8D34-2E34FDF22364}"/>
    <cellStyle name="Comma [0] 2 2 6 4" xfId="11478" xr:uid="{AD952D54-EA5F-4E53-A992-54AE24A6269D}"/>
    <cellStyle name="Comma [0] 2 2 7" xfId="3433" xr:uid="{283832F9-5C1E-4F74-9CEE-52486D3CABB8}"/>
    <cellStyle name="Comma [0] 2 2 7 2" xfId="12486" xr:uid="{FB1491A0-5A15-4406-BBCD-0D577856EEA1}"/>
    <cellStyle name="Comma [0] 2 2 8" xfId="6447" xr:uid="{49FCC860-7E72-47B1-80AC-A3C02C7019B1}"/>
    <cellStyle name="Comma [0] 2 2 8 2" xfId="15500" xr:uid="{71D7A1A6-B021-4E55-8A5F-5321E419AD68}"/>
    <cellStyle name="Comma [0] 2 2 9" xfId="9467" xr:uid="{D65E8FBF-584C-4082-B105-AECA768313FB}"/>
    <cellStyle name="Comma [0] 2 3" xfId="483" xr:uid="{017BC8A2-76ED-4A3A-B6FB-2FA2A18D927F}"/>
    <cellStyle name="Comma [0] 2 3 2" xfId="580" xr:uid="{9EADCB00-7855-4898-8F81-CB89F0C12138}"/>
    <cellStyle name="Comma [0] 2 3 2 2" xfId="1584" xr:uid="{9593132D-DB61-455E-816F-4D2C3DEB1592}"/>
    <cellStyle name="Comma [0] 2 3 2 2 2" xfId="4663" xr:uid="{EF6D65BF-F1A2-45FD-AE32-F70DE44CC82E}"/>
    <cellStyle name="Comma [0] 2 3 2 2 2 2" xfId="13716" xr:uid="{8CB83D1E-E96E-4DE1-A448-EE16615E0E81}"/>
    <cellStyle name="Comma [0] 2 3 2 2 3" xfId="7677" xr:uid="{A15989A8-B24B-455F-BB3F-B759F8C33119}"/>
    <cellStyle name="Comma [0] 2 3 2 2 3 2" xfId="16730" xr:uid="{9E367FAF-240E-4561-9121-6F6EDDCBBA5E}"/>
    <cellStyle name="Comma [0] 2 3 2 2 4" xfId="10698" xr:uid="{60E968EA-2B92-4151-AB02-036DF19558C3}"/>
    <cellStyle name="Comma [0] 2 3 2 3" xfId="2588" xr:uid="{95759AFA-D23A-4633-8974-3AE089F008EE}"/>
    <cellStyle name="Comma [0] 2 3 2 3 2" xfId="5667" xr:uid="{5EDEB1BC-551D-4F6C-9756-20FBDD2C08C1}"/>
    <cellStyle name="Comma [0] 2 3 2 3 2 2" xfId="14720" xr:uid="{211CA28D-159C-49EB-8128-C6A8C89F503D}"/>
    <cellStyle name="Comma [0] 2 3 2 3 3" xfId="8681" xr:uid="{7D7BD6A5-8548-4B4B-9970-CEDCB3CFEF35}"/>
    <cellStyle name="Comma [0] 2 3 2 3 3 2" xfId="17734" xr:uid="{EEF0A83C-C853-4910-8C4E-D508A11F8ADC}"/>
    <cellStyle name="Comma [0] 2 3 2 3 4" xfId="11702" xr:uid="{AAEB8BC4-308B-4E5C-B9A3-71DF94CA7EFC}"/>
    <cellStyle name="Comma [0] 2 3 2 4" xfId="3659" xr:uid="{0172030B-5B2E-42CC-8695-D6A4449D8E47}"/>
    <cellStyle name="Comma [0] 2 3 2 4 2" xfId="12712" xr:uid="{42422516-1496-4919-A4A2-DF1572489E5B}"/>
    <cellStyle name="Comma [0] 2 3 2 5" xfId="6673" xr:uid="{C98D2A09-857F-4950-B0CA-B45E1F22531F}"/>
    <cellStyle name="Comma [0] 2 3 2 5 2" xfId="15726" xr:uid="{04529100-AFD7-489B-8C6A-8090E09B4DB6}"/>
    <cellStyle name="Comma [0] 2 3 2 6" xfId="9694" xr:uid="{3520A7DA-9525-4630-870D-F7A84776409F}"/>
    <cellStyle name="Comma [0] 2 3 3" xfId="581" xr:uid="{1FA4ABAE-4E58-42AD-9BA4-15F02F675DAA}"/>
    <cellStyle name="Comma [0] 2 3 3 2" xfId="1585" xr:uid="{C23B003E-41DE-434F-9D72-433975845148}"/>
    <cellStyle name="Comma [0] 2 3 3 2 2" xfId="4664" xr:uid="{CF63F8CE-46F7-40E5-9851-875821EB84FD}"/>
    <cellStyle name="Comma [0] 2 3 3 2 2 2" xfId="13717" xr:uid="{E12584B5-BDA7-448E-A7DE-464807440971}"/>
    <cellStyle name="Comma [0] 2 3 3 2 3" xfId="7678" xr:uid="{0EBFEF3A-0B84-415E-8538-3FC1C621ECDF}"/>
    <cellStyle name="Comma [0] 2 3 3 2 3 2" xfId="16731" xr:uid="{ABBAB97C-D826-4AF8-B111-83C4B1F74808}"/>
    <cellStyle name="Comma [0] 2 3 3 2 4" xfId="10699" xr:uid="{459165E0-FC15-4BE1-9317-78398226A01C}"/>
    <cellStyle name="Comma [0] 2 3 3 3" xfId="2589" xr:uid="{94B84574-6B93-4520-9A86-A22B5CBDD4EC}"/>
    <cellStyle name="Comma [0] 2 3 3 3 2" xfId="5668" xr:uid="{ED4B722D-3A92-41C0-AC5F-6866BEE7B8B7}"/>
    <cellStyle name="Comma [0] 2 3 3 3 2 2" xfId="14721" xr:uid="{671F5832-FE4F-4205-967C-7AB3B8E1B278}"/>
    <cellStyle name="Comma [0] 2 3 3 3 3" xfId="8682" xr:uid="{D5D99BE4-8881-4F83-9E1A-576066A13B70}"/>
    <cellStyle name="Comma [0] 2 3 3 3 3 2" xfId="17735" xr:uid="{8238E846-B826-4913-AD0C-69FAD9196D31}"/>
    <cellStyle name="Comma [0] 2 3 3 3 4" xfId="11703" xr:uid="{1FCE4407-02D6-4A44-919A-D9CE658A182D}"/>
    <cellStyle name="Comma [0] 2 3 3 4" xfId="3660" xr:uid="{98229E17-D5F7-48EA-B713-089118CF7499}"/>
    <cellStyle name="Comma [0] 2 3 3 4 2" xfId="12713" xr:uid="{055AD6D1-2DBA-4758-B6AC-EE3E8036EBD6}"/>
    <cellStyle name="Comma [0] 2 3 3 5" xfId="6674" xr:uid="{FDAE0A20-F1F6-43B0-A04B-6F36E00E5DC5}"/>
    <cellStyle name="Comma [0] 2 3 3 5 2" xfId="15727" xr:uid="{63525542-8B45-44D2-9469-F6C99298129A}"/>
    <cellStyle name="Comma [0] 2 3 3 6" xfId="9695" xr:uid="{E18D13EA-1A3A-4E50-A3B8-6B5A1AB16C93}"/>
    <cellStyle name="Comma [0] 2 3 4" xfId="1492" xr:uid="{F6ADE05B-D328-4B1F-84A2-1F98B3481BC2}"/>
    <cellStyle name="Comma [0] 2 3 4 2" xfId="4571" xr:uid="{EA5B9F98-2BD8-4CDF-BBE6-C0336B409F7D}"/>
    <cellStyle name="Comma [0] 2 3 4 2 2" xfId="13624" xr:uid="{165486CF-847E-48DA-8993-56D3F6E2BAC6}"/>
    <cellStyle name="Comma [0] 2 3 4 3" xfId="7585" xr:uid="{26EACD97-BF34-4A21-A867-E29E8C208424}"/>
    <cellStyle name="Comma [0] 2 3 4 3 2" xfId="16638" xr:uid="{C7290408-E9F5-473B-B0D8-95F4CCD3FD50}"/>
    <cellStyle name="Comma [0] 2 3 4 4" xfId="10606" xr:uid="{AC4F7BA4-BA49-44B5-9BF8-EB7E3ED473EA}"/>
    <cellStyle name="Comma [0] 2 3 5" xfId="2496" xr:uid="{5938331A-4F52-498D-BEF9-93BD4281AE66}"/>
    <cellStyle name="Comma [0] 2 3 5 2" xfId="5575" xr:uid="{EC3FFA00-4E05-4B6E-902C-5CAF320C2C72}"/>
    <cellStyle name="Comma [0] 2 3 5 2 2" xfId="14628" xr:uid="{FF60803D-57A7-4A00-9C2D-F1DFE6148812}"/>
    <cellStyle name="Comma [0] 2 3 5 3" xfId="8589" xr:uid="{7D1C915A-C1EA-44B4-9BB9-F83CDC123213}"/>
    <cellStyle name="Comma [0] 2 3 5 3 2" xfId="17642" xr:uid="{80D983A1-5A37-4D05-9615-FA518A5BD58C}"/>
    <cellStyle name="Comma [0] 2 3 5 4" xfId="11610" xr:uid="{824BC099-F31C-4EE8-9E2E-5B242A8866EC}"/>
    <cellStyle name="Comma [0] 2 3 6" xfId="3566" xr:uid="{C49F7CD5-A103-4C93-9ABC-58B73172DAB2}"/>
    <cellStyle name="Comma [0] 2 3 6 2" xfId="12619" xr:uid="{D24E5ADF-AA59-408D-BE53-1656609F3C92}"/>
    <cellStyle name="Comma [0] 2 3 7" xfId="6580" xr:uid="{7499CE91-0C2F-4F9D-8ACB-6B3BBA185CDB}"/>
    <cellStyle name="Comma [0] 2 3 7 2" xfId="15633" xr:uid="{568B9351-FEA9-4455-872F-528B62B0D7AB}"/>
    <cellStyle name="Comma [0] 2 3 8" xfId="9600" xr:uid="{F6A627FC-2C2B-4A2B-9532-DDE2A60E1DDB}"/>
    <cellStyle name="Comma [0] 2 4" xfId="582" xr:uid="{E9E521D0-E2E1-4FB7-BA84-BA6AB871F508}"/>
    <cellStyle name="Comma [0] 2 4 2" xfId="1586" xr:uid="{10677593-0FF6-4E59-AE1C-8D06080F0DE5}"/>
    <cellStyle name="Comma [0] 2 4 2 2" xfId="4665" xr:uid="{4EC024F4-7FBE-441E-9857-8A732C6B08D8}"/>
    <cellStyle name="Comma [0] 2 4 2 2 2" xfId="13718" xr:uid="{C2D58E2C-5C38-4A00-9C04-DFF19B54EA47}"/>
    <cellStyle name="Comma [0] 2 4 2 3" xfId="7679" xr:uid="{444F5519-D801-4916-8144-35BF36E3C69B}"/>
    <cellStyle name="Comma [0] 2 4 2 3 2" xfId="16732" xr:uid="{705420A3-2243-45BC-858B-CF0EB81DD68B}"/>
    <cellStyle name="Comma [0] 2 4 2 4" xfId="10700" xr:uid="{0E46CB39-54CB-4CA7-A768-4EE04C6B6F41}"/>
    <cellStyle name="Comma [0] 2 4 3" xfId="2590" xr:uid="{7768D582-05AB-4AA9-9597-612DA0F8CF1F}"/>
    <cellStyle name="Comma [0] 2 4 3 2" xfId="5669" xr:uid="{63C20033-88D1-47FC-BEBF-F71769ED0225}"/>
    <cellStyle name="Comma [0] 2 4 3 2 2" xfId="14722" xr:uid="{400AB1E1-13B7-4937-A1F6-4C140B7E5650}"/>
    <cellStyle name="Comma [0] 2 4 3 3" xfId="8683" xr:uid="{762BD77A-BCA8-4EAF-B854-D3F194BD8C9C}"/>
    <cellStyle name="Comma [0] 2 4 3 3 2" xfId="17736" xr:uid="{6118978B-DD40-4A58-A2C1-98D7897F6785}"/>
    <cellStyle name="Comma [0] 2 4 3 4" xfId="11704" xr:uid="{769B5D35-DDC6-442D-84CC-F2E1D5251F35}"/>
    <cellStyle name="Comma [0] 2 4 4" xfId="3661" xr:uid="{F5E5307B-C6C4-4D9C-AB43-33D8684F5819}"/>
    <cellStyle name="Comma [0] 2 4 4 2" xfId="12714" xr:uid="{AEDC7230-0D89-4463-B619-A81B3640D413}"/>
    <cellStyle name="Comma [0] 2 4 5" xfId="6675" xr:uid="{0954AD99-172E-4E6F-827B-72EC54BD4A16}"/>
    <cellStyle name="Comma [0] 2 4 5 2" xfId="15728" xr:uid="{78B55C8E-978F-48D3-BF9C-EFE7825489FA}"/>
    <cellStyle name="Comma [0] 2 4 6" xfId="9696" xr:uid="{E5C41D51-AA64-4268-AA53-70228B520A1F}"/>
    <cellStyle name="Comma [0] 2 5" xfId="583" xr:uid="{F2C32D47-85A1-4444-B989-0AA73772E44D}"/>
    <cellStyle name="Comma [0] 2 5 2" xfId="1587" xr:uid="{3766AFE3-7EA5-450F-B771-A5F7472CFE33}"/>
    <cellStyle name="Comma [0] 2 5 2 2" xfId="4666" xr:uid="{88DDE250-B55F-4C6B-AC4A-07464EAC447D}"/>
    <cellStyle name="Comma [0] 2 5 2 2 2" xfId="13719" xr:uid="{28C6628A-8CA7-4074-ABAB-FEAD7CA5C724}"/>
    <cellStyle name="Comma [0] 2 5 2 3" xfId="7680" xr:uid="{D1A4A986-C3FD-4873-BC88-352AF48E40F2}"/>
    <cellStyle name="Comma [0] 2 5 2 3 2" xfId="16733" xr:uid="{80FFBC9B-142A-4CE4-9A74-32ADE0A19243}"/>
    <cellStyle name="Comma [0] 2 5 2 4" xfId="10701" xr:uid="{E9EFB10A-6658-4A1B-8FFA-1CB567C75F06}"/>
    <cellStyle name="Comma [0] 2 5 3" xfId="2591" xr:uid="{030BCBB1-2DD9-4125-AAAA-756BEA551BD8}"/>
    <cellStyle name="Comma [0] 2 5 3 2" xfId="5670" xr:uid="{70522DD1-1018-4E33-A341-26079D1D0CF1}"/>
    <cellStyle name="Comma [0] 2 5 3 2 2" xfId="14723" xr:uid="{33E38E8B-CFED-4436-8820-8309046BC598}"/>
    <cellStyle name="Comma [0] 2 5 3 3" xfId="8684" xr:uid="{16810403-F9B2-42FC-86F3-05CCBA7F7BFF}"/>
    <cellStyle name="Comma [0] 2 5 3 3 2" xfId="17737" xr:uid="{1923B381-E06D-415C-A2EF-EFC4457DFC82}"/>
    <cellStyle name="Comma [0] 2 5 3 4" xfId="11705" xr:uid="{AF159418-2EBB-4A79-9865-ACD57361FC70}"/>
    <cellStyle name="Comma [0] 2 5 4" xfId="3662" xr:uid="{A7E3F27E-D848-432C-88F5-AE764386E447}"/>
    <cellStyle name="Comma [0] 2 5 4 2" xfId="12715" xr:uid="{B7861269-DCB5-4526-9261-D326CBCEB35D}"/>
    <cellStyle name="Comma [0] 2 5 5" xfId="6676" xr:uid="{B5805D47-A474-4362-A104-904A91C7A7EA}"/>
    <cellStyle name="Comma [0] 2 5 5 2" xfId="15729" xr:uid="{C171D440-EBEC-4DA8-B049-1563871CFF9A}"/>
    <cellStyle name="Comma [0] 2 5 6" xfId="9697" xr:uid="{1693940D-FBE4-45F7-9DFB-47B7AB287C2E}"/>
    <cellStyle name="Comma [0] 2 6" xfId="1321" xr:uid="{785D38F5-C7AA-4A23-BAA9-8497FCD97B3C}"/>
    <cellStyle name="Comma [0] 2 6 2" xfId="4400" xr:uid="{DBE7DD32-2908-4807-B916-7BF20A049FCA}"/>
    <cellStyle name="Comma [0] 2 6 2 2" xfId="13453" xr:uid="{89893364-D19B-4B63-8773-82803D649FCE}"/>
    <cellStyle name="Comma [0] 2 6 3" xfId="7414" xr:uid="{EAE8ED08-4E60-4F06-A8A4-2F53AD8DA950}"/>
    <cellStyle name="Comma [0] 2 6 3 2" xfId="16467" xr:uid="{D1A22FCD-51C0-4BB5-8C4A-1A71595157A9}"/>
    <cellStyle name="Comma [0] 2 6 4" xfId="10435" xr:uid="{84208666-6ECB-453F-AA29-6CA597055ECE}"/>
    <cellStyle name="Comma [0] 2 7" xfId="2325" xr:uid="{B0A21C91-14FA-4627-825B-22B1A3F00434}"/>
    <cellStyle name="Comma [0] 2 7 2" xfId="5404" xr:uid="{CED8BA2F-667A-45DB-BBB2-ED43E0A5EE07}"/>
    <cellStyle name="Comma [0] 2 7 2 2" xfId="14457" xr:uid="{06C82EFB-8A5F-4125-83A0-879918ABD332}"/>
    <cellStyle name="Comma [0] 2 7 3" xfId="8418" xr:uid="{46DB014F-7EE8-442D-A4FB-0DD85A71E4CF}"/>
    <cellStyle name="Comma [0] 2 7 3 2" xfId="17471" xr:uid="{9D979DDF-4309-49EC-8189-7EFC6D33BB8E}"/>
    <cellStyle name="Comma [0] 2 7 4" xfId="11439" xr:uid="{5EEC9ECD-84F0-437B-9018-B0BF63F4CD7C}"/>
    <cellStyle name="Comma [0] 2 8" xfId="3394" xr:uid="{423D4EEF-7D0E-49C5-B8CA-A29CDE14A02F}"/>
    <cellStyle name="Comma [0] 2 8 2" xfId="12447" xr:uid="{01695355-AC48-4A78-8A67-E382FE188B15}"/>
    <cellStyle name="Comma [0] 2 9" xfId="6408" xr:uid="{01D4C19D-94C3-414B-9C32-0AEC0C64625C}"/>
    <cellStyle name="Comma [0] 2 9 2" xfId="15461" xr:uid="{17AC262F-B8B3-4003-9AF5-6D65103AFC88}"/>
    <cellStyle name="Comma 10" xfId="230" xr:uid="{759706DB-E6C7-4CBD-B860-6B1E644ED09B}"/>
    <cellStyle name="Comma 10 10" xfId="6424" xr:uid="{64CE65C5-48C9-4BA7-B667-4CBEA325249C}"/>
    <cellStyle name="Comma 10 10 2" xfId="15477" xr:uid="{FCABB7DC-9AD0-4D67-8B07-A435AB88CBFB}"/>
    <cellStyle name="Comma 10 11" xfId="9444" xr:uid="{970B4BC8-48DC-416C-A243-0DD9E133B634}"/>
    <cellStyle name="Comma 10 2" xfId="243" xr:uid="{ADFFC564-6ADD-42ED-B9C1-4ED77ED274EE}"/>
    <cellStyle name="Comma 10 2 2" xfId="241" xr:uid="{832CD9AC-39FA-4E0A-A004-589B1CBB4004}"/>
    <cellStyle name="Comma 10 2 2 10" xfId="9449" xr:uid="{D5B314C7-95CF-404A-90BD-B6416528E098}"/>
    <cellStyle name="Comma 10 2 2 2" xfId="347" xr:uid="{0ED37C3E-1B22-43BE-83BC-FAE29FC252DC}"/>
    <cellStyle name="Comma 10 2 2 2 2" xfId="545" xr:uid="{E25DE6D3-254D-493C-A293-F62FF439A025}"/>
    <cellStyle name="Comma 10 2 2 2 2 2" xfId="584" xr:uid="{018CFE45-DBB5-4B6A-8611-EC095C564C91}"/>
    <cellStyle name="Comma 10 2 2 2 2 2 2" xfId="1588" xr:uid="{5BC5397E-5499-4C1F-8A20-C3F8FE50E23B}"/>
    <cellStyle name="Comma 10 2 2 2 2 2 2 2" xfId="4667" xr:uid="{9EBD7FF7-B49A-4053-9484-E7B935DA8925}"/>
    <cellStyle name="Comma 10 2 2 2 2 2 2 2 2" xfId="13720" xr:uid="{D6A40A56-3667-462A-B3B1-341F5907CF45}"/>
    <cellStyle name="Comma 10 2 2 2 2 2 2 3" xfId="7681" xr:uid="{998E0E77-9519-45DC-8C41-40F87B0944D3}"/>
    <cellStyle name="Comma 10 2 2 2 2 2 2 3 2" xfId="16734" xr:uid="{13A45436-126A-4B1F-B32A-79BD89676990}"/>
    <cellStyle name="Comma 10 2 2 2 2 2 2 4" xfId="10702" xr:uid="{40A3444F-5126-4050-8237-6350C2A057DB}"/>
    <cellStyle name="Comma 10 2 2 2 2 2 3" xfId="2592" xr:uid="{7AE6616F-5B21-4505-9A4E-22B90339F7C3}"/>
    <cellStyle name="Comma 10 2 2 2 2 2 3 2" xfId="5671" xr:uid="{2B73A6D6-B84A-4D93-9BF5-6CD922A8482D}"/>
    <cellStyle name="Comma 10 2 2 2 2 2 3 2 2" xfId="14724" xr:uid="{F1A94915-0413-4A8E-9EB4-519DDB0FE42E}"/>
    <cellStyle name="Comma 10 2 2 2 2 2 3 3" xfId="8685" xr:uid="{5305A424-9F84-4E49-ADE3-985C2D10369A}"/>
    <cellStyle name="Comma 10 2 2 2 2 2 3 3 2" xfId="17738" xr:uid="{8D45014D-462B-40D1-BB96-AF45F16B8EB9}"/>
    <cellStyle name="Comma 10 2 2 2 2 2 3 4" xfId="11706" xr:uid="{277FC31D-AD32-475B-B59C-6AB725E445C1}"/>
    <cellStyle name="Comma 10 2 2 2 2 2 4" xfId="3663" xr:uid="{7FDA6B25-799B-4760-AE36-96FB60122D1A}"/>
    <cellStyle name="Comma 10 2 2 2 2 2 4 2" xfId="12716" xr:uid="{CA43193F-AD5C-45C0-9786-85DF8F14D066}"/>
    <cellStyle name="Comma 10 2 2 2 2 2 5" xfId="6677" xr:uid="{0B7E5946-1A0F-42A5-B3FD-B252F5C1E985}"/>
    <cellStyle name="Comma 10 2 2 2 2 2 5 2" xfId="15730" xr:uid="{ADF37907-BD01-45FE-ACB8-5E81195CB531}"/>
    <cellStyle name="Comma 10 2 2 2 2 2 6" xfId="9698" xr:uid="{E0161E73-7395-4866-B536-8D4B48BFD496}"/>
    <cellStyle name="Comma 10 2 2 2 2 3" xfId="585" xr:uid="{121A39D3-9763-4465-B131-551456BA14DA}"/>
    <cellStyle name="Comma 10 2 2 2 2 3 2" xfId="1589" xr:uid="{16BD1AE2-BAF5-4551-B8BC-0DFD50449A9B}"/>
    <cellStyle name="Comma 10 2 2 2 2 3 2 2" xfId="4668" xr:uid="{7B14A1E1-1A9D-4DEF-90D2-5FBFE2D2B489}"/>
    <cellStyle name="Comma 10 2 2 2 2 3 2 2 2" xfId="13721" xr:uid="{2ECEDBBF-9B01-41B5-813E-8C7C3CCADE26}"/>
    <cellStyle name="Comma 10 2 2 2 2 3 2 3" xfId="7682" xr:uid="{4317F1B3-E005-4CA5-9464-B1C27A6E4371}"/>
    <cellStyle name="Comma 10 2 2 2 2 3 2 3 2" xfId="16735" xr:uid="{31E867A4-68FF-4AF1-8C04-A01D2592D0D5}"/>
    <cellStyle name="Comma 10 2 2 2 2 3 2 4" xfId="10703" xr:uid="{91A77FE1-FB35-45FF-AB4E-9FF87F10C6E6}"/>
    <cellStyle name="Comma 10 2 2 2 2 3 3" xfId="2593" xr:uid="{090862E6-DACE-4B48-8E8B-C1484AB46B8F}"/>
    <cellStyle name="Comma 10 2 2 2 2 3 3 2" xfId="5672" xr:uid="{047DA1DC-90BA-4D9C-93C7-FD001E5C9454}"/>
    <cellStyle name="Comma 10 2 2 2 2 3 3 2 2" xfId="14725" xr:uid="{C25B980D-8FFD-42A8-A2F1-E5FA3EC0D782}"/>
    <cellStyle name="Comma 10 2 2 2 2 3 3 3" xfId="8686" xr:uid="{E484CBE3-4E26-4229-9EAA-15C3F07A5675}"/>
    <cellStyle name="Comma 10 2 2 2 2 3 3 3 2" xfId="17739" xr:uid="{B4CE584B-6DAE-4175-B7B9-E7C69DFBA01D}"/>
    <cellStyle name="Comma 10 2 2 2 2 3 3 4" xfId="11707" xr:uid="{43605AAD-5D6A-4FFF-9803-FA9E3FB27590}"/>
    <cellStyle name="Comma 10 2 2 2 2 3 4" xfId="3664" xr:uid="{28C1C3F8-5C60-4ADB-BE32-5A6277AF3B86}"/>
    <cellStyle name="Comma 10 2 2 2 2 3 4 2" xfId="12717" xr:uid="{DD1AF139-20AD-4FBD-81FD-83D276FF9752}"/>
    <cellStyle name="Comma 10 2 2 2 2 3 5" xfId="6678" xr:uid="{F9E6DB1B-FFA0-4463-84F7-D0FF567DB4CE}"/>
    <cellStyle name="Comma 10 2 2 2 2 3 5 2" xfId="15731" xr:uid="{EC4FF008-D6B3-42D2-A9DE-ECD8B525F414}"/>
    <cellStyle name="Comma 10 2 2 2 2 3 6" xfId="9699" xr:uid="{2E36DBCE-2123-43DD-9D09-EA0494946F06}"/>
    <cellStyle name="Comma 10 2 2 2 2 4" xfId="1552" xr:uid="{A68C4F65-59C4-4AFC-B558-3DD71EEAD9F2}"/>
    <cellStyle name="Comma 10 2 2 2 2 4 2" xfId="4631" xr:uid="{288D5409-A0AE-4039-A145-A73A0CB708C9}"/>
    <cellStyle name="Comma 10 2 2 2 2 4 2 2" xfId="13684" xr:uid="{6DBBA7FE-315A-4DF7-A59B-EC6F395C29AE}"/>
    <cellStyle name="Comma 10 2 2 2 2 4 3" xfId="7645" xr:uid="{ADF8E7CB-0975-475B-A0DB-6853371F8A97}"/>
    <cellStyle name="Comma 10 2 2 2 2 4 3 2" xfId="16698" xr:uid="{515A4A88-0BB2-4F6E-9BC9-206FF4F31A8E}"/>
    <cellStyle name="Comma 10 2 2 2 2 4 4" xfId="10666" xr:uid="{0A74CAA7-ACA8-427D-9DDC-BB372E1AC80F}"/>
    <cellStyle name="Comma 10 2 2 2 2 5" xfId="2556" xr:uid="{7CE9B99A-B7F3-4BE8-8E36-E6A09A56455E}"/>
    <cellStyle name="Comma 10 2 2 2 2 5 2" xfId="5635" xr:uid="{1D86D8E3-79EA-421C-9798-3F317FA9F039}"/>
    <cellStyle name="Comma 10 2 2 2 2 5 2 2" xfId="14688" xr:uid="{BD9D1664-B26E-44CF-9DC7-459E5563C213}"/>
    <cellStyle name="Comma 10 2 2 2 2 5 3" xfId="8649" xr:uid="{BC202C70-2A59-46F0-9322-5665A4028F9A}"/>
    <cellStyle name="Comma 10 2 2 2 2 5 3 2" xfId="17702" xr:uid="{2B196E8B-B2BF-4D8B-91C8-B1AB274AD03D}"/>
    <cellStyle name="Comma 10 2 2 2 2 5 4" xfId="11670" xr:uid="{C40CD705-135C-4B39-A01C-A3EDF7D8F22C}"/>
    <cellStyle name="Comma 10 2 2 2 2 6" xfId="3626" xr:uid="{98D594FD-0F32-48CE-9EE3-52C09FB2C8E4}"/>
    <cellStyle name="Comma 10 2 2 2 2 6 2" xfId="12679" xr:uid="{7072204C-D1AE-4893-8473-40E1DE830AD1}"/>
    <cellStyle name="Comma 10 2 2 2 2 7" xfId="6640" xr:uid="{4A7F6588-A13B-4A6F-9DF4-D6A64489FD79}"/>
    <cellStyle name="Comma 10 2 2 2 2 7 2" xfId="15693" xr:uid="{1F6288E7-AF10-44CD-A55B-3EC188F1EA30}"/>
    <cellStyle name="Comma 10 2 2 2 2 8" xfId="9660" xr:uid="{C586CA31-23BF-4531-B8FC-303B1A953B98}"/>
    <cellStyle name="Comma 10 2 2 2 3" xfId="586" xr:uid="{1E0588CC-D5A1-43EE-8A91-CDB01331A6E4}"/>
    <cellStyle name="Comma 10 2 2 2 3 2" xfId="1590" xr:uid="{BC090137-AA24-49B7-8A02-43C596E647C3}"/>
    <cellStyle name="Comma 10 2 2 2 3 2 2" xfId="4669" xr:uid="{56743933-1651-4905-9E54-ADC0AB899F10}"/>
    <cellStyle name="Comma 10 2 2 2 3 2 2 2" xfId="13722" xr:uid="{73DE7511-C86E-4A6B-AFC7-0C289919AF4A}"/>
    <cellStyle name="Comma 10 2 2 2 3 2 3" xfId="7683" xr:uid="{3168A20E-9FA7-42BE-89D9-6229DA249225}"/>
    <cellStyle name="Comma 10 2 2 2 3 2 3 2" xfId="16736" xr:uid="{F0D919DC-70CC-41F3-9F46-94EBA45B2CFF}"/>
    <cellStyle name="Comma 10 2 2 2 3 2 4" xfId="10704" xr:uid="{A36A292F-2DFC-41A3-A19F-E86AFBF46420}"/>
    <cellStyle name="Comma 10 2 2 2 3 3" xfId="2594" xr:uid="{B9B13F51-926F-4FAD-BF4C-ED8E80BDCCC0}"/>
    <cellStyle name="Comma 10 2 2 2 3 3 2" xfId="5673" xr:uid="{B0FF1D00-DF4B-4FF3-A084-EB90C0667070}"/>
    <cellStyle name="Comma 10 2 2 2 3 3 2 2" xfId="14726" xr:uid="{1045FA58-05D1-4337-8017-A648552AF77F}"/>
    <cellStyle name="Comma 10 2 2 2 3 3 3" xfId="8687" xr:uid="{0BC76120-B24B-417D-B65B-5E55B5C706AB}"/>
    <cellStyle name="Comma 10 2 2 2 3 3 3 2" xfId="17740" xr:uid="{E69E8A85-A5DF-4D0D-BFAA-FB3EA256F9EB}"/>
    <cellStyle name="Comma 10 2 2 2 3 3 4" xfId="11708" xr:uid="{70737AB7-96F2-4B1A-A974-71526CCE6132}"/>
    <cellStyle name="Comma 10 2 2 2 3 4" xfId="3665" xr:uid="{AD0E28A5-D8F5-4696-97AB-3BE3C08D3ED6}"/>
    <cellStyle name="Comma 10 2 2 2 3 4 2" xfId="12718" xr:uid="{6C188CBB-A180-453F-AC78-CB984E0B2FD4}"/>
    <cellStyle name="Comma 10 2 2 2 3 5" xfId="6679" xr:uid="{804F2064-4CD6-4D3D-B8DB-4BF6C01D420F}"/>
    <cellStyle name="Comma 10 2 2 2 3 5 2" xfId="15732" xr:uid="{CE7A99DB-FB52-40CC-AEB1-838A96B6CEED}"/>
    <cellStyle name="Comma 10 2 2 2 3 6" xfId="9700" xr:uid="{05B2FE5C-0D18-4151-A1E6-5FD671CF6D1D}"/>
    <cellStyle name="Comma 10 2 2 2 4" xfId="587" xr:uid="{0299B106-AA19-4723-9E4D-A0F443BDB128}"/>
    <cellStyle name="Comma 10 2 2 2 4 2" xfId="1591" xr:uid="{947618CC-A252-4315-81F9-5877B8BA098B}"/>
    <cellStyle name="Comma 10 2 2 2 4 2 2" xfId="4670" xr:uid="{98AD00D7-358E-4ECF-8301-4CEF803ED82C}"/>
    <cellStyle name="Comma 10 2 2 2 4 2 2 2" xfId="13723" xr:uid="{7F08802B-5281-4C5D-9647-8E7A00AE59EB}"/>
    <cellStyle name="Comma 10 2 2 2 4 2 3" xfId="7684" xr:uid="{FA69601E-0FA7-4E19-9339-0B4EC3F80833}"/>
    <cellStyle name="Comma 10 2 2 2 4 2 3 2" xfId="16737" xr:uid="{DA10E94B-0B36-4762-BD7B-D747565A3094}"/>
    <cellStyle name="Comma 10 2 2 2 4 2 4" xfId="10705" xr:uid="{88623412-1D82-4394-AFEB-9CA64EE8E035}"/>
    <cellStyle name="Comma 10 2 2 2 4 3" xfId="2595" xr:uid="{24716369-E7E5-452C-8C22-EFA571D96CF2}"/>
    <cellStyle name="Comma 10 2 2 2 4 3 2" xfId="5674" xr:uid="{2C9859D2-8645-4EBC-B40F-8A108EB9E356}"/>
    <cellStyle name="Comma 10 2 2 2 4 3 2 2" xfId="14727" xr:uid="{9037E643-5CAC-48DF-ADFD-60545D77A3FD}"/>
    <cellStyle name="Comma 10 2 2 2 4 3 3" xfId="8688" xr:uid="{ECF75BFD-3F71-433C-8BD4-7E4B373A1D18}"/>
    <cellStyle name="Comma 10 2 2 2 4 3 3 2" xfId="17741" xr:uid="{50606552-7FE1-4B3B-ACF6-B0F3F2A36676}"/>
    <cellStyle name="Comma 10 2 2 2 4 3 4" xfId="11709" xr:uid="{E9CD4FAB-E98E-4416-B8AE-C702FC91A13B}"/>
    <cellStyle name="Comma 10 2 2 2 4 4" xfId="3666" xr:uid="{59AD177F-CF0B-4C31-BDFE-492935430093}"/>
    <cellStyle name="Comma 10 2 2 2 4 4 2" xfId="12719" xr:uid="{94D495EC-8FC0-42B7-8748-81A8DE4ADF41}"/>
    <cellStyle name="Comma 10 2 2 2 4 5" xfId="6680" xr:uid="{45E97A6A-6AA0-4963-8D2F-C6F868B41AF4}"/>
    <cellStyle name="Comma 10 2 2 2 4 5 2" xfId="15733" xr:uid="{0FEA4A28-71B3-4616-A1BF-A565FDB6C3FB}"/>
    <cellStyle name="Comma 10 2 2 2 4 6" xfId="9701" xr:uid="{CBAE8795-A91F-45B4-BB58-D8F0F343AF19}"/>
    <cellStyle name="Comma 10 2 2 2 5" xfId="1381" xr:uid="{07FC25CC-ED2A-471B-8EAB-7D3F7EDF68CA}"/>
    <cellStyle name="Comma 10 2 2 2 5 2" xfId="4460" xr:uid="{B546D9FA-7514-41F5-BAD5-8EFDC563B1F4}"/>
    <cellStyle name="Comma 10 2 2 2 5 2 2" xfId="13513" xr:uid="{00BC2A14-A8E2-4DB4-B6D6-11CAB5CCFA12}"/>
    <cellStyle name="Comma 10 2 2 2 5 3" xfId="7474" xr:uid="{64DAB218-1E33-4346-BCF6-8D497C1CC58C}"/>
    <cellStyle name="Comma 10 2 2 2 5 3 2" xfId="16527" xr:uid="{DB0632D7-AB2D-42E1-8BF2-611A81F66BA7}"/>
    <cellStyle name="Comma 10 2 2 2 5 4" xfId="10495" xr:uid="{9AC645F3-B8C9-478B-9541-A1FF70A0ACF9}"/>
    <cellStyle name="Comma 10 2 2 2 6" xfId="2385" xr:uid="{524F6399-2798-4235-B4AE-643B69DF880C}"/>
    <cellStyle name="Comma 10 2 2 2 6 2" xfId="5464" xr:uid="{9D0095A3-CDF6-4350-8B26-37944747A26E}"/>
    <cellStyle name="Comma 10 2 2 2 6 2 2" xfId="14517" xr:uid="{05E66698-475A-454F-B38A-B06D7AE9A357}"/>
    <cellStyle name="Comma 10 2 2 2 6 3" xfId="8478" xr:uid="{B9CE846C-5B38-4498-94B2-18213C24EE2C}"/>
    <cellStyle name="Comma 10 2 2 2 6 3 2" xfId="17531" xr:uid="{7C6570B5-7DD6-4326-94F5-20FCCBACA7EB}"/>
    <cellStyle name="Comma 10 2 2 2 6 4" xfId="11499" xr:uid="{0CA95930-A3A7-46F4-8B59-D28F4B7B596B}"/>
    <cellStyle name="Comma 10 2 2 2 7" xfId="3454" xr:uid="{A6FEAE25-0009-4447-96FB-6FF789B338E7}"/>
    <cellStyle name="Comma 10 2 2 2 7 2" xfId="12507" xr:uid="{C6EFE4DE-523C-43B8-A731-55A089E4FF3B}"/>
    <cellStyle name="Comma 10 2 2 2 8" xfId="6468" xr:uid="{F0619D1B-0F3F-4D57-936E-D1172B0330DF}"/>
    <cellStyle name="Comma 10 2 2 2 8 2" xfId="15521" xr:uid="{1B477B54-8B82-42C1-AF1F-0A30EF8430AB}"/>
    <cellStyle name="Comma 10 2 2 2 9" xfId="9488" xr:uid="{3B81E26D-5116-413D-95B4-E3B4AD19BC27}"/>
    <cellStyle name="Comma 10 2 2 3" xfId="505" xr:uid="{1C4CCD5D-F292-4C75-91C8-D4927D784B53}"/>
    <cellStyle name="Comma 10 2 2 3 2" xfId="588" xr:uid="{477BBA25-EAED-4AB1-B18A-2F9C77A53694}"/>
    <cellStyle name="Comma 10 2 2 3 2 2" xfId="1592" xr:uid="{747A6750-A779-4C47-A2BB-161F680D0EBD}"/>
    <cellStyle name="Comma 10 2 2 3 2 2 2" xfId="4671" xr:uid="{FD6EE0FE-837E-49D8-823D-E94C89066195}"/>
    <cellStyle name="Comma 10 2 2 3 2 2 2 2" xfId="13724" xr:uid="{BFF61493-3CA5-4554-B0EC-F9ABA4FA8936}"/>
    <cellStyle name="Comma 10 2 2 3 2 2 3" xfId="7685" xr:uid="{CD510B43-2234-4252-ACB9-FD189A58A5D1}"/>
    <cellStyle name="Comma 10 2 2 3 2 2 3 2" xfId="16738" xr:uid="{3CC9DFBB-8EAE-4D6D-A81F-8C1A7097C8F2}"/>
    <cellStyle name="Comma 10 2 2 3 2 2 4" xfId="10706" xr:uid="{0EAC205C-10AF-41A7-A0FF-1C08DE9872F2}"/>
    <cellStyle name="Comma 10 2 2 3 2 3" xfId="2596" xr:uid="{A5A47ABB-DB13-44F8-A07B-1DFA30CB1FD1}"/>
    <cellStyle name="Comma 10 2 2 3 2 3 2" xfId="5675" xr:uid="{28CDF732-3381-4A57-BA40-8EFE458F63A3}"/>
    <cellStyle name="Comma 10 2 2 3 2 3 2 2" xfId="14728" xr:uid="{FC6E08B2-CC96-4C6B-8E44-970AA52953DA}"/>
    <cellStyle name="Comma 10 2 2 3 2 3 3" xfId="8689" xr:uid="{876EFDD1-F893-4548-A794-EAB1F7CDE863}"/>
    <cellStyle name="Comma 10 2 2 3 2 3 3 2" xfId="17742" xr:uid="{F748560A-0ED0-429E-BCBE-08473A725277}"/>
    <cellStyle name="Comma 10 2 2 3 2 3 4" xfId="11710" xr:uid="{DA51E292-BC39-4E40-8744-C0723C23F9A2}"/>
    <cellStyle name="Comma 10 2 2 3 2 4" xfId="3667" xr:uid="{E295700D-A954-4D7F-86F9-52276DC3C7B4}"/>
    <cellStyle name="Comma 10 2 2 3 2 4 2" xfId="12720" xr:uid="{4308E039-C3C8-47E0-812D-F1AA6706990B}"/>
    <cellStyle name="Comma 10 2 2 3 2 5" xfId="6681" xr:uid="{00B9AD45-7B4C-4F05-A87B-D91273FC9E58}"/>
    <cellStyle name="Comma 10 2 2 3 2 5 2" xfId="15734" xr:uid="{3E852632-9466-4EF4-8DCD-21C4BF11C8C3}"/>
    <cellStyle name="Comma 10 2 2 3 2 6" xfId="9702" xr:uid="{2AD5B964-7C68-41F5-9E70-0EEF5C2C1219}"/>
    <cellStyle name="Comma 10 2 2 3 3" xfId="589" xr:uid="{4E032E70-22C1-4F30-A0F6-B1051F4583A9}"/>
    <cellStyle name="Comma 10 2 2 3 3 2" xfId="1593" xr:uid="{D31BCB7F-B8CC-457D-9CE5-293E946BB68E}"/>
    <cellStyle name="Comma 10 2 2 3 3 2 2" xfId="4672" xr:uid="{E310AC95-E676-4417-B3D8-0D422661674E}"/>
    <cellStyle name="Comma 10 2 2 3 3 2 2 2" xfId="13725" xr:uid="{163ABC04-22D3-4000-8575-883D8DA1ABBC}"/>
    <cellStyle name="Comma 10 2 2 3 3 2 3" xfId="7686" xr:uid="{95CA4C75-B2CD-491B-A828-994CB33B6F60}"/>
    <cellStyle name="Comma 10 2 2 3 3 2 3 2" xfId="16739" xr:uid="{0DF39042-2E8C-44E5-86C6-425D2220B82E}"/>
    <cellStyle name="Comma 10 2 2 3 3 2 4" xfId="10707" xr:uid="{0C3C6595-45F3-4280-AAB2-2DBF80642E9D}"/>
    <cellStyle name="Comma 10 2 2 3 3 3" xfId="2597" xr:uid="{4453025D-28ED-4E94-BF0A-36754770840D}"/>
    <cellStyle name="Comma 10 2 2 3 3 3 2" xfId="5676" xr:uid="{27B8E21F-65AF-4A54-A3BA-3CAA8EA0ACAD}"/>
    <cellStyle name="Comma 10 2 2 3 3 3 2 2" xfId="14729" xr:uid="{22990900-FB5B-4C0D-B6DE-E1611546A508}"/>
    <cellStyle name="Comma 10 2 2 3 3 3 3" xfId="8690" xr:uid="{55B8F424-C553-481A-9332-64DA95F0A629}"/>
    <cellStyle name="Comma 10 2 2 3 3 3 3 2" xfId="17743" xr:uid="{7D0DA1EC-A6C4-4CC9-AAD8-7DE75E05F91F}"/>
    <cellStyle name="Comma 10 2 2 3 3 3 4" xfId="11711" xr:uid="{B9FC561C-7BD8-411A-BFE6-A7157EDD6DF7}"/>
    <cellStyle name="Comma 10 2 2 3 3 4" xfId="3668" xr:uid="{5442154F-618A-4C5E-ADE2-6629219A81DA}"/>
    <cellStyle name="Comma 10 2 2 3 3 4 2" xfId="12721" xr:uid="{E85A9532-CAB6-40D2-874A-E38D5D77FD38}"/>
    <cellStyle name="Comma 10 2 2 3 3 5" xfId="6682" xr:uid="{042E9FC4-BB66-4605-9A6A-7477317BD868}"/>
    <cellStyle name="Comma 10 2 2 3 3 5 2" xfId="15735" xr:uid="{1A2F9CD5-4D26-4289-99B2-518003D2ADBC}"/>
    <cellStyle name="Comma 10 2 2 3 3 6" xfId="9703" xr:uid="{3D4F1EB1-0A80-4D1D-B35E-2A50856BD5A8}"/>
    <cellStyle name="Comma 10 2 2 3 4" xfId="1513" xr:uid="{321F8339-F4DF-47D8-BFC5-0C8256E2B881}"/>
    <cellStyle name="Comma 10 2 2 3 4 2" xfId="4592" xr:uid="{CB30F21C-7CF7-4AA5-BEFF-08B151C02A77}"/>
    <cellStyle name="Comma 10 2 2 3 4 2 2" xfId="13645" xr:uid="{34B4BA5A-86E5-4056-A1CA-F526B991D777}"/>
    <cellStyle name="Comma 10 2 2 3 4 3" xfId="7606" xr:uid="{53B67A51-D25C-409F-B2E6-B717CB96CD4D}"/>
    <cellStyle name="Comma 10 2 2 3 4 3 2" xfId="16659" xr:uid="{E21FB34E-B711-49D5-8B99-CE93DCA8740B}"/>
    <cellStyle name="Comma 10 2 2 3 4 4" xfId="10627" xr:uid="{35492817-EB12-431C-8842-475D1485B4BE}"/>
    <cellStyle name="Comma 10 2 2 3 5" xfId="2517" xr:uid="{BAABF34A-FEDE-421F-B284-5FFEA16C90A5}"/>
    <cellStyle name="Comma 10 2 2 3 5 2" xfId="5596" xr:uid="{B144C54F-134D-4803-9DF5-56F3866295B5}"/>
    <cellStyle name="Comma 10 2 2 3 5 2 2" xfId="14649" xr:uid="{912CEEFC-D79D-4D1F-A83D-88DA808CAA58}"/>
    <cellStyle name="Comma 10 2 2 3 5 3" xfId="8610" xr:uid="{DD443283-264C-4798-8536-BC1D5566878F}"/>
    <cellStyle name="Comma 10 2 2 3 5 3 2" xfId="17663" xr:uid="{A57A0963-F026-4A37-AC76-17EFAA34987C}"/>
    <cellStyle name="Comma 10 2 2 3 5 4" xfId="11631" xr:uid="{1D39D208-404F-47A9-91F8-F4963BB106F7}"/>
    <cellStyle name="Comma 10 2 2 3 6" xfId="3587" xr:uid="{FD8C8235-8A72-43E9-97CD-D9D21458001C}"/>
    <cellStyle name="Comma 10 2 2 3 6 2" xfId="12640" xr:uid="{93F233C5-4234-461B-A2B3-7CDD7477F464}"/>
    <cellStyle name="Comma 10 2 2 3 7" xfId="6601" xr:uid="{D1D09F38-1ED5-4EA6-9708-E41C5448BD54}"/>
    <cellStyle name="Comma 10 2 2 3 7 2" xfId="15654" xr:uid="{A292526D-F5A7-4117-9CFB-C29E8A709417}"/>
    <cellStyle name="Comma 10 2 2 3 8" xfId="9621" xr:uid="{EB7114A8-4846-4D8B-A21C-AC313ACD286F}"/>
    <cellStyle name="Comma 10 2 2 4" xfId="590" xr:uid="{679AC243-6508-42B0-B60D-CDADD2D14171}"/>
    <cellStyle name="Comma 10 2 2 4 2" xfId="1594" xr:uid="{AFC26A94-2FED-4357-80CC-39E664A8C7EE}"/>
    <cellStyle name="Comma 10 2 2 4 2 2" xfId="4673" xr:uid="{2F7145C2-7105-4044-A5F3-56DC373BCD65}"/>
    <cellStyle name="Comma 10 2 2 4 2 2 2" xfId="13726" xr:uid="{86BC17D1-D0C2-4B6F-96F1-32FF33D5BAEA}"/>
    <cellStyle name="Comma 10 2 2 4 2 3" xfId="7687" xr:uid="{B5AA2147-CB84-4BA7-B19E-7CA4F0041CF2}"/>
    <cellStyle name="Comma 10 2 2 4 2 3 2" xfId="16740" xr:uid="{35452865-27DB-4BF0-B41F-E17BD481E7A4}"/>
    <cellStyle name="Comma 10 2 2 4 2 4" xfId="10708" xr:uid="{FFC6F4C1-662B-4FCF-98FC-8B90DF88F05C}"/>
    <cellStyle name="Comma 10 2 2 4 3" xfId="2598" xr:uid="{8F11A556-6B6F-4EB6-8620-3272BCC7975E}"/>
    <cellStyle name="Comma 10 2 2 4 3 2" xfId="5677" xr:uid="{12F734AD-0A52-4D3B-AFDF-83607931B713}"/>
    <cellStyle name="Comma 10 2 2 4 3 2 2" xfId="14730" xr:uid="{CD136A7A-1BED-4627-9D02-27B98BE29D83}"/>
    <cellStyle name="Comma 10 2 2 4 3 3" xfId="8691" xr:uid="{9508B953-0021-45DD-835B-245D9843A646}"/>
    <cellStyle name="Comma 10 2 2 4 3 3 2" xfId="17744" xr:uid="{3429F0CC-37C9-4D2D-A24E-6317252FF620}"/>
    <cellStyle name="Comma 10 2 2 4 3 4" xfId="11712" xr:uid="{7354059B-95F6-43D2-965A-BC4BE8B0DD72}"/>
    <cellStyle name="Comma 10 2 2 4 4" xfId="3669" xr:uid="{0F379CB1-54FB-41AB-9BC8-EBFA85D110D1}"/>
    <cellStyle name="Comma 10 2 2 4 4 2" xfId="12722" xr:uid="{4D0FCD27-1B91-495C-BD5A-414705750CFF}"/>
    <cellStyle name="Comma 10 2 2 4 5" xfId="6683" xr:uid="{C53B86C7-5157-4C72-A869-95FC70650C3B}"/>
    <cellStyle name="Comma 10 2 2 4 5 2" xfId="15736" xr:uid="{397B760E-9E39-400B-B3C5-9339077C648F}"/>
    <cellStyle name="Comma 10 2 2 4 6" xfId="9704" xr:uid="{77A25D8E-D9A3-48DD-816D-062B3BE0F4FD}"/>
    <cellStyle name="Comma 10 2 2 5" xfId="591" xr:uid="{B9735E47-014C-4AA5-B299-88CF23B41F5F}"/>
    <cellStyle name="Comma 10 2 2 5 2" xfId="1595" xr:uid="{6AD7ABB4-3886-4753-9B31-19ABDA1690CD}"/>
    <cellStyle name="Comma 10 2 2 5 2 2" xfId="4674" xr:uid="{D6590AF1-167D-46A6-803B-7D2CDACB2DA7}"/>
    <cellStyle name="Comma 10 2 2 5 2 2 2" xfId="13727" xr:uid="{14C06EC4-2CF9-4470-896B-10B7914F7A2B}"/>
    <cellStyle name="Comma 10 2 2 5 2 3" xfId="7688" xr:uid="{A786A6E4-D153-43B0-8736-C462F605653E}"/>
    <cellStyle name="Comma 10 2 2 5 2 3 2" xfId="16741" xr:uid="{010200DD-929D-4A90-A4AE-F25B93AD8B0A}"/>
    <cellStyle name="Comma 10 2 2 5 2 4" xfId="10709" xr:uid="{50CD9C2E-57E3-47FD-A7C0-ECB3F3F43BF9}"/>
    <cellStyle name="Comma 10 2 2 5 3" xfId="2599" xr:uid="{0036D495-FB91-4073-B831-E59470359E5E}"/>
    <cellStyle name="Comma 10 2 2 5 3 2" xfId="5678" xr:uid="{39B402B3-9BDC-44B3-B015-53AB49F3DC79}"/>
    <cellStyle name="Comma 10 2 2 5 3 2 2" xfId="14731" xr:uid="{08249D44-94A3-4ADA-8508-2F653B51FB19}"/>
    <cellStyle name="Comma 10 2 2 5 3 3" xfId="8692" xr:uid="{66FC38C5-33E6-42F9-9857-3C3B9F408917}"/>
    <cellStyle name="Comma 10 2 2 5 3 3 2" xfId="17745" xr:uid="{F9A57382-9184-49B2-ABEF-3408377B61B5}"/>
    <cellStyle name="Comma 10 2 2 5 3 4" xfId="11713" xr:uid="{BDDC2F9E-1E68-4E64-8E4D-1B8368E57921}"/>
    <cellStyle name="Comma 10 2 2 5 4" xfId="3670" xr:uid="{848EF0C2-FDE0-4739-9871-EF7358F33A41}"/>
    <cellStyle name="Comma 10 2 2 5 4 2" xfId="12723" xr:uid="{CA518CEB-CD8F-4402-97F1-257905A85A88}"/>
    <cellStyle name="Comma 10 2 2 5 5" xfId="6684" xr:uid="{C614896B-DC38-457D-9104-D4073C5A7375}"/>
    <cellStyle name="Comma 10 2 2 5 5 2" xfId="15737" xr:uid="{5FAF9397-2CF5-439B-B832-0B2B85162CB9}"/>
    <cellStyle name="Comma 10 2 2 5 6" xfId="9705" xr:uid="{5FC843DA-0C67-4999-B2DB-8E5E2A0813E6}"/>
    <cellStyle name="Comma 10 2 2 6" xfId="1342" xr:uid="{35FA269E-7BDF-4670-9270-D722B02176F0}"/>
    <cellStyle name="Comma 10 2 2 6 2" xfId="4421" xr:uid="{1A043E53-3A00-4D39-97A4-C6EC0F584D78}"/>
    <cellStyle name="Comma 10 2 2 6 2 2" xfId="13474" xr:uid="{FF2A763D-31E7-4137-B0B3-4AC7F0D3D25B}"/>
    <cellStyle name="Comma 10 2 2 6 3" xfId="7435" xr:uid="{C5A07E43-D63F-433C-A36E-1286ACDE2BE3}"/>
    <cellStyle name="Comma 10 2 2 6 3 2" xfId="16488" xr:uid="{1551ACB0-09C5-4E42-82D6-9173FFEE66BF}"/>
    <cellStyle name="Comma 10 2 2 6 4" xfId="10456" xr:uid="{48A28299-16AD-4ED8-8133-CC40A2B356D2}"/>
    <cellStyle name="Comma 10 2 2 7" xfId="2346" xr:uid="{29FA7012-CE94-4FEB-B962-8E06924ADF36}"/>
    <cellStyle name="Comma 10 2 2 7 2" xfId="5425" xr:uid="{B6D49D82-108B-4F65-B7D9-F5137211B2AD}"/>
    <cellStyle name="Comma 10 2 2 7 2 2" xfId="14478" xr:uid="{8DD4CEB2-74EC-4A48-8A12-FD6707E2284F}"/>
    <cellStyle name="Comma 10 2 2 7 3" xfId="8439" xr:uid="{8F80AC89-0366-4F94-B13B-EA86C5C36BD0}"/>
    <cellStyle name="Comma 10 2 2 7 3 2" xfId="17492" xr:uid="{E534AD53-D374-41F1-AF34-416E8E21514D}"/>
    <cellStyle name="Comma 10 2 2 7 4" xfId="11460" xr:uid="{8FE3526C-A0FD-4EAF-B08E-F6880967D3DF}"/>
    <cellStyle name="Comma 10 2 2 8" xfId="3415" xr:uid="{E0A8B46A-F76D-4331-8B77-EBAA861FFA5F}"/>
    <cellStyle name="Comma 10 2 2 8 2" xfId="12468" xr:uid="{EAB6FEA6-3DD2-4B31-B89C-B3718406A289}"/>
    <cellStyle name="Comma 10 2 2 9" xfId="6429" xr:uid="{8AD85A3A-2BE0-42C6-AE15-533EDD386E43}"/>
    <cellStyle name="Comma 10 2 2 9 2" xfId="15482" xr:uid="{32AC4F7E-7E03-4B5C-B3FF-0642D4E4A8FB}"/>
    <cellStyle name="Comma 10 3" xfId="342" xr:uid="{A27D6DAB-2ABA-42C6-8EC8-BD47AB001D41}"/>
    <cellStyle name="Comma 10 3 2" xfId="540" xr:uid="{96A0AB03-1388-4852-A33D-1DCA283E8738}"/>
    <cellStyle name="Comma 10 3 2 2" xfId="592" xr:uid="{79E1696A-EECB-4D6C-9D1D-2CC22364974B}"/>
    <cellStyle name="Comma 10 3 2 2 2" xfId="1596" xr:uid="{F0BC906C-8027-4CF4-B57D-68E694B2AE13}"/>
    <cellStyle name="Comma 10 3 2 2 2 2" xfId="4675" xr:uid="{4E5F0639-86AC-4A97-832F-CA8FBFF8B8CC}"/>
    <cellStyle name="Comma 10 3 2 2 2 2 2" xfId="13728" xr:uid="{31E22D9A-7AB0-45EB-8AAC-EA4CFF044C0B}"/>
    <cellStyle name="Comma 10 3 2 2 2 3" xfId="7689" xr:uid="{B375B693-96B2-4476-86F6-7A56947308AE}"/>
    <cellStyle name="Comma 10 3 2 2 2 3 2" xfId="16742" xr:uid="{C12D0F09-0972-424F-873D-50E195CF4AC8}"/>
    <cellStyle name="Comma 10 3 2 2 2 4" xfId="10710" xr:uid="{AF4D2182-2692-4BFD-B8E9-99AA65CA37C3}"/>
    <cellStyle name="Comma 10 3 2 2 3" xfId="2600" xr:uid="{CE34A15B-982D-4159-91CA-939192691D31}"/>
    <cellStyle name="Comma 10 3 2 2 3 2" xfId="5679" xr:uid="{C0A830C0-CB24-4E52-BE90-230F134FDE88}"/>
    <cellStyle name="Comma 10 3 2 2 3 2 2" xfId="14732" xr:uid="{E453DF22-B75C-4D6A-B253-83054C246AE2}"/>
    <cellStyle name="Comma 10 3 2 2 3 3" xfId="8693" xr:uid="{2503BDD9-BE64-4090-9780-22BFB9808C2E}"/>
    <cellStyle name="Comma 10 3 2 2 3 3 2" xfId="17746" xr:uid="{53A46847-540B-4D31-9B8D-5C0064E6BF5C}"/>
    <cellStyle name="Comma 10 3 2 2 3 4" xfId="11714" xr:uid="{F271A601-B0F2-4AF0-9606-0CB27BD99636}"/>
    <cellStyle name="Comma 10 3 2 2 4" xfId="3671" xr:uid="{E3B1FF14-4CAD-4C74-8344-44FD828E4EB8}"/>
    <cellStyle name="Comma 10 3 2 2 4 2" xfId="12724" xr:uid="{D84712EE-FAA9-4D63-8D62-9B69D377B2FA}"/>
    <cellStyle name="Comma 10 3 2 2 5" xfId="6685" xr:uid="{C0E8E8BE-1CAB-4BB4-B5DE-2AA107DF1D94}"/>
    <cellStyle name="Comma 10 3 2 2 5 2" xfId="15738" xr:uid="{C71B2487-7366-4990-A693-4CEFCEACF0C3}"/>
    <cellStyle name="Comma 10 3 2 2 6" xfId="9706" xr:uid="{DAE14A5C-639D-4D33-925C-59E2ACC6E2D2}"/>
    <cellStyle name="Comma 10 3 2 3" xfId="593" xr:uid="{3B1DDD32-084C-4AC8-8A66-B276D6221DD1}"/>
    <cellStyle name="Comma 10 3 2 3 2" xfId="1597" xr:uid="{25E85034-17BD-4C69-A146-2D8733685B02}"/>
    <cellStyle name="Comma 10 3 2 3 2 2" xfId="4676" xr:uid="{3CC5517C-F227-499A-8B12-80DC2F66AAA3}"/>
    <cellStyle name="Comma 10 3 2 3 2 2 2" xfId="13729" xr:uid="{F31882F5-4FEC-4D78-8CBE-A620C77DFA78}"/>
    <cellStyle name="Comma 10 3 2 3 2 3" xfId="7690" xr:uid="{4E9AF10F-3A30-4B5B-A2A5-8149CBA5F559}"/>
    <cellStyle name="Comma 10 3 2 3 2 3 2" xfId="16743" xr:uid="{BA8CFD63-A46F-42B5-BE12-568FE951D335}"/>
    <cellStyle name="Comma 10 3 2 3 2 4" xfId="10711" xr:uid="{6412F8FC-AD04-4E91-9394-D30353B53985}"/>
    <cellStyle name="Comma 10 3 2 3 3" xfId="2601" xr:uid="{B0FCFEEB-9A9A-4D4D-832F-273F2CE159CD}"/>
    <cellStyle name="Comma 10 3 2 3 3 2" xfId="5680" xr:uid="{5DDBF119-86FC-418B-9578-9835E014C5B9}"/>
    <cellStyle name="Comma 10 3 2 3 3 2 2" xfId="14733" xr:uid="{C89D85CA-BE3A-4460-9CC7-AF166726667F}"/>
    <cellStyle name="Comma 10 3 2 3 3 3" xfId="8694" xr:uid="{9833EB29-0006-46BE-ACAF-963A4B847C39}"/>
    <cellStyle name="Comma 10 3 2 3 3 3 2" xfId="17747" xr:uid="{CDAB8EF7-BC38-4C85-99EB-C4DC8FA102B6}"/>
    <cellStyle name="Comma 10 3 2 3 3 4" xfId="11715" xr:uid="{6FCC8D70-3E4F-4280-8F38-ADE20C2BD585}"/>
    <cellStyle name="Comma 10 3 2 3 4" xfId="3672" xr:uid="{B23C560C-6847-4473-83C7-1731AD428954}"/>
    <cellStyle name="Comma 10 3 2 3 4 2" xfId="12725" xr:uid="{130D1224-8630-408D-AD24-72C2EC8255B6}"/>
    <cellStyle name="Comma 10 3 2 3 5" xfId="6686" xr:uid="{0B586FC7-57B4-4588-9065-5E49549BE087}"/>
    <cellStyle name="Comma 10 3 2 3 5 2" xfId="15739" xr:uid="{CFD4B5C9-D050-481E-91F7-28D81C61EE29}"/>
    <cellStyle name="Comma 10 3 2 3 6" xfId="9707" xr:uid="{8B6C2206-3BFE-486C-AAE3-AC3013B3404A}"/>
    <cellStyle name="Comma 10 3 2 4" xfId="1547" xr:uid="{6D1B5572-D444-4981-A834-46B2692437B6}"/>
    <cellStyle name="Comma 10 3 2 4 2" xfId="4626" xr:uid="{9E637466-EA3A-4704-81B1-0DDC4F6975C7}"/>
    <cellStyle name="Comma 10 3 2 4 2 2" xfId="13679" xr:uid="{4690F281-9B6B-4D85-A094-43D3B7371B3C}"/>
    <cellStyle name="Comma 10 3 2 4 3" xfId="7640" xr:uid="{899FB591-327D-496B-BA73-32EFA5594746}"/>
    <cellStyle name="Comma 10 3 2 4 3 2" xfId="16693" xr:uid="{17667B2C-6CE6-49F0-97A9-7B9C24690E6D}"/>
    <cellStyle name="Comma 10 3 2 4 4" xfId="10661" xr:uid="{7C9F7647-2F9E-4893-8CD7-59513847FC10}"/>
    <cellStyle name="Comma 10 3 2 5" xfId="2551" xr:uid="{1A98091D-E504-4164-81DC-1DD5B9CC92F6}"/>
    <cellStyle name="Comma 10 3 2 5 2" xfId="5630" xr:uid="{550F9260-C569-4153-8EF3-D64D4DA60645}"/>
    <cellStyle name="Comma 10 3 2 5 2 2" xfId="14683" xr:uid="{B62DEF57-8C64-442A-80F3-431B68AC08CD}"/>
    <cellStyle name="Comma 10 3 2 5 3" xfId="8644" xr:uid="{41A66484-C2FB-4A88-81E8-C9BA73BB7BBA}"/>
    <cellStyle name="Comma 10 3 2 5 3 2" xfId="17697" xr:uid="{D03A0203-2A6A-464C-AD38-82872B6A3204}"/>
    <cellStyle name="Comma 10 3 2 5 4" xfId="11665" xr:uid="{3FE54A89-5BBD-44D8-865A-530B0EF11F37}"/>
    <cellStyle name="Comma 10 3 2 6" xfId="3621" xr:uid="{E4A06319-14F6-430A-BDFA-69D919F885E4}"/>
    <cellStyle name="Comma 10 3 2 6 2" xfId="12674" xr:uid="{0AD43639-2567-44AF-9CBE-D6E201D76190}"/>
    <cellStyle name="Comma 10 3 2 7" xfId="6635" xr:uid="{05BBDB5D-2C7D-40BA-B222-1130EAA2E1C5}"/>
    <cellStyle name="Comma 10 3 2 7 2" xfId="15688" xr:uid="{929966FF-4D37-4786-8EA4-C9A686514D19}"/>
    <cellStyle name="Comma 10 3 2 8" xfId="9655" xr:uid="{06DB84CF-88BE-4292-A077-E4F511FEF531}"/>
    <cellStyle name="Comma 10 3 3" xfId="594" xr:uid="{4194F853-C234-4668-905E-CF9C52E29B53}"/>
    <cellStyle name="Comma 10 3 3 2" xfId="1598" xr:uid="{680E7750-00AD-4287-8E6E-711D103D7BCB}"/>
    <cellStyle name="Comma 10 3 3 2 2" xfId="4677" xr:uid="{9D077DB6-F3AA-4295-8A22-C87F60034A34}"/>
    <cellStyle name="Comma 10 3 3 2 2 2" xfId="13730" xr:uid="{CE1D5763-0ADF-4BE2-978E-8C5C40A4CEE7}"/>
    <cellStyle name="Comma 10 3 3 2 3" xfId="7691" xr:uid="{B260C212-73EC-4ED2-9B20-EF1D5122D210}"/>
    <cellStyle name="Comma 10 3 3 2 3 2" xfId="16744" xr:uid="{3FC46463-29C0-4517-8345-DF6ED0F0A32B}"/>
    <cellStyle name="Comma 10 3 3 2 4" xfId="10712" xr:uid="{48E4B6A0-97D3-4F7A-B170-774104AA5329}"/>
    <cellStyle name="Comma 10 3 3 3" xfId="2602" xr:uid="{84E031AF-2E1E-4FEA-B224-F325A4C7C72B}"/>
    <cellStyle name="Comma 10 3 3 3 2" xfId="5681" xr:uid="{75DC5825-403E-4745-8EDF-FC5F633A6261}"/>
    <cellStyle name="Comma 10 3 3 3 2 2" xfId="14734" xr:uid="{01E6C7BF-7F7E-456A-8D9B-90C8A8698C26}"/>
    <cellStyle name="Comma 10 3 3 3 3" xfId="8695" xr:uid="{841736AD-5441-4EDF-865A-A82EBCD48C33}"/>
    <cellStyle name="Comma 10 3 3 3 3 2" xfId="17748" xr:uid="{9D04B8CF-A93F-433B-B258-EA50398352F3}"/>
    <cellStyle name="Comma 10 3 3 3 4" xfId="11716" xr:uid="{B8BD1093-4238-4682-B94D-09EF11C6642A}"/>
    <cellStyle name="Comma 10 3 3 4" xfId="3673" xr:uid="{0352D89C-32FF-48E4-B065-678A907C85CF}"/>
    <cellStyle name="Comma 10 3 3 4 2" xfId="12726" xr:uid="{42E94030-0C1B-4B63-AC88-2F8CC5B74DF6}"/>
    <cellStyle name="Comma 10 3 3 5" xfId="6687" xr:uid="{9754CBCF-3B64-4667-9E3B-0D968699C479}"/>
    <cellStyle name="Comma 10 3 3 5 2" xfId="15740" xr:uid="{0F990EEB-85F1-4953-B5FD-6C65C822ED95}"/>
    <cellStyle name="Comma 10 3 3 6" xfId="9708" xr:uid="{B3EA9D11-ED49-4AC4-8B3C-8C9443B839AC}"/>
    <cellStyle name="Comma 10 3 4" xfId="595" xr:uid="{433CDE64-9265-4B34-A0E5-E2403149D7B1}"/>
    <cellStyle name="Comma 10 3 4 2" xfId="1599" xr:uid="{EFD899A1-69A1-4805-A4FD-74CECF8DF141}"/>
    <cellStyle name="Comma 10 3 4 2 2" xfId="4678" xr:uid="{4A084AEA-3816-4190-918A-4D62DDEC84C5}"/>
    <cellStyle name="Comma 10 3 4 2 2 2" xfId="13731" xr:uid="{65C05118-8EEE-4FD9-AF12-942DFF745CCA}"/>
    <cellStyle name="Comma 10 3 4 2 3" xfId="7692" xr:uid="{22843A6C-0A83-46EC-A3AC-7538CFECB726}"/>
    <cellStyle name="Comma 10 3 4 2 3 2" xfId="16745" xr:uid="{9EA4B19B-71DE-4C82-8A9B-CBE826C8E9F7}"/>
    <cellStyle name="Comma 10 3 4 2 4" xfId="10713" xr:uid="{1E590621-04B2-4A51-8527-6EB719F0D371}"/>
    <cellStyle name="Comma 10 3 4 3" xfId="2603" xr:uid="{3203D2D3-3CAF-43D2-BF95-7A1932B13616}"/>
    <cellStyle name="Comma 10 3 4 3 2" xfId="5682" xr:uid="{DF486E7A-B954-4C8A-966F-195DAD3F3863}"/>
    <cellStyle name="Comma 10 3 4 3 2 2" xfId="14735" xr:uid="{447F6112-CB25-4B70-97B7-33139315A89B}"/>
    <cellStyle name="Comma 10 3 4 3 3" xfId="8696" xr:uid="{532F8C15-1548-4E7A-8B23-C49C9EEABB5A}"/>
    <cellStyle name="Comma 10 3 4 3 3 2" xfId="17749" xr:uid="{7100E694-B640-4467-BA7D-398AA58BADA6}"/>
    <cellStyle name="Comma 10 3 4 3 4" xfId="11717" xr:uid="{6F9B0EFC-D13D-4334-9CE3-D972B523CFAE}"/>
    <cellStyle name="Comma 10 3 4 4" xfId="3674" xr:uid="{F4188AD6-F304-4DEE-8254-EA70855DBD6B}"/>
    <cellStyle name="Comma 10 3 4 4 2" xfId="12727" xr:uid="{BC5FB267-F0B1-4047-BB65-60EDBFD8514C}"/>
    <cellStyle name="Comma 10 3 4 5" xfId="6688" xr:uid="{B2A71BCC-76D6-4523-9595-0D82974955D9}"/>
    <cellStyle name="Comma 10 3 4 5 2" xfId="15741" xr:uid="{4F5B6406-278F-43B2-92F7-5A8D8C684598}"/>
    <cellStyle name="Comma 10 3 4 6" xfId="9709" xr:uid="{D2C60F8F-2F5C-4CCB-ADAB-28C46469A5C4}"/>
    <cellStyle name="Comma 10 3 5" xfId="1376" xr:uid="{633742A4-B2DD-478D-89E7-6C6104367492}"/>
    <cellStyle name="Comma 10 3 5 2" xfId="4455" xr:uid="{C6202A01-6C1C-4E05-917B-BDD57041D699}"/>
    <cellStyle name="Comma 10 3 5 2 2" xfId="13508" xr:uid="{56BB921E-B5C9-487A-86A2-4484CCC21C72}"/>
    <cellStyle name="Comma 10 3 5 3" xfId="7469" xr:uid="{268DAF13-36C2-46B1-A5F0-9B29E384CD90}"/>
    <cellStyle name="Comma 10 3 5 3 2" xfId="16522" xr:uid="{274F1303-CC6E-4F30-B6FC-26FB8CB95EA4}"/>
    <cellStyle name="Comma 10 3 5 4" xfId="10490" xr:uid="{3BF1BFAB-1DA1-40B2-B9D4-09C7243CD923}"/>
    <cellStyle name="Comma 10 3 6" xfId="2380" xr:uid="{CFDF0C48-38EE-4D2D-9F9B-E1134D19DE59}"/>
    <cellStyle name="Comma 10 3 6 2" xfId="5459" xr:uid="{24F26786-FE4F-4D75-939A-59F0DC68E522}"/>
    <cellStyle name="Comma 10 3 6 2 2" xfId="14512" xr:uid="{CD40B97B-E3D5-4A51-9AF0-85C7D5733743}"/>
    <cellStyle name="Comma 10 3 6 3" xfId="8473" xr:uid="{F640C353-9DBA-4F32-9532-866000A80719}"/>
    <cellStyle name="Comma 10 3 6 3 2" xfId="17526" xr:uid="{BA37739B-EC30-4A43-ADFB-5F5838AE8D5E}"/>
    <cellStyle name="Comma 10 3 6 4" xfId="11494" xr:uid="{8F6D4937-5787-4EAA-ADA7-1FF93EC040D4}"/>
    <cellStyle name="Comma 10 3 7" xfId="3449" xr:uid="{890D0BF8-EF55-4216-AB3B-276E6FDD91BF}"/>
    <cellStyle name="Comma 10 3 7 2" xfId="12502" xr:uid="{3B2849AF-CD35-450F-A5BA-88E47C171F6D}"/>
    <cellStyle name="Comma 10 3 8" xfId="6463" xr:uid="{5DF1EDB5-3FF3-4D28-BB10-6C48A4281F9B}"/>
    <cellStyle name="Comma 10 3 8 2" xfId="15516" xr:uid="{24C3E2A2-B4D2-4FF7-B4F6-BD57593E659E}"/>
    <cellStyle name="Comma 10 3 9" xfId="9483" xr:uid="{DFCD2E23-AD86-4501-8BC6-A12A2C3CB4A6}"/>
    <cellStyle name="Comma 10 4" xfId="500" xr:uid="{32939837-43A0-405D-82AF-ED045BA820E0}"/>
    <cellStyle name="Comma 10 4 2" xfId="596" xr:uid="{DCC6E671-98BE-4BAE-A1D2-CEA5837DB85A}"/>
    <cellStyle name="Comma 10 4 2 2" xfId="1600" xr:uid="{A5275A8E-DB27-4EFD-9121-36236DA34A1A}"/>
    <cellStyle name="Comma 10 4 2 2 2" xfId="4679" xr:uid="{74BD0C8C-7472-4D86-B464-B477385E4EAC}"/>
    <cellStyle name="Comma 10 4 2 2 2 2" xfId="13732" xr:uid="{6D16654D-D9D5-439F-A1B3-C908B0803991}"/>
    <cellStyle name="Comma 10 4 2 2 3" xfId="7693" xr:uid="{4AFF0B05-8108-47F2-B9E2-D74498087347}"/>
    <cellStyle name="Comma 10 4 2 2 3 2" xfId="16746" xr:uid="{B7B61B8E-2CCB-4F75-8C67-0FC0049A4601}"/>
    <cellStyle name="Comma 10 4 2 2 4" xfId="10714" xr:uid="{001EFF89-37CF-4411-8C8B-BF507B359844}"/>
    <cellStyle name="Comma 10 4 2 3" xfId="2604" xr:uid="{75C0031B-29CF-48CC-8495-1059C286AC53}"/>
    <cellStyle name="Comma 10 4 2 3 2" xfId="5683" xr:uid="{397D36C6-A7FC-4379-AA70-11FE66FDDB38}"/>
    <cellStyle name="Comma 10 4 2 3 2 2" xfId="14736" xr:uid="{B13651A6-DFE0-476D-91DD-7CA942410E43}"/>
    <cellStyle name="Comma 10 4 2 3 3" xfId="8697" xr:uid="{5A2030B0-5469-45C9-A8B6-9726ACA8FE13}"/>
    <cellStyle name="Comma 10 4 2 3 3 2" xfId="17750" xr:uid="{5703BC65-C4DC-47AF-A083-5E76BDD4EFC8}"/>
    <cellStyle name="Comma 10 4 2 3 4" xfId="11718" xr:uid="{71F6A9E2-3570-4069-87ED-CEEA8CCB4BD4}"/>
    <cellStyle name="Comma 10 4 2 4" xfId="3675" xr:uid="{0A336D5A-9D93-4D97-98E3-2221CD4270B4}"/>
    <cellStyle name="Comma 10 4 2 4 2" xfId="12728" xr:uid="{9F899458-3147-41ED-8C09-8FB6F5497AD4}"/>
    <cellStyle name="Comma 10 4 2 5" xfId="6689" xr:uid="{9E1AE29A-A3C7-4435-98EF-2082FE5D6B81}"/>
    <cellStyle name="Comma 10 4 2 5 2" xfId="15742" xr:uid="{6E8A263D-BCAA-4A02-B581-C5B4EF060C5C}"/>
    <cellStyle name="Comma 10 4 2 6" xfId="9710" xr:uid="{AA527B13-FD36-4465-B15B-D0DE998CF216}"/>
    <cellStyle name="Comma 10 4 3" xfId="597" xr:uid="{471BE76C-C855-45C9-9ADE-D312DC2D1175}"/>
    <cellStyle name="Comma 10 4 3 2" xfId="1601" xr:uid="{8273F0D7-A091-4985-A60F-51BC9EC87042}"/>
    <cellStyle name="Comma 10 4 3 2 2" xfId="4680" xr:uid="{F86FFC65-23BA-4F1A-A527-673444A35741}"/>
    <cellStyle name="Comma 10 4 3 2 2 2" xfId="13733" xr:uid="{CD97732B-38BB-4383-931D-9596EB0761FE}"/>
    <cellStyle name="Comma 10 4 3 2 3" xfId="7694" xr:uid="{0EA56FE4-B594-4D1B-9A86-913BF193CC8A}"/>
    <cellStyle name="Comma 10 4 3 2 3 2" xfId="16747" xr:uid="{924CBCFB-CB71-4DD2-8FDB-109CD7445D22}"/>
    <cellStyle name="Comma 10 4 3 2 4" xfId="10715" xr:uid="{E26E8568-C359-4742-AB35-0C9C6135A6E2}"/>
    <cellStyle name="Comma 10 4 3 3" xfId="2605" xr:uid="{2A5EA5DB-3BE9-4272-B237-2EB477D08729}"/>
    <cellStyle name="Comma 10 4 3 3 2" xfId="5684" xr:uid="{3564692D-073F-45A1-88C8-7C6040888D80}"/>
    <cellStyle name="Comma 10 4 3 3 2 2" xfId="14737" xr:uid="{CC982782-1A38-4400-BFFD-8BF6762F653B}"/>
    <cellStyle name="Comma 10 4 3 3 3" xfId="8698" xr:uid="{558AB550-1517-4391-B681-BBE0E4DC8EE8}"/>
    <cellStyle name="Comma 10 4 3 3 3 2" xfId="17751" xr:uid="{C9720341-84E0-44F3-98F0-AE3E284AE55F}"/>
    <cellStyle name="Comma 10 4 3 3 4" xfId="11719" xr:uid="{B35A39E1-0210-48E3-9389-40FE88AB07D9}"/>
    <cellStyle name="Comma 10 4 3 4" xfId="3676" xr:uid="{0F0A9BEA-7F2F-41A8-BB75-B10FBD47C460}"/>
    <cellStyle name="Comma 10 4 3 4 2" xfId="12729" xr:uid="{68978180-877C-4E62-AA16-FAC7B3DA51DD}"/>
    <cellStyle name="Comma 10 4 3 5" xfId="6690" xr:uid="{4D5BB214-EC01-46EE-9C06-5E03F03FEDAA}"/>
    <cellStyle name="Comma 10 4 3 5 2" xfId="15743" xr:uid="{CABF0E5D-26BD-4D78-A110-CC9A49BBA837}"/>
    <cellStyle name="Comma 10 4 3 6" xfId="9711" xr:uid="{75FB58B3-8725-4EDC-8789-3C430BEABB9A}"/>
    <cellStyle name="Comma 10 4 4" xfId="1508" xr:uid="{7E3120C7-FA82-480A-BE14-51B55E0B94E3}"/>
    <cellStyle name="Comma 10 4 4 2" xfId="4587" xr:uid="{1BAF884C-A679-4699-9FA3-6C4A8D46539A}"/>
    <cellStyle name="Comma 10 4 4 2 2" xfId="13640" xr:uid="{3DA57441-B186-4986-B875-4381DB7F9B09}"/>
    <cellStyle name="Comma 10 4 4 3" xfId="7601" xr:uid="{65E7681E-78A5-47CF-81A0-5758116A45DC}"/>
    <cellStyle name="Comma 10 4 4 3 2" xfId="16654" xr:uid="{12597538-FAD1-4D91-865A-1F8D7F3BED35}"/>
    <cellStyle name="Comma 10 4 4 4" xfId="10622" xr:uid="{A5072B6D-EEC3-4490-8F6B-153AEAEE19CA}"/>
    <cellStyle name="Comma 10 4 5" xfId="2512" xr:uid="{5E65E715-735D-4115-9E15-D039CD25C4A1}"/>
    <cellStyle name="Comma 10 4 5 2" xfId="5591" xr:uid="{8119472E-818E-4C76-85C2-BD4FFC830184}"/>
    <cellStyle name="Comma 10 4 5 2 2" xfId="14644" xr:uid="{F0B20BD9-1A3D-47C7-984A-BAEE2BEEB5EC}"/>
    <cellStyle name="Comma 10 4 5 3" xfId="8605" xr:uid="{7739D7A7-6776-4443-AE23-846FFDAA7F75}"/>
    <cellStyle name="Comma 10 4 5 3 2" xfId="17658" xr:uid="{5B338626-FBFE-4D31-973F-1E593FE3BCCF}"/>
    <cellStyle name="Comma 10 4 5 4" xfId="11626" xr:uid="{0EBEAC01-25D3-43EB-82C4-DDE80A869188}"/>
    <cellStyle name="Comma 10 4 6" xfId="3582" xr:uid="{F5455226-85F5-47B4-AB03-D11078071419}"/>
    <cellStyle name="Comma 10 4 6 2" xfId="12635" xr:uid="{82B146AB-DF72-4D3D-8485-A109E8F6C263}"/>
    <cellStyle name="Comma 10 4 7" xfId="6596" xr:uid="{7F17E9DF-554D-4A9C-9780-49A60CAD9873}"/>
    <cellStyle name="Comma 10 4 7 2" xfId="15649" xr:uid="{B8D970BA-3428-402B-A47C-6127B3B921AA}"/>
    <cellStyle name="Comma 10 4 8" xfId="9616" xr:uid="{9D8585BC-D9D3-44B0-8A23-9BDC8BFDEBDC}"/>
    <cellStyle name="Comma 10 5" xfId="598" xr:uid="{0BBAD1A3-1EF6-435D-8990-BCD0E2A0676D}"/>
    <cellStyle name="Comma 10 5 2" xfId="1602" xr:uid="{B9C3671F-E3A3-4F33-BBB5-8126BDD9B1F7}"/>
    <cellStyle name="Comma 10 5 2 2" xfId="4681" xr:uid="{6943D045-9C67-4AA7-BBF0-460502E16C6C}"/>
    <cellStyle name="Comma 10 5 2 2 2" xfId="13734" xr:uid="{3F542C57-AEE6-44AC-B123-89C2D34B9FAF}"/>
    <cellStyle name="Comma 10 5 2 3" xfId="7695" xr:uid="{D2E25BDC-9EC3-4DD3-8C18-BB73A8097F05}"/>
    <cellStyle name="Comma 10 5 2 3 2" xfId="16748" xr:uid="{2C88C333-CC47-4E38-B967-B646A13691AE}"/>
    <cellStyle name="Comma 10 5 2 4" xfId="10716" xr:uid="{D5211765-9726-4C57-8BFB-F166632AB660}"/>
    <cellStyle name="Comma 10 5 3" xfId="2606" xr:uid="{8B740AC4-BE90-4A28-BDAA-3C2664FAA590}"/>
    <cellStyle name="Comma 10 5 3 2" xfId="5685" xr:uid="{4288A286-4576-42AD-9E8F-22AAC3F06BA3}"/>
    <cellStyle name="Comma 10 5 3 2 2" xfId="14738" xr:uid="{A6EA87BE-CCC6-416F-BB92-B276C935F28D}"/>
    <cellStyle name="Comma 10 5 3 3" xfId="8699" xr:uid="{522FD1F7-ABB1-4A96-A4C9-8485AF61614A}"/>
    <cellStyle name="Comma 10 5 3 3 2" xfId="17752" xr:uid="{B66C414C-BE77-4AF8-8913-18149D1AE023}"/>
    <cellStyle name="Comma 10 5 3 4" xfId="11720" xr:uid="{25F83FF2-3142-4029-BB74-BC665063C124}"/>
    <cellStyle name="Comma 10 5 4" xfId="3677" xr:uid="{FA78143E-B2DE-420A-AE52-D9A74F4C6EBD}"/>
    <cellStyle name="Comma 10 5 4 2" xfId="12730" xr:uid="{10F4D333-9020-4DFD-A8D1-0D4F86428B6A}"/>
    <cellStyle name="Comma 10 5 5" xfId="6691" xr:uid="{3531FE5F-49FF-4510-9AD8-249A51515FB6}"/>
    <cellStyle name="Comma 10 5 5 2" xfId="15744" xr:uid="{0BAB0538-4696-4ED3-9E34-B7338CBC6188}"/>
    <cellStyle name="Comma 10 5 6" xfId="9712" xr:uid="{ADD0DDFD-954B-44DF-B32F-3DE7D036FF0C}"/>
    <cellStyle name="Comma 10 6" xfId="599" xr:uid="{DC98CF67-FEA2-4EF1-B75F-46C37C058B46}"/>
    <cellStyle name="Comma 10 6 2" xfId="1603" xr:uid="{A619ED84-4A4D-4B04-85C0-2836209F101C}"/>
    <cellStyle name="Comma 10 6 2 2" xfId="4682" xr:uid="{4748D518-4235-44F5-B44A-0881F534ABCD}"/>
    <cellStyle name="Comma 10 6 2 2 2" xfId="13735" xr:uid="{CBF0E726-909A-4D28-81A0-26EDEC500F1E}"/>
    <cellStyle name="Comma 10 6 2 3" xfId="7696" xr:uid="{64333D10-8AAF-48CA-898F-78D734EEF4DC}"/>
    <cellStyle name="Comma 10 6 2 3 2" xfId="16749" xr:uid="{9BC9827E-9344-44AA-A7CB-4C81419A612A}"/>
    <cellStyle name="Comma 10 6 2 4" xfId="10717" xr:uid="{5FAD9B1A-85FF-42A9-AEDE-82DCF6316FE5}"/>
    <cellStyle name="Comma 10 6 3" xfId="2607" xr:uid="{EDFACDD9-3560-4569-A23F-93AC8D3CC514}"/>
    <cellStyle name="Comma 10 6 3 2" xfId="5686" xr:uid="{D4981152-2B64-47DB-BF9C-4B5C1AF8E43B}"/>
    <cellStyle name="Comma 10 6 3 2 2" xfId="14739" xr:uid="{C028A6CD-FEDF-4264-BA18-CBB6AA40AC79}"/>
    <cellStyle name="Comma 10 6 3 3" xfId="8700" xr:uid="{CC3CF01B-BB2C-43DD-AA48-026ABA95C880}"/>
    <cellStyle name="Comma 10 6 3 3 2" xfId="17753" xr:uid="{3B05DC37-A648-4D14-BA5B-79FC19E9FFC1}"/>
    <cellStyle name="Comma 10 6 3 4" xfId="11721" xr:uid="{14E2D04A-20D4-4077-9F5D-D86505C2DE8A}"/>
    <cellStyle name="Comma 10 6 4" xfId="3678" xr:uid="{F4E89021-3B9B-485C-B2D5-F110484EE335}"/>
    <cellStyle name="Comma 10 6 4 2" xfId="12731" xr:uid="{135B0214-DDD4-437B-BA3F-88CBCFF09294}"/>
    <cellStyle name="Comma 10 6 5" xfId="6692" xr:uid="{60530C53-227D-4F5F-887E-01212BB265D2}"/>
    <cellStyle name="Comma 10 6 5 2" xfId="15745" xr:uid="{3D03F2F7-0369-4586-A2F4-2A546C722E24}"/>
    <cellStyle name="Comma 10 6 6" xfId="9713" xr:uid="{B593A934-249E-4825-816B-0FC61385E6FE}"/>
    <cellStyle name="Comma 10 7" xfId="1337" xr:uid="{BD2879BC-65F8-4680-907A-EF5D0AE37E75}"/>
    <cellStyle name="Comma 10 7 2" xfId="4416" xr:uid="{4A541E9E-7B05-4CC5-84A9-9A44798B2A71}"/>
    <cellStyle name="Comma 10 7 2 2" xfId="13469" xr:uid="{716ACE27-B9EC-4830-BE80-8B4570BDD2CD}"/>
    <cellStyle name="Comma 10 7 3" xfId="7430" xr:uid="{AC32CED4-65F6-4205-BBBD-53A50757FF24}"/>
    <cellStyle name="Comma 10 7 3 2" xfId="16483" xr:uid="{49290E59-0024-4C0A-B418-4C59411186FF}"/>
    <cellStyle name="Comma 10 7 4" xfId="10451" xr:uid="{ECFCAB87-CD19-41FF-BBD4-0D1367DC7BA1}"/>
    <cellStyle name="Comma 10 8" xfId="2341" xr:uid="{72D5C052-1C08-4237-9826-EC8A32625CFC}"/>
    <cellStyle name="Comma 10 8 2" xfId="5420" xr:uid="{C0C9E79D-6F68-461A-B12E-2BE961BEB70C}"/>
    <cellStyle name="Comma 10 8 2 2" xfId="14473" xr:uid="{306A7EC0-1290-4C0E-BA65-1DAC8D14DC19}"/>
    <cellStyle name="Comma 10 8 3" xfId="8434" xr:uid="{B909E15A-8629-45C2-904E-366AFFDA5A92}"/>
    <cellStyle name="Comma 10 8 3 2" xfId="17487" xr:uid="{52861A2A-54C3-40B1-B68B-C8033D733990}"/>
    <cellStyle name="Comma 10 8 4" xfId="11455" xr:uid="{185AFDF4-6CA6-464E-9AFC-456E6BE9E33C}"/>
    <cellStyle name="Comma 10 9" xfId="3410" xr:uid="{FC72FB26-9F8C-4275-B865-497E4790F752}"/>
    <cellStyle name="Comma 10 9 2" xfId="12463" xr:uid="{F74708DF-5E05-4300-B3AB-BB49FA6A1BB2}"/>
    <cellStyle name="Comma 11" xfId="231" xr:uid="{4CB836A3-6A45-4CE5-BDCC-B030EE3CEFBD}"/>
    <cellStyle name="Comma 11 10" xfId="9445" xr:uid="{C05D08DE-0A8E-4FD3-9A11-9B889DCB1054}"/>
    <cellStyle name="Comma 11 2" xfId="343" xr:uid="{AA2A6B1C-ADCF-4AC9-B9FE-40F98B62F083}"/>
    <cellStyle name="Comma 11 2 2" xfId="541" xr:uid="{13A28780-444B-4951-BBA8-04856E87FD43}"/>
    <cellStyle name="Comma 11 2 2 2" xfId="600" xr:uid="{10EC5088-B569-41DB-BBC7-82A82E1F9208}"/>
    <cellStyle name="Comma 11 2 2 2 2" xfId="1604" xr:uid="{0D84C024-D9C5-4A7A-AA6B-E3ED1708A4E4}"/>
    <cellStyle name="Comma 11 2 2 2 2 2" xfId="4683" xr:uid="{34E931C7-E211-4D14-B0E1-E92FCA7DEA96}"/>
    <cellStyle name="Comma 11 2 2 2 2 2 2" xfId="13736" xr:uid="{EB0E2E96-A4E4-4CC6-8867-86135AB1297A}"/>
    <cellStyle name="Comma 11 2 2 2 2 3" xfId="7697" xr:uid="{921C3E44-2E2F-4BCB-ADCE-9ED7A02F4591}"/>
    <cellStyle name="Comma 11 2 2 2 2 3 2" xfId="16750" xr:uid="{C57D8043-475D-4566-9D6C-5DA2679858E7}"/>
    <cellStyle name="Comma 11 2 2 2 2 4" xfId="10718" xr:uid="{D1C34677-FC04-41BD-8DF3-0D3F9B1861AE}"/>
    <cellStyle name="Comma 11 2 2 2 3" xfId="2608" xr:uid="{E690A16F-B95D-4068-AA99-832652A01B49}"/>
    <cellStyle name="Comma 11 2 2 2 3 2" xfId="5687" xr:uid="{34E3570D-2CF1-40D5-AFF7-BB5AFE2014B6}"/>
    <cellStyle name="Comma 11 2 2 2 3 2 2" xfId="14740" xr:uid="{ACC91142-4484-447F-BCAC-4A2A5044C56F}"/>
    <cellStyle name="Comma 11 2 2 2 3 3" xfId="8701" xr:uid="{E0DAD8FE-268D-4A1E-9F8A-ABC6680F1E54}"/>
    <cellStyle name="Comma 11 2 2 2 3 3 2" xfId="17754" xr:uid="{A39A56F9-9730-404B-B427-2AD9AC795B97}"/>
    <cellStyle name="Comma 11 2 2 2 3 4" xfId="11722" xr:uid="{59D6A49E-2859-42F8-9874-97F19D989CE1}"/>
    <cellStyle name="Comma 11 2 2 2 4" xfId="3679" xr:uid="{3BBBFB8F-5770-4907-84B0-986FBD4FECF5}"/>
    <cellStyle name="Comma 11 2 2 2 4 2" xfId="12732" xr:uid="{9F00C385-83B6-4571-AE19-C87F5C2726D5}"/>
    <cellStyle name="Comma 11 2 2 2 5" xfId="6693" xr:uid="{0008DEF9-6E5B-491E-82EB-3FC64269CB94}"/>
    <cellStyle name="Comma 11 2 2 2 5 2" xfId="15746" xr:uid="{D4131FD2-504C-425F-A6C4-A74446195371}"/>
    <cellStyle name="Comma 11 2 2 2 6" xfId="9714" xr:uid="{EBFEFB02-D72E-4B00-AAE1-05DD64A785DB}"/>
    <cellStyle name="Comma 11 2 2 3" xfId="601" xr:uid="{DB03B75A-83EF-4B0F-BCF5-A21D2038CAAF}"/>
    <cellStyle name="Comma 11 2 2 3 2" xfId="1605" xr:uid="{9A60A871-5EFA-4361-B65E-906F99C06275}"/>
    <cellStyle name="Comma 11 2 2 3 2 2" xfId="4684" xr:uid="{AC7D7072-775C-49C1-9950-069E449EFF92}"/>
    <cellStyle name="Comma 11 2 2 3 2 2 2" xfId="13737" xr:uid="{7025D1E0-D46F-4E42-8572-DA0A74F800D4}"/>
    <cellStyle name="Comma 11 2 2 3 2 3" xfId="7698" xr:uid="{7D87015E-797D-4965-B130-C1BCCB7005B7}"/>
    <cellStyle name="Comma 11 2 2 3 2 3 2" xfId="16751" xr:uid="{ABB6E342-14CA-4857-AB79-E3261BC168B3}"/>
    <cellStyle name="Comma 11 2 2 3 2 4" xfId="10719" xr:uid="{7F5D04D9-C97E-4643-A686-2E8C50EC2A6F}"/>
    <cellStyle name="Comma 11 2 2 3 3" xfId="2609" xr:uid="{27558632-35D7-45D9-865D-3132D22555C0}"/>
    <cellStyle name="Comma 11 2 2 3 3 2" xfId="5688" xr:uid="{776F45A7-2BB3-4C41-9355-DCA60D10713F}"/>
    <cellStyle name="Comma 11 2 2 3 3 2 2" xfId="14741" xr:uid="{4B4E2AF2-52A5-4EAE-AA03-824403C0E1E1}"/>
    <cellStyle name="Comma 11 2 2 3 3 3" xfId="8702" xr:uid="{0914B98D-37F6-479C-AE7E-58CA310EAA5C}"/>
    <cellStyle name="Comma 11 2 2 3 3 3 2" xfId="17755" xr:uid="{E8A65166-6BC3-47F9-852E-D0699797956D}"/>
    <cellStyle name="Comma 11 2 2 3 3 4" xfId="11723" xr:uid="{084A97F0-B2C6-451B-A8DF-D5A572AF5521}"/>
    <cellStyle name="Comma 11 2 2 3 4" xfId="3680" xr:uid="{24A515A3-4D9A-48CC-B471-D83BFF8BF341}"/>
    <cellStyle name="Comma 11 2 2 3 4 2" xfId="12733" xr:uid="{8EDD71D7-0297-4EFB-AA27-7A20E20F1C7E}"/>
    <cellStyle name="Comma 11 2 2 3 5" xfId="6694" xr:uid="{F234FB0C-033E-44E0-9F4B-93BC93CC64E8}"/>
    <cellStyle name="Comma 11 2 2 3 5 2" xfId="15747" xr:uid="{01B28EEA-BBCE-435E-95FD-AC443EB660CC}"/>
    <cellStyle name="Comma 11 2 2 3 6" xfId="9715" xr:uid="{EF8233CD-C139-4271-8667-E34C19FFB0C3}"/>
    <cellStyle name="Comma 11 2 2 4" xfId="1548" xr:uid="{82577CF9-B39C-4BCF-AC93-FFD560E57912}"/>
    <cellStyle name="Comma 11 2 2 4 2" xfId="4627" xr:uid="{0ED7BA1A-E4B4-424F-9E4B-58386DB81A40}"/>
    <cellStyle name="Comma 11 2 2 4 2 2" xfId="13680" xr:uid="{896A2073-0ED3-4398-82B1-46FAFAC2E942}"/>
    <cellStyle name="Comma 11 2 2 4 3" xfId="7641" xr:uid="{FCC1EA33-DC50-4213-BB49-9077C48319CF}"/>
    <cellStyle name="Comma 11 2 2 4 3 2" xfId="16694" xr:uid="{7ECAE941-78D4-486B-80DB-4BA51C22FF3B}"/>
    <cellStyle name="Comma 11 2 2 4 4" xfId="10662" xr:uid="{059305DA-141C-4B92-AC3B-1604017AEF2C}"/>
    <cellStyle name="Comma 11 2 2 5" xfId="2552" xr:uid="{2FFD737B-54E4-4237-8CD5-B499877D8897}"/>
    <cellStyle name="Comma 11 2 2 5 2" xfId="5631" xr:uid="{0B5FB6E9-7C18-489B-8F47-345BD2A54D4D}"/>
    <cellStyle name="Comma 11 2 2 5 2 2" xfId="14684" xr:uid="{91E5E4D1-983E-40E5-8104-30FBCA277CD7}"/>
    <cellStyle name="Comma 11 2 2 5 3" xfId="8645" xr:uid="{EA7FFE1E-30B7-400C-83A5-69DD34034060}"/>
    <cellStyle name="Comma 11 2 2 5 3 2" xfId="17698" xr:uid="{15D24A2C-9AF0-4261-9613-A47BE026561C}"/>
    <cellStyle name="Comma 11 2 2 5 4" xfId="11666" xr:uid="{EA684ACD-3806-4D05-B8E5-35E2A279EBED}"/>
    <cellStyle name="Comma 11 2 2 6" xfId="3622" xr:uid="{39963D59-5482-4835-9498-F19930E7B3A8}"/>
    <cellStyle name="Comma 11 2 2 6 2" xfId="12675" xr:uid="{BA4CD8B3-C628-4616-A71A-3EE1D930D143}"/>
    <cellStyle name="Comma 11 2 2 7" xfId="6636" xr:uid="{A54EC7A8-177F-4D9A-BE3F-2590C8B0C557}"/>
    <cellStyle name="Comma 11 2 2 7 2" xfId="15689" xr:uid="{646E674F-9822-4004-93C0-157737DD2A73}"/>
    <cellStyle name="Comma 11 2 2 8" xfId="9656" xr:uid="{E144FF3E-A985-4D9F-B413-0A5B363A3F18}"/>
    <cellStyle name="Comma 11 2 3" xfId="602" xr:uid="{E534957C-04AF-433F-8345-4706A1074D05}"/>
    <cellStyle name="Comma 11 2 3 2" xfId="1606" xr:uid="{53F6212F-2617-4AE5-9640-78C0DF4BBD41}"/>
    <cellStyle name="Comma 11 2 3 2 2" xfId="4685" xr:uid="{27A1F2E1-55ED-453B-8F4A-1383234138B8}"/>
    <cellStyle name="Comma 11 2 3 2 2 2" xfId="13738" xr:uid="{0887A13A-9156-4D59-A94A-38F0D545516F}"/>
    <cellStyle name="Comma 11 2 3 2 3" xfId="7699" xr:uid="{5BF1C0B1-C373-4D52-AA2E-444BE3430597}"/>
    <cellStyle name="Comma 11 2 3 2 3 2" xfId="16752" xr:uid="{7A3C5FE5-0711-41BE-A229-16CC0A5438A7}"/>
    <cellStyle name="Comma 11 2 3 2 4" xfId="10720" xr:uid="{DD0486CE-5355-4445-A97E-E616F4BF9434}"/>
    <cellStyle name="Comma 11 2 3 3" xfId="2610" xr:uid="{7F53B031-6B1B-4C13-BF3F-5EB07BF71846}"/>
    <cellStyle name="Comma 11 2 3 3 2" xfId="5689" xr:uid="{9FF4A660-A676-4624-B915-8CA564E1746E}"/>
    <cellStyle name="Comma 11 2 3 3 2 2" xfId="14742" xr:uid="{BCFF2F46-9629-4092-88AF-1A14504E97A6}"/>
    <cellStyle name="Comma 11 2 3 3 3" xfId="8703" xr:uid="{A83A6591-D03F-4D6D-88F7-0AAEED44F9FA}"/>
    <cellStyle name="Comma 11 2 3 3 3 2" xfId="17756" xr:uid="{6CAD82ED-963B-4206-BDFA-29ED54AB2269}"/>
    <cellStyle name="Comma 11 2 3 3 4" xfId="11724" xr:uid="{110AB05B-7C10-4AF8-B6BE-2064E3BCDBCE}"/>
    <cellStyle name="Comma 11 2 3 4" xfId="3681" xr:uid="{6F0656E0-22B2-4363-89D7-6E729AA5EA03}"/>
    <cellStyle name="Comma 11 2 3 4 2" xfId="12734" xr:uid="{3CF4E27C-6061-4F9E-BF5C-D2D65CFB17A5}"/>
    <cellStyle name="Comma 11 2 3 5" xfId="6695" xr:uid="{F7A5429B-C808-4980-AB3C-1C4ACB0A9C95}"/>
    <cellStyle name="Comma 11 2 3 5 2" xfId="15748" xr:uid="{CEA6446E-073D-4957-BFCC-42C783A37463}"/>
    <cellStyle name="Comma 11 2 3 6" xfId="9716" xr:uid="{A248C637-C8B5-4B0A-A395-D422CFE8C755}"/>
    <cellStyle name="Comma 11 2 4" xfId="603" xr:uid="{D2F9F544-9686-44E5-9D8F-3579B0F89C75}"/>
    <cellStyle name="Comma 11 2 4 2" xfId="1607" xr:uid="{991EA599-BEBA-446B-A497-BA06C420695C}"/>
    <cellStyle name="Comma 11 2 4 2 2" xfId="4686" xr:uid="{D63B66DE-9A83-4C52-A7CF-D39C301977FC}"/>
    <cellStyle name="Comma 11 2 4 2 2 2" xfId="13739" xr:uid="{52505F7F-E517-4A9A-9DF0-56BB2E52BB91}"/>
    <cellStyle name="Comma 11 2 4 2 3" xfId="7700" xr:uid="{1FB35339-415A-4ACF-B46A-E2502F4F9CA5}"/>
    <cellStyle name="Comma 11 2 4 2 3 2" xfId="16753" xr:uid="{9D8CFD20-4D9A-4973-8978-2BFF0C3B2C97}"/>
    <cellStyle name="Comma 11 2 4 2 4" xfId="10721" xr:uid="{71B77944-9BA8-4C2B-8F3F-2A5CA4613345}"/>
    <cellStyle name="Comma 11 2 4 3" xfId="2611" xr:uid="{E63CCFB8-0821-4C7B-ABE4-99660A4D9E98}"/>
    <cellStyle name="Comma 11 2 4 3 2" xfId="5690" xr:uid="{267B1BA6-9EAA-4F3C-A492-9962D89BA7AC}"/>
    <cellStyle name="Comma 11 2 4 3 2 2" xfId="14743" xr:uid="{60F9E5FC-A6F3-4A12-9383-7072028E9B61}"/>
    <cellStyle name="Comma 11 2 4 3 3" xfId="8704" xr:uid="{AEAF2FF4-1BB0-43D6-9E19-D975B1A8AF92}"/>
    <cellStyle name="Comma 11 2 4 3 3 2" xfId="17757" xr:uid="{7BBA8DEB-5498-40A3-B0F3-6CC0B31CA320}"/>
    <cellStyle name="Comma 11 2 4 3 4" xfId="11725" xr:uid="{E8E1D677-1630-4B72-8846-CAF8A9E047A3}"/>
    <cellStyle name="Comma 11 2 4 4" xfId="3682" xr:uid="{C300C039-B9A4-4439-A95D-1707ABEB7744}"/>
    <cellStyle name="Comma 11 2 4 4 2" xfId="12735" xr:uid="{0B325C65-F3A2-465E-8078-4444950D67A4}"/>
    <cellStyle name="Comma 11 2 4 5" xfId="6696" xr:uid="{BE717864-7FD7-4287-B31A-ECCA5A42FFE2}"/>
    <cellStyle name="Comma 11 2 4 5 2" xfId="15749" xr:uid="{122E1FEF-FC5A-4DBA-9E20-30D3EE91E67E}"/>
    <cellStyle name="Comma 11 2 4 6" xfId="9717" xr:uid="{1AC2CA45-B98F-451E-B7E9-52F2AAA1738C}"/>
    <cellStyle name="Comma 11 2 5" xfId="1377" xr:uid="{B62E7FC1-28A0-4CED-AED3-3FEB7F37AAD6}"/>
    <cellStyle name="Comma 11 2 5 2" xfId="4456" xr:uid="{6CEDE920-BEBB-4420-B6FB-C49BF378C1BE}"/>
    <cellStyle name="Comma 11 2 5 2 2" xfId="13509" xr:uid="{AD1C2EA3-F55D-4F05-BDE2-E4B56DFAD3D1}"/>
    <cellStyle name="Comma 11 2 5 3" xfId="7470" xr:uid="{AEBED1AE-9F2D-4638-9782-7E7FC9BB7EB0}"/>
    <cellStyle name="Comma 11 2 5 3 2" xfId="16523" xr:uid="{5FE4551B-8B22-48DA-8521-ECEFB06D7FCD}"/>
    <cellStyle name="Comma 11 2 5 4" xfId="10491" xr:uid="{90352472-DF6D-4461-987D-C4ED6AA335F7}"/>
    <cellStyle name="Comma 11 2 6" xfId="2381" xr:uid="{D3B5D273-7283-44F7-8386-BD5AD325BCA9}"/>
    <cellStyle name="Comma 11 2 6 2" xfId="5460" xr:uid="{854EF68D-205E-4A85-926B-07E5F885E56B}"/>
    <cellStyle name="Comma 11 2 6 2 2" xfId="14513" xr:uid="{4CB9003E-A63F-4F72-88A8-AE63BFBEDBBD}"/>
    <cellStyle name="Comma 11 2 6 3" xfId="8474" xr:uid="{941B45AD-C0A9-42CE-94C7-1D7E1ACDC343}"/>
    <cellStyle name="Comma 11 2 6 3 2" xfId="17527" xr:uid="{35E52268-1702-416B-BF67-4418AF90FE07}"/>
    <cellStyle name="Comma 11 2 6 4" xfId="11495" xr:uid="{ADB1D7CA-4FA6-4331-979C-E5F65823D0C3}"/>
    <cellStyle name="Comma 11 2 7" xfId="3450" xr:uid="{6D56384C-D035-4947-A936-5915E0C9192C}"/>
    <cellStyle name="Comma 11 2 7 2" xfId="12503" xr:uid="{2572040C-311F-41EB-9860-8632C9C24205}"/>
    <cellStyle name="Comma 11 2 8" xfId="6464" xr:uid="{D40179BA-9666-4C64-B7AA-02F81B5FFFE3}"/>
    <cellStyle name="Comma 11 2 8 2" xfId="15517" xr:uid="{02F41EB0-A86C-411E-B2FD-EB98A2C399B5}"/>
    <cellStyle name="Comma 11 2 9" xfId="9484" xr:uid="{5E44DB16-E7F9-4594-9B53-C87FA2A7F6AC}"/>
    <cellStyle name="Comma 11 3" xfId="501" xr:uid="{3DA28367-9A53-439A-A644-EDDF9F4415FE}"/>
    <cellStyle name="Comma 11 3 2" xfId="604" xr:uid="{624F7106-E537-430A-AC8D-1686FD8C2337}"/>
    <cellStyle name="Comma 11 3 2 2" xfId="1608" xr:uid="{2CC51B47-F198-4AC0-8FE4-0ADD2CDAA978}"/>
    <cellStyle name="Comma 11 3 2 2 2" xfId="4687" xr:uid="{D75F9D04-6124-4848-BCDF-17805111CB2B}"/>
    <cellStyle name="Comma 11 3 2 2 2 2" xfId="13740" xr:uid="{B4AC0E52-1A3C-4EC0-8103-EC78C8294BDB}"/>
    <cellStyle name="Comma 11 3 2 2 3" xfId="7701" xr:uid="{5AF8BDCC-CFC4-4A90-B953-151B28E38263}"/>
    <cellStyle name="Comma 11 3 2 2 3 2" xfId="16754" xr:uid="{C1B6BF29-2633-4D8F-8C33-FF3CFDC986E9}"/>
    <cellStyle name="Comma 11 3 2 2 4" xfId="10722" xr:uid="{A581B7A9-B6D6-47D5-8870-33D9AD7E298B}"/>
    <cellStyle name="Comma 11 3 2 3" xfId="2612" xr:uid="{3ACA191C-4DDE-4C48-8420-D0EA524BBC23}"/>
    <cellStyle name="Comma 11 3 2 3 2" xfId="5691" xr:uid="{C236E302-6DDC-4690-BC81-A9B73FA76AA1}"/>
    <cellStyle name="Comma 11 3 2 3 2 2" xfId="14744" xr:uid="{330C5DFF-B434-45DB-97CE-03005B03B519}"/>
    <cellStyle name="Comma 11 3 2 3 3" xfId="8705" xr:uid="{090ECDB9-F2F3-4460-B12A-9DF1CA4A9F6C}"/>
    <cellStyle name="Comma 11 3 2 3 3 2" xfId="17758" xr:uid="{EEA655FA-6AE1-4CBC-B7EF-9E0E0365AB19}"/>
    <cellStyle name="Comma 11 3 2 3 4" xfId="11726" xr:uid="{83E1DE5B-688C-4D7D-B77B-54C565219930}"/>
    <cellStyle name="Comma 11 3 2 4" xfId="3683" xr:uid="{F1F8BAF3-9263-4925-9858-C5B0462AEA48}"/>
    <cellStyle name="Comma 11 3 2 4 2" xfId="12736" xr:uid="{79404982-27DA-495E-BAEE-BFD5561216AE}"/>
    <cellStyle name="Comma 11 3 2 5" xfId="6697" xr:uid="{A8FD8260-481A-47A6-A508-B255DAC2B5EF}"/>
    <cellStyle name="Comma 11 3 2 5 2" xfId="15750" xr:uid="{EC6C242B-863F-4D4A-87F7-874F78FD93C2}"/>
    <cellStyle name="Comma 11 3 2 6" xfId="9718" xr:uid="{D563D19B-282E-4D85-A8B2-C7B17ABE4975}"/>
    <cellStyle name="Comma 11 3 3" xfId="605" xr:uid="{F0556F39-E320-4B72-AC8D-19126A0CD615}"/>
    <cellStyle name="Comma 11 3 3 2" xfId="1609" xr:uid="{4985864D-83B4-4734-8344-9341969C23C3}"/>
    <cellStyle name="Comma 11 3 3 2 2" xfId="4688" xr:uid="{28A589A3-8A11-400D-AD9A-E4EFED4735EE}"/>
    <cellStyle name="Comma 11 3 3 2 2 2" xfId="13741" xr:uid="{6D2A4733-E4C3-4606-8123-55073C604EE9}"/>
    <cellStyle name="Comma 11 3 3 2 3" xfId="7702" xr:uid="{56094BB0-0F3E-4C04-854F-C867328A1E87}"/>
    <cellStyle name="Comma 11 3 3 2 3 2" xfId="16755" xr:uid="{AE86E52E-3C1A-4193-8821-04DA4F9AA73B}"/>
    <cellStyle name="Comma 11 3 3 2 4" xfId="10723" xr:uid="{132786AB-4A39-4783-9C3A-16F35998D579}"/>
    <cellStyle name="Comma 11 3 3 3" xfId="2613" xr:uid="{639D1336-EA82-4AA1-A50E-9BF68B6420DD}"/>
    <cellStyle name="Comma 11 3 3 3 2" xfId="5692" xr:uid="{9D487D77-FA77-4143-8219-58F81CBE0679}"/>
    <cellStyle name="Comma 11 3 3 3 2 2" xfId="14745" xr:uid="{C033310D-D9FC-4108-936F-755DD177B062}"/>
    <cellStyle name="Comma 11 3 3 3 3" xfId="8706" xr:uid="{2814AEEA-0FBF-4A79-921A-D0FDDF8E6FCE}"/>
    <cellStyle name="Comma 11 3 3 3 3 2" xfId="17759" xr:uid="{4CFAC44B-9BC7-4762-B3C2-4DC1629503BF}"/>
    <cellStyle name="Comma 11 3 3 3 4" xfId="11727" xr:uid="{3F24CDCB-24BF-40D1-BF65-4407B1A809FC}"/>
    <cellStyle name="Comma 11 3 3 4" xfId="3684" xr:uid="{6DC026BD-D5FF-48C6-A0FA-669DB5A6FA31}"/>
    <cellStyle name="Comma 11 3 3 4 2" xfId="12737" xr:uid="{EF26E146-1BE7-4D96-8E3B-A0C9D4926E38}"/>
    <cellStyle name="Comma 11 3 3 5" xfId="6698" xr:uid="{FBB134D1-FDCD-4947-A3EB-5FDC14BA950D}"/>
    <cellStyle name="Comma 11 3 3 5 2" xfId="15751" xr:uid="{034D77D8-BDD6-4A2F-8BBE-5D8326ECAC97}"/>
    <cellStyle name="Comma 11 3 3 6" xfId="9719" xr:uid="{1603C1D9-2361-40F6-8AE2-AFD7E36DDB11}"/>
    <cellStyle name="Comma 11 3 4" xfId="1509" xr:uid="{4158611F-47EE-4453-9130-EFFFC9ACDCBF}"/>
    <cellStyle name="Comma 11 3 4 2" xfId="4588" xr:uid="{D5F26658-A6BF-4D59-9490-572706057197}"/>
    <cellStyle name="Comma 11 3 4 2 2" xfId="13641" xr:uid="{DD43635E-DE31-439C-913A-D033091C1E06}"/>
    <cellStyle name="Comma 11 3 4 3" xfId="7602" xr:uid="{A33280AC-4DDE-4C57-B925-F14A1853D6D6}"/>
    <cellStyle name="Comma 11 3 4 3 2" xfId="16655" xr:uid="{2E0F4EA1-6D34-4E0C-AB5D-39ABAD0CE9AB}"/>
    <cellStyle name="Comma 11 3 4 4" xfId="10623" xr:uid="{50A8D91B-4635-4424-8BC5-118262B28727}"/>
    <cellStyle name="Comma 11 3 5" xfId="2513" xr:uid="{EF83457C-39DA-4D8D-92FF-D5D790B18855}"/>
    <cellStyle name="Comma 11 3 5 2" xfId="5592" xr:uid="{C55915DA-AECE-4A05-AFC8-7FD7D10D4250}"/>
    <cellStyle name="Comma 11 3 5 2 2" xfId="14645" xr:uid="{D43AC69B-854D-49FB-A102-DA4A52F7495A}"/>
    <cellStyle name="Comma 11 3 5 3" xfId="8606" xr:uid="{BAFEEB85-68EA-4971-BCFC-07131ED77A74}"/>
    <cellStyle name="Comma 11 3 5 3 2" xfId="17659" xr:uid="{73C6A6B4-8A56-4593-A0F3-8942BE50914F}"/>
    <cellStyle name="Comma 11 3 5 4" xfId="11627" xr:uid="{3AFD6362-AEF1-4DBF-891C-3C928A73E5A5}"/>
    <cellStyle name="Comma 11 3 6" xfId="3583" xr:uid="{16F3731B-4348-4339-87FD-44B980D0B8AE}"/>
    <cellStyle name="Comma 11 3 6 2" xfId="12636" xr:uid="{0545C9E1-2ECC-4E3A-BE1E-FABF9899FCFA}"/>
    <cellStyle name="Comma 11 3 7" xfId="6597" xr:uid="{EFF49EB6-ABCC-4EA9-A297-973A09DD8FF0}"/>
    <cellStyle name="Comma 11 3 7 2" xfId="15650" xr:uid="{719AD21A-AE3F-4A9F-8F55-45C843BE514A}"/>
    <cellStyle name="Comma 11 3 8" xfId="9617" xr:uid="{C292FFB6-D2A0-4624-970E-B95776BC1324}"/>
    <cellStyle name="Comma 11 4" xfId="606" xr:uid="{74F46C9C-7E4D-4474-B490-484671E4C8D7}"/>
    <cellStyle name="Comma 11 4 2" xfId="1610" xr:uid="{C2217FDB-8D58-401D-9B48-4BDF513CE105}"/>
    <cellStyle name="Comma 11 4 2 2" xfId="4689" xr:uid="{754E4653-9CDC-4B52-B5B2-366BC10AB306}"/>
    <cellStyle name="Comma 11 4 2 2 2" xfId="13742" xr:uid="{C223E433-CA23-4B68-80BB-32CBE68B707B}"/>
    <cellStyle name="Comma 11 4 2 3" xfId="7703" xr:uid="{32E81A45-D6BF-4E20-9765-D3B5994FAC88}"/>
    <cellStyle name="Comma 11 4 2 3 2" xfId="16756" xr:uid="{57FD9D83-9AC8-4E95-8548-0B64906AD545}"/>
    <cellStyle name="Comma 11 4 2 4" xfId="10724" xr:uid="{24B41CFA-6CCB-4143-882B-B9866E804773}"/>
    <cellStyle name="Comma 11 4 3" xfId="2614" xr:uid="{7DDF045A-A261-4C99-8FCC-28B1BB9882B1}"/>
    <cellStyle name="Comma 11 4 3 2" xfId="5693" xr:uid="{40414ECC-39C7-4EAA-A3BF-F9036E01DB07}"/>
    <cellStyle name="Comma 11 4 3 2 2" xfId="14746" xr:uid="{885A955C-2377-43BB-A51E-914652C802A3}"/>
    <cellStyle name="Comma 11 4 3 3" xfId="8707" xr:uid="{A8629124-769C-4ACE-B3DE-020119D47B85}"/>
    <cellStyle name="Comma 11 4 3 3 2" xfId="17760" xr:uid="{FAB1B67C-E590-4D1D-919B-DE055B29F921}"/>
    <cellStyle name="Comma 11 4 3 4" xfId="11728" xr:uid="{0D417ECF-F638-44C4-AA57-8BBEE8154F80}"/>
    <cellStyle name="Comma 11 4 4" xfId="3685" xr:uid="{13BF1CAF-39EC-4345-9887-643680FA2393}"/>
    <cellStyle name="Comma 11 4 4 2" xfId="12738" xr:uid="{F7351BAA-EDA5-4CFD-A6C4-5C4FF74E590D}"/>
    <cellStyle name="Comma 11 4 5" xfId="6699" xr:uid="{EC09FA8C-2EA2-44EE-8488-91E2DC0EE803}"/>
    <cellStyle name="Comma 11 4 5 2" xfId="15752" xr:uid="{6FBB4FE5-3910-431E-ADD3-E4CC5383CA31}"/>
    <cellStyle name="Comma 11 4 6" xfId="9720" xr:uid="{10FB635C-CF62-4D78-BC46-4754E0AD1884}"/>
    <cellStyle name="Comma 11 5" xfId="607" xr:uid="{A9B25526-D1E3-43D4-A763-2E52EAEEAE02}"/>
    <cellStyle name="Comma 11 5 2" xfId="1611" xr:uid="{23CC0C65-9B73-43DF-BB58-5C40B5D0197C}"/>
    <cellStyle name="Comma 11 5 2 2" xfId="4690" xr:uid="{F4B10102-7954-4293-83AA-5D9C182D14D5}"/>
    <cellStyle name="Comma 11 5 2 2 2" xfId="13743" xr:uid="{49BEC0E6-E99D-44CB-8D8F-04D3A720C3F9}"/>
    <cellStyle name="Comma 11 5 2 3" xfId="7704" xr:uid="{D8188F6E-F484-41CE-9CA5-22E8F370BDE1}"/>
    <cellStyle name="Comma 11 5 2 3 2" xfId="16757" xr:uid="{4C895775-E0B3-4A87-AB17-B274C4BA8EC0}"/>
    <cellStyle name="Comma 11 5 2 4" xfId="10725" xr:uid="{A24D0A28-FA6B-4E10-888E-6C19E0183AEB}"/>
    <cellStyle name="Comma 11 5 3" xfId="2615" xr:uid="{55818776-0E89-4E16-A6B8-BA714BC30623}"/>
    <cellStyle name="Comma 11 5 3 2" xfId="5694" xr:uid="{B5C569F4-061A-4C8C-9684-CBF3FDF14CFA}"/>
    <cellStyle name="Comma 11 5 3 2 2" xfId="14747" xr:uid="{406DB35E-1812-4FCF-A213-5612E6F946E5}"/>
    <cellStyle name="Comma 11 5 3 3" xfId="8708" xr:uid="{42DE6809-6E84-4854-96D9-56F08F0F366D}"/>
    <cellStyle name="Comma 11 5 3 3 2" xfId="17761" xr:uid="{64031C81-4835-4BE3-9F43-D05EAD92D391}"/>
    <cellStyle name="Comma 11 5 3 4" xfId="11729" xr:uid="{C1DC9588-798D-4303-A6D6-6644BC19C59F}"/>
    <cellStyle name="Comma 11 5 4" xfId="3686" xr:uid="{0C4EF4F3-ED0E-49B2-A198-7E02E6D9702B}"/>
    <cellStyle name="Comma 11 5 4 2" xfId="12739" xr:uid="{B6AAC17E-1BA8-44A6-8E77-F6AE64A99E39}"/>
    <cellStyle name="Comma 11 5 5" xfId="6700" xr:uid="{91D7E9FA-071F-461B-98C3-FFCE761F4711}"/>
    <cellStyle name="Comma 11 5 5 2" xfId="15753" xr:uid="{A6A23E05-9395-479B-AEEF-655162463C35}"/>
    <cellStyle name="Comma 11 5 6" xfId="9721" xr:uid="{31678301-0EC5-4C66-B839-FB5E8C2954E1}"/>
    <cellStyle name="Comma 11 6" xfId="1338" xr:uid="{5E5BBFB2-67A9-4E11-B761-4472CC3B0708}"/>
    <cellStyle name="Comma 11 6 2" xfId="4417" xr:uid="{35B6079B-23D6-4255-9C8F-509CF8530AB9}"/>
    <cellStyle name="Comma 11 6 2 2" xfId="13470" xr:uid="{4DE852DC-6503-4E0E-BAD2-9EECE38D8BDD}"/>
    <cellStyle name="Comma 11 6 3" xfId="7431" xr:uid="{8E1CF1EF-F5D0-4735-A29D-08FB50DD3139}"/>
    <cellStyle name="Comma 11 6 3 2" xfId="16484" xr:uid="{7116172D-1BDA-4A2B-AD0A-429A17C27D15}"/>
    <cellStyle name="Comma 11 6 4" xfId="10452" xr:uid="{91B3F34E-FE70-45C6-8BC4-5946E3819ED2}"/>
    <cellStyle name="Comma 11 7" xfId="2342" xr:uid="{6FF0D209-3DED-4043-82F5-3A68CD438ACA}"/>
    <cellStyle name="Comma 11 7 2" xfId="5421" xr:uid="{3D404D6B-47D9-46DD-8545-237A0701A3B3}"/>
    <cellStyle name="Comma 11 7 2 2" xfId="14474" xr:uid="{18C18FE7-A6E1-4281-ABC0-58B02D483F53}"/>
    <cellStyle name="Comma 11 7 3" xfId="8435" xr:uid="{CA5DCD3A-E8F6-4BEB-BC9C-FB92A12C97DE}"/>
    <cellStyle name="Comma 11 7 3 2" xfId="17488" xr:uid="{1EB4579A-2322-463F-AC70-D82470927CB4}"/>
    <cellStyle name="Comma 11 7 4" xfId="11456" xr:uid="{61EDDD4D-6729-4309-9C10-84B376046752}"/>
    <cellStyle name="Comma 11 8" xfId="3411" xr:uid="{E0CC69C8-4A0F-43A6-AC72-F0F3B961AD85}"/>
    <cellStyle name="Comma 11 8 2" xfId="12464" xr:uid="{C0DFEFA8-A7CF-4FD4-9942-1004CB220757}"/>
    <cellStyle name="Comma 11 9" xfId="6425" xr:uid="{6211C4EB-914A-47DA-A95D-245BAA2FE08C}"/>
    <cellStyle name="Comma 11 9 2" xfId="15478" xr:uid="{A2A77F8F-7133-4875-874E-3C545738A5A9}"/>
    <cellStyle name="Comma 12" xfId="156" xr:uid="{EFB909AE-F0F6-4510-B399-C7DDE75011DD}"/>
    <cellStyle name="Comma 12 10" xfId="6401" xr:uid="{7B4AA951-8C0B-4D5C-9B64-4931334622C3}"/>
    <cellStyle name="Comma 12 10 2" xfId="15454" xr:uid="{A676F9EB-8775-4E38-8385-987269A2B048}"/>
    <cellStyle name="Comma 12 11" xfId="9421" xr:uid="{5E724DC8-CA25-4016-BA0B-D8F127D3B26D}"/>
    <cellStyle name="Comma 12 2" xfId="227" xr:uid="{03EAD1E9-AD60-415F-BFAC-8EA4FDADABFF}"/>
    <cellStyle name="Comma 12 2 2" xfId="499" xr:uid="{BCB19BBD-9288-4FAA-9AD0-7A70B4B85FD8}"/>
    <cellStyle name="Comma 12 2 2 2" xfId="608" xr:uid="{3C9E3B93-573B-41A2-AA34-22C33B1F2E6B}"/>
    <cellStyle name="Comma 12 2 2 2 2" xfId="1612" xr:uid="{4BF39624-F442-412F-B260-2F415C5F3DEF}"/>
    <cellStyle name="Comma 12 2 2 2 2 2" xfId="4691" xr:uid="{C451C094-84CD-4137-B1C7-FD32D26E77B8}"/>
    <cellStyle name="Comma 12 2 2 2 2 2 2" xfId="13744" xr:uid="{7DD5994D-2989-4EBB-BE9C-0AF4D7897A33}"/>
    <cellStyle name="Comma 12 2 2 2 2 3" xfId="7705" xr:uid="{F91FFBEE-9974-44E8-A0FA-4E08FA6869B7}"/>
    <cellStyle name="Comma 12 2 2 2 2 3 2" xfId="16758" xr:uid="{8E50D36D-6BC6-435E-923F-07B9F38A24BC}"/>
    <cellStyle name="Comma 12 2 2 2 2 4" xfId="10726" xr:uid="{31D749AD-BE7D-4CCF-8445-59CA2B2978B3}"/>
    <cellStyle name="Comma 12 2 2 2 3" xfId="2616" xr:uid="{BB9B0CFA-8015-4781-9F75-0627B1D0FC1E}"/>
    <cellStyle name="Comma 12 2 2 2 3 2" xfId="5695" xr:uid="{EB42938F-41EC-4368-B2D8-ED9969F02F63}"/>
    <cellStyle name="Comma 12 2 2 2 3 2 2" xfId="14748" xr:uid="{ADF3FDA6-B0A2-4FDA-A96D-4C9A13B43FDC}"/>
    <cellStyle name="Comma 12 2 2 2 3 3" xfId="8709" xr:uid="{9B716F08-7BBE-4233-9973-4D8A61C0D385}"/>
    <cellStyle name="Comma 12 2 2 2 3 3 2" xfId="17762" xr:uid="{72CC8483-983E-433F-9DBA-114A9DA9D1D7}"/>
    <cellStyle name="Comma 12 2 2 2 3 4" xfId="11730" xr:uid="{0C32803D-4A2B-4FB3-88F3-7C3F7A20BBB0}"/>
    <cellStyle name="Comma 12 2 2 2 4" xfId="3687" xr:uid="{A2BC0E70-8DA0-4960-B159-2D7E5BF468DC}"/>
    <cellStyle name="Comma 12 2 2 2 4 2" xfId="12740" xr:uid="{FF81C191-E077-4321-AC6F-9285E5E713E7}"/>
    <cellStyle name="Comma 12 2 2 2 5" xfId="6701" xr:uid="{6C064273-E262-4CF5-93C0-D5DD93B2FD45}"/>
    <cellStyle name="Comma 12 2 2 2 5 2" xfId="15754" xr:uid="{873DF4B4-94BC-4B39-A11F-C310FE7F9C0C}"/>
    <cellStyle name="Comma 12 2 2 2 6" xfId="9722" xr:uid="{83417155-05BB-4569-91D5-E16E6C89C13B}"/>
    <cellStyle name="Comma 12 2 2 3" xfId="609" xr:uid="{83D9DD83-3262-4599-ACFC-8AD64CDF0CAF}"/>
    <cellStyle name="Comma 12 2 2 3 2" xfId="1613" xr:uid="{2328ABF9-58DA-4BA8-B524-75AD7ECED057}"/>
    <cellStyle name="Comma 12 2 2 3 2 2" xfId="4692" xr:uid="{8F8DFB5D-DE3E-43B7-9420-B941D807C3B1}"/>
    <cellStyle name="Comma 12 2 2 3 2 2 2" xfId="13745" xr:uid="{5DA158D5-E6AC-4098-A571-CAC6F96DAA06}"/>
    <cellStyle name="Comma 12 2 2 3 2 3" xfId="7706" xr:uid="{96482566-3C78-48FB-BAED-9E94EC1E58EE}"/>
    <cellStyle name="Comma 12 2 2 3 2 3 2" xfId="16759" xr:uid="{EBB59359-80B3-4117-8C73-77C03F421177}"/>
    <cellStyle name="Comma 12 2 2 3 2 4" xfId="10727" xr:uid="{32C29D1B-444A-4B7B-8A85-FDE739F84421}"/>
    <cellStyle name="Comma 12 2 2 3 3" xfId="2617" xr:uid="{BA53F9E1-31EF-40BC-AB5D-C3B376E642D3}"/>
    <cellStyle name="Comma 12 2 2 3 3 2" xfId="5696" xr:uid="{0ABA12AC-FF59-46D4-B2F6-C3A6C4B74BAF}"/>
    <cellStyle name="Comma 12 2 2 3 3 2 2" xfId="14749" xr:uid="{731C60BF-F3F9-49CD-8ABD-2D41E3FF5639}"/>
    <cellStyle name="Comma 12 2 2 3 3 3" xfId="8710" xr:uid="{05D3EC82-126A-4E0E-80E7-0F15B986FEF6}"/>
    <cellStyle name="Comma 12 2 2 3 3 3 2" xfId="17763" xr:uid="{7D3475D4-3AEC-4BC9-BF37-31A69F2BA97E}"/>
    <cellStyle name="Comma 12 2 2 3 3 4" xfId="11731" xr:uid="{7B7CA253-62A0-4E9E-887D-1E57D0E744A5}"/>
    <cellStyle name="Comma 12 2 2 3 4" xfId="3688" xr:uid="{63570E18-05A3-42CC-9774-1C2AFCCF3348}"/>
    <cellStyle name="Comma 12 2 2 3 4 2" xfId="12741" xr:uid="{05CA59CD-8366-45FD-A578-45F0DB2552AE}"/>
    <cellStyle name="Comma 12 2 2 3 5" xfId="6702" xr:uid="{A6884516-F52D-47B0-84B6-97746F7B7BD0}"/>
    <cellStyle name="Comma 12 2 2 3 5 2" xfId="15755" xr:uid="{F45AA635-1ED8-420F-BAA7-74AAA7333ADD}"/>
    <cellStyle name="Comma 12 2 2 3 6" xfId="9723" xr:uid="{92AA10DB-1EF8-4FE5-9569-49AB7BA5E6DB}"/>
    <cellStyle name="Comma 12 2 2 4" xfId="1507" xr:uid="{D0D20E98-EAA0-4F4E-9B10-24CEE7048991}"/>
    <cellStyle name="Comma 12 2 2 4 2" xfId="4586" xr:uid="{89D75B1B-A480-4D48-936E-7F6A97A58B0F}"/>
    <cellStyle name="Comma 12 2 2 4 2 2" xfId="13639" xr:uid="{86E75810-2E39-40AD-ADFF-E99DC264384C}"/>
    <cellStyle name="Comma 12 2 2 4 3" xfId="7600" xr:uid="{88451032-881A-480B-94F2-25D5A8D400E4}"/>
    <cellStyle name="Comma 12 2 2 4 3 2" xfId="16653" xr:uid="{76C5F97D-0955-4FD9-ACED-477487F696F1}"/>
    <cellStyle name="Comma 12 2 2 4 4" xfId="10621" xr:uid="{C95AEDFC-233C-48C7-ABD5-4AF7DBDAB095}"/>
    <cellStyle name="Comma 12 2 2 5" xfId="2511" xr:uid="{110FD448-E0AF-4E73-88AF-E442282B11A4}"/>
    <cellStyle name="Comma 12 2 2 5 2" xfId="5590" xr:uid="{AC20131C-45D1-463B-AD79-5F3E9011EADB}"/>
    <cellStyle name="Comma 12 2 2 5 2 2" xfId="14643" xr:uid="{AAB2168E-2401-4CA6-B5C7-334390038832}"/>
    <cellStyle name="Comma 12 2 2 5 3" xfId="8604" xr:uid="{6F0C73CB-3A3E-4F79-AE9E-FF990E955793}"/>
    <cellStyle name="Comma 12 2 2 5 3 2" xfId="17657" xr:uid="{15ED20ED-2C91-4137-B398-B0C91CD6ED91}"/>
    <cellStyle name="Comma 12 2 2 5 4" xfId="11625" xr:uid="{D1FA9347-04B2-44B2-8AE9-73D840C397F8}"/>
    <cellStyle name="Comma 12 2 2 6" xfId="3581" xr:uid="{D39D21E3-4C32-4334-9993-67505C29FBA7}"/>
    <cellStyle name="Comma 12 2 2 6 2" xfId="12634" xr:uid="{E8C63285-6153-4F25-9CA0-18D835B8B6AE}"/>
    <cellStyle name="Comma 12 2 2 7" xfId="6595" xr:uid="{DA52B2FF-DD34-42D0-A373-C3BC9781945A}"/>
    <cellStyle name="Comma 12 2 2 7 2" xfId="15648" xr:uid="{46540688-C16F-43CC-9F1C-4B2B82D4C7E7}"/>
    <cellStyle name="Comma 12 2 2 8" xfId="9615" xr:uid="{2950076C-21D0-4C88-9A03-7C356E965171}"/>
    <cellStyle name="Comma 12 2 3" xfId="610" xr:uid="{C9C37F51-FE54-4F7A-8152-AF75618CBA2A}"/>
    <cellStyle name="Comma 12 2 3 2" xfId="1614" xr:uid="{93BBECF7-B28F-4429-8065-7A60042BA9C0}"/>
    <cellStyle name="Comma 12 2 3 2 2" xfId="4693" xr:uid="{343819F3-14CD-481B-B565-393EDF25A981}"/>
    <cellStyle name="Comma 12 2 3 2 2 2" xfId="13746" xr:uid="{47E0F3A0-43AD-4A5B-9B2A-1CC4B7FC2D46}"/>
    <cellStyle name="Comma 12 2 3 2 3" xfId="7707" xr:uid="{7C8B17A7-7724-48C1-AB89-8FD04C526CE5}"/>
    <cellStyle name="Comma 12 2 3 2 3 2" xfId="16760" xr:uid="{5B97E107-98F0-4CA0-85FA-AB7211857B5D}"/>
    <cellStyle name="Comma 12 2 3 2 4" xfId="10728" xr:uid="{164E6A4E-08E7-4C88-8DAA-AD52FBA86315}"/>
    <cellStyle name="Comma 12 2 3 3" xfId="2618" xr:uid="{051B1542-3CE0-412D-9208-FCC79BB37FF6}"/>
    <cellStyle name="Comma 12 2 3 3 2" xfId="5697" xr:uid="{0F1EBB3A-2FF4-44F9-8D2E-F8DCF0FB57EA}"/>
    <cellStyle name="Comma 12 2 3 3 2 2" xfId="14750" xr:uid="{82E89EC0-7D59-4810-A6FA-D178D6ED5E5B}"/>
    <cellStyle name="Comma 12 2 3 3 3" xfId="8711" xr:uid="{7185D7C8-5871-429C-828D-BEE84D1B2383}"/>
    <cellStyle name="Comma 12 2 3 3 3 2" xfId="17764" xr:uid="{628BDADA-EB0A-4959-A8F9-1E920B89B1A3}"/>
    <cellStyle name="Comma 12 2 3 3 4" xfId="11732" xr:uid="{EB05B1D3-7D9D-4DCA-992B-C8D608CA63C1}"/>
    <cellStyle name="Comma 12 2 3 4" xfId="3689" xr:uid="{7C2A8BC2-5122-4DAC-85C2-389D8CB9D6C2}"/>
    <cellStyle name="Comma 12 2 3 4 2" xfId="12742" xr:uid="{997164FF-D632-46F5-9380-F5EC4EC3B617}"/>
    <cellStyle name="Comma 12 2 3 5" xfId="6703" xr:uid="{18F5F5F1-3F1F-4336-A336-4CF5020DF1A0}"/>
    <cellStyle name="Comma 12 2 3 5 2" xfId="15756" xr:uid="{C7529BBA-CDE4-4D76-974A-8DFF9BB76C63}"/>
    <cellStyle name="Comma 12 2 3 6" xfId="9724" xr:uid="{AA0DFC24-70A0-49BC-9495-74CCE07B7CB0}"/>
    <cellStyle name="Comma 12 2 4" xfId="611" xr:uid="{6A673B5A-4C86-488F-B872-43432E18F0CE}"/>
    <cellStyle name="Comma 12 2 4 2" xfId="1615" xr:uid="{9A389403-0A8D-4A84-A66E-D60504D7AEBD}"/>
    <cellStyle name="Comma 12 2 4 2 2" xfId="4694" xr:uid="{89601516-140C-4B8E-A743-8526678EDF66}"/>
    <cellStyle name="Comma 12 2 4 2 2 2" xfId="13747" xr:uid="{4D03A520-2AC7-499D-B939-685AB556D462}"/>
    <cellStyle name="Comma 12 2 4 2 3" xfId="7708" xr:uid="{4B1F822C-7D47-4EB5-B5AE-D1B34221A152}"/>
    <cellStyle name="Comma 12 2 4 2 3 2" xfId="16761" xr:uid="{F1F6F4AD-5623-4DDC-8839-06042963CAE6}"/>
    <cellStyle name="Comma 12 2 4 2 4" xfId="10729" xr:uid="{721C03E1-8B73-45D4-8710-A49C42E4DC85}"/>
    <cellStyle name="Comma 12 2 4 3" xfId="2619" xr:uid="{05CDFA24-C82D-460F-B608-EE7B9D278261}"/>
    <cellStyle name="Comma 12 2 4 3 2" xfId="5698" xr:uid="{A0E247B8-D14D-4C0C-9A78-F938D2C94073}"/>
    <cellStyle name="Comma 12 2 4 3 2 2" xfId="14751" xr:uid="{724CB219-EE8F-4ADF-8287-24AE52B292D4}"/>
    <cellStyle name="Comma 12 2 4 3 3" xfId="8712" xr:uid="{12CD2A4A-0ABF-4F1D-B9C7-B241854DD9CB}"/>
    <cellStyle name="Comma 12 2 4 3 3 2" xfId="17765" xr:uid="{8289FB3A-C099-478A-BC8F-9869E44C3A03}"/>
    <cellStyle name="Comma 12 2 4 3 4" xfId="11733" xr:uid="{02902E80-6068-4901-A5E3-87B8025E5317}"/>
    <cellStyle name="Comma 12 2 4 4" xfId="3690" xr:uid="{3FD29C7F-1A83-4C75-9499-6A10A43A336C}"/>
    <cellStyle name="Comma 12 2 4 4 2" xfId="12743" xr:uid="{2FAB9B7F-BBEB-482C-88E4-49A1C6F02303}"/>
    <cellStyle name="Comma 12 2 4 5" xfId="6704" xr:uid="{306389CE-B27D-45A6-83F2-76BBACD17497}"/>
    <cellStyle name="Comma 12 2 4 5 2" xfId="15757" xr:uid="{B2AF8FA3-F864-4A04-B94D-342782730F72}"/>
    <cellStyle name="Comma 12 2 4 6" xfId="9725" xr:uid="{1A1F7296-F448-471E-905F-28C657B943A6}"/>
    <cellStyle name="Comma 12 2 5" xfId="1336" xr:uid="{D466101B-5689-4174-87F3-F299DEBF2781}"/>
    <cellStyle name="Comma 12 2 5 2" xfId="4415" xr:uid="{F519C1AE-54C6-49F7-B156-112D4811B9BC}"/>
    <cellStyle name="Comma 12 2 5 2 2" xfId="13468" xr:uid="{6038ADEA-F803-49CB-BBAF-3297D0463F20}"/>
    <cellStyle name="Comma 12 2 5 3" xfId="7429" xr:uid="{4338F83E-AF33-4C26-A01B-1BADA1110F05}"/>
    <cellStyle name="Comma 12 2 5 3 2" xfId="16482" xr:uid="{5147BF72-7FF2-4CC0-88FD-AC170CA1D143}"/>
    <cellStyle name="Comma 12 2 5 4" xfId="10450" xr:uid="{44933E12-3241-487F-AA13-B3E86ED34586}"/>
    <cellStyle name="Comma 12 2 6" xfId="2340" xr:uid="{E18BD91F-799F-488D-B4D6-7A870823C64B}"/>
    <cellStyle name="Comma 12 2 6 2" xfId="5419" xr:uid="{E90C9802-A4F1-4416-AEED-AC26B980AD51}"/>
    <cellStyle name="Comma 12 2 6 2 2" xfId="14472" xr:uid="{19024DB7-7A81-420C-B2AD-96944305C132}"/>
    <cellStyle name="Comma 12 2 6 3" xfId="8433" xr:uid="{056F9429-0EEC-43B9-87C4-623DD78FCDA8}"/>
    <cellStyle name="Comma 12 2 6 3 2" xfId="17486" xr:uid="{F3AAB796-13A5-4D4D-AE5E-A4335EBC7CAB}"/>
    <cellStyle name="Comma 12 2 6 4" xfId="11454" xr:uid="{E5375564-6505-4144-8213-886FC3ECF6AE}"/>
    <cellStyle name="Comma 12 2 7" xfId="3409" xr:uid="{F1200882-4A63-48A4-A903-E7087873DA72}"/>
    <cellStyle name="Comma 12 2 7 2" xfId="12462" xr:uid="{804E0910-A931-4224-9746-14730C8CFCD9}"/>
    <cellStyle name="Comma 12 2 8" xfId="6423" xr:uid="{6E39EDBE-F812-48CA-8CA6-B37534500207}"/>
    <cellStyle name="Comma 12 2 8 2" xfId="15476" xr:uid="{22E0C3C7-E32A-45FC-94B7-6E56F84F7130}"/>
    <cellStyle name="Comma 12 2 9" xfId="9443" xr:uid="{3804C195-BE84-44D8-8D6D-46428D949853}"/>
    <cellStyle name="Comma 12 3" xfId="341" xr:uid="{60EB3EBB-813C-46D4-9A7C-7803FDB72B0B}"/>
    <cellStyle name="Comma 12 3 2" xfId="539" xr:uid="{FDC6E7E1-6550-4FBA-AC81-E35E0816E564}"/>
    <cellStyle name="Comma 12 3 2 2" xfId="612" xr:uid="{3A74C4E8-6C99-42AB-8D0B-289EEB4CE2CD}"/>
    <cellStyle name="Comma 12 3 2 2 2" xfId="1616" xr:uid="{CA6A3948-B274-4109-99B1-B23A0B1FFF7F}"/>
    <cellStyle name="Comma 12 3 2 2 2 2" xfId="4695" xr:uid="{806DD420-FEBD-4065-9649-C26CC55722A9}"/>
    <cellStyle name="Comma 12 3 2 2 2 2 2" xfId="13748" xr:uid="{DAE3B01B-59A0-4751-B121-FF3C040D3F47}"/>
    <cellStyle name="Comma 12 3 2 2 2 3" xfId="7709" xr:uid="{FCA832C0-C3F9-44F4-89AF-F30CEC6C06BD}"/>
    <cellStyle name="Comma 12 3 2 2 2 3 2" xfId="16762" xr:uid="{08ED566F-E9EE-40F4-8B2C-2030DD7F175B}"/>
    <cellStyle name="Comma 12 3 2 2 2 4" xfId="10730" xr:uid="{BF593863-C1EA-4830-A679-42F6C572F78D}"/>
    <cellStyle name="Comma 12 3 2 2 3" xfId="2620" xr:uid="{B66A4DE9-4BCC-4DC7-AA6E-D04154EAB448}"/>
    <cellStyle name="Comma 12 3 2 2 3 2" xfId="5699" xr:uid="{BEA817DD-4DD5-4B23-9736-A92E872FE007}"/>
    <cellStyle name="Comma 12 3 2 2 3 2 2" xfId="14752" xr:uid="{55F3B34E-8641-4E2A-BA84-F4AB3AA0714A}"/>
    <cellStyle name="Comma 12 3 2 2 3 3" xfId="8713" xr:uid="{37BDED10-4804-4455-9178-E42E62CCB2CA}"/>
    <cellStyle name="Comma 12 3 2 2 3 3 2" xfId="17766" xr:uid="{3B94DBA3-0AEF-44DC-961E-1E94D128E9B9}"/>
    <cellStyle name="Comma 12 3 2 2 3 4" xfId="11734" xr:uid="{25A8D0DC-A01F-4BF7-958E-83E5F43765F2}"/>
    <cellStyle name="Comma 12 3 2 2 4" xfId="3691" xr:uid="{DAEF1E47-D6D3-4972-AB3C-57FB218522BE}"/>
    <cellStyle name="Comma 12 3 2 2 4 2" xfId="12744" xr:uid="{500FDDA8-8525-4D57-9AD0-96BA43C28BA8}"/>
    <cellStyle name="Comma 12 3 2 2 5" xfId="6705" xr:uid="{FA3B2EDC-FFB0-433C-9289-9877BC2C3377}"/>
    <cellStyle name="Comma 12 3 2 2 5 2" xfId="15758" xr:uid="{20B31C3B-25D2-421E-A68F-749EB6A979B8}"/>
    <cellStyle name="Comma 12 3 2 2 6" xfId="9726" xr:uid="{7A82C0A9-4E17-45F8-8AE6-B41B5EF58B01}"/>
    <cellStyle name="Comma 12 3 2 3" xfId="613" xr:uid="{8E76F0AE-2F96-442C-B30E-7E158F66A7C2}"/>
    <cellStyle name="Comma 12 3 2 3 2" xfId="1617" xr:uid="{1C0CCFA3-882B-4264-9CC0-705C6B178F51}"/>
    <cellStyle name="Comma 12 3 2 3 2 2" xfId="4696" xr:uid="{0BBA9C9D-C6F1-49F2-9F5C-C242BC551000}"/>
    <cellStyle name="Comma 12 3 2 3 2 2 2" xfId="13749" xr:uid="{F3825B27-4C97-48AB-ABBA-3343D93D1E1D}"/>
    <cellStyle name="Comma 12 3 2 3 2 3" xfId="7710" xr:uid="{56890385-839C-479B-8169-FB7CC8C10C0D}"/>
    <cellStyle name="Comma 12 3 2 3 2 3 2" xfId="16763" xr:uid="{655D98EF-B69A-4FEB-9A73-762FCEAE9594}"/>
    <cellStyle name="Comma 12 3 2 3 2 4" xfId="10731" xr:uid="{A68888F3-83A9-4177-96CC-EA778FB6C17D}"/>
    <cellStyle name="Comma 12 3 2 3 3" xfId="2621" xr:uid="{AB6EE5B8-381E-4784-B8DA-685149068442}"/>
    <cellStyle name="Comma 12 3 2 3 3 2" xfId="5700" xr:uid="{19FF3006-E36D-4920-8B73-EDD52F580368}"/>
    <cellStyle name="Comma 12 3 2 3 3 2 2" xfId="14753" xr:uid="{2EDD325D-97FB-4262-B0AE-5C75D53735C8}"/>
    <cellStyle name="Comma 12 3 2 3 3 3" xfId="8714" xr:uid="{4122CD18-04D7-4436-97AF-F7D38EE68DFC}"/>
    <cellStyle name="Comma 12 3 2 3 3 3 2" xfId="17767" xr:uid="{0FC94F89-5A85-4DDE-B5F9-4CE9D536D3E1}"/>
    <cellStyle name="Comma 12 3 2 3 3 4" xfId="11735" xr:uid="{2A2B44B6-ACAF-4F71-BCD5-38F9B1CE87FB}"/>
    <cellStyle name="Comma 12 3 2 3 4" xfId="3692" xr:uid="{7229BC3E-8796-42DC-BEF9-4CF3A2D89AF9}"/>
    <cellStyle name="Comma 12 3 2 3 4 2" xfId="12745" xr:uid="{C6AF34DB-41D9-44D4-8BDA-A935746A0632}"/>
    <cellStyle name="Comma 12 3 2 3 5" xfId="6706" xr:uid="{67416C2F-A6E6-47DD-AE2B-18076A8AED16}"/>
    <cellStyle name="Comma 12 3 2 3 5 2" xfId="15759" xr:uid="{81F887D5-1CCE-4506-A506-D1BC18DAE558}"/>
    <cellStyle name="Comma 12 3 2 3 6" xfId="9727" xr:uid="{7340F079-9406-4E3A-BCD2-FF2871AA2062}"/>
    <cellStyle name="Comma 12 3 2 4" xfId="1546" xr:uid="{3F58B113-BC07-4D3E-93E3-99C5F8260A58}"/>
    <cellStyle name="Comma 12 3 2 4 2" xfId="4625" xr:uid="{CB3E1406-2718-4BF7-81D9-CBE31796C44D}"/>
    <cellStyle name="Comma 12 3 2 4 2 2" xfId="13678" xr:uid="{39282C01-5693-4121-A418-96C6B8606F4B}"/>
    <cellStyle name="Comma 12 3 2 4 3" xfId="7639" xr:uid="{BCFBC809-37A9-49C5-9F0A-0CEEBA4CEEDC}"/>
    <cellStyle name="Comma 12 3 2 4 3 2" xfId="16692" xr:uid="{A215EA47-CED3-440E-8690-C9CBC9CDABF0}"/>
    <cellStyle name="Comma 12 3 2 4 4" xfId="10660" xr:uid="{77D21069-BFB8-475C-BBAB-6DBB529419A0}"/>
    <cellStyle name="Comma 12 3 2 5" xfId="2550" xr:uid="{0DD4CA10-EA7E-4DB3-A72D-07C0AE7B568C}"/>
    <cellStyle name="Comma 12 3 2 5 2" xfId="5629" xr:uid="{3F566F3E-4BEF-4E33-9E12-7C62FFCAB4EF}"/>
    <cellStyle name="Comma 12 3 2 5 2 2" xfId="14682" xr:uid="{42EE4F19-3D09-4354-B3F5-18A0A97876EC}"/>
    <cellStyle name="Comma 12 3 2 5 3" xfId="8643" xr:uid="{A79D0001-3F6D-465B-8440-070B9B1A3008}"/>
    <cellStyle name="Comma 12 3 2 5 3 2" xfId="17696" xr:uid="{F81CBC6E-29A2-43CD-8A11-D523D715B857}"/>
    <cellStyle name="Comma 12 3 2 5 4" xfId="11664" xr:uid="{9670F9C6-EEE3-4F51-9CF0-1E8947BB8FBD}"/>
    <cellStyle name="Comma 12 3 2 6" xfId="3620" xr:uid="{590D00C2-A647-4B7E-8465-135A37FFA200}"/>
    <cellStyle name="Comma 12 3 2 6 2" xfId="12673" xr:uid="{6C8784F7-1975-468A-8D33-3C80592BAB3D}"/>
    <cellStyle name="Comma 12 3 2 7" xfId="6634" xr:uid="{735C48D1-0F6B-42C2-8179-033C3DBDC4FD}"/>
    <cellStyle name="Comma 12 3 2 7 2" xfId="15687" xr:uid="{474FFA73-55C3-40C5-B619-E81F5F01896E}"/>
    <cellStyle name="Comma 12 3 2 8" xfId="9654" xr:uid="{00769E41-F812-44E3-AD61-B59D0F80F3A7}"/>
    <cellStyle name="Comma 12 3 3" xfId="614" xr:uid="{CB69432A-73DA-41A9-A4ED-8F7CB3660785}"/>
    <cellStyle name="Comma 12 3 3 2" xfId="1618" xr:uid="{9A8348C7-F29B-4E87-B71C-986A397D416D}"/>
    <cellStyle name="Comma 12 3 3 2 2" xfId="4697" xr:uid="{93D1BD60-9841-484C-BC78-1EC2371E5BFE}"/>
    <cellStyle name="Comma 12 3 3 2 2 2" xfId="13750" xr:uid="{4B84D34A-70D7-45D0-8A7C-14EA67AEAAB6}"/>
    <cellStyle name="Comma 12 3 3 2 3" xfId="7711" xr:uid="{A08A8C3E-4DE0-4813-99E6-9171A110B14A}"/>
    <cellStyle name="Comma 12 3 3 2 3 2" xfId="16764" xr:uid="{7AE64042-5ED1-41DE-AA70-F04D14A5D88F}"/>
    <cellStyle name="Comma 12 3 3 2 4" xfId="10732" xr:uid="{8054CF06-6AF9-43D9-B1AA-EF3B49E6E9A5}"/>
    <cellStyle name="Comma 12 3 3 3" xfId="2622" xr:uid="{026D4390-0FC9-4E82-9F09-13BEF9DE465B}"/>
    <cellStyle name="Comma 12 3 3 3 2" xfId="5701" xr:uid="{CC4E0E79-B805-43E0-99D8-3AD9655B02E4}"/>
    <cellStyle name="Comma 12 3 3 3 2 2" xfId="14754" xr:uid="{7EFEC4FA-B00C-4295-B864-12B6DAAA7FB7}"/>
    <cellStyle name="Comma 12 3 3 3 3" xfId="8715" xr:uid="{60E2FBC6-052F-4A9D-AC93-7C054F577D81}"/>
    <cellStyle name="Comma 12 3 3 3 3 2" xfId="17768" xr:uid="{01D297A8-B848-4868-BB1A-F6C1288AF8E7}"/>
    <cellStyle name="Comma 12 3 3 3 4" xfId="11736" xr:uid="{032C4FFD-BC37-4432-AB75-A62C332345C1}"/>
    <cellStyle name="Comma 12 3 3 4" xfId="3693" xr:uid="{E753E70C-0141-491F-BDD6-D15D0BA3B443}"/>
    <cellStyle name="Comma 12 3 3 4 2" xfId="12746" xr:uid="{7131A4A6-FCFF-4143-AD1C-4FDD1D4CE8D1}"/>
    <cellStyle name="Comma 12 3 3 5" xfId="6707" xr:uid="{43A74B0B-5CC3-4DA7-BF42-9A1E60DE9EE5}"/>
    <cellStyle name="Comma 12 3 3 5 2" xfId="15760" xr:uid="{535094B5-47A2-4F97-A058-38F14FA9B0EB}"/>
    <cellStyle name="Comma 12 3 3 6" xfId="9728" xr:uid="{B95B78D0-53FA-410A-A7E2-A1B83A7CA480}"/>
    <cellStyle name="Comma 12 3 4" xfId="615" xr:uid="{76B27350-0F74-4996-87F9-324A1C414F49}"/>
    <cellStyle name="Comma 12 3 4 2" xfId="1619" xr:uid="{A603EA74-88C9-404E-9E28-F835BCD381D8}"/>
    <cellStyle name="Comma 12 3 4 2 2" xfId="4698" xr:uid="{B9656AE5-88CC-4137-AFB0-19DEFA7ACC7B}"/>
    <cellStyle name="Comma 12 3 4 2 2 2" xfId="13751" xr:uid="{3509B621-8B84-40B0-9196-786A4BB2A47F}"/>
    <cellStyle name="Comma 12 3 4 2 3" xfId="7712" xr:uid="{1A912DD7-9124-43DA-971F-C823B8F5273D}"/>
    <cellStyle name="Comma 12 3 4 2 3 2" xfId="16765" xr:uid="{8EFFE549-E527-48BA-8369-E0CE1BD8A999}"/>
    <cellStyle name="Comma 12 3 4 2 4" xfId="10733" xr:uid="{6FE08774-F2DA-481B-8FDC-27D181DF8AB3}"/>
    <cellStyle name="Comma 12 3 4 3" xfId="2623" xr:uid="{B8DFB7B2-19D2-4DB7-90B2-6FA997DA80DD}"/>
    <cellStyle name="Comma 12 3 4 3 2" xfId="5702" xr:uid="{20079A53-BE92-478C-81F4-06F7EB52E7B6}"/>
    <cellStyle name="Comma 12 3 4 3 2 2" xfId="14755" xr:uid="{0ECD0E10-84A7-42B9-85A8-51E629E479DB}"/>
    <cellStyle name="Comma 12 3 4 3 3" xfId="8716" xr:uid="{B7C8CD18-90B9-4748-B1CF-4779941148F8}"/>
    <cellStyle name="Comma 12 3 4 3 3 2" xfId="17769" xr:uid="{2232802A-605B-4907-8316-74B2F72AA741}"/>
    <cellStyle name="Comma 12 3 4 3 4" xfId="11737" xr:uid="{3C7BDD94-41B5-40C8-8857-7F12E225B507}"/>
    <cellStyle name="Comma 12 3 4 4" xfId="3694" xr:uid="{AA357857-72DC-4023-860D-EE982371CA2A}"/>
    <cellStyle name="Comma 12 3 4 4 2" xfId="12747" xr:uid="{5EE1E9B4-0295-4003-867B-34FCCE9C46DE}"/>
    <cellStyle name="Comma 12 3 4 5" xfId="6708" xr:uid="{C975F722-152E-4698-A16B-AFF021BA8B28}"/>
    <cellStyle name="Comma 12 3 4 5 2" xfId="15761" xr:uid="{D0B8176A-A7A2-4EF7-A5CD-2B70CE158223}"/>
    <cellStyle name="Comma 12 3 4 6" xfId="9729" xr:uid="{BA387EE5-E249-4932-BD83-83038EC833F3}"/>
    <cellStyle name="Comma 12 3 5" xfId="1375" xr:uid="{30FAF098-2541-4D75-B635-B7F62008610A}"/>
    <cellStyle name="Comma 12 3 5 2" xfId="4454" xr:uid="{305767AE-1F83-4679-AA8F-34BBAB63413E}"/>
    <cellStyle name="Comma 12 3 5 2 2" xfId="13507" xr:uid="{6184B140-9949-40AC-AC10-0BAC849DA7CB}"/>
    <cellStyle name="Comma 12 3 5 3" xfId="7468" xr:uid="{D758CF7B-F485-497E-8ED4-30096423380B}"/>
    <cellStyle name="Comma 12 3 5 3 2" xfId="16521" xr:uid="{ED4CB6A6-3FF1-433F-B17B-D73188946C5D}"/>
    <cellStyle name="Comma 12 3 5 4" xfId="10489" xr:uid="{A3ABCC3E-BD96-4CA2-9247-AE647DA386CD}"/>
    <cellStyle name="Comma 12 3 6" xfId="2379" xr:uid="{A4C1C926-C22C-4CF1-91B4-32D54308FC10}"/>
    <cellStyle name="Comma 12 3 6 2" xfId="5458" xr:uid="{1AB49802-73AF-4FB4-8E06-02DE29E1E593}"/>
    <cellStyle name="Comma 12 3 6 2 2" xfId="14511" xr:uid="{210ABDEE-280F-489F-BD2E-16A6C2908C70}"/>
    <cellStyle name="Comma 12 3 6 3" xfId="8472" xr:uid="{A16BC7F9-D9A5-40AF-8419-8D3D5CE17182}"/>
    <cellStyle name="Comma 12 3 6 3 2" xfId="17525" xr:uid="{2D8ACF32-9593-43D4-A513-6009340C820D}"/>
    <cellStyle name="Comma 12 3 6 4" xfId="11493" xr:uid="{B672CA98-9D32-45C1-AFF9-2B35B30C4688}"/>
    <cellStyle name="Comma 12 3 7" xfId="3448" xr:uid="{F53F0170-EDE2-41DD-A1C2-15C6C800696F}"/>
    <cellStyle name="Comma 12 3 7 2" xfId="12501" xr:uid="{E1B18AEC-DA4A-438C-AACB-8CD26E7B3F7C}"/>
    <cellStyle name="Comma 12 3 8" xfId="6462" xr:uid="{79FAB67C-F6CB-471A-B6FB-5CCD555B7964}"/>
    <cellStyle name="Comma 12 3 8 2" xfId="15515" xr:uid="{3CE8594F-83E5-4605-9C1F-08479FFCD668}"/>
    <cellStyle name="Comma 12 3 9" xfId="9482" xr:uid="{62ED5EF6-6724-4112-8D5F-1FAE55CE71BB}"/>
    <cellStyle name="Comma 12 4" xfId="476" xr:uid="{7C33D3E9-3B79-46DF-A784-DBB29C15709C}"/>
    <cellStyle name="Comma 12 4 2" xfId="616" xr:uid="{CA898F82-D0C3-4F6F-970A-F1998D0C066A}"/>
    <cellStyle name="Comma 12 4 2 2" xfId="1620" xr:uid="{1676BCA6-75C1-46B4-AB77-43CB62F0E0EF}"/>
    <cellStyle name="Comma 12 4 2 2 2" xfId="4699" xr:uid="{BC151C9F-6052-4759-8B70-19C9E12C3856}"/>
    <cellStyle name="Comma 12 4 2 2 2 2" xfId="13752" xr:uid="{11019A48-9ADA-4834-8129-ABC486C7DE1E}"/>
    <cellStyle name="Comma 12 4 2 2 3" xfId="7713" xr:uid="{5E8CF306-2A99-4935-B20E-330AF149E0D4}"/>
    <cellStyle name="Comma 12 4 2 2 3 2" xfId="16766" xr:uid="{DB0A4B30-7D98-4F35-97FD-35782A267426}"/>
    <cellStyle name="Comma 12 4 2 2 4" xfId="10734" xr:uid="{A58439BB-2E94-40B5-B566-3B989C737AE5}"/>
    <cellStyle name="Comma 12 4 2 3" xfId="2624" xr:uid="{C218F032-1F8B-43B9-BF55-58EC73292B35}"/>
    <cellStyle name="Comma 12 4 2 3 2" xfId="5703" xr:uid="{9FF604D3-6C60-4203-B6F7-9CD06CF8A979}"/>
    <cellStyle name="Comma 12 4 2 3 2 2" xfId="14756" xr:uid="{08015120-838C-426A-B9E1-2DA14740A095}"/>
    <cellStyle name="Comma 12 4 2 3 3" xfId="8717" xr:uid="{0298C265-6B59-4535-9461-D50CB588F2E1}"/>
    <cellStyle name="Comma 12 4 2 3 3 2" xfId="17770" xr:uid="{58AE9B47-28F9-4FFF-82E7-B68867C51FB5}"/>
    <cellStyle name="Comma 12 4 2 3 4" xfId="11738" xr:uid="{95C76799-72E3-4174-897D-AA63162558DE}"/>
    <cellStyle name="Comma 12 4 2 4" xfId="3695" xr:uid="{E9AD492B-79CD-4CE4-8BA7-153191710E7F}"/>
    <cellStyle name="Comma 12 4 2 4 2" xfId="12748" xr:uid="{17379BFE-D117-4321-8D56-FE066CCB757C}"/>
    <cellStyle name="Comma 12 4 2 5" xfId="6709" xr:uid="{8D3EBF6B-73A1-48C9-AC01-690AF352BAC5}"/>
    <cellStyle name="Comma 12 4 2 5 2" xfId="15762" xr:uid="{B2E5B9BC-522C-4A56-8ABA-B6212DBC6FDF}"/>
    <cellStyle name="Comma 12 4 2 6" xfId="9730" xr:uid="{C3EE9848-AD65-4016-B3E9-7B3EB4BD52BE}"/>
    <cellStyle name="Comma 12 4 3" xfId="617" xr:uid="{4B1B22E2-FF20-41DB-BDFC-DB515E448E46}"/>
    <cellStyle name="Comma 12 4 3 2" xfId="1621" xr:uid="{6E3F5210-0D6C-41D1-9857-D8EEB7991AFA}"/>
    <cellStyle name="Comma 12 4 3 2 2" xfId="4700" xr:uid="{84F5A59F-B3BA-4676-949B-1E76A4C24198}"/>
    <cellStyle name="Comma 12 4 3 2 2 2" xfId="13753" xr:uid="{96352C32-7D01-42FE-82A6-6811E0D5F729}"/>
    <cellStyle name="Comma 12 4 3 2 3" xfId="7714" xr:uid="{9B405D5A-2FE3-497F-8488-DD9603EAED27}"/>
    <cellStyle name="Comma 12 4 3 2 3 2" xfId="16767" xr:uid="{497DCFD8-E3E2-4713-B471-E88F163682C2}"/>
    <cellStyle name="Comma 12 4 3 2 4" xfId="10735" xr:uid="{CEFC7F2B-8A32-426B-B26A-0A57A785015C}"/>
    <cellStyle name="Comma 12 4 3 3" xfId="2625" xr:uid="{6E1D7780-C817-47AD-B3EA-26B5B43800DA}"/>
    <cellStyle name="Comma 12 4 3 3 2" xfId="5704" xr:uid="{0695966E-BADB-439D-B71F-CECCDA710168}"/>
    <cellStyle name="Comma 12 4 3 3 2 2" xfId="14757" xr:uid="{EE3B1EC3-39AD-479D-B29E-11B478E83D91}"/>
    <cellStyle name="Comma 12 4 3 3 3" xfId="8718" xr:uid="{36D7CAF9-CAB0-4A73-B242-865AD284D57C}"/>
    <cellStyle name="Comma 12 4 3 3 3 2" xfId="17771" xr:uid="{853FED01-0C15-41D1-8E50-FC2EF7AE4367}"/>
    <cellStyle name="Comma 12 4 3 3 4" xfId="11739" xr:uid="{9D28FDB9-1026-4919-AD75-2587C4B0078A}"/>
    <cellStyle name="Comma 12 4 3 4" xfId="3696" xr:uid="{6DCDFEF5-84E9-4124-ADF4-E41215D4BD7A}"/>
    <cellStyle name="Comma 12 4 3 4 2" xfId="12749" xr:uid="{5A5199E3-ED30-4627-BCA3-EDAFB33D2C1D}"/>
    <cellStyle name="Comma 12 4 3 5" xfId="6710" xr:uid="{9D48D66A-D151-46EF-BA2D-271754D9270D}"/>
    <cellStyle name="Comma 12 4 3 5 2" xfId="15763" xr:uid="{D698B041-E7FC-4650-BB15-435E9B9A8867}"/>
    <cellStyle name="Comma 12 4 3 6" xfId="9731" xr:uid="{9D569F8E-C31A-4D34-A479-B409EF6A3322}"/>
    <cellStyle name="Comma 12 4 4" xfId="1485" xr:uid="{DBCEB0AE-1FFE-4352-AEBC-49733294F199}"/>
    <cellStyle name="Comma 12 4 4 2" xfId="4564" xr:uid="{1FD71C74-C7EF-40D1-95A7-BDAEE4EF6BA3}"/>
    <cellStyle name="Comma 12 4 4 2 2" xfId="13617" xr:uid="{A2AA09C4-E96F-466D-B90A-122946CFA2AC}"/>
    <cellStyle name="Comma 12 4 4 3" xfId="7578" xr:uid="{DC7FDDD2-9EDE-4AE9-A5CE-E6CE196AAC98}"/>
    <cellStyle name="Comma 12 4 4 3 2" xfId="16631" xr:uid="{69153D6E-8FF9-441E-B328-D0A1458BEBDA}"/>
    <cellStyle name="Comma 12 4 4 4" xfId="10599" xr:uid="{E61CE474-F087-4FDB-95CB-839D3838A8D0}"/>
    <cellStyle name="Comma 12 4 5" xfId="2489" xr:uid="{0096440C-A64E-4460-A59D-B7B3E4A7D6DF}"/>
    <cellStyle name="Comma 12 4 5 2" xfId="5568" xr:uid="{8EEA9E2F-F16A-4574-A5BA-AB66166FCA8F}"/>
    <cellStyle name="Comma 12 4 5 2 2" xfId="14621" xr:uid="{601031B7-077D-4485-A2A1-BEB3FDCC2551}"/>
    <cellStyle name="Comma 12 4 5 3" xfId="8582" xr:uid="{EF47A738-C485-4AD4-844F-30A5C7537EE0}"/>
    <cellStyle name="Comma 12 4 5 3 2" xfId="17635" xr:uid="{97A17EE9-5670-406C-AB67-DE853670C28D}"/>
    <cellStyle name="Comma 12 4 5 4" xfId="11603" xr:uid="{8AC4AFCB-33B7-40F8-BDA1-A60491EF0606}"/>
    <cellStyle name="Comma 12 4 6" xfId="3559" xr:uid="{F9E9157A-157C-428A-8ADF-1CD6C5CA4C5F}"/>
    <cellStyle name="Comma 12 4 6 2" xfId="12612" xr:uid="{A48F5387-18C4-4F5E-8905-D41C4E7A8944}"/>
    <cellStyle name="Comma 12 4 7" xfId="6573" xr:uid="{0B2EEDD3-BAAA-4F63-A648-7278AAF3CB77}"/>
    <cellStyle name="Comma 12 4 7 2" xfId="15626" xr:uid="{1EAA8711-3355-4AB8-92DF-5D7A50B5635C}"/>
    <cellStyle name="Comma 12 4 8" xfId="9593" xr:uid="{690065DB-611E-46D7-9F92-0608B10AEDB8}"/>
    <cellStyle name="Comma 12 5" xfId="618" xr:uid="{7B073FB9-EF9B-4E13-AC84-19C2ACA22284}"/>
    <cellStyle name="Comma 12 5 2" xfId="1622" xr:uid="{56314E29-F782-478D-909B-A2B25749D07E}"/>
    <cellStyle name="Comma 12 5 2 2" xfId="4701" xr:uid="{00179601-EB05-4DC8-87FE-5A9DCAB31C04}"/>
    <cellStyle name="Comma 12 5 2 2 2" xfId="13754" xr:uid="{F6B4985F-3C09-4027-97B9-AF726D0006AF}"/>
    <cellStyle name="Comma 12 5 2 3" xfId="7715" xr:uid="{04C614D2-1FF1-4376-98F0-C23144D123F3}"/>
    <cellStyle name="Comma 12 5 2 3 2" xfId="16768" xr:uid="{D27274C6-D081-4723-BB8E-14DC46ABF001}"/>
    <cellStyle name="Comma 12 5 2 4" xfId="10736" xr:uid="{494C8DEF-2725-476E-BFC5-8D97589BA8DB}"/>
    <cellStyle name="Comma 12 5 3" xfId="2626" xr:uid="{4575B8BD-7E2E-4F85-B0E5-A48DD0369DCC}"/>
    <cellStyle name="Comma 12 5 3 2" xfId="5705" xr:uid="{A818F2AE-A95A-47D2-BE80-13D3AC3BC8D4}"/>
    <cellStyle name="Comma 12 5 3 2 2" xfId="14758" xr:uid="{FAE33D99-33E6-4720-859E-E9F88DBF7855}"/>
    <cellStyle name="Comma 12 5 3 3" xfId="8719" xr:uid="{2221D569-70C9-4778-B8BD-C26F4EDEEACA}"/>
    <cellStyle name="Comma 12 5 3 3 2" xfId="17772" xr:uid="{0527F0D3-2C59-4C62-82AD-5DD2F9363519}"/>
    <cellStyle name="Comma 12 5 3 4" xfId="11740" xr:uid="{EED76EBB-A460-4301-AE04-649A41851782}"/>
    <cellStyle name="Comma 12 5 4" xfId="3697" xr:uid="{1F1BF715-ED12-4016-8642-FD42A82B56E7}"/>
    <cellStyle name="Comma 12 5 4 2" xfId="12750" xr:uid="{6E89ACC4-FDFD-4B1F-BA42-83D46FB3DAB3}"/>
    <cellStyle name="Comma 12 5 5" xfId="6711" xr:uid="{711258A5-BA73-4555-95E5-9E4267FB454C}"/>
    <cellStyle name="Comma 12 5 5 2" xfId="15764" xr:uid="{94E7DAC7-8ACB-4FA7-93B7-83EE4A9B20A6}"/>
    <cellStyle name="Comma 12 5 6" xfId="9732" xr:uid="{667EB1D4-5FC7-4F43-841D-7E98E00072EE}"/>
    <cellStyle name="Comma 12 6" xfId="619" xr:uid="{8C11AB54-F999-4AD5-AD09-4465BDF65786}"/>
    <cellStyle name="Comma 12 6 2" xfId="1623" xr:uid="{0E0618A8-64D9-433D-A840-87291E8D9578}"/>
    <cellStyle name="Comma 12 6 2 2" xfId="4702" xr:uid="{C1469C14-21B0-4BC0-8012-44C721052840}"/>
    <cellStyle name="Comma 12 6 2 2 2" xfId="13755" xr:uid="{91E0EEC6-B4C6-4EAC-9A04-D602C902BDE4}"/>
    <cellStyle name="Comma 12 6 2 3" xfId="7716" xr:uid="{FCF675CD-FC0A-4210-941C-1D48F1FABD4E}"/>
    <cellStyle name="Comma 12 6 2 3 2" xfId="16769" xr:uid="{3E4CA04B-67AD-48E3-A390-D60B8A61D38F}"/>
    <cellStyle name="Comma 12 6 2 4" xfId="10737" xr:uid="{2ADFE4B7-4C5D-4197-BBCC-1726EDC70F0A}"/>
    <cellStyle name="Comma 12 6 3" xfId="2627" xr:uid="{98B0FB51-B762-44BB-8AE4-AADEDE5C08A3}"/>
    <cellStyle name="Comma 12 6 3 2" xfId="5706" xr:uid="{960525CA-76BA-4B41-8ECB-18B39898AFD7}"/>
    <cellStyle name="Comma 12 6 3 2 2" xfId="14759" xr:uid="{AE6694B5-5278-4B3C-B834-AA3D811A311C}"/>
    <cellStyle name="Comma 12 6 3 3" xfId="8720" xr:uid="{30EB75CA-A561-4F34-91B2-4CCB1039256B}"/>
    <cellStyle name="Comma 12 6 3 3 2" xfId="17773" xr:uid="{846E97BD-76F9-4B61-89EB-221A49C66584}"/>
    <cellStyle name="Comma 12 6 3 4" xfId="11741" xr:uid="{E12F504F-265B-477A-A9EE-077473A79F97}"/>
    <cellStyle name="Comma 12 6 4" xfId="3698" xr:uid="{CA1E145D-7795-4303-B198-0E1EF75E73C7}"/>
    <cellStyle name="Comma 12 6 4 2" xfId="12751" xr:uid="{688704EA-4A60-4BA6-9A6F-21C66C320F47}"/>
    <cellStyle name="Comma 12 6 5" xfId="6712" xr:uid="{7BDD1F4E-C952-4FAD-9726-FED7480F9E21}"/>
    <cellStyle name="Comma 12 6 5 2" xfId="15765" xr:uid="{61FAEBCB-70E6-4B5B-B9E4-64451E663DBB}"/>
    <cellStyle name="Comma 12 6 6" xfId="9733" xr:uid="{17C7665F-888B-4252-90DC-CA7803B0E16C}"/>
    <cellStyle name="Comma 12 7" xfId="1314" xr:uid="{196B23CC-4432-4C6A-A11B-194892A9F4FD}"/>
    <cellStyle name="Comma 12 7 2" xfId="4393" xr:uid="{8295AB94-4313-498D-957F-B22D43BBD8AF}"/>
    <cellStyle name="Comma 12 7 2 2" xfId="13446" xr:uid="{0649E2B7-BA5D-4A4F-825B-4A1BC353C5A8}"/>
    <cellStyle name="Comma 12 7 3" xfId="7407" xr:uid="{C4F506DB-40D7-41EC-8A4F-9751789D39BD}"/>
    <cellStyle name="Comma 12 7 3 2" xfId="16460" xr:uid="{27017B9C-1C0D-4EAB-A062-F596E6F4F06D}"/>
    <cellStyle name="Comma 12 7 4" xfId="10428" xr:uid="{B3EECF67-2ABD-4006-AD5E-A10F02CD9820}"/>
    <cellStyle name="Comma 12 8" xfId="2318" xr:uid="{0A52A3E9-33EB-4230-A105-81823DB0D805}"/>
    <cellStyle name="Comma 12 8 2" xfId="5397" xr:uid="{62858DDB-0B19-4FDC-8D02-505B4957CCF7}"/>
    <cellStyle name="Comma 12 8 2 2" xfId="14450" xr:uid="{557A001D-AB02-45D7-9143-E6514A375333}"/>
    <cellStyle name="Comma 12 8 3" xfId="8411" xr:uid="{9F158FF3-F601-4570-8B80-93F330C9DAFF}"/>
    <cellStyle name="Comma 12 8 3 2" xfId="17464" xr:uid="{FB295B70-3976-4761-A0C1-FF6D5810701B}"/>
    <cellStyle name="Comma 12 8 4" xfId="11432" xr:uid="{24A27186-61F7-4DAA-A472-5AB228B00AD9}"/>
    <cellStyle name="Comma 12 9" xfId="3387" xr:uid="{37141EDA-8A10-4AA7-9202-EC4F229ABBF5}"/>
    <cellStyle name="Comma 12 9 2" xfId="12440" xr:uid="{BDD5B965-128C-49FA-838D-F2EFCE2DC9AE}"/>
    <cellStyle name="Comma 13" xfId="288" xr:uid="{FE4BDF8B-B7D6-4B81-B911-D951E81B8518}"/>
    <cellStyle name="Comma 13 10" xfId="9456" xr:uid="{6349987E-0ACD-428A-A61B-5CF03CCA9529}"/>
    <cellStyle name="Comma 13 2" xfId="354" xr:uid="{DE5861FE-61F7-4EC7-A697-BB01493BEEC8}"/>
    <cellStyle name="Comma 13 2 2" xfId="552" xr:uid="{4FA577E1-A7BA-41D6-8364-05DE1D1AD371}"/>
    <cellStyle name="Comma 13 2 2 2" xfId="620" xr:uid="{F4D893A4-0479-439A-A854-DF1AE8158053}"/>
    <cellStyle name="Comma 13 2 2 2 2" xfId="1624" xr:uid="{F3D2D4A5-A500-4629-8771-7A462074A45E}"/>
    <cellStyle name="Comma 13 2 2 2 2 2" xfId="4703" xr:uid="{ED043EDC-7D79-4878-BA59-783424CB9EC8}"/>
    <cellStyle name="Comma 13 2 2 2 2 2 2" xfId="13756" xr:uid="{3A9CB016-8B39-4784-A570-6E8AE2F50D88}"/>
    <cellStyle name="Comma 13 2 2 2 2 3" xfId="7717" xr:uid="{EBEAC3C7-190C-4068-91E7-3111A11610ED}"/>
    <cellStyle name="Comma 13 2 2 2 2 3 2" xfId="16770" xr:uid="{21BFD3FE-6040-4C24-AA78-D9D079F5ED3A}"/>
    <cellStyle name="Comma 13 2 2 2 2 4" xfId="10738" xr:uid="{3F3BEA4E-0CEF-4B24-BE44-E18665D7641E}"/>
    <cellStyle name="Comma 13 2 2 2 3" xfId="2628" xr:uid="{35DB92DB-8A3D-4E2A-9FFB-2E5921CF7BFB}"/>
    <cellStyle name="Comma 13 2 2 2 3 2" xfId="5707" xr:uid="{D7E81F31-A512-4060-9E8F-DE2DD537EA0E}"/>
    <cellStyle name="Comma 13 2 2 2 3 2 2" xfId="14760" xr:uid="{A0091979-F3C1-4EAF-BE0D-02693801AD78}"/>
    <cellStyle name="Comma 13 2 2 2 3 3" xfId="8721" xr:uid="{28AFCA71-DF65-4509-812E-54D071F69C80}"/>
    <cellStyle name="Comma 13 2 2 2 3 3 2" xfId="17774" xr:uid="{F70D3A1C-6756-4045-948A-AAA34F93850A}"/>
    <cellStyle name="Comma 13 2 2 2 3 4" xfId="11742" xr:uid="{1D110379-D51D-4FFE-B958-7E8E225A2163}"/>
    <cellStyle name="Comma 13 2 2 2 4" xfId="3699" xr:uid="{73A0559E-224B-4545-99DE-4EB1C83413B4}"/>
    <cellStyle name="Comma 13 2 2 2 4 2" xfId="12752" xr:uid="{25478A59-F880-4ED9-9B86-60CE6C2BE276}"/>
    <cellStyle name="Comma 13 2 2 2 5" xfId="6713" xr:uid="{85E9A4DF-9072-40A3-BF3C-167859A6528E}"/>
    <cellStyle name="Comma 13 2 2 2 5 2" xfId="15766" xr:uid="{D9887806-AD6C-4DA3-94F0-5E9AEE99BF53}"/>
    <cellStyle name="Comma 13 2 2 2 6" xfId="9734" xr:uid="{7C14DC2C-4463-4E66-8491-B7D0C1E5C544}"/>
    <cellStyle name="Comma 13 2 2 3" xfId="621" xr:uid="{99BDA2FE-6576-4FDC-8FA0-4B112AC56110}"/>
    <cellStyle name="Comma 13 2 2 3 2" xfId="1625" xr:uid="{54568C05-9B93-4AD7-93E7-59A9659CF541}"/>
    <cellStyle name="Comma 13 2 2 3 2 2" xfId="4704" xr:uid="{9C65041D-2633-4365-930D-9220F7EE9B21}"/>
    <cellStyle name="Comma 13 2 2 3 2 2 2" xfId="13757" xr:uid="{28431506-DDBA-4B03-9956-B8E7BA368EFB}"/>
    <cellStyle name="Comma 13 2 2 3 2 3" xfId="7718" xr:uid="{A0C884E1-6F51-4B9F-86B3-A07F1D397C0A}"/>
    <cellStyle name="Comma 13 2 2 3 2 3 2" xfId="16771" xr:uid="{C5B39B30-A34B-4CA6-B512-EFB79F76C57E}"/>
    <cellStyle name="Comma 13 2 2 3 2 4" xfId="10739" xr:uid="{FF4817EC-C82A-436B-A31B-802C1787F44D}"/>
    <cellStyle name="Comma 13 2 2 3 3" xfId="2629" xr:uid="{A62DC389-9607-46A3-ADBC-92D96BEB082D}"/>
    <cellStyle name="Comma 13 2 2 3 3 2" xfId="5708" xr:uid="{B8122A93-A4A6-48ED-BBE2-B365EFBD0B23}"/>
    <cellStyle name="Comma 13 2 2 3 3 2 2" xfId="14761" xr:uid="{876382E1-8A11-418E-A8F5-FD99F61E939B}"/>
    <cellStyle name="Comma 13 2 2 3 3 3" xfId="8722" xr:uid="{AFB7D292-DFFA-4826-A38F-EB39D458F7F3}"/>
    <cellStyle name="Comma 13 2 2 3 3 3 2" xfId="17775" xr:uid="{F30229E8-602B-4EEE-A7C8-D3EAB80C0E47}"/>
    <cellStyle name="Comma 13 2 2 3 3 4" xfId="11743" xr:uid="{303CB373-E055-4DDC-BA97-B938A626CDE7}"/>
    <cellStyle name="Comma 13 2 2 3 4" xfId="3700" xr:uid="{9DAF4776-0FD5-4879-95E5-0542C3CFDBC9}"/>
    <cellStyle name="Comma 13 2 2 3 4 2" xfId="12753" xr:uid="{1ADAF352-27F0-4611-8D74-3A63F71DB871}"/>
    <cellStyle name="Comma 13 2 2 3 5" xfId="6714" xr:uid="{0F027581-E7CE-40D5-8EE0-9783137FDA65}"/>
    <cellStyle name="Comma 13 2 2 3 5 2" xfId="15767" xr:uid="{DCC47E9E-3C54-4DBC-8FFB-0B05384AE5C1}"/>
    <cellStyle name="Comma 13 2 2 3 6" xfId="9735" xr:uid="{4740DB2D-5D25-44B9-933B-4572F14148A5}"/>
    <cellStyle name="Comma 13 2 2 4" xfId="1559" xr:uid="{C3199B87-63D5-4EAD-A87E-0BDA5F1AF4B5}"/>
    <cellStyle name="Comma 13 2 2 4 2" xfId="4638" xr:uid="{502CB51D-FFD9-486C-9942-0A5E5811C904}"/>
    <cellStyle name="Comma 13 2 2 4 2 2" xfId="13691" xr:uid="{72B1AC42-84A0-4530-A929-1D2C3905D2FF}"/>
    <cellStyle name="Comma 13 2 2 4 3" xfId="7652" xr:uid="{21190D2B-CA9A-4A1F-87AB-5D4A839DB6E2}"/>
    <cellStyle name="Comma 13 2 2 4 3 2" xfId="16705" xr:uid="{44E93D44-83EC-4E2B-A818-24A4CD0E212A}"/>
    <cellStyle name="Comma 13 2 2 4 4" xfId="10673" xr:uid="{D19B66B2-A36C-4533-A6C8-BEF38A177626}"/>
    <cellStyle name="Comma 13 2 2 5" xfId="2563" xr:uid="{F19A5EDF-9E0F-4CC1-8C3A-BCACE7C61ABA}"/>
    <cellStyle name="Comma 13 2 2 5 2" xfId="5642" xr:uid="{69D8E9BD-F038-4CB8-B475-1DDA70525688}"/>
    <cellStyle name="Comma 13 2 2 5 2 2" xfId="14695" xr:uid="{F5631C60-E207-4E30-BFA4-54FA84790E98}"/>
    <cellStyle name="Comma 13 2 2 5 3" xfId="8656" xr:uid="{B0074B04-4E2D-47B0-A4E5-89BCE518467E}"/>
    <cellStyle name="Comma 13 2 2 5 3 2" xfId="17709" xr:uid="{A2FDB260-EC8B-4049-A3FF-854C3A3EECD0}"/>
    <cellStyle name="Comma 13 2 2 5 4" xfId="11677" xr:uid="{8AC311A6-8021-4E8D-A7A6-CBBA76602630}"/>
    <cellStyle name="Comma 13 2 2 6" xfId="3633" xr:uid="{30088DFB-3331-497C-8670-3FB9D9A6C239}"/>
    <cellStyle name="Comma 13 2 2 6 2" xfId="12686" xr:uid="{4F8A92F3-9753-4ECF-876E-0F44930B1D17}"/>
    <cellStyle name="Comma 13 2 2 7" xfId="6647" xr:uid="{B3BB529C-645D-420F-885A-59AECB933972}"/>
    <cellStyle name="Comma 13 2 2 7 2" xfId="15700" xr:uid="{7065AFEB-ED38-413B-AE62-DEFAC9B6E35A}"/>
    <cellStyle name="Comma 13 2 2 8" xfId="9667" xr:uid="{D68DA014-8E82-498E-8335-5500EF2CA3CB}"/>
    <cellStyle name="Comma 13 2 3" xfId="622" xr:uid="{8706763F-F1A6-4C3D-8CE0-5D8AA5650F42}"/>
    <cellStyle name="Comma 13 2 3 2" xfId="1626" xr:uid="{1DCD8A08-F556-4CBC-A65A-BBD226480399}"/>
    <cellStyle name="Comma 13 2 3 2 2" xfId="4705" xr:uid="{C0A605B6-2A02-4906-A9A6-0AD811028CCB}"/>
    <cellStyle name="Comma 13 2 3 2 2 2" xfId="13758" xr:uid="{80198F12-9FD4-4070-AE43-C7DDBDFBF8AE}"/>
    <cellStyle name="Comma 13 2 3 2 3" xfId="7719" xr:uid="{A18826C0-D9C5-46DD-8BD5-D7544C60AC09}"/>
    <cellStyle name="Comma 13 2 3 2 3 2" xfId="16772" xr:uid="{7CE3F10B-CB2E-4C0C-A8F8-044E74B3D970}"/>
    <cellStyle name="Comma 13 2 3 2 4" xfId="10740" xr:uid="{D1BA1BB9-F6E4-4EF4-B22F-C46600FDDB63}"/>
    <cellStyle name="Comma 13 2 3 3" xfId="2630" xr:uid="{C8AA13B9-9C04-44D1-A104-BCB796DB40B9}"/>
    <cellStyle name="Comma 13 2 3 3 2" xfId="5709" xr:uid="{A0D18F67-4489-4EBF-B301-3C84C0E309E0}"/>
    <cellStyle name="Comma 13 2 3 3 2 2" xfId="14762" xr:uid="{927B1568-F22E-4B43-893A-D8EF471261AE}"/>
    <cellStyle name="Comma 13 2 3 3 3" xfId="8723" xr:uid="{85DB0385-E7A0-4BA6-A7BA-1026E6820C5C}"/>
    <cellStyle name="Comma 13 2 3 3 3 2" xfId="17776" xr:uid="{1AC9DD43-F11B-4226-BBB6-CF9243CAAD46}"/>
    <cellStyle name="Comma 13 2 3 3 4" xfId="11744" xr:uid="{97BD5F3E-2A7B-4BD5-99BA-5A11AE45CBB5}"/>
    <cellStyle name="Comma 13 2 3 4" xfId="3701" xr:uid="{29974080-5DAC-49DC-A84A-1ED147C56EB5}"/>
    <cellStyle name="Comma 13 2 3 4 2" xfId="12754" xr:uid="{9EE598B4-4564-47CA-A0F8-755AD2374875}"/>
    <cellStyle name="Comma 13 2 3 5" xfId="6715" xr:uid="{9CE19AAE-6D2D-4842-9397-A8424FE551CC}"/>
    <cellStyle name="Comma 13 2 3 5 2" xfId="15768" xr:uid="{A3B94046-E826-4E3D-B637-B239B0E04276}"/>
    <cellStyle name="Comma 13 2 3 6" xfId="9736" xr:uid="{AEA871AF-E32B-4B02-884B-C7B14D916CF1}"/>
    <cellStyle name="Comma 13 2 4" xfId="623" xr:uid="{479A7215-5C53-4EC0-9DC8-A9014F8BD162}"/>
    <cellStyle name="Comma 13 2 4 2" xfId="1627" xr:uid="{3E9D4B85-D72D-4291-9CF5-4299C855635F}"/>
    <cellStyle name="Comma 13 2 4 2 2" xfId="4706" xr:uid="{C6148538-8F80-4918-864E-BB5C94E1C5A6}"/>
    <cellStyle name="Comma 13 2 4 2 2 2" xfId="13759" xr:uid="{CBE214EF-131C-4EA9-84AB-854C0C54AAF2}"/>
    <cellStyle name="Comma 13 2 4 2 3" xfId="7720" xr:uid="{097B5AC5-669B-422B-8280-0D9D30C5DB4B}"/>
    <cellStyle name="Comma 13 2 4 2 3 2" xfId="16773" xr:uid="{10E80FEF-A580-4A73-84EA-5D5F0F82FEF3}"/>
    <cellStyle name="Comma 13 2 4 2 4" xfId="10741" xr:uid="{7A4AC7FA-9297-4614-A668-D500B9F538EF}"/>
    <cellStyle name="Comma 13 2 4 3" xfId="2631" xr:uid="{C966CB4B-780C-489E-BB76-1894076C332B}"/>
    <cellStyle name="Comma 13 2 4 3 2" xfId="5710" xr:uid="{6ED7E7C1-E09E-4C28-AB71-BED7F4413F24}"/>
    <cellStyle name="Comma 13 2 4 3 2 2" xfId="14763" xr:uid="{D5EFC4BD-5790-4206-BD0C-B09F0566AD7C}"/>
    <cellStyle name="Comma 13 2 4 3 3" xfId="8724" xr:uid="{BF6767EB-6828-4110-A80B-338396A0B301}"/>
    <cellStyle name="Comma 13 2 4 3 3 2" xfId="17777" xr:uid="{525C0269-7103-4BD0-BBDE-87A74391CE6B}"/>
    <cellStyle name="Comma 13 2 4 3 4" xfId="11745" xr:uid="{4FB92FDB-8424-4116-A8D3-BD49879DAC97}"/>
    <cellStyle name="Comma 13 2 4 4" xfId="3702" xr:uid="{AC0B0EC2-FD27-41E5-B086-C51648EB9768}"/>
    <cellStyle name="Comma 13 2 4 4 2" xfId="12755" xr:uid="{2BAFDCB7-50D3-4F8F-A5CA-AE2017EE48CD}"/>
    <cellStyle name="Comma 13 2 4 5" xfId="6716" xr:uid="{328D698C-D1F6-4285-8578-1CBBE803110B}"/>
    <cellStyle name="Comma 13 2 4 5 2" xfId="15769" xr:uid="{D9858324-4A5E-413F-9013-297F8D7C16AB}"/>
    <cellStyle name="Comma 13 2 4 6" xfId="9737" xr:uid="{8B2A9638-94F0-4F69-B18B-06B1C4A23768}"/>
    <cellStyle name="Comma 13 2 5" xfId="1388" xr:uid="{A0AEC4ED-B3EC-4E1F-83DA-44B8E4FB6EF0}"/>
    <cellStyle name="Comma 13 2 5 2" xfId="4467" xr:uid="{2D323783-99F7-43ED-9DFD-DCDD6D0A92DD}"/>
    <cellStyle name="Comma 13 2 5 2 2" xfId="13520" xr:uid="{0F68534D-A8BE-4BEB-A733-826821EB5938}"/>
    <cellStyle name="Comma 13 2 5 3" xfId="7481" xr:uid="{69877994-2DB0-4D5D-88F4-C51326451681}"/>
    <cellStyle name="Comma 13 2 5 3 2" xfId="16534" xr:uid="{21480742-E75D-4146-8F30-25C0109B5276}"/>
    <cellStyle name="Comma 13 2 5 4" xfId="10502" xr:uid="{23A40B8F-4424-4CB0-B16B-2311679BA018}"/>
    <cellStyle name="Comma 13 2 6" xfId="2392" xr:uid="{2B38809D-30AF-413C-B4BD-AC45AB4FAEDE}"/>
    <cellStyle name="Comma 13 2 6 2" xfId="5471" xr:uid="{1D770361-8325-4C5E-86C1-1A6BC50DAF09}"/>
    <cellStyle name="Comma 13 2 6 2 2" xfId="14524" xr:uid="{207EFE2F-D127-43CC-B922-92B04AB74A76}"/>
    <cellStyle name="Comma 13 2 6 3" xfId="8485" xr:uid="{D2EAFEFE-4194-4281-B5BD-DC0C72FF3284}"/>
    <cellStyle name="Comma 13 2 6 3 2" xfId="17538" xr:uid="{C2B5D35F-7129-464D-8EB8-7DDE076148C2}"/>
    <cellStyle name="Comma 13 2 6 4" xfId="11506" xr:uid="{03051C2B-A48A-4874-A591-9A66C530DE71}"/>
    <cellStyle name="Comma 13 2 7" xfId="3461" xr:uid="{36F60578-FE0C-4B38-BE90-8A82FAF16C42}"/>
    <cellStyle name="Comma 13 2 7 2" xfId="12514" xr:uid="{731FA7BD-4322-400E-83F3-C6F8AAE57590}"/>
    <cellStyle name="Comma 13 2 8" xfId="6475" xr:uid="{F412B71F-FCBB-43FF-8C0F-31D37D567DD5}"/>
    <cellStyle name="Comma 13 2 8 2" xfId="15528" xr:uid="{FB5CE01A-5260-4F15-A31E-DB2F54608BB3}"/>
    <cellStyle name="Comma 13 2 9" xfId="9495" xr:uid="{0FFAAD11-7263-42A3-86A0-BC84245BA3F3}"/>
    <cellStyle name="Comma 13 3" xfId="512" xr:uid="{5974EE2C-86B1-416D-85F6-CE50426952DA}"/>
    <cellStyle name="Comma 13 3 2" xfId="624" xr:uid="{B23CEAFE-1C69-4F50-9627-02E4F83594CF}"/>
    <cellStyle name="Comma 13 3 2 2" xfId="1628" xr:uid="{009AACFE-CFCB-4A28-BDFA-E951CB6A0BDA}"/>
    <cellStyle name="Comma 13 3 2 2 2" xfId="4707" xr:uid="{A8621DCD-FD67-4944-9B4E-C91ACE768553}"/>
    <cellStyle name="Comma 13 3 2 2 2 2" xfId="13760" xr:uid="{06E03A77-5699-4665-AE5C-42E7CA97BC60}"/>
    <cellStyle name="Comma 13 3 2 2 3" xfId="7721" xr:uid="{A7FFBFB3-9375-4522-B64D-B1F7C352C662}"/>
    <cellStyle name="Comma 13 3 2 2 3 2" xfId="16774" xr:uid="{50814307-01B5-4A6D-A6B1-3B524278A76A}"/>
    <cellStyle name="Comma 13 3 2 2 4" xfId="10742" xr:uid="{67FADCB0-26DC-4ED9-A419-90B2FDEFD6A0}"/>
    <cellStyle name="Comma 13 3 2 3" xfId="2632" xr:uid="{85FF8281-034D-412C-B701-EB270A4266EA}"/>
    <cellStyle name="Comma 13 3 2 3 2" xfId="5711" xr:uid="{75FF1871-E635-4B8D-8575-FC0889C0024A}"/>
    <cellStyle name="Comma 13 3 2 3 2 2" xfId="14764" xr:uid="{4BD6C71C-F966-492A-864C-195DA843CF8C}"/>
    <cellStyle name="Comma 13 3 2 3 3" xfId="8725" xr:uid="{F727BC87-F17F-49B5-B632-684A53C16D6E}"/>
    <cellStyle name="Comma 13 3 2 3 3 2" xfId="17778" xr:uid="{646BD075-2EF9-4AD7-B88D-0E54FC902842}"/>
    <cellStyle name="Comma 13 3 2 3 4" xfId="11746" xr:uid="{86716E64-3A59-45C2-B285-B53FAA2D6B4A}"/>
    <cellStyle name="Comma 13 3 2 4" xfId="3703" xr:uid="{6CD6CBF4-B250-480D-A25A-8501242AA057}"/>
    <cellStyle name="Comma 13 3 2 4 2" xfId="12756" xr:uid="{47AD6112-1F67-4471-A933-FA67CB7E97B4}"/>
    <cellStyle name="Comma 13 3 2 5" xfId="6717" xr:uid="{F8892EC0-83AB-437B-8D72-01C67F859BA7}"/>
    <cellStyle name="Comma 13 3 2 5 2" xfId="15770" xr:uid="{6B2713CC-BC99-4DFE-BA07-4578E7F0AEB7}"/>
    <cellStyle name="Comma 13 3 2 6" xfId="9738" xr:uid="{B2DF2339-2899-4B19-BFB2-85980C349AFA}"/>
    <cellStyle name="Comma 13 3 3" xfId="625" xr:uid="{2E1D12DF-D3E7-4BAD-B863-ECD299B50BD3}"/>
    <cellStyle name="Comma 13 3 3 2" xfId="1629" xr:uid="{56DD3C67-2E1A-4CED-9517-8EAF0C16B8A7}"/>
    <cellStyle name="Comma 13 3 3 2 2" xfId="4708" xr:uid="{E11F0BAD-344D-4FBD-8BF5-D8F5C38DC4D0}"/>
    <cellStyle name="Comma 13 3 3 2 2 2" xfId="13761" xr:uid="{73A41200-3A88-4BAD-B766-38B35964064E}"/>
    <cellStyle name="Comma 13 3 3 2 3" xfId="7722" xr:uid="{EEF3116A-C807-4728-988F-A3CE7FBE3859}"/>
    <cellStyle name="Comma 13 3 3 2 3 2" xfId="16775" xr:uid="{24984477-157E-4E94-ACFB-739CAF01BAC0}"/>
    <cellStyle name="Comma 13 3 3 2 4" xfId="10743" xr:uid="{C28012EF-AA79-4E76-92C6-4524A80B7A65}"/>
    <cellStyle name="Comma 13 3 3 3" xfId="2633" xr:uid="{52E15EB8-34CF-41E3-BFF8-CBC51B7B121B}"/>
    <cellStyle name="Comma 13 3 3 3 2" xfId="5712" xr:uid="{25D2917B-C585-44A7-A4C7-248844ABBAD6}"/>
    <cellStyle name="Comma 13 3 3 3 2 2" xfId="14765" xr:uid="{F0AF4331-DEA0-4377-AD72-2CC8A8DB666C}"/>
    <cellStyle name="Comma 13 3 3 3 3" xfId="8726" xr:uid="{F68CCE39-3D84-43F4-BEB6-0DC25C94DA21}"/>
    <cellStyle name="Comma 13 3 3 3 3 2" xfId="17779" xr:uid="{2DC4EC36-2CFE-4F70-B9B4-694775718626}"/>
    <cellStyle name="Comma 13 3 3 3 4" xfId="11747" xr:uid="{0FCD8ABB-445C-4079-86AC-EFA2B4BC620B}"/>
    <cellStyle name="Comma 13 3 3 4" xfId="3704" xr:uid="{5CE0E1E1-DA09-4421-9895-75ED044BC230}"/>
    <cellStyle name="Comma 13 3 3 4 2" xfId="12757" xr:uid="{BF8B0876-6D64-4778-99EE-853CBA13B757}"/>
    <cellStyle name="Comma 13 3 3 5" xfId="6718" xr:uid="{E7A3F882-00BF-4EB4-A6BF-DA2BD1F7B6F0}"/>
    <cellStyle name="Comma 13 3 3 5 2" xfId="15771" xr:uid="{05304287-CA31-4045-A708-10F849BE4EC8}"/>
    <cellStyle name="Comma 13 3 3 6" xfId="9739" xr:uid="{739E669F-5115-47DD-8AA9-ABC8FF8D30C9}"/>
    <cellStyle name="Comma 13 3 4" xfId="1520" xr:uid="{AD36D5A9-7FB4-4129-80D7-1FF97326DFA0}"/>
    <cellStyle name="Comma 13 3 4 2" xfId="4599" xr:uid="{01869A1D-1EF7-4069-828E-AD66A892F1B7}"/>
    <cellStyle name="Comma 13 3 4 2 2" xfId="13652" xr:uid="{7BD1208E-0E2D-49B9-84A4-F4947A691F9D}"/>
    <cellStyle name="Comma 13 3 4 3" xfId="7613" xr:uid="{EB687479-67B4-4F4C-8388-AA10C677F7EC}"/>
    <cellStyle name="Comma 13 3 4 3 2" xfId="16666" xr:uid="{09FAF515-F756-4281-B74A-F3C13CD63E8F}"/>
    <cellStyle name="Comma 13 3 4 4" xfId="10634" xr:uid="{1877C82C-F967-4397-AE79-5E0E46650FB3}"/>
    <cellStyle name="Comma 13 3 5" xfId="2524" xr:uid="{9071E57A-7DCB-4D89-B14F-5BD5DC71152B}"/>
    <cellStyle name="Comma 13 3 5 2" xfId="5603" xr:uid="{70B58AC2-6131-4B38-AA4F-DCB0B3D388D4}"/>
    <cellStyle name="Comma 13 3 5 2 2" xfId="14656" xr:uid="{997D8D52-1AE9-4665-A6B1-D117E4FC3C85}"/>
    <cellStyle name="Comma 13 3 5 3" xfId="8617" xr:uid="{1941A7F2-7BAB-4BDF-9507-3D78EE67D7EC}"/>
    <cellStyle name="Comma 13 3 5 3 2" xfId="17670" xr:uid="{622217BC-B94B-43EB-97FC-A779AB2CB937}"/>
    <cellStyle name="Comma 13 3 5 4" xfId="11638" xr:uid="{0EDE1188-BA8B-4BE3-8FEA-1CA059ADF2E1}"/>
    <cellStyle name="Comma 13 3 6" xfId="3594" xr:uid="{63EF4D24-1D48-4E8F-9ADA-D41E72D78422}"/>
    <cellStyle name="Comma 13 3 6 2" xfId="12647" xr:uid="{A1A8F668-2D6D-440A-A29D-7853BD0C3775}"/>
    <cellStyle name="Comma 13 3 7" xfId="6608" xr:uid="{0403C009-611C-4315-92B5-22A610A94DBA}"/>
    <cellStyle name="Comma 13 3 7 2" xfId="15661" xr:uid="{7EC34E63-09CB-49A7-A8E9-A12800C94FD0}"/>
    <cellStyle name="Comma 13 3 8" xfId="9628" xr:uid="{C46CCB1B-63F1-46B9-997B-AE278CBD6BDA}"/>
    <cellStyle name="Comma 13 4" xfId="626" xr:uid="{1B127809-D48A-4771-BB81-A4FB1F59FC66}"/>
    <cellStyle name="Comma 13 4 2" xfId="1630" xr:uid="{D9804005-6AFD-4F8E-97A7-34810CFC2B64}"/>
    <cellStyle name="Comma 13 4 2 2" xfId="4709" xr:uid="{DC2CD850-7F65-479F-A8B7-FDCDC9629821}"/>
    <cellStyle name="Comma 13 4 2 2 2" xfId="13762" xr:uid="{5E8FB9E8-4B81-4FBB-A96E-339F1297E99C}"/>
    <cellStyle name="Comma 13 4 2 3" xfId="7723" xr:uid="{841C1EAA-5BF8-4403-AB27-85641FC18315}"/>
    <cellStyle name="Comma 13 4 2 3 2" xfId="16776" xr:uid="{04D12FCA-A3B6-4AD5-A50D-06EE8BEEB26E}"/>
    <cellStyle name="Comma 13 4 2 4" xfId="10744" xr:uid="{8319B927-D553-4F8E-80A3-AE2BD0D10547}"/>
    <cellStyle name="Comma 13 4 3" xfId="2634" xr:uid="{F65B3251-BF61-4F59-ACF7-8DE408517D20}"/>
    <cellStyle name="Comma 13 4 3 2" xfId="5713" xr:uid="{894D7943-76EA-4BD4-BBC4-34BAACE54146}"/>
    <cellStyle name="Comma 13 4 3 2 2" xfId="14766" xr:uid="{D6FF2CEC-DB2D-4B91-9D96-F0F20F722320}"/>
    <cellStyle name="Comma 13 4 3 3" xfId="8727" xr:uid="{FC9AFE44-F01B-458A-993F-0F9028303222}"/>
    <cellStyle name="Comma 13 4 3 3 2" xfId="17780" xr:uid="{23EF7067-6335-43C5-B506-858AE9ADF42D}"/>
    <cellStyle name="Comma 13 4 3 4" xfId="11748" xr:uid="{8397B1E8-43AA-4F01-90A2-EA24B74B225B}"/>
    <cellStyle name="Comma 13 4 4" xfId="3705" xr:uid="{C240A519-23D1-49B3-B947-D1FB3B34B539}"/>
    <cellStyle name="Comma 13 4 4 2" xfId="12758" xr:uid="{C3FB7967-3F0F-4D55-A187-4BD4A740FA58}"/>
    <cellStyle name="Comma 13 4 5" xfId="6719" xr:uid="{5518EC98-96F5-46C3-ADCA-E4B7B4112DDD}"/>
    <cellStyle name="Comma 13 4 5 2" xfId="15772" xr:uid="{B6ED2C6C-D169-4523-9EA2-EE6E1BAC2E83}"/>
    <cellStyle name="Comma 13 4 6" xfId="9740" xr:uid="{54FF6FE2-963F-41E6-8A7D-7BA98FB468F0}"/>
    <cellStyle name="Comma 13 5" xfId="627" xr:uid="{BD5B5DC7-0300-47C7-8DD9-4E02940A5B3B}"/>
    <cellStyle name="Comma 13 5 2" xfId="1631" xr:uid="{56D14145-F4AE-4D67-9B5F-5858AC89C6A4}"/>
    <cellStyle name="Comma 13 5 2 2" xfId="4710" xr:uid="{22FC5A43-532A-432F-8BEA-D6F318B1E57D}"/>
    <cellStyle name="Comma 13 5 2 2 2" xfId="13763" xr:uid="{F204FF01-0E46-4507-B29B-F315E42D021F}"/>
    <cellStyle name="Comma 13 5 2 3" xfId="7724" xr:uid="{4629FC45-4D84-4C09-9A34-5EDA9FF43342}"/>
    <cellStyle name="Comma 13 5 2 3 2" xfId="16777" xr:uid="{41EB4CF8-7268-43DC-A8E2-E60F7F32B2B9}"/>
    <cellStyle name="Comma 13 5 2 4" xfId="10745" xr:uid="{959C61F0-BEF6-4F8C-B294-A55707273B7A}"/>
    <cellStyle name="Comma 13 5 3" xfId="2635" xr:uid="{DD325855-9C2D-47B8-9E72-BAEA62FB6825}"/>
    <cellStyle name="Comma 13 5 3 2" xfId="5714" xr:uid="{267FF357-C654-4615-B675-796F862B0C00}"/>
    <cellStyle name="Comma 13 5 3 2 2" xfId="14767" xr:uid="{EAE681DE-192F-456E-A23F-333B18B0FE06}"/>
    <cellStyle name="Comma 13 5 3 3" xfId="8728" xr:uid="{8D5AB3AC-B7D6-4903-94D3-62E8D584849F}"/>
    <cellStyle name="Comma 13 5 3 3 2" xfId="17781" xr:uid="{54467113-EC06-4ABA-A959-7C14AA60813C}"/>
    <cellStyle name="Comma 13 5 3 4" xfId="11749" xr:uid="{1594D274-185D-4678-9DEA-E71411807985}"/>
    <cellStyle name="Comma 13 5 4" xfId="3706" xr:uid="{F90B05F4-6538-48AA-ACBC-4A7631D89258}"/>
    <cellStyle name="Comma 13 5 4 2" xfId="12759" xr:uid="{0DCFA4B4-E1F9-4001-9178-2D22BE17E2C8}"/>
    <cellStyle name="Comma 13 5 5" xfId="6720" xr:uid="{16E14950-4AC3-4940-A81A-287A60D6004E}"/>
    <cellStyle name="Comma 13 5 5 2" xfId="15773" xr:uid="{D42C1573-1781-498F-81D9-1050420DA859}"/>
    <cellStyle name="Comma 13 5 6" xfId="9741" xr:uid="{36E58167-84E6-4366-9607-8C4F0BCF7A74}"/>
    <cellStyle name="Comma 13 6" xfId="1349" xr:uid="{695CED69-9A2E-4AC2-A680-6EB1EB34DBEA}"/>
    <cellStyle name="Comma 13 6 2" xfId="4428" xr:uid="{E1F3F55D-4B33-4DC7-A32D-10BBE1E55A86}"/>
    <cellStyle name="Comma 13 6 2 2" xfId="13481" xr:uid="{7F53B39B-C362-412F-98F9-3DDE4922E10A}"/>
    <cellStyle name="Comma 13 6 3" xfId="7442" xr:uid="{1D7D448F-F7FF-41B7-9668-C9A67CE45A21}"/>
    <cellStyle name="Comma 13 6 3 2" xfId="16495" xr:uid="{CFCAE4F2-8D5A-4D93-B10F-A0648527522E}"/>
    <cellStyle name="Comma 13 6 4" xfId="10463" xr:uid="{33D86F46-DE90-4D2A-A4F6-75176DAE766C}"/>
    <cellStyle name="Comma 13 7" xfId="2353" xr:uid="{C0081382-2C42-4E0E-80F4-9D112A509BB4}"/>
    <cellStyle name="Comma 13 7 2" xfId="5432" xr:uid="{113AED02-34EF-4B62-A2CA-26AC50173059}"/>
    <cellStyle name="Comma 13 7 2 2" xfId="14485" xr:uid="{28C823E3-DAE5-41DF-91E3-3AB567EEF749}"/>
    <cellStyle name="Comma 13 7 3" xfId="8446" xr:uid="{EDFDDF4E-5F77-4EDE-AB56-27758CF63246}"/>
    <cellStyle name="Comma 13 7 3 2" xfId="17499" xr:uid="{6138E302-9BD9-4449-B8C6-89433213F815}"/>
    <cellStyle name="Comma 13 7 4" xfId="11467" xr:uid="{6F6AF2BD-2B2D-4BF7-869D-878E8764EEB4}"/>
    <cellStyle name="Comma 13 8" xfId="3422" xr:uid="{0AF231A0-DE22-4D03-B04E-16372053DD97}"/>
    <cellStyle name="Comma 13 8 2" xfId="12475" xr:uid="{ED366249-F704-4A11-937B-D6AB22CFAC53}"/>
    <cellStyle name="Comma 13 9" xfId="6436" xr:uid="{93178C36-8297-4F4E-A83D-0BDA16A6D1FB}"/>
    <cellStyle name="Comma 13 9 2" xfId="15489" xr:uid="{E80FC0D1-48A3-45E0-BE04-DE64450D949B}"/>
    <cellStyle name="Comma 14" xfId="197" xr:uid="{2EB3E4AC-BABA-4F9A-81F9-01B3BE0443CF}"/>
    <cellStyle name="Comma 14 10" xfId="9434" xr:uid="{C6DDCE20-D936-439D-9CC3-3A38F520F2F6}"/>
    <cellStyle name="Comma 14 2" xfId="332" xr:uid="{F73F591B-F978-48E1-8FE8-2987BBF68E1A}"/>
    <cellStyle name="Comma 14 2 2" xfId="530" xr:uid="{FA11B426-6F77-4759-BB07-DE8205020B3D}"/>
    <cellStyle name="Comma 14 2 2 2" xfId="628" xr:uid="{0AFFEC81-1326-4824-85F1-826D41F8E509}"/>
    <cellStyle name="Comma 14 2 2 2 2" xfId="1632" xr:uid="{BFB770C4-C29E-480E-90A2-7A6B518674F4}"/>
    <cellStyle name="Comma 14 2 2 2 2 2" xfId="4711" xr:uid="{55DF3905-42A8-4123-B7EC-E9C3E331BAA1}"/>
    <cellStyle name="Comma 14 2 2 2 2 2 2" xfId="13764" xr:uid="{1EBE9B76-37D9-4C7E-9F3C-A69FC881E937}"/>
    <cellStyle name="Comma 14 2 2 2 2 3" xfId="7725" xr:uid="{299D0525-9955-4756-9144-13E6BBCA2259}"/>
    <cellStyle name="Comma 14 2 2 2 2 3 2" xfId="16778" xr:uid="{198D0BF6-1328-4177-9842-47D2FFF97532}"/>
    <cellStyle name="Comma 14 2 2 2 2 4" xfId="10746" xr:uid="{1E9126B5-1F74-4FA9-9A35-465E29FC1371}"/>
    <cellStyle name="Comma 14 2 2 2 3" xfId="2636" xr:uid="{514A0C2A-1202-47F8-A9FB-3A6012A37FD8}"/>
    <cellStyle name="Comma 14 2 2 2 3 2" xfId="5715" xr:uid="{1A2A816C-7072-45E0-8AE9-96278CEC87D1}"/>
    <cellStyle name="Comma 14 2 2 2 3 2 2" xfId="14768" xr:uid="{C60F36CD-39EC-434B-9DFF-23B1F5F7FB49}"/>
    <cellStyle name="Comma 14 2 2 2 3 3" xfId="8729" xr:uid="{AD2A4250-E0C2-4210-86F9-04DD6FE55501}"/>
    <cellStyle name="Comma 14 2 2 2 3 3 2" xfId="17782" xr:uid="{8DBE9AA4-FD9D-4E58-BFCB-97D590A32239}"/>
    <cellStyle name="Comma 14 2 2 2 3 4" xfId="11750" xr:uid="{7275AFEE-9EAA-4DF6-8537-B731673F84C9}"/>
    <cellStyle name="Comma 14 2 2 2 4" xfId="3707" xr:uid="{9D0BD9D9-905C-4211-8AA4-2615F2C82691}"/>
    <cellStyle name="Comma 14 2 2 2 4 2" xfId="12760" xr:uid="{642E8F77-9ACA-47D8-92E0-B83DDEBE3F4F}"/>
    <cellStyle name="Comma 14 2 2 2 5" xfId="6721" xr:uid="{16BFE78B-F433-49E8-A724-795004ECD26C}"/>
    <cellStyle name="Comma 14 2 2 2 5 2" xfId="15774" xr:uid="{BD4A31C8-318A-4DBA-BE5D-0DF359BD5946}"/>
    <cellStyle name="Comma 14 2 2 2 6" xfId="9742" xr:uid="{9F5AF75C-B2E5-4F4F-BDC1-3AD73B79C851}"/>
    <cellStyle name="Comma 14 2 2 3" xfId="629" xr:uid="{14FEDCA7-87E1-470B-8A88-C93CBCFB26AD}"/>
    <cellStyle name="Comma 14 2 2 3 2" xfId="1633" xr:uid="{B8AC6B77-B4CE-408D-BE3C-55EB40C92594}"/>
    <cellStyle name="Comma 14 2 2 3 2 2" xfId="4712" xr:uid="{C14A533D-AF53-4214-B429-B487C69C0CC8}"/>
    <cellStyle name="Comma 14 2 2 3 2 2 2" xfId="13765" xr:uid="{268721F6-4B8D-4DC4-AAB2-469F3B1AAC7D}"/>
    <cellStyle name="Comma 14 2 2 3 2 3" xfId="7726" xr:uid="{834DBDAC-0A41-4CDE-908E-4B953EF6B1C3}"/>
    <cellStyle name="Comma 14 2 2 3 2 3 2" xfId="16779" xr:uid="{7D83BEF5-7C1A-4BE3-A4E5-D9F6C0B7D914}"/>
    <cellStyle name="Comma 14 2 2 3 2 4" xfId="10747" xr:uid="{F5E6E887-92C1-4C17-988B-ED3A84A4B7F9}"/>
    <cellStyle name="Comma 14 2 2 3 3" xfId="2637" xr:uid="{77FD4E8B-255E-462A-BF12-8EE8B7ED5FDB}"/>
    <cellStyle name="Comma 14 2 2 3 3 2" xfId="5716" xr:uid="{89538E4C-D15D-4529-89CA-347FA2A10119}"/>
    <cellStyle name="Comma 14 2 2 3 3 2 2" xfId="14769" xr:uid="{4F8BA1BF-F2D5-4BCA-8812-BF46D98CCF56}"/>
    <cellStyle name="Comma 14 2 2 3 3 3" xfId="8730" xr:uid="{A07B7011-66CB-4456-A966-15AD5A5DFDBD}"/>
    <cellStyle name="Comma 14 2 2 3 3 3 2" xfId="17783" xr:uid="{BD8BD860-7B32-47A2-9998-EED04E23F3B7}"/>
    <cellStyle name="Comma 14 2 2 3 3 4" xfId="11751" xr:uid="{EB290C14-F1E7-4D55-BD65-1DA636452759}"/>
    <cellStyle name="Comma 14 2 2 3 4" xfId="3708" xr:uid="{6D35478D-2D53-4258-AD2A-11B545AFFC4D}"/>
    <cellStyle name="Comma 14 2 2 3 4 2" xfId="12761" xr:uid="{CA0F013A-E5D7-45C7-8A85-B764CA4AF18E}"/>
    <cellStyle name="Comma 14 2 2 3 5" xfId="6722" xr:uid="{63A9E292-5967-4DA7-8752-02763A62A2BB}"/>
    <cellStyle name="Comma 14 2 2 3 5 2" xfId="15775" xr:uid="{6CA5A3E6-7149-4D1E-AF18-0F79C5556025}"/>
    <cellStyle name="Comma 14 2 2 3 6" xfId="9743" xr:uid="{842E0894-8189-4E57-9BD0-4AC53DF7CFFA}"/>
    <cellStyle name="Comma 14 2 2 4" xfId="1537" xr:uid="{3FFD3FB7-A7CA-4DD9-9F67-8B3462F4110E}"/>
    <cellStyle name="Comma 14 2 2 4 2" xfId="4616" xr:uid="{CEA0A904-BB0A-47F4-A4A9-715BAF604FF2}"/>
    <cellStyle name="Comma 14 2 2 4 2 2" xfId="13669" xr:uid="{C728B919-9EFF-469E-B9CB-F7CFAECED630}"/>
    <cellStyle name="Comma 14 2 2 4 3" xfId="7630" xr:uid="{546C67BE-7825-4D28-9304-14A18CBA7CF1}"/>
    <cellStyle name="Comma 14 2 2 4 3 2" xfId="16683" xr:uid="{78D56074-5EE3-47B7-AD40-831C3AF7A784}"/>
    <cellStyle name="Comma 14 2 2 4 4" xfId="10651" xr:uid="{8D2AE7E2-B4C6-4425-BF9E-BF063520C87A}"/>
    <cellStyle name="Comma 14 2 2 5" xfId="2541" xr:uid="{AFE221D2-F9B3-43E4-B87F-F0AAB9028A4C}"/>
    <cellStyle name="Comma 14 2 2 5 2" xfId="5620" xr:uid="{BEB84698-6B5B-49DD-9735-D8C4CDFDDF1D}"/>
    <cellStyle name="Comma 14 2 2 5 2 2" xfId="14673" xr:uid="{DF9B619B-DD5E-454E-974E-829DDDA7114E}"/>
    <cellStyle name="Comma 14 2 2 5 3" xfId="8634" xr:uid="{070FC725-2AD6-4304-B53C-EC83743CAD32}"/>
    <cellStyle name="Comma 14 2 2 5 3 2" xfId="17687" xr:uid="{29E2A2FD-C364-4E1F-9D7C-3D4F0D8A4C15}"/>
    <cellStyle name="Comma 14 2 2 5 4" xfId="11655" xr:uid="{3CF5025D-5581-4038-B231-EDF0B4DFE6F7}"/>
    <cellStyle name="Comma 14 2 2 6" xfId="3611" xr:uid="{FBF7927C-DA24-490C-A1DA-183AFD418839}"/>
    <cellStyle name="Comma 14 2 2 6 2" xfId="12664" xr:uid="{83E16573-5479-48AB-9630-FCF4B65E3EF9}"/>
    <cellStyle name="Comma 14 2 2 7" xfId="6625" xr:uid="{C2407DF5-1341-4D95-A6BE-D9E124C8A2E7}"/>
    <cellStyle name="Comma 14 2 2 7 2" xfId="15678" xr:uid="{5A9EF9A9-A770-4E4F-B4FF-17C28AB7B09E}"/>
    <cellStyle name="Comma 14 2 2 8" xfId="9645" xr:uid="{6C392C7B-7DE6-415C-BBAF-9C30B901B48C}"/>
    <cellStyle name="Comma 14 2 3" xfId="630" xr:uid="{AA6643C8-CE74-4992-A0A8-5DBB4FFB1CFA}"/>
    <cellStyle name="Comma 14 2 3 2" xfId="1634" xr:uid="{61E1B0EE-590B-467C-8097-B44048E20752}"/>
    <cellStyle name="Comma 14 2 3 2 2" xfId="4713" xr:uid="{CCFBA885-F66D-451C-9203-1D7ACB54A1EF}"/>
    <cellStyle name="Comma 14 2 3 2 2 2" xfId="13766" xr:uid="{4FCBACE7-EDCB-4A1B-9CD7-C72C92892BE4}"/>
    <cellStyle name="Comma 14 2 3 2 3" xfId="7727" xr:uid="{6EBDF721-9656-442D-AA1C-EEAF604664C8}"/>
    <cellStyle name="Comma 14 2 3 2 3 2" xfId="16780" xr:uid="{D0604179-637C-4F3D-A833-105C3A51CA16}"/>
    <cellStyle name="Comma 14 2 3 2 4" xfId="10748" xr:uid="{3C8BD301-EB8C-4E49-BC80-31D47C73CFF1}"/>
    <cellStyle name="Comma 14 2 3 3" xfId="2638" xr:uid="{208BC87A-43DE-4D22-9B31-DA84407EE8AA}"/>
    <cellStyle name="Comma 14 2 3 3 2" xfId="5717" xr:uid="{750229C7-2A50-4997-B12C-50933249D6C8}"/>
    <cellStyle name="Comma 14 2 3 3 2 2" xfId="14770" xr:uid="{AB230912-1DA8-4600-8E35-308353A39EB7}"/>
    <cellStyle name="Comma 14 2 3 3 3" xfId="8731" xr:uid="{215072C9-BE7F-4EB3-A987-F7766D194D8A}"/>
    <cellStyle name="Comma 14 2 3 3 3 2" xfId="17784" xr:uid="{56C7D458-8B92-49A4-937D-9B6BBAB5E9D0}"/>
    <cellStyle name="Comma 14 2 3 3 4" xfId="11752" xr:uid="{A29D4241-C7C3-457B-A7FD-23D39FC48C22}"/>
    <cellStyle name="Comma 14 2 3 4" xfId="3709" xr:uid="{FF00BB9F-8ABA-4C4A-8CD9-4B8E499985BB}"/>
    <cellStyle name="Comma 14 2 3 4 2" xfId="12762" xr:uid="{8AA190CB-75DD-49AB-A4CF-8C1405A190AB}"/>
    <cellStyle name="Comma 14 2 3 5" xfId="6723" xr:uid="{1E4D9294-D2F2-4F01-B92C-796ACC58864F}"/>
    <cellStyle name="Comma 14 2 3 5 2" xfId="15776" xr:uid="{FF6C7E9B-06E7-43EB-A519-BB91FF428F12}"/>
    <cellStyle name="Comma 14 2 3 6" xfId="9744" xr:uid="{07770FFA-4194-43A2-841E-D9445CCA0F30}"/>
    <cellStyle name="Comma 14 2 4" xfId="631" xr:uid="{82A11909-1D93-4D64-AE03-07F4B050CE7F}"/>
    <cellStyle name="Comma 14 2 4 2" xfId="1635" xr:uid="{455E4684-887D-402C-93ED-2E7073725BC9}"/>
    <cellStyle name="Comma 14 2 4 2 2" xfId="4714" xr:uid="{A52E7DA5-355D-4791-8A24-F2384A52EF69}"/>
    <cellStyle name="Comma 14 2 4 2 2 2" xfId="13767" xr:uid="{E3AB5A73-C986-4BEB-8EA4-5F605C92FEA7}"/>
    <cellStyle name="Comma 14 2 4 2 3" xfId="7728" xr:uid="{E978F9F9-BED4-41F5-A6BC-B8E7BAC0538E}"/>
    <cellStyle name="Comma 14 2 4 2 3 2" xfId="16781" xr:uid="{35FC87C5-EF46-4CE6-9DE3-B9D2215B6261}"/>
    <cellStyle name="Comma 14 2 4 2 4" xfId="10749" xr:uid="{90062688-4551-4EDD-A52A-67EFBEAA3DA2}"/>
    <cellStyle name="Comma 14 2 4 3" xfId="2639" xr:uid="{E7045CFC-5E03-4B10-A2A5-4EB4E1AEAB8F}"/>
    <cellStyle name="Comma 14 2 4 3 2" xfId="5718" xr:uid="{AAC8B676-9F35-494B-AC31-AF102DA768FF}"/>
    <cellStyle name="Comma 14 2 4 3 2 2" xfId="14771" xr:uid="{0709562F-4B9A-40FF-8B67-72B5663BAA61}"/>
    <cellStyle name="Comma 14 2 4 3 3" xfId="8732" xr:uid="{4666CA1E-F1A1-407C-9EB0-BC63CC859C6B}"/>
    <cellStyle name="Comma 14 2 4 3 3 2" xfId="17785" xr:uid="{CC95AF6B-BFF3-4648-8636-5C6DA6247087}"/>
    <cellStyle name="Comma 14 2 4 3 4" xfId="11753" xr:uid="{4898123D-6D06-4D3E-9B5C-427AAF8BF100}"/>
    <cellStyle name="Comma 14 2 4 4" xfId="3710" xr:uid="{E019BD27-734A-4214-A720-E095422E24BE}"/>
    <cellStyle name="Comma 14 2 4 4 2" xfId="12763" xr:uid="{3719A489-91C7-4993-BF20-F370A90EE4B7}"/>
    <cellStyle name="Comma 14 2 4 5" xfId="6724" xr:uid="{49309B66-A2D4-4A88-B18E-5AF0697E47E2}"/>
    <cellStyle name="Comma 14 2 4 5 2" xfId="15777" xr:uid="{2C4ADBFE-5D13-43FA-B0F5-8B2AAC4AC442}"/>
    <cellStyle name="Comma 14 2 4 6" xfId="9745" xr:uid="{361D0D5B-4BF7-42F0-BC63-36F88309023B}"/>
    <cellStyle name="Comma 14 2 5" xfId="1366" xr:uid="{A3975E24-B11D-416F-9E41-3000DBEDC62B}"/>
    <cellStyle name="Comma 14 2 5 2" xfId="4445" xr:uid="{140107EB-F37E-43E8-B593-59730B7E5859}"/>
    <cellStyle name="Comma 14 2 5 2 2" xfId="13498" xr:uid="{23A91A4B-5BE8-4B41-A837-73DC4C9F7B1C}"/>
    <cellStyle name="Comma 14 2 5 3" xfId="7459" xr:uid="{0C9948C8-E24A-417F-8EFE-2EDCC2B09D02}"/>
    <cellStyle name="Comma 14 2 5 3 2" xfId="16512" xr:uid="{971E7C9A-D19F-48F5-B0A6-5812882BF500}"/>
    <cellStyle name="Comma 14 2 5 4" xfId="10480" xr:uid="{2EF847D1-869A-4B07-B121-177EF633DAAC}"/>
    <cellStyle name="Comma 14 2 6" xfId="2370" xr:uid="{08627C2A-16B2-46B3-A81D-79C5BC974CD2}"/>
    <cellStyle name="Comma 14 2 6 2" xfId="5449" xr:uid="{4ACD8C43-42C9-453C-87CC-DA602E181255}"/>
    <cellStyle name="Comma 14 2 6 2 2" xfId="14502" xr:uid="{98AE38AF-1BA8-48ED-8CAF-B00907D31581}"/>
    <cellStyle name="Comma 14 2 6 3" xfId="8463" xr:uid="{19CEC37B-A5B7-4FA0-9895-3138AD8B12AC}"/>
    <cellStyle name="Comma 14 2 6 3 2" xfId="17516" xr:uid="{674E146A-B209-4939-A486-D9BFCE1A1C9B}"/>
    <cellStyle name="Comma 14 2 6 4" xfId="11484" xr:uid="{BFE8CC92-0441-4C14-AA64-34118B13A5EA}"/>
    <cellStyle name="Comma 14 2 7" xfId="3439" xr:uid="{DE14257B-3265-4EA3-8BD4-44D0FF903E49}"/>
    <cellStyle name="Comma 14 2 7 2" xfId="12492" xr:uid="{6E3DD1B5-3C21-4B54-8F46-D5C82D4AD665}"/>
    <cellStyle name="Comma 14 2 8" xfId="6453" xr:uid="{652A390B-9617-4F46-93B5-F82D9D9AE982}"/>
    <cellStyle name="Comma 14 2 8 2" xfId="15506" xr:uid="{25110F8B-5FAB-42A7-8B81-89AC7887A0BB}"/>
    <cellStyle name="Comma 14 2 9" xfId="9473" xr:uid="{8284BC9A-2627-4B5B-9C85-A3464A6456EE}"/>
    <cellStyle name="Comma 14 3" xfId="489" xr:uid="{3FDFF22A-B387-4C1F-BF71-198AC4E16608}"/>
    <cellStyle name="Comma 14 3 2" xfId="632" xr:uid="{9CFB0E74-E761-497E-AD6F-B2E2888F5C51}"/>
    <cellStyle name="Comma 14 3 2 2" xfId="1636" xr:uid="{2D46C6EF-C8BF-4E13-B350-8DB302CB5DB2}"/>
    <cellStyle name="Comma 14 3 2 2 2" xfId="4715" xr:uid="{5E6EA3CD-DBF9-4809-81AC-47BB666CE434}"/>
    <cellStyle name="Comma 14 3 2 2 2 2" xfId="13768" xr:uid="{FA4A9681-E9E1-466A-8502-2CB70A8BABC3}"/>
    <cellStyle name="Comma 14 3 2 2 3" xfId="7729" xr:uid="{8B2319AD-5EC8-448C-8688-7BCA29A33329}"/>
    <cellStyle name="Comma 14 3 2 2 3 2" xfId="16782" xr:uid="{EFF2E3FB-597C-4709-8E26-783761233B0F}"/>
    <cellStyle name="Comma 14 3 2 2 4" xfId="10750" xr:uid="{7C092767-8246-439A-B0A5-45DA7D65EE08}"/>
    <cellStyle name="Comma 14 3 2 3" xfId="2640" xr:uid="{06AA7C1A-6824-49D1-8AAE-FA0A98B90B18}"/>
    <cellStyle name="Comma 14 3 2 3 2" xfId="5719" xr:uid="{143FECF3-B78E-4C74-9BA2-91A4FD1D7E1C}"/>
    <cellStyle name="Comma 14 3 2 3 2 2" xfId="14772" xr:uid="{BB07937C-6DBB-4459-AB31-22F07FF02C7D}"/>
    <cellStyle name="Comma 14 3 2 3 3" xfId="8733" xr:uid="{E609F93F-24C5-47E2-9001-CFF2067CAB64}"/>
    <cellStyle name="Comma 14 3 2 3 3 2" xfId="17786" xr:uid="{52834100-0F11-4A47-8786-5E8BA8CF2776}"/>
    <cellStyle name="Comma 14 3 2 3 4" xfId="11754" xr:uid="{CF582F59-B36D-4236-B613-84B519DF60A7}"/>
    <cellStyle name="Comma 14 3 2 4" xfId="3711" xr:uid="{83C9C9FE-7992-4EF2-B594-EBCD725C150C}"/>
    <cellStyle name="Comma 14 3 2 4 2" xfId="12764" xr:uid="{8593A76F-C1FE-464F-B687-FE986603AE80}"/>
    <cellStyle name="Comma 14 3 2 5" xfId="6725" xr:uid="{28C6DEBD-4274-40CA-B650-D1946CA9D889}"/>
    <cellStyle name="Comma 14 3 2 5 2" xfId="15778" xr:uid="{CCC1D8CA-A62C-4E4C-B52A-03828BBF680B}"/>
    <cellStyle name="Comma 14 3 2 6" xfId="9746" xr:uid="{2239A640-69A2-455E-8014-36B5AF04A34A}"/>
    <cellStyle name="Comma 14 3 3" xfId="633" xr:uid="{827D7163-4379-4812-BCC6-0A147B47A08D}"/>
    <cellStyle name="Comma 14 3 3 2" xfId="1637" xr:uid="{4E8B710B-77A7-4D36-9DF0-F96F4FCF4262}"/>
    <cellStyle name="Comma 14 3 3 2 2" xfId="4716" xr:uid="{C885D675-9C96-43DA-9DAF-5D87B52CADB0}"/>
    <cellStyle name="Comma 14 3 3 2 2 2" xfId="13769" xr:uid="{BC045C3E-E723-4BF9-9958-1C1BDB93FA6E}"/>
    <cellStyle name="Comma 14 3 3 2 3" xfId="7730" xr:uid="{00634F68-A193-4585-B469-735BBA8E8934}"/>
    <cellStyle name="Comma 14 3 3 2 3 2" xfId="16783" xr:uid="{0BC5CC7F-B785-46E1-A24D-8F4729315C33}"/>
    <cellStyle name="Comma 14 3 3 2 4" xfId="10751" xr:uid="{E5F42BE4-2C96-4321-9287-D931A5343D7A}"/>
    <cellStyle name="Comma 14 3 3 3" xfId="2641" xr:uid="{65B7ECFA-7DDD-461A-B7F6-C0CD421FCECE}"/>
    <cellStyle name="Comma 14 3 3 3 2" xfId="5720" xr:uid="{B0885E6D-F109-4561-BB2C-5B52C3DA05FF}"/>
    <cellStyle name="Comma 14 3 3 3 2 2" xfId="14773" xr:uid="{12A272D9-BCCF-4E51-9303-1113A6E198B7}"/>
    <cellStyle name="Comma 14 3 3 3 3" xfId="8734" xr:uid="{9C2BB212-219D-49B6-8B15-497B2EC10088}"/>
    <cellStyle name="Comma 14 3 3 3 3 2" xfId="17787" xr:uid="{BC373376-AF55-4EEF-9656-AB5D66CD52D4}"/>
    <cellStyle name="Comma 14 3 3 3 4" xfId="11755" xr:uid="{F490DDCE-E0F9-41F8-96C0-11E606A68BA0}"/>
    <cellStyle name="Comma 14 3 3 4" xfId="3712" xr:uid="{6A9AB234-115C-41EB-B908-43E819BC6C5C}"/>
    <cellStyle name="Comma 14 3 3 4 2" xfId="12765" xr:uid="{BDE5E6EE-2C28-4544-A362-A3618A20E222}"/>
    <cellStyle name="Comma 14 3 3 5" xfId="6726" xr:uid="{56636529-C02D-44F9-8757-4B96206868E6}"/>
    <cellStyle name="Comma 14 3 3 5 2" xfId="15779" xr:uid="{0C416905-3571-4338-929F-67793427C401}"/>
    <cellStyle name="Comma 14 3 3 6" xfId="9747" xr:uid="{CB007B14-2C6A-4613-8D1A-C087EAF4941D}"/>
    <cellStyle name="Comma 14 3 4" xfId="1498" xr:uid="{666BEC01-0F1B-4D3A-8DDC-B7ED1C45F3E3}"/>
    <cellStyle name="Comma 14 3 4 2" xfId="4577" xr:uid="{250224A9-DBFB-4E4F-A822-5EDDE8449DAB}"/>
    <cellStyle name="Comma 14 3 4 2 2" xfId="13630" xr:uid="{B44CB834-F55E-414E-A641-07059417CAAA}"/>
    <cellStyle name="Comma 14 3 4 3" xfId="7591" xr:uid="{7C5BF4CA-C916-4C6B-B572-B5A7BCF05FE5}"/>
    <cellStyle name="Comma 14 3 4 3 2" xfId="16644" xr:uid="{B1A3B0F2-97ED-4655-A1BF-42DB3F9A61AF}"/>
    <cellStyle name="Comma 14 3 4 4" xfId="10612" xr:uid="{DBD03B11-351A-4B3F-89AE-0D910C2FCD0B}"/>
    <cellStyle name="Comma 14 3 5" xfId="2502" xr:uid="{B338F9BE-C368-4154-83FE-B76C5EC87D8B}"/>
    <cellStyle name="Comma 14 3 5 2" xfId="5581" xr:uid="{061773EA-0CE2-4F1E-8185-0D6D7986B080}"/>
    <cellStyle name="Comma 14 3 5 2 2" xfId="14634" xr:uid="{82FC6E9E-F3D2-4147-8640-5131A1975217}"/>
    <cellStyle name="Comma 14 3 5 3" xfId="8595" xr:uid="{2B9BA8E6-3720-426C-8D8C-BD9D766EE01D}"/>
    <cellStyle name="Comma 14 3 5 3 2" xfId="17648" xr:uid="{9D0F1B2C-3B00-4A87-862B-389146719027}"/>
    <cellStyle name="Comma 14 3 5 4" xfId="11616" xr:uid="{9832F076-BF12-4832-9F9E-2D37D75D241B}"/>
    <cellStyle name="Comma 14 3 6" xfId="3572" xr:uid="{C8BE1474-D300-46A2-9F73-2DE7C255A645}"/>
    <cellStyle name="Comma 14 3 6 2" xfId="12625" xr:uid="{8F24525D-AE8A-4BBC-BD12-566C277995D4}"/>
    <cellStyle name="Comma 14 3 7" xfId="6586" xr:uid="{F707220F-996E-4F5E-9F54-C81E78E5E12D}"/>
    <cellStyle name="Comma 14 3 7 2" xfId="15639" xr:uid="{C0219D7C-A9F2-4DD1-A6F8-9C10B0EE79B6}"/>
    <cellStyle name="Comma 14 3 8" xfId="9606" xr:uid="{D1B33170-235C-4EFC-8C47-C05C25A8012F}"/>
    <cellStyle name="Comma 14 4" xfId="634" xr:uid="{3DCB6807-62BE-4BFC-974A-86E0944B8642}"/>
    <cellStyle name="Comma 14 4 2" xfId="1638" xr:uid="{16ADA158-8C54-4EED-AEFA-5D4F712350A9}"/>
    <cellStyle name="Comma 14 4 2 2" xfId="4717" xr:uid="{A7556A46-A35B-416D-930D-2ED943A87C31}"/>
    <cellStyle name="Comma 14 4 2 2 2" xfId="13770" xr:uid="{D0F814EA-FCCD-4EAE-93EE-A63C260F94FB}"/>
    <cellStyle name="Comma 14 4 2 3" xfId="7731" xr:uid="{34BFFD46-B429-4334-896B-0FFA871308B1}"/>
    <cellStyle name="Comma 14 4 2 3 2" xfId="16784" xr:uid="{CC54E035-2323-471C-B5DF-BC5A739A93E1}"/>
    <cellStyle name="Comma 14 4 2 4" xfId="10752" xr:uid="{CD738BE9-D4E6-41F8-B0AB-9725C762DDA1}"/>
    <cellStyle name="Comma 14 4 3" xfId="2642" xr:uid="{CDAB5F8E-66C5-4660-81A5-24911BFBBF41}"/>
    <cellStyle name="Comma 14 4 3 2" xfId="5721" xr:uid="{E3668012-5291-4C84-A27F-30FAB6C4E04F}"/>
    <cellStyle name="Comma 14 4 3 2 2" xfId="14774" xr:uid="{B277E750-BEF1-4CBB-A4A6-079E8B179E5D}"/>
    <cellStyle name="Comma 14 4 3 3" xfId="8735" xr:uid="{6A2BFBFF-0AD9-4100-9095-ADA96B904E79}"/>
    <cellStyle name="Comma 14 4 3 3 2" xfId="17788" xr:uid="{7919F770-FE29-4643-A698-412C57CF7FBB}"/>
    <cellStyle name="Comma 14 4 3 4" xfId="11756" xr:uid="{94F416FF-6194-4C06-9D7C-B248F777E7B5}"/>
    <cellStyle name="Comma 14 4 4" xfId="3713" xr:uid="{36069D8C-205F-49ED-9660-E9C2860ACF99}"/>
    <cellStyle name="Comma 14 4 4 2" xfId="12766" xr:uid="{69C37D3A-0B38-4102-BB61-2A4D9F50BA6E}"/>
    <cellStyle name="Comma 14 4 5" xfId="6727" xr:uid="{0E0A4DD6-3243-4977-BC5D-08AED41F9FA6}"/>
    <cellStyle name="Comma 14 4 5 2" xfId="15780" xr:uid="{A230DD8F-58AB-49FE-96A8-30FE7FFD5982}"/>
    <cellStyle name="Comma 14 4 6" xfId="9748" xr:uid="{33ABE5CA-C8E1-4B94-8DAA-562F0E2BF614}"/>
    <cellStyle name="Comma 14 5" xfId="635" xr:uid="{82C831D9-45DD-4958-B65E-6A24356A0F60}"/>
    <cellStyle name="Comma 14 5 2" xfId="1639" xr:uid="{B9C727D9-4E0A-4EEB-B67B-62C8CABA3D74}"/>
    <cellStyle name="Comma 14 5 2 2" xfId="4718" xr:uid="{490F60BB-E9C4-4209-BF5E-3ACFB00890C9}"/>
    <cellStyle name="Comma 14 5 2 2 2" xfId="13771" xr:uid="{6E17DB5F-C237-4E9C-B2F3-10276B6B3F15}"/>
    <cellStyle name="Comma 14 5 2 3" xfId="7732" xr:uid="{9A15F76E-2C0A-4064-90C5-1DFD62331D34}"/>
    <cellStyle name="Comma 14 5 2 3 2" xfId="16785" xr:uid="{95CF1B51-B02A-4A80-A628-9F0A4DE0B1F0}"/>
    <cellStyle name="Comma 14 5 2 4" xfId="10753" xr:uid="{4D3C9429-8410-459A-AF5C-4F8573EE5133}"/>
    <cellStyle name="Comma 14 5 3" xfId="2643" xr:uid="{5BC000F7-CD70-4AA9-8CC5-209541ED07BF}"/>
    <cellStyle name="Comma 14 5 3 2" xfId="5722" xr:uid="{FB9800C2-25E8-43B3-BE61-81FCCB0A8415}"/>
    <cellStyle name="Comma 14 5 3 2 2" xfId="14775" xr:uid="{6774BD41-178A-4272-B16A-F8F808C7EF71}"/>
    <cellStyle name="Comma 14 5 3 3" xfId="8736" xr:uid="{47AF151D-43C1-499D-B0D4-D4AD2F2E71B1}"/>
    <cellStyle name="Comma 14 5 3 3 2" xfId="17789" xr:uid="{5801B61A-C6A1-49B4-9E62-213CA2E921B9}"/>
    <cellStyle name="Comma 14 5 3 4" xfId="11757" xr:uid="{5944CB54-3ABC-477B-A328-17E4D0754531}"/>
    <cellStyle name="Comma 14 5 4" xfId="3714" xr:uid="{0E47AFE1-2A1D-46D5-AC12-C1F39639A1BA}"/>
    <cellStyle name="Comma 14 5 4 2" xfId="12767" xr:uid="{1E529FE6-DA12-4A0E-8E3C-12DC134EDBD5}"/>
    <cellStyle name="Comma 14 5 5" xfId="6728" xr:uid="{C764F1E7-49AF-4C14-A997-E19D45E077B0}"/>
    <cellStyle name="Comma 14 5 5 2" xfId="15781" xr:uid="{D9E32E46-199B-4686-9290-8357F21837A9}"/>
    <cellStyle name="Comma 14 5 6" xfId="9749" xr:uid="{EE2E674C-2451-4D96-916F-7CD93C1CC0F0}"/>
    <cellStyle name="Comma 14 6" xfId="1327" xr:uid="{4DB1DC50-E552-4195-B145-9DBDE7659A66}"/>
    <cellStyle name="Comma 14 6 2" xfId="4406" xr:uid="{3AD4CF79-9E76-470F-96DD-8B7EFEE395C2}"/>
    <cellStyle name="Comma 14 6 2 2" xfId="13459" xr:uid="{6C29DE76-4425-4D7C-A044-3F48033BB333}"/>
    <cellStyle name="Comma 14 6 3" xfId="7420" xr:uid="{FE5580A7-60B4-429C-9076-A87741D0FFD7}"/>
    <cellStyle name="Comma 14 6 3 2" xfId="16473" xr:uid="{67E5C6BE-93C3-469F-8DAA-81E892474C63}"/>
    <cellStyle name="Comma 14 6 4" xfId="10441" xr:uid="{BB434175-8D6F-4A19-9211-AE974ECAA920}"/>
    <cellStyle name="Comma 14 7" xfId="2331" xr:uid="{06F03A2E-01E6-498B-9C70-B4A7E57C06FF}"/>
    <cellStyle name="Comma 14 7 2" xfId="5410" xr:uid="{6FCF2746-7A47-461C-B99F-2A035194AD20}"/>
    <cellStyle name="Comma 14 7 2 2" xfId="14463" xr:uid="{343002E2-F00C-40EF-96D5-25874621E49E}"/>
    <cellStyle name="Comma 14 7 3" xfId="8424" xr:uid="{0F604D35-A05A-402F-AD41-56D07949EF2C}"/>
    <cellStyle name="Comma 14 7 3 2" xfId="17477" xr:uid="{CAC724E6-7B46-47C4-A979-4F24989E8647}"/>
    <cellStyle name="Comma 14 7 4" xfId="11445" xr:uid="{3EC8B50A-38D5-4BF1-BC8C-3791A9A8DE90}"/>
    <cellStyle name="Comma 14 8" xfId="3400" xr:uid="{FC47559C-9B6C-4102-AB01-EF56C2559EFF}"/>
    <cellStyle name="Comma 14 8 2" xfId="12453" xr:uid="{9D22AFE3-D6C3-4AD4-8A94-D20BEB088B67}"/>
    <cellStyle name="Comma 14 9" xfId="6414" xr:uid="{CA4F1963-AA58-47B8-AFDA-7D97C9C4DBF7}"/>
    <cellStyle name="Comma 14 9 2" xfId="15467" xr:uid="{09A67C50-730D-4AAD-9A86-FED0B0A38B52}"/>
    <cellStyle name="Comma 15" xfId="300" xr:uid="{138BB6C4-69A5-4EF3-9BF5-5E88C51DFC32}"/>
    <cellStyle name="Comma 15 10" xfId="9458" xr:uid="{2E0D1CE1-0162-4814-A85C-653237F12E97}"/>
    <cellStyle name="Comma 15 2" xfId="356" xr:uid="{73CFFB09-5CC8-416B-8208-7961F03DC99D}"/>
    <cellStyle name="Comma 15 2 2" xfId="554" xr:uid="{6716AF49-61EF-4199-8D37-B0CC25086C51}"/>
    <cellStyle name="Comma 15 2 2 2" xfId="636" xr:uid="{4E26A648-D22D-44B2-9D56-BD74AF5AF285}"/>
    <cellStyle name="Comma 15 2 2 2 2" xfId="1640" xr:uid="{497FF5DC-E498-4AF9-86BF-E55A31227F3F}"/>
    <cellStyle name="Comma 15 2 2 2 2 2" xfId="4719" xr:uid="{A0CDD473-5434-4509-97C4-C5F011CDF513}"/>
    <cellStyle name="Comma 15 2 2 2 2 2 2" xfId="13772" xr:uid="{42D8380D-36B6-48CA-A8D5-09B82E42574D}"/>
    <cellStyle name="Comma 15 2 2 2 2 3" xfId="7733" xr:uid="{FD6C159A-5B04-406A-8A7D-9042413ED8B0}"/>
    <cellStyle name="Comma 15 2 2 2 2 3 2" xfId="16786" xr:uid="{27AA4752-2A88-4E18-BEA9-101A257460E6}"/>
    <cellStyle name="Comma 15 2 2 2 2 4" xfId="10754" xr:uid="{8CC9B59B-9C57-4A45-8178-83529F9B50FD}"/>
    <cellStyle name="Comma 15 2 2 2 3" xfId="2644" xr:uid="{26A53BD5-6421-4E59-9A65-2FF6EC1977EB}"/>
    <cellStyle name="Comma 15 2 2 2 3 2" xfId="5723" xr:uid="{393CEE74-23C2-4369-9DC9-95DAB226E973}"/>
    <cellStyle name="Comma 15 2 2 2 3 2 2" xfId="14776" xr:uid="{3F2CB3B1-241B-4D7D-8302-B430C193867B}"/>
    <cellStyle name="Comma 15 2 2 2 3 3" xfId="8737" xr:uid="{D6CBCD5F-5E2C-4141-AF3D-2F9683F0B3C9}"/>
    <cellStyle name="Comma 15 2 2 2 3 3 2" xfId="17790" xr:uid="{8139888E-F1D6-4BD7-A85E-84902661CCF7}"/>
    <cellStyle name="Comma 15 2 2 2 3 4" xfId="11758" xr:uid="{E9BF8A8F-8CF5-4F4E-8A10-F69187602943}"/>
    <cellStyle name="Comma 15 2 2 2 4" xfId="3715" xr:uid="{5B19D779-2503-4593-BDF1-36B44F320AE2}"/>
    <cellStyle name="Comma 15 2 2 2 4 2" xfId="12768" xr:uid="{80C88591-33A5-435D-B3E6-10AB9CE6D0D2}"/>
    <cellStyle name="Comma 15 2 2 2 5" xfId="6729" xr:uid="{2E973CB1-E4A2-4785-9271-0289DC14D4B8}"/>
    <cellStyle name="Comma 15 2 2 2 5 2" xfId="15782" xr:uid="{01D7380C-F9FA-44AD-A6F2-D211378DEFB1}"/>
    <cellStyle name="Comma 15 2 2 2 6" xfId="9750" xr:uid="{6709BE0F-4E63-4CF3-B981-D9A43FD2947D}"/>
    <cellStyle name="Comma 15 2 2 3" xfId="637" xr:uid="{A6E3A686-62DA-4804-98FA-D4B20CAB8FD3}"/>
    <cellStyle name="Comma 15 2 2 3 2" xfId="1641" xr:uid="{872C7761-2874-4862-BCDF-A6031A5266D4}"/>
    <cellStyle name="Comma 15 2 2 3 2 2" xfId="4720" xr:uid="{6D8F7E1F-3F8F-423F-BEA1-2B6BC1587E88}"/>
    <cellStyle name="Comma 15 2 2 3 2 2 2" xfId="13773" xr:uid="{031112A4-FEB8-40EF-B363-12A8B272A233}"/>
    <cellStyle name="Comma 15 2 2 3 2 3" xfId="7734" xr:uid="{E038FF61-BB84-4B75-BC18-28194A93947D}"/>
    <cellStyle name="Comma 15 2 2 3 2 3 2" xfId="16787" xr:uid="{7FCF757A-91A6-4B00-9637-A295A7CADCCD}"/>
    <cellStyle name="Comma 15 2 2 3 2 4" xfId="10755" xr:uid="{E3589EB8-E92E-42A3-9789-C408BC82916B}"/>
    <cellStyle name="Comma 15 2 2 3 3" xfId="2645" xr:uid="{CADEEEA0-616D-4A78-AD82-07A166EA193D}"/>
    <cellStyle name="Comma 15 2 2 3 3 2" xfId="5724" xr:uid="{7E581C7B-4E35-42D6-B304-140D2651CDC6}"/>
    <cellStyle name="Comma 15 2 2 3 3 2 2" xfId="14777" xr:uid="{FDC53BDF-8B0A-40EE-8879-DF1DE473F18E}"/>
    <cellStyle name="Comma 15 2 2 3 3 3" xfId="8738" xr:uid="{FC5E6DC3-BBDD-4D6D-ADD2-C31FAB6C4279}"/>
    <cellStyle name="Comma 15 2 2 3 3 3 2" xfId="17791" xr:uid="{1B5AA706-7579-4B7B-BB3F-31E6B3928C02}"/>
    <cellStyle name="Comma 15 2 2 3 3 4" xfId="11759" xr:uid="{E7CCCABE-803C-47C1-9B72-29B319C10041}"/>
    <cellStyle name="Comma 15 2 2 3 4" xfId="3716" xr:uid="{AD3F0EFA-057C-4833-875E-577E4FD68E6E}"/>
    <cellStyle name="Comma 15 2 2 3 4 2" xfId="12769" xr:uid="{AD54DF2E-4BF6-4C9F-83F2-84F1A1AEBCB7}"/>
    <cellStyle name="Comma 15 2 2 3 5" xfId="6730" xr:uid="{44CA7331-7830-4EB4-AE4E-7613C28372D3}"/>
    <cellStyle name="Comma 15 2 2 3 5 2" xfId="15783" xr:uid="{EB44E341-3917-436C-B675-BF1C894A8491}"/>
    <cellStyle name="Comma 15 2 2 3 6" xfId="9751" xr:uid="{4577D341-C22C-4200-89FE-3AD23122A1E0}"/>
    <cellStyle name="Comma 15 2 2 4" xfId="1561" xr:uid="{3C101D09-D71B-40F0-B8AB-F35E2175CEAB}"/>
    <cellStyle name="Comma 15 2 2 4 2" xfId="4640" xr:uid="{2281A514-D699-4D7D-83AC-A44F183D98C1}"/>
    <cellStyle name="Comma 15 2 2 4 2 2" xfId="13693" xr:uid="{2529AE19-139C-4149-912D-7EA30699716A}"/>
    <cellStyle name="Comma 15 2 2 4 3" xfId="7654" xr:uid="{831D03AA-701C-4ACB-9FBC-4365053ADC9A}"/>
    <cellStyle name="Comma 15 2 2 4 3 2" xfId="16707" xr:uid="{68C5C4B1-B9CD-45C1-8ED6-3CF602A7CBAE}"/>
    <cellStyle name="Comma 15 2 2 4 4" xfId="10675" xr:uid="{C0F324F0-090D-41FB-8B75-5A99028759E1}"/>
    <cellStyle name="Comma 15 2 2 5" xfId="2565" xr:uid="{CC6B8B50-3419-4E14-BC8E-92C330D999D5}"/>
    <cellStyle name="Comma 15 2 2 5 2" xfId="5644" xr:uid="{AFDEF85A-5637-4326-AF24-0E36D381FC77}"/>
    <cellStyle name="Comma 15 2 2 5 2 2" xfId="14697" xr:uid="{D0FB80F9-BD7E-474F-813A-7F25A1AEBF1F}"/>
    <cellStyle name="Comma 15 2 2 5 3" xfId="8658" xr:uid="{8E956BBE-1A04-4AFF-AC0A-E397854B2759}"/>
    <cellStyle name="Comma 15 2 2 5 3 2" xfId="17711" xr:uid="{CE2B61A0-331D-400E-880C-17CADA10C8FB}"/>
    <cellStyle name="Comma 15 2 2 5 4" xfId="11679" xr:uid="{181242EB-BBF9-4B70-94D0-A5836CE5CED7}"/>
    <cellStyle name="Comma 15 2 2 6" xfId="3635" xr:uid="{3D2C684C-7387-4DAF-A656-C6CC14B202A3}"/>
    <cellStyle name="Comma 15 2 2 6 2" xfId="12688" xr:uid="{11C104F1-FB28-4B62-A7DD-A069AD22C414}"/>
    <cellStyle name="Comma 15 2 2 7" xfId="6649" xr:uid="{26569B3C-75F7-468A-A8B6-75538F9BE109}"/>
    <cellStyle name="Comma 15 2 2 7 2" xfId="15702" xr:uid="{2C1296B0-9049-4DB6-BB90-36DC46D22307}"/>
    <cellStyle name="Comma 15 2 2 8" xfId="9669" xr:uid="{458E5B14-FB49-47DD-BCAD-D8451AD3F837}"/>
    <cellStyle name="Comma 15 2 3" xfId="638" xr:uid="{D5150B45-5AA7-4E13-B369-F1AC49D40DE5}"/>
    <cellStyle name="Comma 15 2 3 2" xfId="1642" xr:uid="{CB0D0EB3-3CE1-45F2-822C-CEE1669B5657}"/>
    <cellStyle name="Comma 15 2 3 2 2" xfId="4721" xr:uid="{7EB9B1AE-5BEC-4B97-99DD-7A60F5A7E2B3}"/>
    <cellStyle name="Comma 15 2 3 2 2 2" xfId="13774" xr:uid="{E3868605-95BF-46EE-AF96-42E83B6E1666}"/>
    <cellStyle name="Comma 15 2 3 2 3" xfId="7735" xr:uid="{D7D05AEF-574C-4438-A117-47894F215BB3}"/>
    <cellStyle name="Comma 15 2 3 2 3 2" xfId="16788" xr:uid="{672D3273-BC30-4731-AE15-F874540BD44D}"/>
    <cellStyle name="Comma 15 2 3 2 4" xfId="10756" xr:uid="{24AFBE16-0B68-4A08-83F1-1982B48E04D1}"/>
    <cellStyle name="Comma 15 2 3 3" xfId="2646" xr:uid="{3800802A-088D-44AF-80AD-9943C66D1E0B}"/>
    <cellStyle name="Comma 15 2 3 3 2" xfId="5725" xr:uid="{D4DF15D2-C4CE-4E88-BE5C-9F5EE05CF6E5}"/>
    <cellStyle name="Comma 15 2 3 3 2 2" xfId="14778" xr:uid="{08B04FDB-8B56-4166-B652-E5065AA8493A}"/>
    <cellStyle name="Comma 15 2 3 3 3" xfId="8739" xr:uid="{41971C77-D2BA-4CEE-9924-3DF0EEDAB07F}"/>
    <cellStyle name="Comma 15 2 3 3 3 2" xfId="17792" xr:uid="{ACA1BCC8-0033-418F-8302-4F16154E2316}"/>
    <cellStyle name="Comma 15 2 3 3 4" xfId="11760" xr:uid="{77B5B6E0-DBEC-4E17-923F-527038E67204}"/>
    <cellStyle name="Comma 15 2 3 4" xfId="3717" xr:uid="{853759D2-E123-4B32-82B0-8A4562D9301E}"/>
    <cellStyle name="Comma 15 2 3 4 2" xfId="12770" xr:uid="{4CDA9CD6-92CE-4F6E-ABA0-F11DDDB58C6C}"/>
    <cellStyle name="Comma 15 2 3 5" xfId="6731" xr:uid="{71932EEE-1725-47CF-A16C-94BC59306771}"/>
    <cellStyle name="Comma 15 2 3 5 2" xfId="15784" xr:uid="{2028B9FE-5BFF-4BD4-B8F8-96657F98EFF7}"/>
    <cellStyle name="Comma 15 2 3 6" xfId="9752" xr:uid="{BE24020D-5374-4A1D-95C0-9E04DFDF3672}"/>
    <cellStyle name="Comma 15 2 4" xfId="639" xr:uid="{A4E9E9F7-4802-495F-BB03-1D8E8D2F079F}"/>
    <cellStyle name="Comma 15 2 4 2" xfId="1643" xr:uid="{AC3E9807-5992-4E74-9E43-B9DB45815A01}"/>
    <cellStyle name="Comma 15 2 4 2 2" xfId="4722" xr:uid="{F6248BBC-663E-45DE-8B70-377C5FDF0B92}"/>
    <cellStyle name="Comma 15 2 4 2 2 2" xfId="13775" xr:uid="{0983B6EA-254A-4F5B-944B-61D53654777B}"/>
    <cellStyle name="Comma 15 2 4 2 3" xfId="7736" xr:uid="{957D29FA-ED20-4EBE-88EC-3C0C55DFFC12}"/>
    <cellStyle name="Comma 15 2 4 2 3 2" xfId="16789" xr:uid="{69385714-8F67-4F79-9E12-8A6F1E6AAD81}"/>
    <cellStyle name="Comma 15 2 4 2 4" xfId="10757" xr:uid="{8C6B055A-B7E1-4E4F-AB51-E3963F5AC196}"/>
    <cellStyle name="Comma 15 2 4 3" xfId="2647" xr:uid="{7A1734CD-F8D7-40F6-816A-A0128ACABE0B}"/>
    <cellStyle name="Comma 15 2 4 3 2" xfId="5726" xr:uid="{012BC5E4-B7BB-4317-B7ED-C47723436ED4}"/>
    <cellStyle name="Comma 15 2 4 3 2 2" xfId="14779" xr:uid="{D31EC846-C003-40B8-9CA9-5E3D75D04498}"/>
    <cellStyle name="Comma 15 2 4 3 3" xfId="8740" xr:uid="{EE3D46FA-79D9-457F-8F6D-ED444E04C02C}"/>
    <cellStyle name="Comma 15 2 4 3 3 2" xfId="17793" xr:uid="{5E4B6D78-6D62-40B5-985E-BF2BC58D76C8}"/>
    <cellStyle name="Comma 15 2 4 3 4" xfId="11761" xr:uid="{9E329E41-4FD8-4A36-975F-FF65AAB57A11}"/>
    <cellStyle name="Comma 15 2 4 4" xfId="3718" xr:uid="{4513FE53-A291-4D46-A07C-6D8A6853949B}"/>
    <cellStyle name="Comma 15 2 4 4 2" xfId="12771" xr:uid="{9F4A70EF-CDB6-46E6-88C9-BB5C7E151B80}"/>
    <cellStyle name="Comma 15 2 4 5" xfId="6732" xr:uid="{2C810B7F-9BF6-4948-B9C0-B54AC75C7846}"/>
    <cellStyle name="Comma 15 2 4 5 2" xfId="15785" xr:uid="{EE8DC2E7-4F75-4EC1-97C4-19E54756ABBD}"/>
    <cellStyle name="Comma 15 2 4 6" xfId="9753" xr:uid="{08DFE37D-CEE8-459A-A0EA-564A45610F0D}"/>
    <cellStyle name="Comma 15 2 5" xfId="1390" xr:uid="{47A0FE14-BCAC-4050-8D55-09B052A91385}"/>
    <cellStyle name="Comma 15 2 5 2" xfId="4469" xr:uid="{B32F2E9D-EE25-486B-99D4-2F0371555A05}"/>
    <cellStyle name="Comma 15 2 5 2 2" xfId="13522" xr:uid="{D96F6DF4-2CC9-457D-B5FB-DFB4606A1630}"/>
    <cellStyle name="Comma 15 2 5 3" xfId="7483" xr:uid="{4DA3F324-5EFB-4ABA-A206-0F73D56A8C6E}"/>
    <cellStyle name="Comma 15 2 5 3 2" xfId="16536" xr:uid="{94B41D4D-CA95-4971-AD66-8AEC884C6B56}"/>
    <cellStyle name="Comma 15 2 5 4" xfId="10504" xr:uid="{DF83DEC2-FCAD-40BF-A336-951FB9A7B5FE}"/>
    <cellStyle name="Comma 15 2 6" xfId="2394" xr:uid="{E9FB1125-32EE-4042-A071-F0F51AF389C0}"/>
    <cellStyle name="Comma 15 2 6 2" xfId="5473" xr:uid="{AE441E8D-2A48-4B1B-8E41-D40E625C0660}"/>
    <cellStyle name="Comma 15 2 6 2 2" xfId="14526" xr:uid="{4A8CFE90-4FDE-4EBE-9836-DD392D545CEF}"/>
    <cellStyle name="Comma 15 2 6 3" xfId="8487" xr:uid="{46EAD76B-0472-4CF8-90C1-AB6A3436EC02}"/>
    <cellStyle name="Comma 15 2 6 3 2" xfId="17540" xr:uid="{4BAD4342-833B-42C5-B5D6-56C85C6ABFB9}"/>
    <cellStyle name="Comma 15 2 6 4" xfId="11508" xr:uid="{C66371D0-CF2C-4ECA-B007-039D88E45DB2}"/>
    <cellStyle name="Comma 15 2 7" xfId="3463" xr:uid="{571FB7A7-AFFA-4A8A-B8BD-B5FBBAB40AC9}"/>
    <cellStyle name="Comma 15 2 7 2" xfId="12516" xr:uid="{1F1E7C32-B411-4855-B392-3A451ED11D6D}"/>
    <cellStyle name="Comma 15 2 8" xfId="6477" xr:uid="{AB3F2B31-2EEF-47CA-A51A-98C599FAE39E}"/>
    <cellStyle name="Comma 15 2 8 2" xfId="15530" xr:uid="{7611CB8D-21D6-43B9-8912-E150287FFFEC}"/>
    <cellStyle name="Comma 15 2 9" xfId="9497" xr:uid="{E4701B8B-CC6D-42D6-B7EB-D35BA8677455}"/>
    <cellStyle name="Comma 15 3" xfId="514" xr:uid="{6D7172ED-146D-41B7-A9F3-398F0B89F6BF}"/>
    <cellStyle name="Comma 15 3 2" xfId="640" xr:uid="{52EA67AA-313B-49E8-92F2-AC8111EB1D77}"/>
    <cellStyle name="Comma 15 3 2 2" xfId="1644" xr:uid="{15D372F4-F9C9-4586-A25C-5DF83A04CED1}"/>
    <cellStyle name="Comma 15 3 2 2 2" xfId="4723" xr:uid="{A25D4774-C106-4540-A61F-80E6860F24DC}"/>
    <cellStyle name="Comma 15 3 2 2 2 2" xfId="13776" xr:uid="{3474FB21-B6D1-4A94-8FB2-B6CFB35F456A}"/>
    <cellStyle name="Comma 15 3 2 2 3" xfId="7737" xr:uid="{EF7725CD-2D6C-4041-A268-C19A1C5FFA0C}"/>
    <cellStyle name="Comma 15 3 2 2 3 2" xfId="16790" xr:uid="{555D8E41-D75C-4C4D-B1D6-19A2E100EECC}"/>
    <cellStyle name="Comma 15 3 2 2 4" xfId="10758" xr:uid="{D0BCF4E6-9950-4631-9FDA-C8A26E25F665}"/>
    <cellStyle name="Comma 15 3 2 3" xfId="2648" xr:uid="{CF795423-89BB-433A-98AD-92EB94634164}"/>
    <cellStyle name="Comma 15 3 2 3 2" xfId="5727" xr:uid="{740486D7-BDBF-42CC-92C2-9ACCF17F64AD}"/>
    <cellStyle name="Comma 15 3 2 3 2 2" xfId="14780" xr:uid="{8B370782-C470-46C0-A827-62C49937C070}"/>
    <cellStyle name="Comma 15 3 2 3 3" xfId="8741" xr:uid="{85608A07-3623-49BF-A653-42EC44A39921}"/>
    <cellStyle name="Comma 15 3 2 3 3 2" xfId="17794" xr:uid="{1CD1A0EB-B92D-47AB-A04C-DDD5DD4738E8}"/>
    <cellStyle name="Comma 15 3 2 3 4" xfId="11762" xr:uid="{BB43D523-075E-497B-A1A6-B2718B3197F8}"/>
    <cellStyle name="Comma 15 3 2 4" xfId="3719" xr:uid="{A32E8EA1-55F8-49DC-875E-DF883EBFFD04}"/>
    <cellStyle name="Comma 15 3 2 4 2" xfId="12772" xr:uid="{3E00DEEA-074E-4B00-ADFD-B47FDB9627D9}"/>
    <cellStyle name="Comma 15 3 2 5" xfId="6733" xr:uid="{5F08359C-CAFD-4FE8-8B55-865DDCC99E5A}"/>
    <cellStyle name="Comma 15 3 2 5 2" xfId="15786" xr:uid="{C4F353C9-7376-4E04-880B-374B40178D64}"/>
    <cellStyle name="Comma 15 3 2 6" xfId="9754" xr:uid="{A3017E25-97F4-4B14-A351-748E449DB265}"/>
    <cellStyle name="Comma 15 3 3" xfId="641" xr:uid="{646BB6FC-25E4-483A-8FA5-275BDED69992}"/>
    <cellStyle name="Comma 15 3 3 2" xfId="1645" xr:uid="{DAD5864D-5C4F-43A2-9078-977ADBB91E16}"/>
    <cellStyle name="Comma 15 3 3 2 2" xfId="4724" xr:uid="{9C2574EF-1885-49BD-A995-8B5A602A08E0}"/>
    <cellStyle name="Comma 15 3 3 2 2 2" xfId="13777" xr:uid="{C29BC9BD-E820-4FA6-A099-2F1CE24E0637}"/>
    <cellStyle name="Comma 15 3 3 2 3" xfId="7738" xr:uid="{D4AFE699-8A8E-4262-AF44-FA1CA3F09A60}"/>
    <cellStyle name="Comma 15 3 3 2 3 2" xfId="16791" xr:uid="{CE6BE31F-D686-438B-8478-E722397E3D45}"/>
    <cellStyle name="Comma 15 3 3 2 4" xfId="10759" xr:uid="{1E7EE6F0-B7FD-4831-8013-2FCE22DAC444}"/>
    <cellStyle name="Comma 15 3 3 3" xfId="2649" xr:uid="{A6363C82-B08F-43BD-B790-643DB345B790}"/>
    <cellStyle name="Comma 15 3 3 3 2" xfId="5728" xr:uid="{51D8A224-330F-4F74-B4FD-F33420008573}"/>
    <cellStyle name="Comma 15 3 3 3 2 2" xfId="14781" xr:uid="{B265B47C-8E4C-4EF6-9826-2F245513A35C}"/>
    <cellStyle name="Comma 15 3 3 3 3" xfId="8742" xr:uid="{5700309E-4417-4DEB-84C8-F6E480C4D8D9}"/>
    <cellStyle name="Comma 15 3 3 3 3 2" xfId="17795" xr:uid="{44D32D94-5C9F-4B7B-8312-1B77D611384D}"/>
    <cellStyle name="Comma 15 3 3 3 4" xfId="11763" xr:uid="{2ED3C152-6EB6-4549-95BE-CD0B3923BDD1}"/>
    <cellStyle name="Comma 15 3 3 4" xfId="3720" xr:uid="{68388A4B-C682-46A2-ABAA-954816915E44}"/>
    <cellStyle name="Comma 15 3 3 4 2" xfId="12773" xr:uid="{793B848C-C72A-4B8E-9E1A-72B5A3390A4B}"/>
    <cellStyle name="Comma 15 3 3 5" xfId="6734" xr:uid="{E40490CC-DD90-4152-BD65-02273059D274}"/>
    <cellStyle name="Comma 15 3 3 5 2" xfId="15787" xr:uid="{8E4D7241-0A79-4AE0-8E7F-B0A0B27DD397}"/>
    <cellStyle name="Comma 15 3 3 6" xfId="9755" xr:uid="{524497BB-5826-43A4-84E0-3C2007F1CEED}"/>
    <cellStyle name="Comma 15 3 4" xfId="1522" xr:uid="{1D215251-9E1E-4C9E-B15B-267A9F232456}"/>
    <cellStyle name="Comma 15 3 4 2" xfId="4601" xr:uid="{9F5C0C29-44E2-493A-AFC7-C047C95EA137}"/>
    <cellStyle name="Comma 15 3 4 2 2" xfId="13654" xr:uid="{A414693B-61CD-45AF-8E07-1FDF4A6F97F6}"/>
    <cellStyle name="Comma 15 3 4 3" xfId="7615" xr:uid="{83A617C6-0E50-42C7-A195-07F127652D9C}"/>
    <cellStyle name="Comma 15 3 4 3 2" xfId="16668" xr:uid="{B83BCB7B-D1CC-4172-993F-04D580316960}"/>
    <cellStyle name="Comma 15 3 4 4" xfId="10636" xr:uid="{02446A15-A991-4EB6-94E4-81FE763DAB41}"/>
    <cellStyle name="Comma 15 3 5" xfId="2526" xr:uid="{DF4175BC-A1AD-4B73-9C8F-B4DFAE076DF5}"/>
    <cellStyle name="Comma 15 3 5 2" xfId="5605" xr:uid="{C38BF2EA-D9C2-4DF0-9898-1D56FBA9F1C5}"/>
    <cellStyle name="Comma 15 3 5 2 2" xfId="14658" xr:uid="{183AAE92-0D1E-4EF1-97AF-918B626B0C8E}"/>
    <cellStyle name="Comma 15 3 5 3" xfId="8619" xr:uid="{6F2CE2D3-7563-48CC-9B83-56208DB2BDED}"/>
    <cellStyle name="Comma 15 3 5 3 2" xfId="17672" xr:uid="{E8D37D36-41C0-49FE-9232-E34BF8F64154}"/>
    <cellStyle name="Comma 15 3 5 4" xfId="11640" xr:uid="{707F965D-5A7D-44F6-931C-CCD120EA82DF}"/>
    <cellStyle name="Comma 15 3 6" xfId="3596" xr:uid="{FC528ADA-C130-47C9-BB7B-2C703FC58F92}"/>
    <cellStyle name="Comma 15 3 6 2" xfId="12649" xr:uid="{D93F5DB1-06A1-4198-9D37-0CFF3F119D2D}"/>
    <cellStyle name="Comma 15 3 7" xfId="6610" xr:uid="{574F138E-3B29-4BF9-9D91-A331C92854AE}"/>
    <cellStyle name="Comma 15 3 7 2" xfId="15663" xr:uid="{5493AE7B-BAE2-4FC7-A5EA-D297927CA7FE}"/>
    <cellStyle name="Comma 15 3 8" xfId="9630" xr:uid="{3A6A4243-994C-4EA5-9DC2-2DDA176EFF46}"/>
    <cellStyle name="Comma 15 4" xfId="642" xr:uid="{724FA208-7163-463B-B976-4F3DD33B0448}"/>
    <cellStyle name="Comma 15 4 2" xfId="1646" xr:uid="{38C4660A-791D-4516-91A3-3BF5452BDFFE}"/>
    <cellStyle name="Comma 15 4 2 2" xfId="4725" xr:uid="{0FFF16A4-1175-4FE3-930D-32797599070E}"/>
    <cellStyle name="Comma 15 4 2 2 2" xfId="13778" xr:uid="{B6762655-FC5F-4D04-A40E-324BCC46AEAF}"/>
    <cellStyle name="Comma 15 4 2 3" xfId="7739" xr:uid="{CE3D58D8-850A-485D-AE7D-3969157B5B28}"/>
    <cellStyle name="Comma 15 4 2 3 2" xfId="16792" xr:uid="{1A03BA8D-EB95-46AA-BE33-7266F5BB7DBA}"/>
    <cellStyle name="Comma 15 4 2 4" xfId="10760" xr:uid="{92789EFD-ECC8-4E9F-A44E-B74A3845C078}"/>
    <cellStyle name="Comma 15 4 3" xfId="2650" xr:uid="{F4436C85-5B6D-4AF4-A7AE-1BB088F35CED}"/>
    <cellStyle name="Comma 15 4 3 2" xfId="5729" xr:uid="{22E5B280-7F19-4AA9-8F02-BDBAC10D1E60}"/>
    <cellStyle name="Comma 15 4 3 2 2" xfId="14782" xr:uid="{AA9EFA5C-F52B-41D8-8B13-8B9E9C9681BF}"/>
    <cellStyle name="Comma 15 4 3 3" xfId="8743" xr:uid="{4DF5F51A-2D26-427C-AE09-08F5D48CA7E6}"/>
    <cellStyle name="Comma 15 4 3 3 2" xfId="17796" xr:uid="{6B88164F-5897-457D-9CF5-32184D83239A}"/>
    <cellStyle name="Comma 15 4 3 4" xfId="11764" xr:uid="{10CB6FD5-F28F-4FA6-9606-EFE217BC6EE0}"/>
    <cellStyle name="Comma 15 4 4" xfId="3721" xr:uid="{0C8B447A-6817-464C-AED3-1A5C1F8BDCA0}"/>
    <cellStyle name="Comma 15 4 4 2" xfId="12774" xr:uid="{1F32C54F-7F1D-4379-8C78-B3021E7DDC4B}"/>
    <cellStyle name="Comma 15 4 5" xfId="6735" xr:uid="{EE155E4C-8035-4082-9123-C8B68878ED0B}"/>
    <cellStyle name="Comma 15 4 5 2" xfId="15788" xr:uid="{52193331-FCB4-4E04-BCF1-1A466D95949B}"/>
    <cellStyle name="Comma 15 4 6" xfId="9756" xr:uid="{60C0679C-58C3-4A70-BC35-2E1F18525784}"/>
    <cellStyle name="Comma 15 5" xfId="643" xr:uid="{A9F7AEDA-155A-46B2-961B-2E312BE42EFD}"/>
    <cellStyle name="Comma 15 5 2" xfId="1647" xr:uid="{DBC9742A-C2D3-44AF-A628-6B39826F31AD}"/>
    <cellStyle name="Comma 15 5 2 2" xfId="4726" xr:uid="{EC1B21BD-BFB1-40DC-B3FB-55258B52C4D6}"/>
    <cellStyle name="Comma 15 5 2 2 2" xfId="13779" xr:uid="{911E9B90-FC0B-41F0-9A90-7D7D09C7C412}"/>
    <cellStyle name="Comma 15 5 2 3" xfId="7740" xr:uid="{E773ED30-B60D-4BD5-BB3A-F3FACF3A6EB4}"/>
    <cellStyle name="Comma 15 5 2 3 2" xfId="16793" xr:uid="{506432BE-0AA0-4B99-8577-FB886DB6668D}"/>
    <cellStyle name="Comma 15 5 2 4" xfId="10761" xr:uid="{40E56ED4-3A29-4870-8E4B-DAF6FE7A56E6}"/>
    <cellStyle name="Comma 15 5 3" xfId="2651" xr:uid="{D46B8EB4-EB57-48C1-B6DA-44E675CB9447}"/>
    <cellStyle name="Comma 15 5 3 2" xfId="5730" xr:uid="{E99C1B07-350A-42B8-B25D-BAE80CE850BB}"/>
    <cellStyle name="Comma 15 5 3 2 2" xfId="14783" xr:uid="{30E14500-DDFA-4339-A494-B26204AFC05B}"/>
    <cellStyle name="Comma 15 5 3 3" xfId="8744" xr:uid="{7A895F36-4845-43F6-A153-0863E687BF39}"/>
    <cellStyle name="Comma 15 5 3 3 2" xfId="17797" xr:uid="{5B894A2F-5037-4425-8FFA-F21D4E95D5F9}"/>
    <cellStyle name="Comma 15 5 3 4" xfId="11765" xr:uid="{6679B50A-4882-4D73-B259-B898E74C579B}"/>
    <cellStyle name="Comma 15 5 4" xfId="3722" xr:uid="{273F2ADB-0466-4CDE-810C-555CBEA09BDF}"/>
    <cellStyle name="Comma 15 5 4 2" xfId="12775" xr:uid="{49E63584-FFDC-4C25-A600-26D76AE01F66}"/>
    <cellStyle name="Comma 15 5 5" xfId="6736" xr:uid="{0EC9FABB-A1B3-43E3-B985-A9D6574D69DB}"/>
    <cellStyle name="Comma 15 5 5 2" xfId="15789" xr:uid="{E4D9B029-2291-4614-975A-A818BB33E49B}"/>
    <cellStyle name="Comma 15 5 6" xfId="9757" xr:uid="{26A51591-2303-4248-BF34-9A82111B64D8}"/>
    <cellStyle name="Comma 15 6" xfId="1351" xr:uid="{87B3C63B-1B35-40D9-8E03-452C6F36AC5E}"/>
    <cellStyle name="Comma 15 6 2" xfId="4430" xr:uid="{C69E7BA9-A4F5-499C-81D7-7BDD5A59B95C}"/>
    <cellStyle name="Comma 15 6 2 2" xfId="13483" xr:uid="{49C2B77B-891A-4068-AD2F-B3AC6C7E509B}"/>
    <cellStyle name="Comma 15 6 3" xfId="7444" xr:uid="{3D3B7037-7141-4FF5-9F80-3A8B77296898}"/>
    <cellStyle name="Comma 15 6 3 2" xfId="16497" xr:uid="{7F679E5C-EE73-4D8A-935C-40FAB65622CF}"/>
    <cellStyle name="Comma 15 6 4" xfId="10465" xr:uid="{CC5EE4EF-6820-412A-B306-D6AE53E31109}"/>
    <cellStyle name="Comma 15 7" xfId="2355" xr:uid="{5D7E80EA-1D43-4149-9046-3765B8CD5F4F}"/>
    <cellStyle name="Comma 15 7 2" xfId="5434" xr:uid="{CA53E06F-2B01-4734-9AA9-EBCFCACE1B83}"/>
    <cellStyle name="Comma 15 7 2 2" xfId="14487" xr:uid="{00DB52D6-88CE-4BF1-9DD6-3DEACFAED9FF}"/>
    <cellStyle name="Comma 15 7 3" xfId="8448" xr:uid="{1217A551-F93A-44DE-AC29-ED1FCF986799}"/>
    <cellStyle name="Comma 15 7 3 2" xfId="17501" xr:uid="{97079511-8A67-493E-A82F-04AC941DAAEE}"/>
    <cellStyle name="Comma 15 7 4" xfId="11469" xr:uid="{F9F943CE-09B6-4418-82F3-C43391AC6DFF}"/>
    <cellStyle name="Comma 15 8" xfId="3424" xr:uid="{471F90B1-D4CA-455E-9F1B-19F5197643F6}"/>
    <cellStyle name="Comma 15 8 2" xfId="12477" xr:uid="{7C8D4A25-E252-4979-846A-32D3293E8E17}"/>
    <cellStyle name="Comma 15 9" xfId="6438" xr:uid="{9A2A3B91-0D19-4E0E-B63D-8398994C9628}"/>
    <cellStyle name="Comma 15 9 2" xfId="15491" xr:uid="{A726A4DE-06D3-4BC7-A309-8BC8E307F3A2}"/>
    <cellStyle name="Comma 16" xfId="304" xr:uid="{7AA62477-D26E-4E2D-98D1-EE57278B0760}"/>
    <cellStyle name="Comma 16 10" xfId="9459" xr:uid="{A757439B-0D9E-4173-B35B-5A39EAC26268}"/>
    <cellStyle name="Comma 16 2" xfId="357" xr:uid="{7CA6E97B-BCAF-41C4-A2BD-51B5FCB589B5}"/>
    <cellStyle name="Comma 16 2 2" xfId="555" xr:uid="{284BF996-8D4B-4A1D-89FB-799B73418162}"/>
    <cellStyle name="Comma 16 2 2 2" xfId="644" xr:uid="{50E0C0FC-56A5-4A5B-8F81-E4CB7D8CB3BD}"/>
    <cellStyle name="Comma 16 2 2 2 2" xfId="1648" xr:uid="{323BBDDB-C9D4-40CA-A77C-3E52CF13B454}"/>
    <cellStyle name="Comma 16 2 2 2 2 2" xfId="4727" xr:uid="{6E11118C-EB75-488D-96DF-EACD44AB2C71}"/>
    <cellStyle name="Comma 16 2 2 2 2 2 2" xfId="13780" xr:uid="{0DB36D08-DFC1-4F21-BB69-F10E30BD5C0E}"/>
    <cellStyle name="Comma 16 2 2 2 2 3" xfId="7741" xr:uid="{50E92FB6-401C-49DF-8246-251EB5220E1A}"/>
    <cellStyle name="Comma 16 2 2 2 2 3 2" xfId="16794" xr:uid="{945E2BF5-6385-4BD6-B2F2-B29208D6906C}"/>
    <cellStyle name="Comma 16 2 2 2 2 4" xfId="10762" xr:uid="{B7015BDB-ADC0-4A1E-BB77-DE79AF519D89}"/>
    <cellStyle name="Comma 16 2 2 2 3" xfId="2652" xr:uid="{8C87CBAD-8D5A-4DE5-9D61-65E093BAD678}"/>
    <cellStyle name="Comma 16 2 2 2 3 2" xfId="5731" xr:uid="{E4BDCA52-08A5-4D19-91AC-0CB7EBC657AE}"/>
    <cellStyle name="Comma 16 2 2 2 3 2 2" xfId="14784" xr:uid="{9E4F5DC7-FD10-49CB-B4F4-67A3F4E37302}"/>
    <cellStyle name="Comma 16 2 2 2 3 3" xfId="8745" xr:uid="{29DCC07B-A91A-43C3-B966-791D860F3496}"/>
    <cellStyle name="Comma 16 2 2 2 3 3 2" xfId="17798" xr:uid="{0206041C-B8CF-42C9-B3EA-28020F2AD23C}"/>
    <cellStyle name="Comma 16 2 2 2 3 4" xfId="11766" xr:uid="{9734D594-5AAB-4BA8-892B-CB84B4493B47}"/>
    <cellStyle name="Comma 16 2 2 2 4" xfId="3723" xr:uid="{A634813F-A2C4-4126-98EE-F9CC208880A9}"/>
    <cellStyle name="Comma 16 2 2 2 4 2" xfId="12776" xr:uid="{07F284A0-B2AB-467D-B43F-C8AED7796E69}"/>
    <cellStyle name="Comma 16 2 2 2 5" xfId="6737" xr:uid="{6A3C82E7-D00F-4BCA-8DA8-1BCC233A9BBF}"/>
    <cellStyle name="Comma 16 2 2 2 5 2" xfId="15790" xr:uid="{0B227275-4945-42EE-B73A-2F7FEDF36702}"/>
    <cellStyle name="Comma 16 2 2 2 6" xfId="9758" xr:uid="{56A655EC-9017-40CE-9EE2-C017DB62A48D}"/>
    <cellStyle name="Comma 16 2 2 3" xfId="645" xr:uid="{B3C587D3-07BB-4E45-9D47-520CFE109D6D}"/>
    <cellStyle name="Comma 16 2 2 3 2" xfId="1649" xr:uid="{B53B543B-8E34-40F2-B5C0-6F39DD26FD12}"/>
    <cellStyle name="Comma 16 2 2 3 2 2" xfId="4728" xr:uid="{9F15850A-AE65-4538-8423-32D04C133319}"/>
    <cellStyle name="Comma 16 2 2 3 2 2 2" xfId="13781" xr:uid="{C76811E2-9224-41F9-BCD0-23E29EFCC528}"/>
    <cellStyle name="Comma 16 2 2 3 2 3" xfId="7742" xr:uid="{2C76B6E5-CA60-455F-B41A-A98F450D6EFE}"/>
    <cellStyle name="Comma 16 2 2 3 2 3 2" xfId="16795" xr:uid="{D357A976-60CF-44BE-AA34-6925BC0C836C}"/>
    <cellStyle name="Comma 16 2 2 3 2 4" xfId="10763" xr:uid="{F44D5595-86E5-4F79-B507-98C1BE2691B5}"/>
    <cellStyle name="Comma 16 2 2 3 3" xfId="2653" xr:uid="{D7E2718B-8784-43E4-A463-DD4D71D55224}"/>
    <cellStyle name="Comma 16 2 2 3 3 2" xfId="5732" xr:uid="{F8C108DD-73F4-44C0-8EFF-5CA24759CD68}"/>
    <cellStyle name="Comma 16 2 2 3 3 2 2" xfId="14785" xr:uid="{1EF483BB-F54D-4D3E-BA3A-9E78009D88F7}"/>
    <cellStyle name="Comma 16 2 2 3 3 3" xfId="8746" xr:uid="{7D2E56AF-6ED2-417B-8C44-81D960CAE6CF}"/>
    <cellStyle name="Comma 16 2 2 3 3 3 2" xfId="17799" xr:uid="{EE9824AD-4BE6-4911-AEDA-15725B61BCA8}"/>
    <cellStyle name="Comma 16 2 2 3 3 4" xfId="11767" xr:uid="{14E1DB88-F459-4041-91F0-83AAF6189D44}"/>
    <cellStyle name="Comma 16 2 2 3 4" xfId="3724" xr:uid="{3F533C03-9F87-4D18-9D3F-1DBCC78C6D18}"/>
    <cellStyle name="Comma 16 2 2 3 4 2" xfId="12777" xr:uid="{A36573E9-ED56-426E-A58A-8923C13C1A46}"/>
    <cellStyle name="Comma 16 2 2 3 5" xfId="6738" xr:uid="{2546B0FC-2C39-4EFB-AD87-26F874539C64}"/>
    <cellStyle name="Comma 16 2 2 3 5 2" xfId="15791" xr:uid="{9FCA5A5A-357A-434A-9E26-3ED977B52230}"/>
    <cellStyle name="Comma 16 2 2 3 6" xfId="9759" xr:uid="{F3E5BAA4-F60F-4812-A9A9-7DF6D8DA6DA0}"/>
    <cellStyle name="Comma 16 2 2 4" xfId="1562" xr:uid="{F213205F-8586-4416-9825-EB4AB9043956}"/>
    <cellStyle name="Comma 16 2 2 4 2" xfId="4641" xr:uid="{C983362E-449B-4426-A551-6AFF3248C8FF}"/>
    <cellStyle name="Comma 16 2 2 4 2 2" xfId="13694" xr:uid="{A1C2459F-9693-4C73-807F-618D91586481}"/>
    <cellStyle name="Comma 16 2 2 4 3" xfId="7655" xr:uid="{6472AFAC-5C18-4185-8418-B02DFD0A29C1}"/>
    <cellStyle name="Comma 16 2 2 4 3 2" xfId="16708" xr:uid="{6C42349C-C594-4F08-9547-C244353835EA}"/>
    <cellStyle name="Comma 16 2 2 4 4" xfId="10676" xr:uid="{D91F13C0-C214-47AD-B945-A8D0A0386E50}"/>
    <cellStyle name="Comma 16 2 2 5" xfId="2566" xr:uid="{56F22169-C6DC-40A9-AA44-CC9C678A69A6}"/>
    <cellStyle name="Comma 16 2 2 5 2" xfId="5645" xr:uid="{F85364CB-C042-461C-89FD-77D6D41747BA}"/>
    <cellStyle name="Comma 16 2 2 5 2 2" xfId="14698" xr:uid="{A082C35C-5600-41C6-8F96-870AA8AD4C9D}"/>
    <cellStyle name="Comma 16 2 2 5 3" xfId="8659" xr:uid="{9E2855E3-05B6-4E35-A654-8815F708AE7E}"/>
    <cellStyle name="Comma 16 2 2 5 3 2" xfId="17712" xr:uid="{8102EF51-9678-4699-9F8D-6ACF49F83FD2}"/>
    <cellStyle name="Comma 16 2 2 5 4" xfId="11680" xr:uid="{B079A21A-5957-4F5D-97D4-D77CA533E0E6}"/>
    <cellStyle name="Comma 16 2 2 6" xfId="3636" xr:uid="{CCA98394-8DEC-4323-ACB5-75249714DD98}"/>
    <cellStyle name="Comma 16 2 2 6 2" xfId="12689" xr:uid="{1952438B-2016-4917-A7C2-706D6200CAE2}"/>
    <cellStyle name="Comma 16 2 2 7" xfId="6650" xr:uid="{55F0F619-3950-40E2-8A92-DD172FC61B0E}"/>
    <cellStyle name="Comma 16 2 2 7 2" xfId="15703" xr:uid="{6065DE8C-BAAB-4C4C-A0DD-E5C17D3A4DE4}"/>
    <cellStyle name="Comma 16 2 2 8" xfId="9670" xr:uid="{278CB037-E4BC-4AA9-9E3D-416D4B475143}"/>
    <cellStyle name="Comma 16 2 3" xfId="646" xr:uid="{15ABA791-84C8-42CF-B77E-2BC35A325B8B}"/>
    <cellStyle name="Comma 16 2 3 2" xfId="1650" xr:uid="{39D24E54-7B7F-44E6-AA31-122E38581B0F}"/>
    <cellStyle name="Comma 16 2 3 2 2" xfId="4729" xr:uid="{06AD9FE4-DB0C-4232-B40C-0B6B8744ACCA}"/>
    <cellStyle name="Comma 16 2 3 2 2 2" xfId="13782" xr:uid="{A5E14FBF-9F14-4667-B0B1-ED10FB35C2B8}"/>
    <cellStyle name="Comma 16 2 3 2 3" xfId="7743" xr:uid="{23F8A232-CF9B-45B1-81AE-7D1159F53FB3}"/>
    <cellStyle name="Comma 16 2 3 2 3 2" xfId="16796" xr:uid="{316CB700-55E5-48F8-8FF3-ECD494BB8F1E}"/>
    <cellStyle name="Comma 16 2 3 2 4" xfId="10764" xr:uid="{1E9432B7-F88E-42EE-AED3-85F6A699EB55}"/>
    <cellStyle name="Comma 16 2 3 3" xfId="2654" xr:uid="{7E55F7A9-FCB2-4CD6-8D88-F2597C1A24B8}"/>
    <cellStyle name="Comma 16 2 3 3 2" xfId="5733" xr:uid="{14C9947E-96B4-47EB-AC01-CD7131EB4E00}"/>
    <cellStyle name="Comma 16 2 3 3 2 2" xfId="14786" xr:uid="{7955C130-D90A-4D56-9167-BE20A12EEF34}"/>
    <cellStyle name="Comma 16 2 3 3 3" xfId="8747" xr:uid="{63CC4470-0F29-47AF-8183-DF35ED91F039}"/>
    <cellStyle name="Comma 16 2 3 3 3 2" xfId="17800" xr:uid="{34139A82-D842-436E-9915-A6056E2213DB}"/>
    <cellStyle name="Comma 16 2 3 3 4" xfId="11768" xr:uid="{45EC5AAF-123F-4D34-84DF-E2498056268E}"/>
    <cellStyle name="Comma 16 2 3 4" xfId="3725" xr:uid="{D1BF915E-695E-4FBA-AB5E-459315CDF2A1}"/>
    <cellStyle name="Comma 16 2 3 4 2" xfId="12778" xr:uid="{68F641D5-5042-4C3C-A63A-1013D9530918}"/>
    <cellStyle name="Comma 16 2 3 5" xfId="6739" xr:uid="{F1045DD6-84CC-46C3-9A32-55BE84D52EC6}"/>
    <cellStyle name="Comma 16 2 3 5 2" xfId="15792" xr:uid="{D93714E1-E83E-45A7-8483-4827E0590F0A}"/>
    <cellStyle name="Comma 16 2 3 6" xfId="9760" xr:uid="{8BD06C76-EAA7-4A2A-873F-C34A0C7FAC74}"/>
    <cellStyle name="Comma 16 2 4" xfId="647" xr:uid="{6361237E-CCB5-49C5-AC16-6F328711CFB2}"/>
    <cellStyle name="Comma 16 2 4 2" xfId="1651" xr:uid="{8E66B1B0-ED7E-4862-BB2A-915161C985C4}"/>
    <cellStyle name="Comma 16 2 4 2 2" xfId="4730" xr:uid="{F0D69D74-E983-4394-8C6A-B4100A499D01}"/>
    <cellStyle name="Comma 16 2 4 2 2 2" xfId="13783" xr:uid="{C0F42A88-6993-4C60-8A2D-1AED620DB8C2}"/>
    <cellStyle name="Comma 16 2 4 2 3" xfId="7744" xr:uid="{DA47B79C-F449-42E4-A960-51F3175F0F8E}"/>
    <cellStyle name="Comma 16 2 4 2 3 2" xfId="16797" xr:uid="{6F246F22-919A-4218-B453-78B081A476CE}"/>
    <cellStyle name="Comma 16 2 4 2 4" xfId="10765" xr:uid="{318568F6-0B3D-4B5F-8526-6DA5BBC5A6E6}"/>
    <cellStyle name="Comma 16 2 4 3" xfId="2655" xr:uid="{94DDD241-395A-4B4B-ADA0-36C4C77CDF52}"/>
    <cellStyle name="Comma 16 2 4 3 2" xfId="5734" xr:uid="{33854058-3126-4E3A-A9F7-C798B579591A}"/>
    <cellStyle name="Comma 16 2 4 3 2 2" xfId="14787" xr:uid="{069BC3A7-4163-48B7-993A-19A1F7EFAFA7}"/>
    <cellStyle name="Comma 16 2 4 3 3" xfId="8748" xr:uid="{69B250FD-A6B3-4EAA-9B45-17195D12ABF5}"/>
    <cellStyle name="Comma 16 2 4 3 3 2" xfId="17801" xr:uid="{4D02D891-2303-4062-81C2-870D54EDB5E0}"/>
    <cellStyle name="Comma 16 2 4 3 4" xfId="11769" xr:uid="{E5C2C2AD-CB5B-4F5B-9B6A-4F74A74E9043}"/>
    <cellStyle name="Comma 16 2 4 4" xfId="3726" xr:uid="{842033D8-7819-4B22-98A7-B06321A49D11}"/>
    <cellStyle name="Comma 16 2 4 4 2" xfId="12779" xr:uid="{9DF79F9F-5A9A-4E91-8CC0-222862302C44}"/>
    <cellStyle name="Comma 16 2 4 5" xfId="6740" xr:uid="{5F5C5F36-4ACF-46B3-965E-FD237B7DB977}"/>
    <cellStyle name="Comma 16 2 4 5 2" xfId="15793" xr:uid="{EB4475B8-9833-486A-9358-5DACE44F1745}"/>
    <cellStyle name="Comma 16 2 4 6" xfId="9761" xr:uid="{59808CC5-4312-4CF9-88B4-850CA19D006B}"/>
    <cellStyle name="Comma 16 2 5" xfId="1391" xr:uid="{D5572584-76E5-461E-8BC6-3D03FC00E87B}"/>
    <cellStyle name="Comma 16 2 5 2" xfId="4470" xr:uid="{9C323F98-C5D5-40B9-8C6F-0E23C2A3C337}"/>
    <cellStyle name="Comma 16 2 5 2 2" xfId="13523" xr:uid="{78EEE1BA-7C6F-4ADD-B210-97D208D040F1}"/>
    <cellStyle name="Comma 16 2 5 3" xfId="7484" xr:uid="{EC5D67D5-EA93-4528-8CA9-535C09BFDC58}"/>
    <cellStyle name="Comma 16 2 5 3 2" xfId="16537" xr:uid="{79EBFD8F-33DD-456D-8D9A-0F447CEC15DF}"/>
    <cellStyle name="Comma 16 2 5 4" xfId="10505" xr:uid="{F88F6C30-5A55-426D-8302-9D41D39688E6}"/>
    <cellStyle name="Comma 16 2 6" xfId="2395" xr:uid="{C07A8EDF-4311-47B0-9084-A4EBE1AA3499}"/>
    <cellStyle name="Comma 16 2 6 2" xfId="5474" xr:uid="{6D456D87-D5CD-4BAC-AEB5-15823D117B6D}"/>
    <cellStyle name="Comma 16 2 6 2 2" xfId="14527" xr:uid="{6EF34913-63E6-42FA-98F4-868339072FB5}"/>
    <cellStyle name="Comma 16 2 6 3" xfId="8488" xr:uid="{F794FFF5-2969-4CE0-8962-45E9B5590F30}"/>
    <cellStyle name="Comma 16 2 6 3 2" xfId="17541" xr:uid="{53D35282-2441-40B3-BC50-89F29E9B4281}"/>
    <cellStyle name="Comma 16 2 6 4" xfId="11509" xr:uid="{ED3D938F-86B6-48F0-8FA0-81F14C86DBE7}"/>
    <cellStyle name="Comma 16 2 7" xfId="3464" xr:uid="{BE4806F1-F907-4825-9A84-0212222D6A94}"/>
    <cellStyle name="Comma 16 2 7 2" xfId="12517" xr:uid="{0B78D970-75A2-4AD2-8FB7-E3BFFF429BB6}"/>
    <cellStyle name="Comma 16 2 8" xfId="6478" xr:uid="{33078552-4E0E-431C-BFEE-9120126B2885}"/>
    <cellStyle name="Comma 16 2 8 2" xfId="15531" xr:uid="{1A322B86-0C6F-4451-B07B-10B8D620FF8C}"/>
    <cellStyle name="Comma 16 2 9" xfId="9498" xr:uid="{697D53DE-E427-4323-A491-7B76FCF186C7}"/>
    <cellStyle name="Comma 16 3" xfId="515" xr:uid="{2AFCE092-16F8-4E8B-A619-32910FA1A7DC}"/>
    <cellStyle name="Comma 16 3 2" xfId="648" xr:uid="{234ABD29-7A81-4EB3-BC28-8901A18DDE23}"/>
    <cellStyle name="Comma 16 3 2 2" xfId="1652" xr:uid="{BB16F8C6-6F0B-4C92-BB4D-4EB72F49A351}"/>
    <cellStyle name="Comma 16 3 2 2 2" xfId="4731" xr:uid="{3EAE1775-FA67-4B50-B5B9-732DD375A66C}"/>
    <cellStyle name="Comma 16 3 2 2 2 2" xfId="13784" xr:uid="{62E477AD-D332-451B-BA25-A935644B0D20}"/>
    <cellStyle name="Comma 16 3 2 2 3" xfId="7745" xr:uid="{69C323AE-E44C-4518-9E1B-D9E75F5926C9}"/>
    <cellStyle name="Comma 16 3 2 2 3 2" xfId="16798" xr:uid="{1524A701-48A4-40A1-8D84-5BFCD71B2240}"/>
    <cellStyle name="Comma 16 3 2 2 4" xfId="10766" xr:uid="{81EC544A-6ADE-46D9-B922-AEA1C9275DDA}"/>
    <cellStyle name="Comma 16 3 2 3" xfId="2656" xr:uid="{F71B45D0-1471-4615-988A-AF42956B88CC}"/>
    <cellStyle name="Comma 16 3 2 3 2" xfId="5735" xr:uid="{AA90FAA4-5B2E-4187-9EFE-68F61D0643EE}"/>
    <cellStyle name="Comma 16 3 2 3 2 2" xfId="14788" xr:uid="{75F675A3-C9FB-4DC2-8BB6-B0A23457663C}"/>
    <cellStyle name="Comma 16 3 2 3 3" xfId="8749" xr:uid="{DEEF8325-D033-43C8-83BB-E00125289963}"/>
    <cellStyle name="Comma 16 3 2 3 3 2" xfId="17802" xr:uid="{7BAB5FC1-203C-4B04-A3C6-FAEDFC93FF07}"/>
    <cellStyle name="Comma 16 3 2 3 4" xfId="11770" xr:uid="{6E06C826-C445-4CF0-9F88-213E65B82141}"/>
    <cellStyle name="Comma 16 3 2 4" xfId="3727" xr:uid="{AD1BBA41-21A9-4346-8887-BC7B1CCBE308}"/>
    <cellStyle name="Comma 16 3 2 4 2" xfId="12780" xr:uid="{56F088D7-F55C-4469-87D3-914B85EB001B}"/>
    <cellStyle name="Comma 16 3 2 5" xfId="6741" xr:uid="{8544CE26-3FC3-4073-990C-B51B6F5C3D5D}"/>
    <cellStyle name="Comma 16 3 2 5 2" xfId="15794" xr:uid="{961ECC99-711A-4D42-9529-D9DD540BCB9E}"/>
    <cellStyle name="Comma 16 3 2 6" xfId="9762" xr:uid="{72F2B684-A1CC-4798-90B7-EB1780169B6D}"/>
    <cellStyle name="Comma 16 3 3" xfId="649" xr:uid="{2A1156F8-5180-4C5F-8035-0538FDAAAE2E}"/>
    <cellStyle name="Comma 16 3 3 2" xfId="1653" xr:uid="{75354683-0122-4DCC-84DF-F08DEB70D7CD}"/>
    <cellStyle name="Comma 16 3 3 2 2" xfId="4732" xr:uid="{E29A42B4-DF4B-40E9-90EE-0769A7525EC7}"/>
    <cellStyle name="Comma 16 3 3 2 2 2" xfId="13785" xr:uid="{5BD88BF1-5657-425A-8183-1B72B0693E28}"/>
    <cellStyle name="Comma 16 3 3 2 3" xfId="7746" xr:uid="{6FB1A589-D29E-476D-91FF-70155156B3B8}"/>
    <cellStyle name="Comma 16 3 3 2 3 2" xfId="16799" xr:uid="{C85D48EF-8259-49EA-BD33-31ED61CBEF2D}"/>
    <cellStyle name="Comma 16 3 3 2 4" xfId="10767" xr:uid="{FD71D992-93ED-47D0-BBA4-E17476954572}"/>
    <cellStyle name="Comma 16 3 3 3" xfId="2657" xr:uid="{5BAFB82F-8E01-4100-9FCD-127F4A39CF6A}"/>
    <cellStyle name="Comma 16 3 3 3 2" xfId="5736" xr:uid="{022E39FF-ACB9-4ED1-9C2D-95030153FDDE}"/>
    <cellStyle name="Comma 16 3 3 3 2 2" xfId="14789" xr:uid="{EDC3C650-6046-4828-987E-94B31E86607A}"/>
    <cellStyle name="Comma 16 3 3 3 3" xfId="8750" xr:uid="{94E77EF2-6B4C-4B8F-BD15-D98A283FFF40}"/>
    <cellStyle name="Comma 16 3 3 3 3 2" xfId="17803" xr:uid="{8BA5EF22-59FE-46FE-BEA4-D12B3708ABE6}"/>
    <cellStyle name="Comma 16 3 3 3 4" xfId="11771" xr:uid="{0E17664F-C511-4BF7-A27B-430591C59974}"/>
    <cellStyle name="Comma 16 3 3 4" xfId="3728" xr:uid="{E1401872-AEE2-4D86-884C-8ED30129864C}"/>
    <cellStyle name="Comma 16 3 3 4 2" xfId="12781" xr:uid="{4E0C95EB-FFAB-4D25-9F16-976D775D36C1}"/>
    <cellStyle name="Comma 16 3 3 5" xfId="6742" xr:uid="{798F58A2-E46E-4D8C-A293-61E007536DAF}"/>
    <cellStyle name="Comma 16 3 3 5 2" xfId="15795" xr:uid="{5964B50A-101A-4591-982E-28338049C178}"/>
    <cellStyle name="Comma 16 3 3 6" xfId="9763" xr:uid="{55A0AD04-8555-40D7-8E07-84B6B978DBF5}"/>
    <cellStyle name="Comma 16 3 4" xfId="1523" xr:uid="{9BE3AEAE-C0B5-4369-95D6-85DD77D92E2D}"/>
    <cellStyle name="Comma 16 3 4 2" xfId="4602" xr:uid="{23B910DA-F5E8-432B-B832-935D8F02E4C7}"/>
    <cellStyle name="Comma 16 3 4 2 2" xfId="13655" xr:uid="{8AEA50A1-741E-4C39-BE09-1C29DBF188C9}"/>
    <cellStyle name="Comma 16 3 4 3" xfId="7616" xr:uid="{DB49355F-5B56-4D5F-9246-9BF12D8B6332}"/>
    <cellStyle name="Comma 16 3 4 3 2" xfId="16669" xr:uid="{CD419D86-17F2-4167-BF8D-86CB8A82A81A}"/>
    <cellStyle name="Comma 16 3 4 4" xfId="10637" xr:uid="{390BB1E1-1E36-434C-8E43-A8E70938E33E}"/>
    <cellStyle name="Comma 16 3 5" xfId="2527" xr:uid="{40C7B60B-C9E6-4515-9DE6-EA0E96DFD651}"/>
    <cellStyle name="Comma 16 3 5 2" xfId="5606" xr:uid="{E4595112-9BCC-4832-9FE7-50C6572E7018}"/>
    <cellStyle name="Comma 16 3 5 2 2" xfId="14659" xr:uid="{C137CA66-C10D-40BB-AD37-EE7F0FCBC29C}"/>
    <cellStyle name="Comma 16 3 5 3" xfId="8620" xr:uid="{F47E7403-10F4-4CE1-A64E-5EA772440968}"/>
    <cellStyle name="Comma 16 3 5 3 2" xfId="17673" xr:uid="{40122CA0-E65A-4E78-88DE-3A588EA86110}"/>
    <cellStyle name="Comma 16 3 5 4" xfId="11641" xr:uid="{DF274E33-770C-49FA-AADB-1FB5DDFEA6BC}"/>
    <cellStyle name="Comma 16 3 6" xfId="3597" xr:uid="{5A579A12-6FAD-451E-9452-FB60105772E9}"/>
    <cellStyle name="Comma 16 3 6 2" xfId="12650" xr:uid="{B39F5C27-A348-4482-8704-F41761041830}"/>
    <cellStyle name="Comma 16 3 7" xfId="6611" xr:uid="{9EEBA5C0-549A-436E-9A08-3CBB192D2DB1}"/>
    <cellStyle name="Comma 16 3 7 2" xfId="15664" xr:uid="{49897988-85A2-4561-810B-E418B722C43E}"/>
    <cellStyle name="Comma 16 3 8" xfId="9631" xr:uid="{92D48453-40B9-4AD0-9AF1-6B0345E8E55F}"/>
    <cellStyle name="Comma 16 4" xfId="650" xr:uid="{CD5FCE2C-C307-45F9-A549-0D852B6D2934}"/>
    <cellStyle name="Comma 16 4 2" xfId="1654" xr:uid="{5AB96411-8A0F-45A9-9C7E-EAB69E73A0C7}"/>
    <cellStyle name="Comma 16 4 2 2" xfId="4733" xr:uid="{E14ED969-D77F-4A5A-BE80-054300EB6656}"/>
    <cellStyle name="Comma 16 4 2 2 2" xfId="13786" xr:uid="{B43BF138-65FF-4E3B-B8A8-4E391EF2F5FE}"/>
    <cellStyle name="Comma 16 4 2 3" xfId="7747" xr:uid="{5B0021DA-E4A7-4359-8A52-5618F6F8A6CC}"/>
    <cellStyle name="Comma 16 4 2 3 2" xfId="16800" xr:uid="{0292D049-37CE-45E5-BAAB-91C354D93E0D}"/>
    <cellStyle name="Comma 16 4 2 4" xfId="10768" xr:uid="{31DD9538-E54E-45F7-95ED-5AE65ADA35F6}"/>
    <cellStyle name="Comma 16 4 3" xfId="2658" xr:uid="{A43FE7AB-6D57-4A77-A0D2-2CAD37DE2C60}"/>
    <cellStyle name="Comma 16 4 3 2" xfId="5737" xr:uid="{E50128D9-41AA-4D94-8239-88EA3B238583}"/>
    <cellStyle name="Comma 16 4 3 2 2" xfId="14790" xr:uid="{C77F67FE-B6F9-4B9C-9DFD-C1CDCAA24839}"/>
    <cellStyle name="Comma 16 4 3 3" xfId="8751" xr:uid="{627AB477-9434-4451-A0B1-6B685337EBCE}"/>
    <cellStyle name="Comma 16 4 3 3 2" xfId="17804" xr:uid="{D06BC2A4-4547-4463-BC9C-E08F31A9A2B1}"/>
    <cellStyle name="Comma 16 4 3 4" xfId="11772" xr:uid="{B832663C-7940-4913-B1F8-C0EDADE5193C}"/>
    <cellStyle name="Comma 16 4 4" xfId="3729" xr:uid="{6099D7DB-7FA3-4945-BEBE-B18988060B3C}"/>
    <cellStyle name="Comma 16 4 4 2" xfId="12782" xr:uid="{8E6C86D3-EE8B-45BF-AFA2-EE3C818A7DE0}"/>
    <cellStyle name="Comma 16 4 5" xfId="6743" xr:uid="{3F1E4E9B-38E6-4243-87A4-1C0A12FDFFE4}"/>
    <cellStyle name="Comma 16 4 5 2" xfId="15796" xr:uid="{304B828C-1B75-4952-926D-EBCF35FBA5C6}"/>
    <cellStyle name="Comma 16 4 6" xfId="9764" xr:uid="{7DE568DC-9E50-496A-BEA0-D0EEB76B4D09}"/>
    <cellStyle name="Comma 16 5" xfId="651" xr:uid="{A09CDE73-5C13-43B4-B6A4-19840F354E2E}"/>
    <cellStyle name="Comma 16 5 2" xfId="1655" xr:uid="{6C6CE18F-3329-4983-9A7F-E4D50B60AC6B}"/>
    <cellStyle name="Comma 16 5 2 2" xfId="4734" xr:uid="{415B65FF-FF1D-45FC-8A43-2BD788DD6B6B}"/>
    <cellStyle name="Comma 16 5 2 2 2" xfId="13787" xr:uid="{79E7BD00-944F-4482-8588-3BF430599873}"/>
    <cellStyle name="Comma 16 5 2 3" xfId="7748" xr:uid="{DAAFB432-FF86-4B33-8035-30982D959F7D}"/>
    <cellStyle name="Comma 16 5 2 3 2" xfId="16801" xr:uid="{1B6EEEBD-762B-4A39-9AD3-407980DD7835}"/>
    <cellStyle name="Comma 16 5 2 4" xfId="10769" xr:uid="{7E208C51-8619-4A22-A556-284AA1501296}"/>
    <cellStyle name="Comma 16 5 3" xfId="2659" xr:uid="{9C8C9D84-22AC-4D27-B224-BB9562927078}"/>
    <cellStyle name="Comma 16 5 3 2" xfId="5738" xr:uid="{E26D1552-DCA7-4707-AC0F-D081150A63C7}"/>
    <cellStyle name="Comma 16 5 3 2 2" xfId="14791" xr:uid="{83A4E6A4-6D4E-4C37-9F21-03268D966DBB}"/>
    <cellStyle name="Comma 16 5 3 3" xfId="8752" xr:uid="{718B75A8-AD7C-4BB9-9CCC-FAAD9890CD82}"/>
    <cellStyle name="Comma 16 5 3 3 2" xfId="17805" xr:uid="{3674681F-5B1C-4407-B8D1-A8AAABD2CC09}"/>
    <cellStyle name="Comma 16 5 3 4" xfId="11773" xr:uid="{F7B056D6-0A02-4F23-A30E-18B3D1CE4672}"/>
    <cellStyle name="Comma 16 5 4" xfId="3730" xr:uid="{C0A11A77-C964-4997-B101-44957430931C}"/>
    <cellStyle name="Comma 16 5 4 2" xfId="12783" xr:uid="{A1F6B848-9EB3-4EBE-AFC6-DB402477D2E2}"/>
    <cellStyle name="Comma 16 5 5" xfId="6744" xr:uid="{AF0A8CCB-B54F-4952-9665-F40120471501}"/>
    <cellStyle name="Comma 16 5 5 2" xfId="15797" xr:uid="{3B79B24D-D649-46C1-97FF-65A80A15D280}"/>
    <cellStyle name="Comma 16 5 6" xfId="9765" xr:uid="{67C145AC-98C2-4102-AA9D-4F68E50602C8}"/>
    <cellStyle name="Comma 16 6" xfId="1352" xr:uid="{9A19E834-1E00-46F1-A751-DD54E885D6D6}"/>
    <cellStyle name="Comma 16 6 2" xfId="4431" xr:uid="{E46ACB6B-B2A2-4C9B-9E5F-C55E6E5E3274}"/>
    <cellStyle name="Comma 16 6 2 2" xfId="13484" xr:uid="{6EE88AE1-1148-4158-9AC2-7224F8CCB648}"/>
    <cellStyle name="Comma 16 6 3" xfId="7445" xr:uid="{EAFEC72C-D66F-44A2-9B04-B9F16EA4D8FD}"/>
    <cellStyle name="Comma 16 6 3 2" xfId="16498" xr:uid="{EFB7704E-3E8E-4BA7-A95E-C7E7FFE422B9}"/>
    <cellStyle name="Comma 16 6 4" xfId="10466" xr:uid="{540DAD1F-A2BA-45BA-90D6-C1B1FB5616C4}"/>
    <cellStyle name="Comma 16 7" xfId="2356" xr:uid="{5C220FCB-6C44-4DEF-B7F6-B90B538738A4}"/>
    <cellStyle name="Comma 16 7 2" xfId="5435" xr:uid="{4B5330BD-B9B3-4202-975B-E774830AE220}"/>
    <cellStyle name="Comma 16 7 2 2" xfId="14488" xr:uid="{E6E72C5B-B09C-4A4A-97C8-289F48F82C5D}"/>
    <cellStyle name="Comma 16 7 3" xfId="8449" xr:uid="{EB99311B-243C-41C5-8FAE-E9B8424D0FA1}"/>
    <cellStyle name="Comma 16 7 3 2" xfId="17502" xr:uid="{828C627E-1292-4940-AAB0-99D92E385C90}"/>
    <cellStyle name="Comma 16 7 4" xfId="11470" xr:uid="{C9144D6D-669B-4B0B-93DC-A87BC1CD792D}"/>
    <cellStyle name="Comma 16 8" xfId="3425" xr:uid="{8CABB9B4-AD9A-4C94-B0EF-6383EAC24088}"/>
    <cellStyle name="Comma 16 8 2" xfId="12478" xr:uid="{48249F85-4C65-4391-9AAE-C65D758477AB}"/>
    <cellStyle name="Comma 16 9" xfId="6439" xr:uid="{554AEF14-32EF-4B7E-B133-751DE6FD8AA7}"/>
    <cellStyle name="Comma 16 9 2" xfId="15492" xr:uid="{B6B8CD16-3FD2-428F-8FF8-5F4CC47B1EAA}"/>
    <cellStyle name="Comma 17" xfId="209" xr:uid="{5A4F4571-E107-4241-A623-B37D64C1F75D}"/>
    <cellStyle name="Comma 17 10" xfId="9437" xr:uid="{8EF186F9-929D-4CBF-8CAA-03DC0FFAEAA9}"/>
    <cellStyle name="Comma 17 2" xfId="335" xr:uid="{8F74507B-C33E-45AF-96BE-6E05CCF4DF4F}"/>
    <cellStyle name="Comma 17 2 2" xfId="533" xr:uid="{1091FEE1-DEBC-436A-B950-3618AAA4E983}"/>
    <cellStyle name="Comma 17 2 2 2" xfId="652" xr:uid="{20B3A9A8-45AD-4212-BF69-9B00DCA5103D}"/>
    <cellStyle name="Comma 17 2 2 2 2" xfId="1656" xr:uid="{F29965EB-A421-4E0C-883D-96E53FB5516B}"/>
    <cellStyle name="Comma 17 2 2 2 2 2" xfId="4735" xr:uid="{156B7AF9-457B-4154-8C7B-9EEC3887DC53}"/>
    <cellStyle name="Comma 17 2 2 2 2 2 2" xfId="13788" xr:uid="{ABED6DB5-6B9E-432D-8C15-4B6F1180B2E5}"/>
    <cellStyle name="Comma 17 2 2 2 2 3" xfId="7749" xr:uid="{15B7464D-B80D-4CE7-9435-B81F4E561B18}"/>
    <cellStyle name="Comma 17 2 2 2 2 3 2" xfId="16802" xr:uid="{B8870D31-9E90-4109-864E-31C218C86E1C}"/>
    <cellStyle name="Comma 17 2 2 2 2 4" xfId="10770" xr:uid="{924818C6-62D9-4C0A-9E73-C97CF5D81B70}"/>
    <cellStyle name="Comma 17 2 2 2 3" xfId="2660" xr:uid="{40C26F81-8C83-471E-BC94-CC914AB64013}"/>
    <cellStyle name="Comma 17 2 2 2 3 2" xfId="5739" xr:uid="{4C410A77-253A-4CB3-BCA9-71DAFE5D5CB0}"/>
    <cellStyle name="Comma 17 2 2 2 3 2 2" xfId="14792" xr:uid="{8BAFEF4F-1291-4C66-87F4-493B8B6283EA}"/>
    <cellStyle name="Comma 17 2 2 2 3 3" xfId="8753" xr:uid="{9F59F035-08EE-45B3-AE76-F23F71318C10}"/>
    <cellStyle name="Comma 17 2 2 2 3 3 2" xfId="17806" xr:uid="{620B048B-D49E-4CF2-ACED-47A55138812D}"/>
    <cellStyle name="Comma 17 2 2 2 3 4" xfId="11774" xr:uid="{D9C00245-F706-493A-8CB2-487127E6A698}"/>
    <cellStyle name="Comma 17 2 2 2 4" xfId="3731" xr:uid="{50045D58-9F72-4FEB-BB07-B2631E21CDC4}"/>
    <cellStyle name="Comma 17 2 2 2 4 2" xfId="12784" xr:uid="{D8E621DB-A8CF-4C3D-A570-EDAD097C90FA}"/>
    <cellStyle name="Comma 17 2 2 2 5" xfId="6745" xr:uid="{91C44D6C-E690-493A-A9D1-2636D2AD3A42}"/>
    <cellStyle name="Comma 17 2 2 2 5 2" xfId="15798" xr:uid="{F4E395F3-49BC-47A6-A9F0-81B0AFE07FF1}"/>
    <cellStyle name="Comma 17 2 2 2 6" xfId="9766" xr:uid="{BDAC7FC0-F87A-4FB8-90D8-9F4278EE3FC3}"/>
    <cellStyle name="Comma 17 2 2 3" xfId="653" xr:uid="{2977F82C-B646-4C64-A13C-E7E2891DF442}"/>
    <cellStyle name="Comma 17 2 2 3 2" xfId="1657" xr:uid="{4699D527-8509-4CB2-A908-8DA5B5A6BCAC}"/>
    <cellStyle name="Comma 17 2 2 3 2 2" xfId="4736" xr:uid="{15597CDB-5CCD-41D6-8C41-AAB5E86F477E}"/>
    <cellStyle name="Comma 17 2 2 3 2 2 2" xfId="13789" xr:uid="{9741BBCD-6E6B-46E6-B070-9A5575EB2A29}"/>
    <cellStyle name="Comma 17 2 2 3 2 3" xfId="7750" xr:uid="{FCAD4C6F-2EE1-4AAA-8092-768B711C88BD}"/>
    <cellStyle name="Comma 17 2 2 3 2 3 2" xfId="16803" xr:uid="{E691AB17-62C1-4578-8F78-E1316E88D001}"/>
    <cellStyle name="Comma 17 2 2 3 2 4" xfId="10771" xr:uid="{E8BB4DB8-107D-4EF0-B5DC-B135AC91293A}"/>
    <cellStyle name="Comma 17 2 2 3 3" xfId="2661" xr:uid="{A3614914-6C9B-4808-AB41-75707B263E70}"/>
    <cellStyle name="Comma 17 2 2 3 3 2" xfId="5740" xr:uid="{6C938C2E-37CC-4629-8919-4BF7C356C344}"/>
    <cellStyle name="Comma 17 2 2 3 3 2 2" xfId="14793" xr:uid="{548F9C16-4A92-48CD-AE79-8AC3F781B4DE}"/>
    <cellStyle name="Comma 17 2 2 3 3 3" xfId="8754" xr:uid="{8FEAAE4E-E6FE-43B7-B9F6-A2D081F8F705}"/>
    <cellStyle name="Comma 17 2 2 3 3 3 2" xfId="17807" xr:uid="{0EFACCCF-B8A9-40C5-A47F-E95A772FCCA8}"/>
    <cellStyle name="Comma 17 2 2 3 3 4" xfId="11775" xr:uid="{07C109CD-48AD-4B88-BCB0-ABA9E71021BF}"/>
    <cellStyle name="Comma 17 2 2 3 4" xfId="3732" xr:uid="{F4DE7F5D-F81F-4FC7-BB31-46FF6B7BB81D}"/>
    <cellStyle name="Comma 17 2 2 3 4 2" xfId="12785" xr:uid="{895DB532-E8CC-4B8E-8BEE-B5B7274647CE}"/>
    <cellStyle name="Comma 17 2 2 3 5" xfId="6746" xr:uid="{242ACD44-B197-4B59-8CAD-1AB0BC795D9B}"/>
    <cellStyle name="Comma 17 2 2 3 5 2" xfId="15799" xr:uid="{46E64177-788A-46CF-B9AB-2EEFD68CCA4B}"/>
    <cellStyle name="Comma 17 2 2 3 6" xfId="9767" xr:uid="{186FB082-22C1-4F89-8C8C-A13765E5A851}"/>
    <cellStyle name="Comma 17 2 2 4" xfId="1540" xr:uid="{E55567C3-A308-4AF3-99F5-4B280419957A}"/>
    <cellStyle name="Comma 17 2 2 4 2" xfId="4619" xr:uid="{28504019-25E5-409A-B622-2785D6368127}"/>
    <cellStyle name="Comma 17 2 2 4 2 2" xfId="13672" xr:uid="{F5D70FAF-99B3-480C-8C5A-BAF098FC151A}"/>
    <cellStyle name="Comma 17 2 2 4 3" xfId="7633" xr:uid="{D561A704-E2C5-4D26-BA71-F34462FA05E0}"/>
    <cellStyle name="Comma 17 2 2 4 3 2" xfId="16686" xr:uid="{8560437C-FB78-4025-95B7-6CCDC4A42A74}"/>
    <cellStyle name="Comma 17 2 2 4 4" xfId="10654" xr:uid="{C54A1487-13B9-4C7D-A800-98B8103156AD}"/>
    <cellStyle name="Comma 17 2 2 5" xfId="2544" xr:uid="{D71E2689-AF43-425C-A253-F969FAC2882A}"/>
    <cellStyle name="Comma 17 2 2 5 2" xfId="5623" xr:uid="{437701ED-50FF-4B89-93AE-E1E9D9159FDD}"/>
    <cellStyle name="Comma 17 2 2 5 2 2" xfId="14676" xr:uid="{CD1A0423-C4C1-4287-91B0-026F896B7C0F}"/>
    <cellStyle name="Comma 17 2 2 5 3" xfId="8637" xr:uid="{F5918E38-EE1F-408F-B252-89C783F0BD08}"/>
    <cellStyle name="Comma 17 2 2 5 3 2" xfId="17690" xr:uid="{48FE696D-191B-4CED-8886-517494A80F02}"/>
    <cellStyle name="Comma 17 2 2 5 4" xfId="11658" xr:uid="{E8EA2060-6BDF-48A3-8CC5-F68799CE0755}"/>
    <cellStyle name="Comma 17 2 2 6" xfId="3614" xr:uid="{951F47E8-2D1A-4B67-95AC-29FD936AB627}"/>
    <cellStyle name="Comma 17 2 2 6 2" xfId="12667" xr:uid="{A465F840-73CC-4633-850D-4D40BDCF1CC2}"/>
    <cellStyle name="Comma 17 2 2 7" xfId="6628" xr:uid="{D632EA6B-21E7-4A2D-A63C-8E8DECDD019B}"/>
    <cellStyle name="Comma 17 2 2 7 2" xfId="15681" xr:uid="{A4E480FC-5AB4-45ED-BE8C-67020F19E042}"/>
    <cellStyle name="Comma 17 2 2 8" xfId="9648" xr:uid="{E7ED1425-686D-444A-9D6B-192A7087D994}"/>
    <cellStyle name="Comma 17 2 3" xfId="654" xr:uid="{D0486C5A-885E-451C-A081-5B37C76707F4}"/>
    <cellStyle name="Comma 17 2 3 2" xfId="1658" xr:uid="{79CFCFAD-2B82-442D-9AFB-9702E8F28504}"/>
    <cellStyle name="Comma 17 2 3 2 2" xfId="4737" xr:uid="{22439421-FF32-402F-85CA-5140E76EE2B4}"/>
    <cellStyle name="Comma 17 2 3 2 2 2" xfId="13790" xr:uid="{0CD74EEA-24C0-472B-B5B7-40D3C7A77A85}"/>
    <cellStyle name="Comma 17 2 3 2 3" xfId="7751" xr:uid="{D33FF421-B9E2-41D4-BCEE-D296496DA6EE}"/>
    <cellStyle name="Comma 17 2 3 2 3 2" xfId="16804" xr:uid="{0365C2C8-0ADE-41DC-9CD0-AE3A195B8B91}"/>
    <cellStyle name="Comma 17 2 3 2 4" xfId="10772" xr:uid="{65350E2B-CB16-4EEA-9BFF-3D59E6B4B61A}"/>
    <cellStyle name="Comma 17 2 3 3" xfId="2662" xr:uid="{0E70A99C-659F-4251-90CA-0F02B59EB407}"/>
    <cellStyle name="Comma 17 2 3 3 2" xfId="5741" xr:uid="{4362CF31-C3B5-42DE-A82C-8772DE30A140}"/>
    <cellStyle name="Comma 17 2 3 3 2 2" xfId="14794" xr:uid="{791DA958-067F-4F52-8351-E9C1E29C8060}"/>
    <cellStyle name="Comma 17 2 3 3 3" xfId="8755" xr:uid="{CB744A29-4607-41B2-8F5A-ED7365071F51}"/>
    <cellStyle name="Comma 17 2 3 3 3 2" xfId="17808" xr:uid="{6AEB1F41-3CC2-481A-9997-D27E077B9F61}"/>
    <cellStyle name="Comma 17 2 3 3 4" xfId="11776" xr:uid="{407FA98D-68B7-41C0-BF06-CF44C8E756A5}"/>
    <cellStyle name="Comma 17 2 3 4" xfId="3733" xr:uid="{2D841EB7-1F3D-4F45-B915-0B23526FFD12}"/>
    <cellStyle name="Comma 17 2 3 4 2" xfId="12786" xr:uid="{73782F73-23DD-4236-85A0-9EE525792C57}"/>
    <cellStyle name="Comma 17 2 3 5" xfId="6747" xr:uid="{769B8C20-37F2-469A-A2A1-265F5C6AC7C9}"/>
    <cellStyle name="Comma 17 2 3 5 2" xfId="15800" xr:uid="{36555458-83BC-4890-A334-CFC0A43364AD}"/>
    <cellStyle name="Comma 17 2 3 6" xfId="9768" xr:uid="{4C64ED82-D63A-417F-B34F-94F7725332FD}"/>
    <cellStyle name="Comma 17 2 4" xfId="655" xr:uid="{DAF3235D-225A-48EA-AA74-0A00A7141837}"/>
    <cellStyle name="Comma 17 2 4 2" xfId="1659" xr:uid="{D7B4272A-323F-495D-9FC8-F8BC50F3DB1E}"/>
    <cellStyle name="Comma 17 2 4 2 2" xfId="4738" xr:uid="{50CD4D96-E8DB-4C0B-AFA5-F4C7A7FBC942}"/>
    <cellStyle name="Comma 17 2 4 2 2 2" xfId="13791" xr:uid="{3821B22D-07D6-4761-9E98-882D85A8A472}"/>
    <cellStyle name="Comma 17 2 4 2 3" xfId="7752" xr:uid="{3C21AA9B-A235-46C0-B11C-1F758D061A74}"/>
    <cellStyle name="Comma 17 2 4 2 3 2" xfId="16805" xr:uid="{71A27CE2-8B76-441C-ADF9-B29230E8BDFD}"/>
    <cellStyle name="Comma 17 2 4 2 4" xfId="10773" xr:uid="{881B9421-4B1C-4C66-A272-76000F5C5B69}"/>
    <cellStyle name="Comma 17 2 4 3" xfId="2663" xr:uid="{AE3F6CF9-AD7B-4295-8AFF-979120B1C68D}"/>
    <cellStyle name="Comma 17 2 4 3 2" xfId="5742" xr:uid="{B1D323DF-ED8B-4F36-B010-5FF68769B533}"/>
    <cellStyle name="Comma 17 2 4 3 2 2" xfId="14795" xr:uid="{31DF5F4B-9CFA-4087-BA82-405041F4B84F}"/>
    <cellStyle name="Comma 17 2 4 3 3" xfId="8756" xr:uid="{9F2B2652-A24C-4AE7-9CA1-7E2A89392A46}"/>
    <cellStyle name="Comma 17 2 4 3 3 2" xfId="17809" xr:uid="{3B58D1C4-1DE6-4E4D-AADB-6D92ED073357}"/>
    <cellStyle name="Comma 17 2 4 3 4" xfId="11777" xr:uid="{C897BFEF-99C0-4AFD-8CCE-601A8471FD10}"/>
    <cellStyle name="Comma 17 2 4 4" xfId="3734" xr:uid="{52717D24-A370-4E0B-B97B-D934D5DBCFF8}"/>
    <cellStyle name="Comma 17 2 4 4 2" xfId="12787" xr:uid="{2DD01716-BF3F-4A3C-84FE-B2A914B3CAFD}"/>
    <cellStyle name="Comma 17 2 4 5" xfId="6748" xr:uid="{E229DDF2-B8A5-4F0C-884B-FDFAF10BCBA7}"/>
    <cellStyle name="Comma 17 2 4 5 2" xfId="15801" xr:uid="{93F7FDA2-1FC8-4A75-9266-650624D440B2}"/>
    <cellStyle name="Comma 17 2 4 6" xfId="9769" xr:uid="{F5C696B8-5E5A-4FF6-8785-B55BAB6A96C3}"/>
    <cellStyle name="Comma 17 2 5" xfId="1369" xr:uid="{DD7BCE14-47A4-4A39-8986-B3A6840AD75A}"/>
    <cellStyle name="Comma 17 2 5 2" xfId="4448" xr:uid="{A012638F-F9A1-4ABA-A24A-FA1CE4EDB6B1}"/>
    <cellStyle name="Comma 17 2 5 2 2" xfId="13501" xr:uid="{666629AE-CC17-4AE3-B0AF-DD5066ACE7B9}"/>
    <cellStyle name="Comma 17 2 5 3" xfId="7462" xr:uid="{F1CF0DAE-896D-402F-81EE-61BD1AED4D75}"/>
    <cellStyle name="Comma 17 2 5 3 2" xfId="16515" xr:uid="{2D45421D-9C19-49ED-963C-B19F936F92F4}"/>
    <cellStyle name="Comma 17 2 5 4" xfId="10483" xr:uid="{BAEADB8A-3D1C-4764-8A7C-ED75F167F8D8}"/>
    <cellStyle name="Comma 17 2 6" xfId="2373" xr:uid="{90CAF04E-24B0-4687-8E50-1387C1FBA6D2}"/>
    <cellStyle name="Comma 17 2 6 2" xfId="5452" xr:uid="{60F74991-CFA9-48D6-93CF-73929E88EC7F}"/>
    <cellStyle name="Comma 17 2 6 2 2" xfId="14505" xr:uid="{9ED76E16-6FDD-4906-9F06-E317DBDF77FF}"/>
    <cellStyle name="Comma 17 2 6 3" xfId="8466" xr:uid="{E2EDA53C-7685-4483-98E0-961F84633E86}"/>
    <cellStyle name="Comma 17 2 6 3 2" xfId="17519" xr:uid="{612D9C79-1AD1-46AB-BB4D-C96FBA132024}"/>
    <cellStyle name="Comma 17 2 6 4" xfId="11487" xr:uid="{0427E248-2761-40F5-9D14-8933CC9DCF71}"/>
    <cellStyle name="Comma 17 2 7" xfId="3442" xr:uid="{744789A0-DB77-4E04-8813-50006B467C87}"/>
    <cellStyle name="Comma 17 2 7 2" xfId="12495" xr:uid="{DD1CD1C8-311E-41B7-9023-17C4F1AA697A}"/>
    <cellStyle name="Comma 17 2 8" xfId="6456" xr:uid="{6D0C6BA1-9E68-4661-B48D-DE54311D1812}"/>
    <cellStyle name="Comma 17 2 8 2" xfId="15509" xr:uid="{9BF4D99B-F6F1-4C08-9356-BE4305A32763}"/>
    <cellStyle name="Comma 17 2 9" xfId="9476" xr:uid="{F126D2EB-57B8-473F-956D-F7473C82B9D3}"/>
    <cellStyle name="Comma 17 3" xfId="492" xr:uid="{1204593D-6605-42F2-A8AC-86FAF6689A36}"/>
    <cellStyle name="Comma 17 3 2" xfId="656" xr:uid="{0BD6FF6D-6B1E-44DE-981B-90E8EED990CF}"/>
    <cellStyle name="Comma 17 3 2 2" xfId="1660" xr:uid="{6BF8055D-2EC2-47A4-AACD-BA2E90E493BC}"/>
    <cellStyle name="Comma 17 3 2 2 2" xfId="4739" xr:uid="{1718BB06-8282-40F2-A60E-327C79575446}"/>
    <cellStyle name="Comma 17 3 2 2 2 2" xfId="13792" xr:uid="{AFA296D1-272B-4A9B-B63C-C71D38EF36E8}"/>
    <cellStyle name="Comma 17 3 2 2 3" xfId="7753" xr:uid="{31CF611B-612C-4F5F-AEE1-650EF78ACA79}"/>
    <cellStyle name="Comma 17 3 2 2 3 2" xfId="16806" xr:uid="{9F1D28D6-64EC-4E8B-8404-A75420209906}"/>
    <cellStyle name="Comma 17 3 2 2 4" xfId="10774" xr:uid="{5588E244-0B9B-495C-9980-5E4A8272A2EF}"/>
    <cellStyle name="Comma 17 3 2 3" xfId="2664" xr:uid="{515DD6C2-2DBC-46FC-9D1E-ADF8C7268CCD}"/>
    <cellStyle name="Comma 17 3 2 3 2" xfId="5743" xr:uid="{A3BD3172-ECDB-4721-8B6A-338AA0ED495E}"/>
    <cellStyle name="Comma 17 3 2 3 2 2" xfId="14796" xr:uid="{88526356-64B9-480D-92C2-08FEE789C018}"/>
    <cellStyle name="Comma 17 3 2 3 3" xfId="8757" xr:uid="{435D68C1-0194-4960-B6AD-75DB829704A7}"/>
    <cellStyle name="Comma 17 3 2 3 3 2" xfId="17810" xr:uid="{22EDC9E3-8988-4FD5-B5A9-463F34FA0D22}"/>
    <cellStyle name="Comma 17 3 2 3 4" xfId="11778" xr:uid="{8C6BF4FC-6A27-4FB9-B48F-9D6569BE81D8}"/>
    <cellStyle name="Comma 17 3 2 4" xfId="3735" xr:uid="{0D772C8A-0919-44D4-BD32-7AF65F964088}"/>
    <cellStyle name="Comma 17 3 2 4 2" xfId="12788" xr:uid="{E441BDD3-2EA5-4635-8F3C-11AFD7E23DD3}"/>
    <cellStyle name="Comma 17 3 2 5" xfId="6749" xr:uid="{883C0B9F-1C3C-44E3-A567-446445A8DF0C}"/>
    <cellStyle name="Comma 17 3 2 5 2" xfId="15802" xr:uid="{AE0FB0AC-FE43-49FF-B481-770543A440E6}"/>
    <cellStyle name="Comma 17 3 2 6" xfId="9770" xr:uid="{F66D354C-A369-4CA3-A207-99E8DA375033}"/>
    <cellStyle name="Comma 17 3 3" xfId="657" xr:uid="{8590300C-A5AF-41E1-9D35-8E6A96491FC3}"/>
    <cellStyle name="Comma 17 3 3 2" xfId="1661" xr:uid="{79E644EB-3309-499D-949B-CE1A1AA0FCB5}"/>
    <cellStyle name="Comma 17 3 3 2 2" xfId="4740" xr:uid="{3D087F20-955B-48FB-845D-1AA136D7C512}"/>
    <cellStyle name="Comma 17 3 3 2 2 2" xfId="13793" xr:uid="{7CDD9F06-B9CA-488D-B277-470DC7A46D17}"/>
    <cellStyle name="Comma 17 3 3 2 3" xfId="7754" xr:uid="{25AA9971-2AEC-487D-8422-030DD408A768}"/>
    <cellStyle name="Comma 17 3 3 2 3 2" xfId="16807" xr:uid="{D9F68943-29EE-4BF3-9822-82FE688E14B7}"/>
    <cellStyle name="Comma 17 3 3 2 4" xfId="10775" xr:uid="{51F0EC71-2FA4-4541-A005-8A561F2F082F}"/>
    <cellStyle name="Comma 17 3 3 3" xfId="2665" xr:uid="{BE4766AB-F080-4340-83B0-8C6260A72B76}"/>
    <cellStyle name="Comma 17 3 3 3 2" xfId="5744" xr:uid="{A5637D81-C8A5-4374-BA17-0B8334E888BE}"/>
    <cellStyle name="Comma 17 3 3 3 2 2" xfId="14797" xr:uid="{CC9F2086-199D-49A6-B40B-08BE30FC6C17}"/>
    <cellStyle name="Comma 17 3 3 3 3" xfId="8758" xr:uid="{BD898117-F2BC-4E2F-9167-67A41255EECD}"/>
    <cellStyle name="Comma 17 3 3 3 3 2" xfId="17811" xr:uid="{BF1CDF33-890D-4877-8E72-88542525A748}"/>
    <cellStyle name="Comma 17 3 3 3 4" xfId="11779" xr:uid="{A5B66C0F-9464-4337-B9C8-A371DACF2796}"/>
    <cellStyle name="Comma 17 3 3 4" xfId="3736" xr:uid="{91AC6E26-DA39-4F47-8EF7-9963195B2168}"/>
    <cellStyle name="Comma 17 3 3 4 2" xfId="12789" xr:uid="{0DF16E02-149E-4028-B247-8657DCF45F20}"/>
    <cellStyle name="Comma 17 3 3 5" xfId="6750" xr:uid="{DBBA66F5-5BD7-48B8-96DC-569B91F4430A}"/>
    <cellStyle name="Comma 17 3 3 5 2" xfId="15803" xr:uid="{F531642F-94CF-452E-A810-7B97FBC6754E}"/>
    <cellStyle name="Comma 17 3 3 6" xfId="9771" xr:uid="{10D511FA-FB00-4D6A-A497-153569B87FCE}"/>
    <cellStyle name="Comma 17 3 4" xfId="1501" xr:uid="{14031147-0F24-47B0-827C-BA3E472761C3}"/>
    <cellStyle name="Comma 17 3 4 2" xfId="4580" xr:uid="{59B720B6-12AC-4393-90AB-9E1D404766BE}"/>
    <cellStyle name="Comma 17 3 4 2 2" xfId="13633" xr:uid="{EF601A3D-6D6A-41D1-96DC-17FC66A8619B}"/>
    <cellStyle name="Comma 17 3 4 3" xfId="7594" xr:uid="{09F8B4AF-CC20-4364-860A-AF35B0531297}"/>
    <cellStyle name="Comma 17 3 4 3 2" xfId="16647" xr:uid="{24C8B91B-4C68-4714-BB6F-21FFF25BBBDD}"/>
    <cellStyle name="Comma 17 3 4 4" xfId="10615" xr:uid="{5BB0F679-8F7E-4D64-9B00-F57F2C1945D5}"/>
    <cellStyle name="Comma 17 3 5" xfId="2505" xr:uid="{93236A6C-253D-433B-9016-0C4F253A187B}"/>
    <cellStyle name="Comma 17 3 5 2" xfId="5584" xr:uid="{BA3AB479-C5D1-4344-9B5F-0D6CB5365D46}"/>
    <cellStyle name="Comma 17 3 5 2 2" xfId="14637" xr:uid="{3CFFFA9F-B61C-44A3-B79C-C20098BD999D}"/>
    <cellStyle name="Comma 17 3 5 3" xfId="8598" xr:uid="{B12C8F47-FC53-4DAF-A9F7-1D30ADA1C94F}"/>
    <cellStyle name="Comma 17 3 5 3 2" xfId="17651" xr:uid="{1BC465AF-84BE-41D0-BEC3-1FEEA82EC91D}"/>
    <cellStyle name="Comma 17 3 5 4" xfId="11619" xr:uid="{0CE15F0E-3B95-4CA9-8A50-F6C197554B9A}"/>
    <cellStyle name="Comma 17 3 6" xfId="3575" xr:uid="{725D96BE-58B0-45FD-AE75-8AFD1668ABE8}"/>
    <cellStyle name="Comma 17 3 6 2" xfId="12628" xr:uid="{C849D29B-9E18-4F24-9457-C7E2D683CBB8}"/>
    <cellStyle name="Comma 17 3 7" xfId="6589" xr:uid="{418D7FBA-4E8A-4E90-8065-1BC1DF34F040}"/>
    <cellStyle name="Comma 17 3 7 2" xfId="15642" xr:uid="{6FFCD855-7B57-4BE6-B8AD-1156F1EB180E}"/>
    <cellStyle name="Comma 17 3 8" xfId="9609" xr:uid="{4A55B684-1CBF-47F5-96C7-CADEB0FD7916}"/>
    <cellStyle name="Comma 17 4" xfId="658" xr:uid="{38517772-975E-4203-A41B-C07B434081C7}"/>
    <cellStyle name="Comma 17 4 2" xfId="1662" xr:uid="{1DD86071-57BF-4B3A-AACD-2021941C6D95}"/>
    <cellStyle name="Comma 17 4 2 2" xfId="4741" xr:uid="{7CDD503C-B7EB-43FD-BF5B-84E288D1493C}"/>
    <cellStyle name="Comma 17 4 2 2 2" xfId="13794" xr:uid="{FCB58134-8606-4869-A87D-FEDD491D8018}"/>
    <cellStyle name="Comma 17 4 2 3" xfId="7755" xr:uid="{56D74B1D-F908-4619-BBFE-614D62013607}"/>
    <cellStyle name="Comma 17 4 2 3 2" xfId="16808" xr:uid="{5A2A506D-7C29-4F46-A989-5D35A9731934}"/>
    <cellStyle name="Comma 17 4 2 4" xfId="10776" xr:uid="{CCEFB365-5F65-43B5-9D13-DDFBFC2F29AE}"/>
    <cellStyle name="Comma 17 4 3" xfId="2666" xr:uid="{7EE5E7EA-4061-404A-9C86-08DCE1B1CBF5}"/>
    <cellStyle name="Comma 17 4 3 2" xfId="5745" xr:uid="{22363D94-D6A2-4FD8-BADA-32D22F9DE523}"/>
    <cellStyle name="Comma 17 4 3 2 2" xfId="14798" xr:uid="{1223172F-CA72-4FF6-B63A-63925E0AADDE}"/>
    <cellStyle name="Comma 17 4 3 3" xfId="8759" xr:uid="{75963E4C-3DCF-491E-AC6A-AC5D459B3B99}"/>
    <cellStyle name="Comma 17 4 3 3 2" xfId="17812" xr:uid="{AF944679-A2E3-4E93-A1D3-49E05B27142E}"/>
    <cellStyle name="Comma 17 4 3 4" xfId="11780" xr:uid="{82342CAD-71DB-46C4-A2AA-3B632873B80D}"/>
    <cellStyle name="Comma 17 4 4" xfId="3737" xr:uid="{0413DC7B-26E8-445B-B373-97EB65593E26}"/>
    <cellStyle name="Comma 17 4 4 2" xfId="12790" xr:uid="{2199CBB3-5C30-429A-B532-48FF82CABB4E}"/>
    <cellStyle name="Comma 17 4 5" xfId="6751" xr:uid="{621B164B-680B-40A6-BE7C-13433EEAC213}"/>
    <cellStyle name="Comma 17 4 5 2" xfId="15804" xr:uid="{62D34AFA-5D70-4664-BAB7-C998639445A5}"/>
    <cellStyle name="Comma 17 4 6" xfId="9772" xr:uid="{797ECD39-0AD7-4786-9E44-97189EB90554}"/>
    <cellStyle name="Comma 17 5" xfId="659" xr:uid="{3585C840-AEDD-4863-B7A2-2AEB103C8097}"/>
    <cellStyle name="Comma 17 5 2" xfId="1663" xr:uid="{5BEB90FB-4F8C-492F-B98E-2F620DC864BA}"/>
    <cellStyle name="Comma 17 5 2 2" xfId="4742" xr:uid="{73A60CC7-94E7-41B3-8ACF-5D7D00E39E37}"/>
    <cellStyle name="Comma 17 5 2 2 2" xfId="13795" xr:uid="{503339C7-5754-4119-8ADB-FBAEEDBA4915}"/>
    <cellStyle name="Comma 17 5 2 3" xfId="7756" xr:uid="{917AA736-85F6-4F0B-9BC2-B130C8DA29CB}"/>
    <cellStyle name="Comma 17 5 2 3 2" xfId="16809" xr:uid="{1D99115A-D890-49CD-A25A-22C67514D86A}"/>
    <cellStyle name="Comma 17 5 2 4" xfId="10777" xr:uid="{23EC1FEE-AEFC-4558-8DA8-7178D528E890}"/>
    <cellStyle name="Comma 17 5 3" xfId="2667" xr:uid="{382C6C15-7DD7-4D58-A6CB-00370FC58A96}"/>
    <cellStyle name="Comma 17 5 3 2" xfId="5746" xr:uid="{AB559D7D-5B41-4BE5-84AE-4B164FD32AF6}"/>
    <cellStyle name="Comma 17 5 3 2 2" xfId="14799" xr:uid="{0A394382-AE30-452A-B782-58675E295123}"/>
    <cellStyle name="Comma 17 5 3 3" xfId="8760" xr:uid="{52255ED3-A510-4ECC-8A9E-827CA11801CB}"/>
    <cellStyle name="Comma 17 5 3 3 2" xfId="17813" xr:uid="{35A2EF84-0F03-4471-A160-0C8B48DA1AA2}"/>
    <cellStyle name="Comma 17 5 3 4" xfId="11781" xr:uid="{5A1E7E7F-07C0-4522-A68D-88B11DDE8137}"/>
    <cellStyle name="Comma 17 5 4" xfId="3738" xr:uid="{03A2BE9F-2955-48A2-AC36-C5B55BEA6F5E}"/>
    <cellStyle name="Comma 17 5 4 2" xfId="12791" xr:uid="{2F499AE3-2CB2-4B54-89A4-34CF08FC44C8}"/>
    <cellStyle name="Comma 17 5 5" xfId="6752" xr:uid="{7087C645-D49B-459C-ACE7-87E22B2EAA7E}"/>
    <cellStyle name="Comma 17 5 5 2" xfId="15805" xr:uid="{A9F556AC-17DB-4D58-8E21-ACE533B0D582}"/>
    <cellStyle name="Comma 17 5 6" xfId="9773" xr:uid="{40BA2506-90E6-4C77-8543-EE41981EDE74}"/>
    <cellStyle name="Comma 17 6" xfId="1330" xr:uid="{5AFA59DD-5FDA-41F3-8E5D-E6AEB55C4CBF}"/>
    <cellStyle name="Comma 17 6 2" xfId="4409" xr:uid="{B2D24D25-1E46-4EA7-BC3C-DAE28A33DF60}"/>
    <cellStyle name="Comma 17 6 2 2" xfId="13462" xr:uid="{740B1D6D-A777-4D12-AE6E-437EA473B807}"/>
    <cellStyle name="Comma 17 6 3" xfId="7423" xr:uid="{6EE35B06-EE5C-4953-A348-2E65F61BDD21}"/>
    <cellStyle name="Comma 17 6 3 2" xfId="16476" xr:uid="{907513F1-3C23-4710-B305-CDA25E0C132D}"/>
    <cellStyle name="Comma 17 6 4" xfId="10444" xr:uid="{2127F0EE-BE15-4229-84D7-DD83BD89E66D}"/>
    <cellStyle name="Comma 17 7" xfId="2334" xr:uid="{C2E1F3AF-BA74-46FC-841D-66375CE689DE}"/>
    <cellStyle name="Comma 17 7 2" xfId="5413" xr:uid="{6A071119-D8B0-468F-ADD1-F0B5DD938223}"/>
    <cellStyle name="Comma 17 7 2 2" xfId="14466" xr:uid="{E97FFCFD-B0B7-4288-B3C1-5C1423AE6A46}"/>
    <cellStyle name="Comma 17 7 3" xfId="8427" xr:uid="{EB1B359C-3211-4960-8BBD-93FFB6F9FB57}"/>
    <cellStyle name="Comma 17 7 3 2" xfId="17480" xr:uid="{75E9F26A-ACAB-4B4C-B89D-B72D5FE9A929}"/>
    <cellStyle name="Comma 17 7 4" xfId="11448" xr:uid="{70843489-EA05-463D-90BE-1FEFF11BA640}"/>
    <cellStyle name="Comma 17 8" xfId="3403" xr:uid="{853E09C0-442A-4020-8EE9-95BB38AFA0DE}"/>
    <cellStyle name="Comma 17 8 2" xfId="12456" xr:uid="{CD398A86-BCB1-4D0B-9A63-6CBF082A5B69}"/>
    <cellStyle name="Comma 17 9" xfId="6417" xr:uid="{918C01D9-B57C-4BB4-8335-87921915CB49}"/>
    <cellStyle name="Comma 17 9 2" xfId="15470" xr:uid="{990142EE-4E86-47B4-96DE-C70F82B8E182}"/>
    <cellStyle name="Comma 18" xfId="298" xr:uid="{DF0E9A5D-B431-4C32-AC6B-3B1875107825}"/>
    <cellStyle name="Comma 18 10" xfId="9457" xr:uid="{62EEB54F-6ED0-4167-BE92-FD5D50BE36C2}"/>
    <cellStyle name="Comma 18 2" xfId="355" xr:uid="{E4458D9D-2BA7-4585-9432-3DCB025BB08C}"/>
    <cellStyle name="Comma 18 2 2" xfId="553" xr:uid="{8046AF81-A7DE-476C-94AD-CDD32AD929B0}"/>
    <cellStyle name="Comma 18 2 2 2" xfId="660" xr:uid="{7AD331DB-D31B-408B-94C1-B9F5F6E54D72}"/>
    <cellStyle name="Comma 18 2 2 2 2" xfId="1664" xr:uid="{495FB9C4-A356-4614-BC6C-0441D98ECA88}"/>
    <cellStyle name="Comma 18 2 2 2 2 2" xfId="4743" xr:uid="{1958EC7C-5A10-425E-A473-86A67BC841BD}"/>
    <cellStyle name="Comma 18 2 2 2 2 2 2" xfId="13796" xr:uid="{9883C78A-4B6C-4C44-B4CA-8DE8C44CA636}"/>
    <cellStyle name="Comma 18 2 2 2 2 3" xfId="7757" xr:uid="{E7BF9A53-D5D7-4B68-9451-3A0CA48F58CE}"/>
    <cellStyle name="Comma 18 2 2 2 2 3 2" xfId="16810" xr:uid="{D1C16437-B196-4F36-B505-09C7C0423AB7}"/>
    <cellStyle name="Comma 18 2 2 2 2 4" xfId="10778" xr:uid="{B72F0E1D-B263-486F-BE02-60BE0144B07A}"/>
    <cellStyle name="Comma 18 2 2 2 3" xfId="2668" xr:uid="{1E6981F1-1037-4FB8-8D94-8DDC7D0E6782}"/>
    <cellStyle name="Comma 18 2 2 2 3 2" xfId="5747" xr:uid="{07C37800-060B-4C10-B44C-B49D5C96C0E0}"/>
    <cellStyle name="Comma 18 2 2 2 3 2 2" xfId="14800" xr:uid="{DDEA2718-B76D-4242-A856-6E27B365A569}"/>
    <cellStyle name="Comma 18 2 2 2 3 3" xfId="8761" xr:uid="{49FB5ACF-F3F3-4AF5-99BA-A27E3A2F833C}"/>
    <cellStyle name="Comma 18 2 2 2 3 3 2" xfId="17814" xr:uid="{EC8ED0D8-6155-4FF9-A199-BDE4E222E19E}"/>
    <cellStyle name="Comma 18 2 2 2 3 4" xfId="11782" xr:uid="{AE0534E4-4351-4E24-8C6E-46DBC8B3DBB2}"/>
    <cellStyle name="Comma 18 2 2 2 4" xfId="3739" xr:uid="{9977FB94-B77C-4B61-A818-0894847E6E2E}"/>
    <cellStyle name="Comma 18 2 2 2 4 2" xfId="12792" xr:uid="{3F025233-2D36-46D4-A816-30A4AAB0FDF7}"/>
    <cellStyle name="Comma 18 2 2 2 5" xfId="6753" xr:uid="{00B55608-606A-463D-95C5-9C40CD1801BA}"/>
    <cellStyle name="Comma 18 2 2 2 5 2" xfId="15806" xr:uid="{34AB5EED-0AE0-4D3F-B6F8-37AF3337DD63}"/>
    <cellStyle name="Comma 18 2 2 2 6" xfId="9774" xr:uid="{BC9C9499-B1BB-4241-964F-DFE87FA92726}"/>
    <cellStyle name="Comma 18 2 2 3" xfId="661" xr:uid="{99AA5F4F-28EC-4C99-96B8-4A5367AC231A}"/>
    <cellStyle name="Comma 18 2 2 3 2" xfId="1665" xr:uid="{159CAD6A-A5D5-4A76-AF3E-4D6A5CA9D83C}"/>
    <cellStyle name="Comma 18 2 2 3 2 2" xfId="4744" xr:uid="{E2D34BD9-8A18-4B4C-9856-BD0741A1A957}"/>
    <cellStyle name="Comma 18 2 2 3 2 2 2" xfId="13797" xr:uid="{F415C73E-4899-403C-8747-F6B9774379DD}"/>
    <cellStyle name="Comma 18 2 2 3 2 3" xfId="7758" xr:uid="{8B9922A0-0028-480B-B810-8B81D8151090}"/>
    <cellStyle name="Comma 18 2 2 3 2 3 2" xfId="16811" xr:uid="{F01AEDFE-2A12-4AE3-9652-6A6B38598D7C}"/>
    <cellStyle name="Comma 18 2 2 3 2 4" xfId="10779" xr:uid="{51123F9E-22A4-405E-A6FD-1DAE50270149}"/>
    <cellStyle name="Comma 18 2 2 3 3" xfId="2669" xr:uid="{01009701-E358-4489-83B0-1812805FFCC0}"/>
    <cellStyle name="Comma 18 2 2 3 3 2" xfId="5748" xr:uid="{A6157D67-0C98-42B9-8840-67B9A9E8F041}"/>
    <cellStyle name="Comma 18 2 2 3 3 2 2" xfId="14801" xr:uid="{78EC4C0C-E96B-4CA0-B40B-4DC50AFD02D6}"/>
    <cellStyle name="Comma 18 2 2 3 3 3" xfId="8762" xr:uid="{8CEFA310-3FCE-4D08-9346-D9008C358F26}"/>
    <cellStyle name="Comma 18 2 2 3 3 3 2" xfId="17815" xr:uid="{5B024234-7210-4E7B-A236-1AF3AF260792}"/>
    <cellStyle name="Comma 18 2 2 3 3 4" xfId="11783" xr:uid="{2F08C0B4-D892-4A85-AF54-1FE58B45C08D}"/>
    <cellStyle name="Comma 18 2 2 3 4" xfId="3740" xr:uid="{1C9E13A9-9B79-4497-BB1C-9C9EA927918B}"/>
    <cellStyle name="Comma 18 2 2 3 4 2" xfId="12793" xr:uid="{36990E74-7249-4164-9AAD-BFAFF17BF7BD}"/>
    <cellStyle name="Comma 18 2 2 3 5" xfId="6754" xr:uid="{FD1CD6F3-0191-4C09-A156-D65AA986FE30}"/>
    <cellStyle name="Comma 18 2 2 3 5 2" xfId="15807" xr:uid="{E31476EB-8CE1-4AE5-95F5-92298D78BF41}"/>
    <cellStyle name="Comma 18 2 2 3 6" xfId="9775" xr:uid="{53051B4E-3E6D-4167-B048-491C66B086B2}"/>
    <cellStyle name="Comma 18 2 2 4" xfId="1560" xr:uid="{667403D4-EE95-4D09-B6F9-FD9CEAB07AE5}"/>
    <cellStyle name="Comma 18 2 2 4 2" xfId="4639" xr:uid="{5473AA9C-1528-45EB-81F5-EF16ACE0E156}"/>
    <cellStyle name="Comma 18 2 2 4 2 2" xfId="13692" xr:uid="{A17D693F-07B6-4945-8B79-8A5B105A8007}"/>
    <cellStyle name="Comma 18 2 2 4 3" xfId="7653" xr:uid="{348DFB5A-086F-4654-A2B0-41C5F9B838AD}"/>
    <cellStyle name="Comma 18 2 2 4 3 2" xfId="16706" xr:uid="{8AB12EE4-17DC-4DEB-B1CC-E5B42A560AA4}"/>
    <cellStyle name="Comma 18 2 2 4 4" xfId="10674" xr:uid="{5305A1B4-89E3-454A-8900-F617C8F0BA6B}"/>
    <cellStyle name="Comma 18 2 2 5" xfId="2564" xr:uid="{24AF6254-9E1A-49EF-94AF-A497BF2C2644}"/>
    <cellStyle name="Comma 18 2 2 5 2" xfId="5643" xr:uid="{01369DF6-41F0-4857-91F5-585DDF388B58}"/>
    <cellStyle name="Comma 18 2 2 5 2 2" xfId="14696" xr:uid="{2228B023-D0E1-4BE4-B7D4-D5C64A446FCC}"/>
    <cellStyle name="Comma 18 2 2 5 3" xfId="8657" xr:uid="{3CC805E4-0D99-4A73-8B09-F4EBAABC1A81}"/>
    <cellStyle name="Comma 18 2 2 5 3 2" xfId="17710" xr:uid="{BEE9DED0-2935-468F-885F-6A452CC63D61}"/>
    <cellStyle name="Comma 18 2 2 5 4" xfId="11678" xr:uid="{A8C0B049-71BF-4F12-A525-CD6EC164DF8A}"/>
    <cellStyle name="Comma 18 2 2 6" xfId="3634" xr:uid="{666311D1-BF0E-475F-8E91-18B37EBDFFD0}"/>
    <cellStyle name="Comma 18 2 2 6 2" xfId="12687" xr:uid="{60AF9257-B46A-4AED-BB6C-63BD15D01018}"/>
    <cellStyle name="Comma 18 2 2 7" xfId="6648" xr:uid="{7AA48410-55C1-4B3C-B79E-169E61B8CC87}"/>
    <cellStyle name="Comma 18 2 2 7 2" xfId="15701" xr:uid="{A0ADF0AD-5EEA-46CB-A1AF-621D09F6E153}"/>
    <cellStyle name="Comma 18 2 2 8" xfId="9668" xr:uid="{157FBDFD-06AA-4648-B48C-0DA19BC7D2CF}"/>
    <cellStyle name="Comma 18 2 3" xfId="662" xr:uid="{78D6C5F4-6787-480A-A4C1-49DF1082681D}"/>
    <cellStyle name="Comma 18 2 3 2" xfId="1666" xr:uid="{AFEB2B15-E980-4C30-A707-E2C43DEDFA19}"/>
    <cellStyle name="Comma 18 2 3 2 2" xfId="4745" xr:uid="{05C1D356-447B-4F5D-8176-4C482AC6AAD8}"/>
    <cellStyle name="Comma 18 2 3 2 2 2" xfId="13798" xr:uid="{1B459F19-FB42-4FD2-9756-C89A55873271}"/>
    <cellStyle name="Comma 18 2 3 2 3" xfId="7759" xr:uid="{7433F1DE-9FED-4637-B766-4050D0A40DBB}"/>
    <cellStyle name="Comma 18 2 3 2 3 2" xfId="16812" xr:uid="{5831BB80-FED1-4D66-BF09-547628375375}"/>
    <cellStyle name="Comma 18 2 3 2 4" xfId="10780" xr:uid="{69663650-C0D4-43E6-9E4A-74E8782F47FF}"/>
    <cellStyle name="Comma 18 2 3 3" xfId="2670" xr:uid="{E2F51CED-0C22-4B06-BE10-EA99D347BE3F}"/>
    <cellStyle name="Comma 18 2 3 3 2" xfId="5749" xr:uid="{A5B03BFD-687D-4392-8704-D68A121F2CC0}"/>
    <cellStyle name="Comma 18 2 3 3 2 2" xfId="14802" xr:uid="{825BFB95-6BA2-469F-A63B-1FDB0553120E}"/>
    <cellStyle name="Comma 18 2 3 3 3" xfId="8763" xr:uid="{B716849D-594A-4636-B992-094B169C27B3}"/>
    <cellStyle name="Comma 18 2 3 3 3 2" xfId="17816" xr:uid="{30F2F578-328B-40AE-B418-08040367D01B}"/>
    <cellStyle name="Comma 18 2 3 3 4" xfId="11784" xr:uid="{1667813D-10E4-40E5-9CEC-BE3928C0D836}"/>
    <cellStyle name="Comma 18 2 3 4" xfId="3741" xr:uid="{1677933A-F5D6-462C-A229-D442734EBB73}"/>
    <cellStyle name="Comma 18 2 3 4 2" xfId="12794" xr:uid="{60EF4A83-68C8-4587-9318-A382340B918D}"/>
    <cellStyle name="Comma 18 2 3 5" xfId="6755" xr:uid="{0AD6BB1C-A4DE-4D19-80AF-1AED8D5E6BB5}"/>
    <cellStyle name="Comma 18 2 3 5 2" xfId="15808" xr:uid="{97625188-D314-43C6-BA6F-7674BBAFF095}"/>
    <cellStyle name="Comma 18 2 3 6" xfId="9776" xr:uid="{1ECA46B2-0A6C-4FAD-AC01-EB45A6F2CD99}"/>
    <cellStyle name="Comma 18 2 4" xfId="663" xr:uid="{C6EE005D-DB1B-477A-987F-7CDF8844C02A}"/>
    <cellStyle name="Comma 18 2 4 2" xfId="1667" xr:uid="{A198E9A4-F8C1-47C6-91B6-8DB0931EB7BB}"/>
    <cellStyle name="Comma 18 2 4 2 2" xfId="4746" xr:uid="{2EDBEA06-C7CC-4807-B779-36B67A6205BC}"/>
    <cellStyle name="Comma 18 2 4 2 2 2" xfId="13799" xr:uid="{09A29426-1571-4EE0-B276-3506A5EC55A9}"/>
    <cellStyle name="Comma 18 2 4 2 3" xfId="7760" xr:uid="{B64A9A3F-522A-4AC9-BD68-1DD477CE1E7D}"/>
    <cellStyle name="Comma 18 2 4 2 3 2" xfId="16813" xr:uid="{092FDD42-2954-4E87-B42E-6225C24276AE}"/>
    <cellStyle name="Comma 18 2 4 2 4" xfId="10781" xr:uid="{2D0096E7-EDD5-4C61-95F7-8CD2A4BE9618}"/>
    <cellStyle name="Comma 18 2 4 3" xfId="2671" xr:uid="{8175DFD9-4E7F-4F6E-A58B-82F1754A24A0}"/>
    <cellStyle name="Comma 18 2 4 3 2" xfId="5750" xr:uid="{B64A68DF-DADC-44D5-9437-DA0281DDF29E}"/>
    <cellStyle name="Comma 18 2 4 3 2 2" xfId="14803" xr:uid="{CED060A7-ACBA-4191-9A3F-0CFE7122369C}"/>
    <cellStyle name="Comma 18 2 4 3 3" xfId="8764" xr:uid="{A5DF3CAB-D112-49AC-BC0A-AEA41129C9EA}"/>
    <cellStyle name="Comma 18 2 4 3 3 2" xfId="17817" xr:uid="{40720276-6EC2-42A6-ABE7-23D7DD9661B9}"/>
    <cellStyle name="Comma 18 2 4 3 4" xfId="11785" xr:uid="{90AAFEB9-77D5-49F2-A870-BF7C224F5C42}"/>
    <cellStyle name="Comma 18 2 4 4" xfId="3742" xr:uid="{F87FEBF5-B96D-453C-A6BE-8A043BB81C91}"/>
    <cellStyle name="Comma 18 2 4 4 2" xfId="12795" xr:uid="{E9BFE059-9982-48A0-BD80-4726BDBD3FB4}"/>
    <cellStyle name="Comma 18 2 4 5" xfId="6756" xr:uid="{F9F5F902-9130-43BF-855D-F898D4D6ACE6}"/>
    <cellStyle name="Comma 18 2 4 5 2" xfId="15809" xr:uid="{C0878F51-AFCA-448F-9B3D-3802D1FDAADE}"/>
    <cellStyle name="Comma 18 2 4 6" xfId="9777" xr:uid="{A3A12E5C-A68F-4677-B8E1-B0274D1EF880}"/>
    <cellStyle name="Comma 18 2 5" xfId="1389" xr:uid="{074DBA9B-C8DD-4F79-B5BA-013D2812650F}"/>
    <cellStyle name="Comma 18 2 5 2" xfId="4468" xr:uid="{FE397980-9930-4931-BF78-320B78D195D0}"/>
    <cellStyle name="Comma 18 2 5 2 2" xfId="13521" xr:uid="{AD6BE803-C02E-4BAF-8E1E-76AEFA5FA456}"/>
    <cellStyle name="Comma 18 2 5 3" xfId="7482" xr:uid="{1578C1CA-2903-44B3-8724-FAEECE086874}"/>
    <cellStyle name="Comma 18 2 5 3 2" xfId="16535" xr:uid="{AB2ED86E-A4EA-4E91-9511-C8F6E8B77018}"/>
    <cellStyle name="Comma 18 2 5 4" xfId="10503" xr:uid="{DEF7AFF5-3B90-49F9-9E32-747A5C047DD0}"/>
    <cellStyle name="Comma 18 2 6" xfId="2393" xr:uid="{B8F61664-B9CB-4F17-BD80-F2D5BB2131EF}"/>
    <cellStyle name="Comma 18 2 6 2" xfId="5472" xr:uid="{402E07AF-978D-495A-9271-6640380B383D}"/>
    <cellStyle name="Comma 18 2 6 2 2" xfId="14525" xr:uid="{8AFA1FE3-2EC9-4F12-BE1C-0DA7CB509CDA}"/>
    <cellStyle name="Comma 18 2 6 3" xfId="8486" xr:uid="{741FE02C-2C5F-4BDC-8F37-2EDFC81ED82A}"/>
    <cellStyle name="Comma 18 2 6 3 2" xfId="17539" xr:uid="{0E5339B3-D428-481F-9FA5-47AE00EF8D6D}"/>
    <cellStyle name="Comma 18 2 6 4" xfId="11507" xr:uid="{3EF83513-D13D-4451-BCEA-0A738B0C5818}"/>
    <cellStyle name="Comma 18 2 7" xfId="3462" xr:uid="{1A12DA87-4C06-41BC-A7CB-D6F61ABE235C}"/>
    <cellStyle name="Comma 18 2 7 2" xfId="12515" xr:uid="{DBD31E8E-D00E-43E5-9E46-948122448749}"/>
    <cellStyle name="Comma 18 2 8" xfId="6476" xr:uid="{086EED4C-9127-45C7-B975-39D547940D3E}"/>
    <cellStyle name="Comma 18 2 8 2" xfId="15529" xr:uid="{10653917-375D-4E94-89BB-B3965CC09B5F}"/>
    <cellStyle name="Comma 18 2 9" xfId="9496" xr:uid="{62B76895-DB76-4E41-A977-3914413D6077}"/>
    <cellStyle name="Comma 18 3" xfId="513" xr:uid="{7104631E-FE77-4091-B42D-A89DB867D068}"/>
    <cellStyle name="Comma 18 3 2" xfId="664" xr:uid="{68CF4B84-BFE9-4034-A6CC-C8AA702784B4}"/>
    <cellStyle name="Comma 18 3 2 2" xfId="1668" xr:uid="{6A94E709-0CDC-4073-A864-16CA0929A390}"/>
    <cellStyle name="Comma 18 3 2 2 2" xfId="4747" xr:uid="{58C674F5-F7ED-4D01-A02C-899B04BEB6B1}"/>
    <cellStyle name="Comma 18 3 2 2 2 2" xfId="13800" xr:uid="{2D249BA2-4F29-4B55-8522-2A1DFB0C53BB}"/>
    <cellStyle name="Comma 18 3 2 2 3" xfId="7761" xr:uid="{AF4F9D29-F3F6-40D0-BB39-A859F8FA40E5}"/>
    <cellStyle name="Comma 18 3 2 2 3 2" xfId="16814" xr:uid="{30BB4641-C480-4986-B5BA-8F50BD48A597}"/>
    <cellStyle name="Comma 18 3 2 2 4" xfId="10782" xr:uid="{36D69E52-0347-4124-85E6-2BDB38F0B413}"/>
    <cellStyle name="Comma 18 3 2 3" xfId="2672" xr:uid="{B8DA70EF-354A-4207-904B-281915171B69}"/>
    <cellStyle name="Comma 18 3 2 3 2" xfId="5751" xr:uid="{4F2B8386-F78A-4FE9-8E7B-223371F937C7}"/>
    <cellStyle name="Comma 18 3 2 3 2 2" xfId="14804" xr:uid="{425933AA-44E0-4128-808E-6BA35836D053}"/>
    <cellStyle name="Comma 18 3 2 3 3" xfId="8765" xr:uid="{6D080045-CE54-4A52-836E-26D11755A712}"/>
    <cellStyle name="Comma 18 3 2 3 3 2" xfId="17818" xr:uid="{2AD13C91-1B97-4863-88F3-545883016021}"/>
    <cellStyle name="Comma 18 3 2 3 4" xfId="11786" xr:uid="{0302E8F2-6230-4249-B8B7-9690AA9111B6}"/>
    <cellStyle name="Comma 18 3 2 4" xfId="3743" xr:uid="{EE613239-FE5F-4705-B7C7-81352862C87D}"/>
    <cellStyle name="Comma 18 3 2 4 2" xfId="12796" xr:uid="{6E4025F7-2F42-41F0-8345-293E305278AF}"/>
    <cellStyle name="Comma 18 3 2 5" xfId="6757" xr:uid="{5D6AA39F-2B2E-413C-A1E8-BB64ED656EB0}"/>
    <cellStyle name="Comma 18 3 2 5 2" xfId="15810" xr:uid="{8D665205-3496-4361-94B1-E08AAC366E95}"/>
    <cellStyle name="Comma 18 3 2 6" xfId="9778" xr:uid="{AE9E2645-A43B-4845-B00E-3F42BF74813A}"/>
    <cellStyle name="Comma 18 3 3" xfId="665" xr:uid="{541711C7-7418-436D-A836-2AC15C3692ED}"/>
    <cellStyle name="Comma 18 3 3 2" xfId="1669" xr:uid="{3B70FA31-5045-4DEA-89FD-8803D1472B64}"/>
    <cellStyle name="Comma 18 3 3 2 2" xfId="4748" xr:uid="{EDEF2435-533F-42A3-A790-F8F7FABA4066}"/>
    <cellStyle name="Comma 18 3 3 2 2 2" xfId="13801" xr:uid="{32C4F966-07BB-4EEA-99F6-16FA90C033EB}"/>
    <cellStyle name="Comma 18 3 3 2 3" xfId="7762" xr:uid="{80388625-0FBA-4F36-9A23-7711C17FC8EA}"/>
    <cellStyle name="Comma 18 3 3 2 3 2" xfId="16815" xr:uid="{1C2F6093-1977-42D6-8331-4182CF191A8B}"/>
    <cellStyle name="Comma 18 3 3 2 4" xfId="10783" xr:uid="{1D92EAF6-3931-4222-A841-9D51D59D02F1}"/>
    <cellStyle name="Comma 18 3 3 3" xfId="2673" xr:uid="{DFDA2293-05FD-4704-91F5-DE0A0BDB75F5}"/>
    <cellStyle name="Comma 18 3 3 3 2" xfId="5752" xr:uid="{0510CD6B-9CE9-4FA7-954A-5EEE5C5F93FF}"/>
    <cellStyle name="Comma 18 3 3 3 2 2" xfId="14805" xr:uid="{5BF82B42-F624-42F0-AAF1-C6F5773D5CB3}"/>
    <cellStyle name="Comma 18 3 3 3 3" xfId="8766" xr:uid="{D87F661E-5DD6-4737-84DC-B851BE1A8045}"/>
    <cellStyle name="Comma 18 3 3 3 3 2" xfId="17819" xr:uid="{0C231982-8EE2-4036-AAC1-D00C6A8044D2}"/>
    <cellStyle name="Comma 18 3 3 3 4" xfId="11787" xr:uid="{3512CC44-0C2C-4962-8FFA-C7B1A4512431}"/>
    <cellStyle name="Comma 18 3 3 4" xfId="3744" xr:uid="{E7A613C7-37B0-4A9F-A450-E74261E8E39C}"/>
    <cellStyle name="Comma 18 3 3 4 2" xfId="12797" xr:uid="{1AD1DB1F-5CE2-4C59-A25A-E7CFA8DBB701}"/>
    <cellStyle name="Comma 18 3 3 5" xfId="6758" xr:uid="{BDB3AAD4-F00B-4EAE-8F65-FB572C5438AF}"/>
    <cellStyle name="Comma 18 3 3 5 2" xfId="15811" xr:uid="{31C45271-B1A7-47C7-956A-3228106A48A4}"/>
    <cellStyle name="Comma 18 3 3 6" xfId="9779" xr:uid="{0B4ECD7D-7A7D-43B0-821C-C166BC007934}"/>
    <cellStyle name="Comma 18 3 4" xfId="1521" xr:uid="{BEEDA5C4-365F-4DA3-9AA3-3D0C333F2467}"/>
    <cellStyle name="Comma 18 3 4 2" xfId="4600" xr:uid="{F9063255-E866-42A5-9313-039DFBA0AC90}"/>
    <cellStyle name="Comma 18 3 4 2 2" xfId="13653" xr:uid="{47FDA040-791F-495C-8EA1-7E96FFBE5AC9}"/>
    <cellStyle name="Comma 18 3 4 3" xfId="7614" xr:uid="{5B0F8402-C415-4205-AD29-EDEB76D51528}"/>
    <cellStyle name="Comma 18 3 4 3 2" xfId="16667" xr:uid="{33580660-6B5F-4720-8313-30ABA0F6668C}"/>
    <cellStyle name="Comma 18 3 4 4" xfId="10635" xr:uid="{186782CE-CEF2-4BDF-9AD5-AD8E1E22B086}"/>
    <cellStyle name="Comma 18 3 5" xfId="2525" xr:uid="{F6371CE7-6113-4B36-BD72-950EBC648EA5}"/>
    <cellStyle name="Comma 18 3 5 2" xfId="5604" xr:uid="{EAE58748-6E1C-456B-B575-F333A97E6601}"/>
    <cellStyle name="Comma 18 3 5 2 2" xfId="14657" xr:uid="{1B0C143C-A0EA-40A3-B934-E19FF2E7A7FE}"/>
    <cellStyle name="Comma 18 3 5 3" xfId="8618" xr:uid="{156F0E89-83CC-4B9E-9ED6-B4AEA1C2A36F}"/>
    <cellStyle name="Comma 18 3 5 3 2" xfId="17671" xr:uid="{842DFE64-677C-485D-A93F-AA3113F2ADA4}"/>
    <cellStyle name="Comma 18 3 5 4" xfId="11639" xr:uid="{B7DEB7E4-2F12-4872-9E8D-860EF8C7EF68}"/>
    <cellStyle name="Comma 18 3 6" xfId="3595" xr:uid="{BB1A3EDB-1F84-413B-A9B8-50E632C1DB4D}"/>
    <cellStyle name="Comma 18 3 6 2" xfId="12648" xr:uid="{667EE459-DFDC-402E-B986-712EB957ECBF}"/>
    <cellStyle name="Comma 18 3 7" xfId="6609" xr:uid="{7AF26528-3212-4C55-B60E-46F2F2477143}"/>
    <cellStyle name="Comma 18 3 7 2" xfId="15662" xr:uid="{E339AE9E-FF71-4D56-89E4-20037F3BC3C6}"/>
    <cellStyle name="Comma 18 3 8" xfId="9629" xr:uid="{172E723E-BF23-442A-AB23-3F73AE62197E}"/>
    <cellStyle name="Comma 18 4" xfId="666" xr:uid="{88422478-A318-431D-9C60-3AD5B81493A3}"/>
    <cellStyle name="Comma 18 4 2" xfId="1670" xr:uid="{DE5C310C-262B-4AB2-AEDD-6F2C4A900035}"/>
    <cellStyle name="Comma 18 4 2 2" xfId="4749" xr:uid="{254F9456-2C64-42F3-8964-F49001A9F40C}"/>
    <cellStyle name="Comma 18 4 2 2 2" xfId="13802" xr:uid="{8EB41814-D44F-44BA-ADB9-BBC3D7A05D2B}"/>
    <cellStyle name="Comma 18 4 2 3" xfId="7763" xr:uid="{A6322A71-4A41-409C-BD1D-FE96533FB41A}"/>
    <cellStyle name="Comma 18 4 2 3 2" xfId="16816" xr:uid="{9B48CA8B-F57C-426B-9ACB-D75142463794}"/>
    <cellStyle name="Comma 18 4 2 4" xfId="10784" xr:uid="{E93BD5D1-2795-4EE9-B227-CDCFA83087B7}"/>
    <cellStyle name="Comma 18 4 3" xfId="2674" xr:uid="{8B6D1103-DB71-4C37-A00B-E45DD76BCDCE}"/>
    <cellStyle name="Comma 18 4 3 2" xfId="5753" xr:uid="{8B14ABA8-63A0-4D43-91B3-6D147ADC6E83}"/>
    <cellStyle name="Comma 18 4 3 2 2" xfId="14806" xr:uid="{2E4EC721-945F-402B-A388-E36F677EDB9F}"/>
    <cellStyle name="Comma 18 4 3 3" xfId="8767" xr:uid="{E7387C96-0DEC-4DB8-A008-CF66FEF81019}"/>
    <cellStyle name="Comma 18 4 3 3 2" xfId="17820" xr:uid="{BFD9F86B-40B3-4AAB-97F2-6F00795871D1}"/>
    <cellStyle name="Comma 18 4 3 4" xfId="11788" xr:uid="{9703307C-598D-4C1F-BB03-E08AA231C33B}"/>
    <cellStyle name="Comma 18 4 4" xfId="3745" xr:uid="{7EAA867F-A376-4731-81B2-8F42FDC993FC}"/>
    <cellStyle name="Comma 18 4 4 2" xfId="12798" xr:uid="{77556C66-DF45-43F9-AED1-693E1EA37A72}"/>
    <cellStyle name="Comma 18 4 5" xfId="6759" xr:uid="{F46393FC-5D5E-4C1B-9A02-ED4A59CA6FAE}"/>
    <cellStyle name="Comma 18 4 5 2" xfId="15812" xr:uid="{A81F7F51-D510-4468-9DAA-DD149000EA2D}"/>
    <cellStyle name="Comma 18 4 6" xfId="9780" xr:uid="{8004A8C7-5A5E-4362-B91C-2313DAEDCED1}"/>
    <cellStyle name="Comma 18 5" xfId="667" xr:uid="{A0C8DD8E-5DC3-47F0-B1C1-03712E4875C4}"/>
    <cellStyle name="Comma 18 5 2" xfId="1671" xr:uid="{9073DC44-8748-4F5E-8E50-1C6815A9C779}"/>
    <cellStyle name="Comma 18 5 2 2" xfId="4750" xr:uid="{0F12BDD9-35A6-4DB4-885D-D0DD23A0D3F4}"/>
    <cellStyle name="Comma 18 5 2 2 2" xfId="13803" xr:uid="{C9BBC9A5-ACFF-4EF4-9D37-B141559A25E6}"/>
    <cellStyle name="Comma 18 5 2 3" xfId="7764" xr:uid="{219B042D-1EDF-4AE1-BB3B-508A18CA83DC}"/>
    <cellStyle name="Comma 18 5 2 3 2" xfId="16817" xr:uid="{D8317650-C3D9-4FD0-993B-F4F2B427D58B}"/>
    <cellStyle name="Comma 18 5 2 4" xfId="10785" xr:uid="{A6F6EC2E-7996-4BA9-8617-E0D75B4D4DEB}"/>
    <cellStyle name="Comma 18 5 3" xfId="2675" xr:uid="{B6210B39-E1FA-4C4A-9BCB-DF16B228E663}"/>
    <cellStyle name="Comma 18 5 3 2" xfId="5754" xr:uid="{7AF7F55F-9903-4B0B-B0EF-87141F0691F4}"/>
    <cellStyle name="Comma 18 5 3 2 2" xfId="14807" xr:uid="{221ED922-F557-4FBC-AD97-B3877F632A80}"/>
    <cellStyle name="Comma 18 5 3 3" xfId="8768" xr:uid="{B29D1053-8D6A-4D89-8717-DA17C7E21EEB}"/>
    <cellStyle name="Comma 18 5 3 3 2" xfId="17821" xr:uid="{B78DBD52-E191-45C7-BC9D-706DF2C8EC0A}"/>
    <cellStyle name="Comma 18 5 3 4" xfId="11789" xr:uid="{5C0ABFB6-1AB7-451B-9E2C-BBC5D1585267}"/>
    <cellStyle name="Comma 18 5 4" xfId="3746" xr:uid="{FE175BDD-1004-48B5-9B7F-C6E363B1C400}"/>
    <cellStyle name="Comma 18 5 4 2" xfId="12799" xr:uid="{7C5C528E-371B-4BF2-B774-23FC4ACF0672}"/>
    <cellStyle name="Comma 18 5 5" xfId="6760" xr:uid="{AD617DE4-FC3C-44B9-8A9D-AC55AA6A36FF}"/>
    <cellStyle name="Comma 18 5 5 2" xfId="15813" xr:uid="{DCD3C5A1-B731-4BC1-AABC-97A22FF74506}"/>
    <cellStyle name="Comma 18 5 6" xfId="9781" xr:uid="{4B73511F-97CE-47E6-B2D2-4112B5EF59C0}"/>
    <cellStyle name="Comma 18 6" xfId="1350" xr:uid="{0EFDE7C5-0DF9-40BD-A7F0-B48B14D66AE3}"/>
    <cellStyle name="Comma 18 6 2" xfId="4429" xr:uid="{E54F7E52-CBE1-4421-842F-D905744AFF77}"/>
    <cellStyle name="Comma 18 6 2 2" xfId="13482" xr:uid="{7801BD56-BB24-4723-B8F6-29BBC4FEBE33}"/>
    <cellStyle name="Comma 18 6 3" xfId="7443" xr:uid="{C1754D12-204D-43C7-8DD1-9A39646D4546}"/>
    <cellStyle name="Comma 18 6 3 2" xfId="16496" xr:uid="{B1E1580E-C8AE-4063-BECE-1638E495B5F8}"/>
    <cellStyle name="Comma 18 6 4" xfId="10464" xr:uid="{4DCD6517-EADE-4E52-8584-FB3CB39A153B}"/>
    <cellStyle name="Comma 18 7" xfId="2354" xr:uid="{D871ED97-AE2E-4BB5-A2BF-BAB85C765081}"/>
    <cellStyle name="Comma 18 7 2" xfId="5433" xr:uid="{A9A1233A-6115-402A-B849-9CBC920724FF}"/>
    <cellStyle name="Comma 18 7 2 2" xfId="14486" xr:uid="{4CB9C6E4-E8E8-4BC3-A8B5-04820CADFF89}"/>
    <cellStyle name="Comma 18 7 3" xfId="8447" xr:uid="{FC4AB5E4-E814-4983-8A5B-71BF8775B983}"/>
    <cellStyle name="Comma 18 7 3 2" xfId="17500" xr:uid="{2DC6B604-E899-4F98-8222-EFC0E452D25B}"/>
    <cellStyle name="Comma 18 7 4" xfId="11468" xr:uid="{EFB9CF6A-9257-4F2A-8EE3-67F56D2D2BC4}"/>
    <cellStyle name="Comma 18 8" xfId="3423" xr:uid="{378797A7-7A00-4D3A-9B3D-5B80F32B1C78}"/>
    <cellStyle name="Comma 18 8 2" xfId="12476" xr:uid="{760E605D-48EB-4550-97BC-74667A194560}"/>
    <cellStyle name="Comma 18 9" xfId="6437" xr:uid="{6D1C261A-6EC4-40EA-8EC9-39DE7FD2309D}"/>
    <cellStyle name="Comma 18 9 2" xfId="15490" xr:uid="{8F636824-68F3-4803-91EF-B44EAAA9D7BB}"/>
    <cellStyle name="Comma 19" xfId="318" xr:uid="{8F820EB8-40A5-4CA9-8A13-2AF086C610C9}"/>
    <cellStyle name="Comma 19 10" xfId="9460" xr:uid="{9377C3CA-8999-4B10-920C-9A83A1451199}"/>
    <cellStyle name="Comma 19 2" xfId="358" xr:uid="{07840079-2047-4923-B374-9D967325EE9E}"/>
    <cellStyle name="Comma 19 2 2" xfId="556" xr:uid="{2585CAE1-C7B2-4C7D-A90B-E5276BC082F1}"/>
    <cellStyle name="Comma 19 2 2 2" xfId="668" xr:uid="{60C438D5-09FF-4757-BECD-499681718B05}"/>
    <cellStyle name="Comma 19 2 2 2 2" xfId="1672" xr:uid="{71524CD7-9710-45F1-9431-25DE344A50DE}"/>
    <cellStyle name="Comma 19 2 2 2 2 2" xfId="4751" xr:uid="{03646E54-E886-4542-B083-3753873A5EBB}"/>
    <cellStyle name="Comma 19 2 2 2 2 2 2" xfId="13804" xr:uid="{BBE7A1CB-79E6-4AE5-AAFA-1CFD0062D408}"/>
    <cellStyle name="Comma 19 2 2 2 2 3" xfId="7765" xr:uid="{C6433301-E173-4AFD-9AD4-B74763F09436}"/>
    <cellStyle name="Comma 19 2 2 2 2 3 2" xfId="16818" xr:uid="{7AE3AA69-BDE2-48BB-B7E1-5790AE5785FD}"/>
    <cellStyle name="Comma 19 2 2 2 2 4" xfId="10786" xr:uid="{952DB529-1560-4585-9064-38F112731AA2}"/>
    <cellStyle name="Comma 19 2 2 2 3" xfId="2676" xr:uid="{C73C9238-78F5-4E87-89F2-EDED8F0096FE}"/>
    <cellStyle name="Comma 19 2 2 2 3 2" xfId="5755" xr:uid="{3C87BE38-B015-45A8-88C6-5D6C2B3FB10F}"/>
    <cellStyle name="Comma 19 2 2 2 3 2 2" xfId="14808" xr:uid="{1D2B2A9E-00FA-46C2-8472-EB393AB5A979}"/>
    <cellStyle name="Comma 19 2 2 2 3 3" xfId="8769" xr:uid="{AE32353F-43B3-4581-AE49-DCA36D8E3C6D}"/>
    <cellStyle name="Comma 19 2 2 2 3 3 2" xfId="17822" xr:uid="{69DF1744-BD98-4159-937D-C0924F0ED718}"/>
    <cellStyle name="Comma 19 2 2 2 3 4" xfId="11790" xr:uid="{93E36196-4711-42F0-B82E-A87873A536B7}"/>
    <cellStyle name="Comma 19 2 2 2 4" xfId="3747" xr:uid="{8427430A-CADF-478E-B700-AB6D51A0F849}"/>
    <cellStyle name="Comma 19 2 2 2 4 2" xfId="12800" xr:uid="{25AC7328-E589-4507-AAFA-C58FE9FA71A5}"/>
    <cellStyle name="Comma 19 2 2 2 5" xfId="6761" xr:uid="{B747E578-2C32-4D6C-96CE-34768C325FC5}"/>
    <cellStyle name="Comma 19 2 2 2 5 2" xfId="15814" xr:uid="{55DF6D31-88C9-4C68-BBDA-B9E1514C2396}"/>
    <cellStyle name="Comma 19 2 2 2 6" xfId="9782" xr:uid="{1098F907-F2C3-4AA9-9E2D-898DD4FB68E8}"/>
    <cellStyle name="Comma 19 2 2 3" xfId="669" xr:uid="{0BF3F20F-A241-4058-9121-CB97B8519971}"/>
    <cellStyle name="Comma 19 2 2 3 2" xfId="1673" xr:uid="{2CD96F85-FDD8-4093-9812-A55C45173B1B}"/>
    <cellStyle name="Comma 19 2 2 3 2 2" xfId="4752" xr:uid="{A77A9824-F554-4B9F-B46A-716F18F55326}"/>
    <cellStyle name="Comma 19 2 2 3 2 2 2" xfId="13805" xr:uid="{E17B519F-8E97-43C0-B0E6-9BFD9812303F}"/>
    <cellStyle name="Comma 19 2 2 3 2 3" xfId="7766" xr:uid="{709F4B46-6BBB-4281-A605-44B266FD5D77}"/>
    <cellStyle name="Comma 19 2 2 3 2 3 2" xfId="16819" xr:uid="{F047B02A-7B46-4E42-9EEF-E275EA1761DB}"/>
    <cellStyle name="Comma 19 2 2 3 2 4" xfId="10787" xr:uid="{C8980ECA-5004-41D2-A5E8-85B3590E3E4D}"/>
    <cellStyle name="Comma 19 2 2 3 3" xfId="2677" xr:uid="{AE735A1E-4B04-4618-8382-8388846B1F40}"/>
    <cellStyle name="Comma 19 2 2 3 3 2" xfId="5756" xr:uid="{B52FCABF-21ED-4260-A9F4-46A01FE71C0F}"/>
    <cellStyle name="Comma 19 2 2 3 3 2 2" xfId="14809" xr:uid="{36378254-53DE-42BA-B9C3-0BBC65024DD2}"/>
    <cellStyle name="Comma 19 2 2 3 3 3" xfId="8770" xr:uid="{39841B48-F3A4-4288-A13C-C2F2C4808FAE}"/>
    <cellStyle name="Comma 19 2 2 3 3 3 2" xfId="17823" xr:uid="{52D7C3DD-B443-45E6-9B4B-59791C10F748}"/>
    <cellStyle name="Comma 19 2 2 3 3 4" xfId="11791" xr:uid="{F6DF5F70-D038-40AB-B434-D557A058DF76}"/>
    <cellStyle name="Comma 19 2 2 3 4" xfId="3748" xr:uid="{EBFA04D5-4A2A-4C37-ABC4-7FCF2A1BA7D2}"/>
    <cellStyle name="Comma 19 2 2 3 4 2" xfId="12801" xr:uid="{3437541E-E887-4FB8-8F9D-C4C9D4817EBB}"/>
    <cellStyle name="Comma 19 2 2 3 5" xfId="6762" xr:uid="{D429451D-0851-4606-90B0-84A2D3A1BF1E}"/>
    <cellStyle name="Comma 19 2 2 3 5 2" xfId="15815" xr:uid="{39CD7749-C503-4BB5-9934-BF2F98C6CA34}"/>
    <cellStyle name="Comma 19 2 2 3 6" xfId="9783" xr:uid="{DEE17AA0-FCCC-4429-8A0A-9915F4AD3A6E}"/>
    <cellStyle name="Comma 19 2 2 4" xfId="1563" xr:uid="{5AB4C25A-5C99-48B7-B01B-E7F29550D435}"/>
    <cellStyle name="Comma 19 2 2 4 2" xfId="4642" xr:uid="{933D3A6B-57CA-4C43-BECC-875E69A22400}"/>
    <cellStyle name="Comma 19 2 2 4 2 2" xfId="13695" xr:uid="{E4F14C64-3E56-4355-ADA1-37B4FA79169B}"/>
    <cellStyle name="Comma 19 2 2 4 3" xfId="7656" xr:uid="{521E2413-20FA-47A9-A21E-D67D7EAC98A1}"/>
    <cellStyle name="Comma 19 2 2 4 3 2" xfId="16709" xr:uid="{018B6A2C-0233-43D5-9473-D0532D9D8950}"/>
    <cellStyle name="Comma 19 2 2 4 4" xfId="10677" xr:uid="{5804079D-1C26-49D3-9D44-31067FA57B2D}"/>
    <cellStyle name="Comma 19 2 2 5" xfId="2567" xr:uid="{F44C0701-2A69-4047-92FA-F536D48F7E37}"/>
    <cellStyle name="Comma 19 2 2 5 2" xfId="5646" xr:uid="{BB02855C-BDCF-4E0F-A16A-C961EBECE4E4}"/>
    <cellStyle name="Comma 19 2 2 5 2 2" xfId="14699" xr:uid="{7518871B-58A8-4748-BF26-923C43964E74}"/>
    <cellStyle name="Comma 19 2 2 5 3" xfId="8660" xr:uid="{3484E44C-CC57-480F-B1E6-98B4942CEAB3}"/>
    <cellStyle name="Comma 19 2 2 5 3 2" xfId="17713" xr:uid="{531178D2-4C8C-47FF-AAFB-389C0C47EB87}"/>
    <cellStyle name="Comma 19 2 2 5 4" xfId="11681" xr:uid="{FBC26FD7-328C-49CB-865A-3EF14BB4390A}"/>
    <cellStyle name="Comma 19 2 2 6" xfId="3637" xr:uid="{285C9A48-C6D6-480B-9A22-83A81D899546}"/>
    <cellStyle name="Comma 19 2 2 6 2" xfId="12690" xr:uid="{4789C6C2-4DE3-4937-8EF0-9FE342C7E845}"/>
    <cellStyle name="Comma 19 2 2 7" xfId="6651" xr:uid="{7AF86894-A8D6-49E4-9098-C5459D1528C9}"/>
    <cellStyle name="Comma 19 2 2 7 2" xfId="15704" xr:uid="{A0F7DB18-5DC6-423C-B1E4-11B7BA8BB54E}"/>
    <cellStyle name="Comma 19 2 2 8" xfId="9671" xr:uid="{A9016D48-B722-43A7-A872-CA60F0361D39}"/>
    <cellStyle name="Comma 19 2 3" xfId="670" xr:uid="{89D72A16-E294-4E18-A885-3378676156D9}"/>
    <cellStyle name="Comma 19 2 3 2" xfId="1674" xr:uid="{6B7BAED4-3879-48D0-A6F6-56BAD93EDD58}"/>
    <cellStyle name="Comma 19 2 3 2 2" xfId="4753" xr:uid="{E8C3CADB-6171-40F0-B408-F7B9C83EB03A}"/>
    <cellStyle name="Comma 19 2 3 2 2 2" xfId="13806" xr:uid="{F94602E8-C773-4609-96AD-F22CCFD8E627}"/>
    <cellStyle name="Comma 19 2 3 2 3" xfId="7767" xr:uid="{B661552A-C5CB-46C8-BEC5-DC7DB6744E29}"/>
    <cellStyle name="Comma 19 2 3 2 3 2" xfId="16820" xr:uid="{EA5043B9-05D5-4D8D-AAE4-B10A7BFEA1AD}"/>
    <cellStyle name="Comma 19 2 3 2 4" xfId="10788" xr:uid="{4667BCC0-0BDC-4E35-8587-8C77FFD37376}"/>
    <cellStyle name="Comma 19 2 3 3" xfId="2678" xr:uid="{F015E448-A6F9-4AF1-A053-A4D1E8F84790}"/>
    <cellStyle name="Comma 19 2 3 3 2" xfId="5757" xr:uid="{B55B01E0-CFD7-4946-9691-2BFD784A604D}"/>
    <cellStyle name="Comma 19 2 3 3 2 2" xfId="14810" xr:uid="{30308458-47A7-4F66-8D22-8F595DC094B0}"/>
    <cellStyle name="Comma 19 2 3 3 3" xfId="8771" xr:uid="{8181E998-A0C9-44F1-8F18-79384C28DCD3}"/>
    <cellStyle name="Comma 19 2 3 3 3 2" xfId="17824" xr:uid="{D41067F3-7935-4C96-AAEA-DC3D0B061FEE}"/>
    <cellStyle name="Comma 19 2 3 3 4" xfId="11792" xr:uid="{3A914DD6-F5C2-41FC-A8BF-B5E5E7ACDACB}"/>
    <cellStyle name="Comma 19 2 3 4" xfId="3749" xr:uid="{DF03CFD8-4795-49AD-B0B6-E4E225C9D3C7}"/>
    <cellStyle name="Comma 19 2 3 4 2" xfId="12802" xr:uid="{C31200B6-43BB-4312-B466-8584C62274E6}"/>
    <cellStyle name="Comma 19 2 3 5" xfId="6763" xr:uid="{D0E38A08-A1A0-4A6A-8901-CD8E02859B20}"/>
    <cellStyle name="Comma 19 2 3 5 2" xfId="15816" xr:uid="{2D254124-1936-464A-8410-3366D5C7618B}"/>
    <cellStyle name="Comma 19 2 3 6" xfId="9784" xr:uid="{62B6E6AA-C1D3-4281-AE06-11C3D8ED21A7}"/>
    <cellStyle name="Comma 19 2 4" xfId="671" xr:uid="{CB493D25-BE70-4059-A83F-F18D4FC271CB}"/>
    <cellStyle name="Comma 19 2 4 2" xfId="1675" xr:uid="{E43A240C-5C9C-458B-B616-93D51F81B252}"/>
    <cellStyle name="Comma 19 2 4 2 2" xfId="4754" xr:uid="{B34E1C97-BBF8-478C-822E-E424B40FB05D}"/>
    <cellStyle name="Comma 19 2 4 2 2 2" xfId="13807" xr:uid="{10B17A0F-F56F-498E-9EF6-034FA847BCBC}"/>
    <cellStyle name="Comma 19 2 4 2 3" xfId="7768" xr:uid="{34C33FDD-079F-42A6-BEE0-E1FD2B0A3F31}"/>
    <cellStyle name="Comma 19 2 4 2 3 2" xfId="16821" xr:uid="{137DB9BA-954A-4094-AF8C-0B4485A67FD9}"/>
    <cellStyle name="Comma 19 2 4 2 4" xfId="10789" xr:uid="{7F3E28DC-2690-430D-8057-F29C91EE70F6}"/>
    <cellStyle name="Comma 19 2 4 3" xfId="2679" xr:uid="{0508E4E7-3FB4-4EFB-BC34-C7015B79ED79}"/>
    <cellStyle name="Comma 19 2 4 3 2" xfId="5758" xr:uid="{F087979F-C3E7-4C9C-AB48-ABAB9435F4CB}"/>
    <cellStyle name="Comma 19 2 4 3 2 2" xfId="14811" xr:uid="{6EBE8FF5-0226-4C8C-9E4C-4C6317A33EE9}"/>
    <cellStyle name="Comma 19 2 4 3 3" xfId="8772" xr:uid="{8EDE5EA0-1830-4714-8240-BDC1251B0CAA}"/>
    <cellStyle name="Comma 19 2 4 3 3 2" xfId="17825" xr:uid="{C5E30AE2-469F-456C-A244-AC26850C984E}"/>
    <cellStyle name="Comma 19 2 4 3 4" xfId="11793" xr:uid="{2F83EE39-CF19-4571-B076-88CA885CC547}"/>
    <cellStyle name="Comma 19 2 4 4" xfId="3750" xr:uid="{409D04F2-74C2-41EE-95F0-432F20B7AB15}"/>
    <cellStyle name="Comma 19 2 4 4 2" xfId="12803" xr:uid="{3DC18784-4228-47EA-BD96-B98AEBE1CD9D}"/>
    <cellStyle name="Comma 19 2 4 5" xfId="6764" xr:uid="{17B27228-96E7-47C4-98D6-80897566D4D3}"/>
    <cellStyle name="Comma 19 2 4 5 2" xfId="15817" xr:uid="{1833E511-0AF6-4C5A-B35A-CDA339372C8F}"/>
    <cellStyle name="Comma 19 2 4 6" xfId="9785" xr:uid="{4EA58236-CDBA-4DB4-A8ED-EC59E8114551}"/>
    <cellStyle name="Comma 19 2 5" xfId="1392" xr:uid="{36640255-5210-4D62-8C55-155A0A6F6B5A}"/>
    <cellStyle name="Comma 19 2 5 2" xfId="4471" xr:uid="{15791F85-C03A-4B25-A85A-58BC27453DAC}"/>
    <cellStyle name="Comma 19 2 5 2 2" xfId="13524" xr:uid="{BB0092A8-CBD3-4577-B8A8-1C70B3147174}"/>
    <cellStyle name="Comma 19 2 5 3" xfId="7485" xr:uid="{D1C03D7C-F261-4839-95BB-452DB03A45FE}"/>
    <cellStyle name="Comma 19 2 5 3 2" xfId="16538" xr:uid="{ADEE5F92-97A3-45C1-9107-03A8C8D626AC}"/>
    <cellStyle name="Comma 19 2 5 4" xfId="10506" xr:uid="{971A0C7F-71C8-4DAB-901A-147085F54987}"/>
    <cellStyle name="Comma 19 2 6" xfId="2396" xr:uid="{BAD04B2B-E352-4C1F-ABB1-1A12D6C7AA96}"/>
    <cellStyle name="Comma 19 2 6 2" xfId="5475" xr:uid="{62300178-CF16-410B-85C9-E3F5805905AB}"/>
    <cellStyle name="Comma 19 2 6 2 2" xfId="14528" xr:uid="{19B1FEE1-69C6-45A9-B06A-61D12DAE051E}"/>
    <cellStyle name="Comma 19 2 6 3" xfId="8489" xr:uid="{45EC5DB1-8BCC-4924-A14F-BE1311A5A8ED}"/>
    <cellStyle name="Comma 19 2 6 3 2" xfId="17542" xr:uid="{F687D3D3-805C-4FF1-8973-93F9EFD1E5BE}"/>
    <cellStyle name="Comma 19 2 6 4" xfId="11510" xr:uid="{E67DBB89-1005-4355-ACA9-1D26472A04E6}"/>
    <cellStyle name="Comma 19 2 7" xfId="3465" xr:uid="{2766A47F-7AD6-4D71-995D-945367790AC0}"/>
    <cellStyle name="Comma 19 2 7 2" xfId="12518" xr:uid="{3C6DCCE8-8CA4-435E-81C5-5606BE03B6ED}"/>
    <cellStyle name="Comma 19 2 8" xfId="6479" xr:uid="{A7EA3217-9DCF-4643-8195-58924FD631DF}"/>
    <cellStyle name="Comma 19 2 8 2" xfId="15532" xr:uid="{DAEDA363-6253-4C59-B2D7-E51202FEB7FE}"/>
    <cellStyle name="Comma 19 2 9" xfId="9499" xr:uid="{554A0FD6-2059-4B59-B56B-DF2D8184ECD1}"/>
    <cellStyle name="Comma 19 3" xfId="516" xr:uid="{B9217E15-3FC4-4680-B0B7-A7DC376423F1}"/>
    <cellStyle name="Comma 19 3 2" xfId="672" xr:uid="{46809191-CEF3-435C-BB3E-203913ABE7AD}"/>
    <cellStyle name="Comma 19 3 2 2" xfId="1676" xr:uid="{ED764524-DAC4-4652-BC1B-8FA0AFEE9148}"/>
    <cellStyle name="Comma 19 3 2 2 2" xfId="4755" xr:uid="{C778E2F5-0156-4211-851A-B763C51743E4}"/>
    <cellStyle name="Comma 19 3 2 2 2 2" xfId="13808" xr:uid="{0C69A03B-426E-4848-BC4C-558F09CCD136}"/>
    <cellStyle name="Comma 19 3 2 2 3" xfId="7769" xr:uid="{B556323F-FFFE-4F68-92BA-6427B68307C3}"/>
    <cellStyle name="Comma 19 3 2 2 3 2" xfId="16822" xr:uid="{B87A63B6-6BCE-4901-8A08-919232E4869B}"/>
    <cellStyle name="Comma 19 3 2 2 4" xfId="10790" xr:uid="{D75B4426-F396-4B28-A494-F09120B99C22}"/>
    <cellStyle name="Comma 19 3 2 3" xfId="2680" xr:uid="{9B5F164E-F866-47D3-8909-509814077294}"/>
    <cellStyle name="Comma 19 3 2 3 2" xfId="5759" xr:uid="{6447AB5D-3FAE-4FB9-BC73-FB5A0190DF2B}"/>
    <cellStyle name="Comma 19 3 2 3 2 2" xfId="14812" xr:uid="{7F755AC9-1203-4BD4-8847-27E1A9BD54E3}"/>
    <cellStyle name="Comma 19 3 2 3 3" xfId="8773" xr:uid="{C84688A1-8309-4D45-AA97-C6DFA9699174}"/>
    <cellStyle name="Comma 19 3 2 3 3 2" xfId="17826" xr:uid="{67CA8974-DAE8-488E-B9DE-E31BAEF611A7}"/>
    <cellStyle name="Comma 19 3 2 3 4" xfId="11794" xr:uid="{9B95205A-E5A8-48E6-A44F-3082B6EEF2B7}"/>
    <cellStyle name="Comma 19 3 2 4" xfId="3751" xr:uid="{5190C154-8BA9-44DD-A1C9-FC8C7A767E5C}"/>
    <cellStyle name="Comma 19 3 2 4 2" xfId="12804" xr:uid="{3421E356-4EEE-4884-B297-4D7323100C37}"/>
    <cellStyle name="Comma 19 3 2 5" xfId="6765" xr:uid="{8E20203D-3E4B-48DD-9347-F602D5916442}"/>
    <cellStyle name="Comma 19 3 2 5 2" xfId="15818" xr:uid="{17B0A9EA-5063-400A-ABA5-D07F64FB8084}"/>
    <cellStyle name="Comma 19 3 2 6" xfId="9786" xr:uid="{FA4E8AFB-45B1-41FD-822C-FCE1FFA33D50}"/>
    <cellStyle name="Comma 19 3 3" xfId="673" xr:uid="{1C542061-E650-42B7-B071-8163A44616F6}"/>
    <cellStyle name="Comma 19 3 3 2" xfId="1677" xr:uid="{092E9AA7-0D2F-4B44-A273-4CC415D3E310}"/>
    <cellStyle name="Comma 19 3 3 2 2" xfId="4756" xr:uid="{C1C9A062-698B-4225-BBCE-13D85E676FBE}"/>
    <cellStyle name="Comma 19 3 3 2 2 2" xfId="13809" xr:uid="{94F334C3-9982-4051-9AF9-311A0B8F2043}"/>
    <cellStyle name="Comma 19 3 3 2 3" xfId="7770" xr:uid="{011A028F-DB29-48DF-80F8-E4E42D267E91}"/>
    <cellStyle name="Comma 19 3 3 2 3 2" xfId="16823" xr:uid="{D7225C86-C797-4918-B959-86A5973E749E}"/>
    <cellStyle name="Comma 19 3 3 2 4" xfId="10791" xr:uid="{2E0AC79F-E275-40E7-A4A3-2464F9573584}"/>
    <cellStyle name="Comma 19 3 3 3" xfId="2681" xr:uid="{84895ABC-2F9C-4DFB-93B4-69C53D2A4F97}"/>
    <cellStyle name="Comma 19 3 3 3 2" xfId="5760" xr:uid="{2A95FA91-1C4C-4B72-B0F1-DF063C2A73DD}"/>
    <cellStyle name="Comma 19 3 3 3 2 2" xfId="14813" xr:uid="{AF9425F8-84DA-476D-A5FB-794D2EBE3A3B}"/>
    <cellStyle name="Comma 19 3 3 3 3" xfId="8774" xr:uid="{ECCA90E1-D51B-44FD-BEA1-BE431D950998}"/>
    <cellStyle name="Comma 19 3 3 3 3 2" xfId="17827" xr:uid="{FC9CC284-A7C0-4C15-905A-9858EF1FAD13}"/>
    <cellStyle name="Comma 19 3 3 3 4" xfId="11795" xr:uid="{6EAA9533-86F9-4940-B9FF-33CFD56EE2DB}"/>
    <cellStyle name="Comma 19 3 3 4" xfId="3752" xr:uid="{25244D8D-8D8D-4C54-98FE-AFE2B7ADB073}"/>
    <cellStyle name="Comma 19 3 3 4 2" xfId="12805" xr:uid="{1C6A7A91-3E10-4370-A05A-CBA2562D723D}"/>
    <cellStyle name="Comma 19 3 3 5" xfId="6766" xr:uid="{E5B1D581-F440-47D6-9072-8F1454E209DC}"/>
    <cellStyle name="Comma 19 3 3 5 2" xfId="15819" xr:uid="{CF701827-9641-4B5A-A593-D5BEDD62B0C0}"/>
    <cellStyle name="Comma 19 3 3 6" xfId="9787" xr:uid="{167408FC-C153-446D-A4C1-84B039C54C68}"/>
    <cellStyle name="Comma 19 3 4" xfId="1524" xr:uid="{1CB0C837-0587-4487-BD28-2F5A0EE5F2A4}"/>
    <cellStyle name="Comma 19 3 4 2" xfId="4603" xr:uid="{BE0BE3C5-2E73-49B1-AD95-929408478E64}"/>
    <cellStyle name="Comma 19 3 4 2 2" xfId="13656" xr:uid="{1ECA329D-5582-482E-8640-E9E0723B26FD}"/>
    <cellStyle name="Comma 19 3 4 3" xfId="7617" xr:uid="{C1380802-FB5A-40EC-A7CF-5DE2DA36F4EA}"/>
    <cellStyle name="Comma 19 3 4 3 2" xfId="16670" xr:uid="{35A4448D-B881-464A-BF06-B8180B8C2038}"/>
    <cellStyle name="Comma 19 3 4 4" xfId="10638" xr:uid="{23940F93-AF66-4A50-AEBD-16092E70640F}"/>
    <cellStyle name="Comma 19 3 5" xfId="2528" xr:uid="{0100DCED-6419-40C6-AD0B-387D102207C4}"/>
    <cellStyle name="Comma 19 3 5 2" xfId="5607" xr:uid="{7A352004-B3D0-4DEC-8C8C-4A4CE73F7BCD}"/>
    <cellStyle name="Comma 19 3 5 2 2" xfId="14660" xr:uid="{F242C834-AB71-4E18-A86D-5A5BE29B25C6}"/>
    <cellStyle name="Comma 19 3 5 3" xfId="8621" xr:uid="{CEE73F91-F26C-4F3A-8EC9-48762B0D517D}"/>
    <cellStyle name="Comma 19 3 5 3 2" xfId="17674" xr:uid="{5A5F6817-7024-40AE-B1F7-9E6792EF0EC7}"/>
    <cellStyle name="Comma 19 3 5 4" xfId="11642" xr:uid="{462B5555-5C29-4AD1-A5AF-D3C961C96A71}"/>
    <cellStyle name="Comma 19 3 6" xfId="3598" xr:uid="{D3BF4229-B7C2-4C1A-9DA5-E3CAEBAC6A69}"/>
    <cellStyle name="Comma 19 3 6 2" xfId="12651" xr:uid="{279FFD3D-5EBC-44F1-BF56-0256E9C4C01A}"/>
    <cellStyle name="Comma 19 3 7" xfId="6612" xr:uid="{E97FAE11-C46E-4BB9-B4C9-9539EA68D944}"/>
    <cellStyle name="Comma 19 3 7 2" xfId="15665" xr:uid="{CC6659C4-AD36-4DD7-8E14-3FAC63319B82}"/>
    <cellStyle name="Comma 19 3 8" xfId="9632" xr:uid="{E081D3AD-0DB0-447E-8C79-4E7A78E18396}"/>
    <cellStyle name="Comma 19 4" xfId="674" xr:uid="{9FE666AD-7994-4801-AEFB-0726340ECE2B}"/>
    <cellStyle name="Comma 19 4 2" xfId="1678" xr:uid="{8A78037F-2A6C-4FA3-BC88-EC173EC12DE7}"/>
    <cellStyle name="Comma 19 4 2 2" xfId="4757" xr:uid="{EEDD4ABA-E864-48A5-B14E-B21E133AF2B1}"/>
    <cellStyle name="Comma 19 4 2 2 2" xfId="13810" xr:uid="{90FF4D9F-E9A9-4F45-8B61-24DED70B1334}"/>
    <cellStyle name="Comma 19 4 2 3" xfId="7771" xr:uid="{84FA125D-CCDB-4CD5-BA61-29239B73EA28}"/>
    <cellStyle name="Comma 19 4 2 3 2" xfId="16824" xr:uid="{401296F5-0A81-4209-A4D9-9DA7AE642504}"/>
    <cellStyle name="Comma 19 4 2 4" xfId="10792" xr:uid="{F77F1984-BCDA-4989-9808-77ABD2593375}"/>
    <cellStyle name="Comma 19 4 3" xfId="2682" xr:uid="{FF6BC497-8D16-4D4C-B2AC-DC4B30E72EB0}"/>
    <cellStyle name="Comma 19 4 3 2" xfId="5761" xr:uid="{A0946204-2259-461C-BC31-1B3C1831A8EE}"/>
    <cellStyle name="Comma 19 4 3 2 2" xfId="14814" xr:uid="{5910B1EF-F21A-40FF-86BB-100272A92BAD}"/>
    <cellStyle name="Comma 19 4 3 3" xfId="8775" xr:uid="{874993AB-779C-4152-86A5-49EAFFA5D236}"/>
    <cellStyle name="Comma 19 4 3 3 2" xfId="17828" xr:uid="{70F270CD-60E8-4FE5-9356-3A1531339D5F}"/>
    <cellStyle name="Comma 19 4 3 4" xfId="11796" xr:uid="{F756BD1C-3B2E-4044-8E85-22ACE2B59645}"/>
    <cellStyle name="Comma 19 4 4" xfId="3753" xr:uid="{DC19EBD7-3254-49F5-9E64-01E6BF442ED1}"/>
    <cellStyle name="Comma 19 4 4 2" xfId="12806" xr:uid="{447C9E07-9A7D-42C4-A3B5-7BA2AF3A8990}"/>
    <cellStyle name="Comma 19 4 5" xfId="6767" xr:uid="{C51A9757-B9A5-4F42-936B-0E68295EA5FC}"/>
    <cellStyle name="Comma 19 4 5 2" xfId="15820" xr:uid="{4ED375FD-70AC-4759-B200-5D28B8077988}"/>
    <cellStyle name="Comma 19 4 6" xfId="9788" xr:uid="{027D1F85-F700-41A1-BBE3-7538CB09B480}"/>
    <cellStyle name="Comma 19 5" xfId="675" xr:uid="{913DC4FE-D68B-4187-A32C-11CD1532B6BF}"/>
    <cellStyle name="Comma 19 5 2" xfId="1679" xr:uid="{18159536-452A-42CF-9ECC-F397431C7CBF}"/>
    <cellStyle name="Comma 19 5 2 2" xfId="4758" xr:uid="{4D868213-8EAF-4069-8E8B-BA7E715A103A}"/>
    <cellStyle name="Comma 19 5 2 2 2" xfId="13811" xr:uid="{A43C7143-23DE-47E1-A64C-E1825FCC613F}"/>
    <cellStyle name="Comma 19 5 2 3" xfId="7772" xr:uid="{BA3DD225-1BD4-4AD3-8B12-D989BA7967A1}"/>
    <cellStyle name="Comma 19 5 2 3 2" xfId="16825" xr:uid="{C29C8F08-80FA-4A8A-921C-113A8EBD0CBF}"/>
    <cellStyle name="Comma 19 5 2 4" xfId="10793" xr:uid="{2919623F-0947-473A-908E-5031E0833A9A}"/>
    <cellStyle name="Comma 19 5 3" xfId="2683" xr:uid="{88AD9E60-7FAE-429A-A94D-7AE52BF6B684}"/>
    <cellStyle name="Comma 19 5 3 2" xfId="5762" xr:uid="{4869D0A4-58CA-4632-8177-A508E3903C95}"/>
    <cellStyle name="Comma 19 5 3 2 2" xfId="14815" xr:uid="{FCCB9C27-C1BD-4EC8-974E-9309DE36A727}"/>
    <cellStyle name="Comma 19 5 3 3" xfId="8776" xr:uid="{D1270C78-5EDD-48FC-9D9A-152B1B9768E1}"/>
    <cellStyle name="Comma 19 5 3 3 2" xfId="17829" xr:uid="{FA4734B3-FF41-4B1F-A418-786A127F67E3}"/>
    <cellStyle name="Comma 19 5 3 4" xfId="11797" xr:uid="{F90C5591-657C-4E62-9ACF-668F616442E6}"/>
    <cellStyle name="Comma 19 5 4" xfId="3754" xr:uid="{7056C302-D4D4-459F-8EE4-4741B6CD879D}"/>
    <cellStyle name="Comma 19 5 4 2" xfId="12807" xr:uid="{4326D9F9-033F-42C5-8D7C-22F1A7A03DC8}"/>
    <cellStyle name="Comma 19 5 5" xfId="6768" xr:uid="{6B64AD2F-6D8F-4428-9BB4-1BEA545AEE63}"/>
    <cellStyle name="Comma 19 5 5 2" xfId="15821" xr:uid="{D4A61C80-058B-4A38-B7B2-B9840DBF7FD1}"/>
    <cellStyle name="Comma 19 5 6" xfId="9789" xr:uid="{D80A288D-D604-4404-9A8A-C4EDC8727609}"/>
    <cellStyle name="Comma 19 6" xfId="1353" xr:uid="{91B4B0FA-3ED5-44B2-9BA4-B7BC184271A4}"/>
    <cellStyle name="Comma 19 6 2" xfId="4432" xr:uid="{8721BC63-4D1C-4AC9-A859-8E228E89E8B9}"/>
    <cellStyle name="Comma 19 6 2 2" xfId="13485" xr:uid="{A875AD1C-287C-47DC-92FB-3ACF2CCB7B9B}"/>
    <cellStyle name="Comma 19 6 3" xfId="7446" xr:uid="{BB8935BA-C897-4E8E-890E-46DC42FD5A9A}"/>
    <cellStyle name="Comma 19 6 3 2" xfId="16499" xr:uid="{B57DD019-E365-4FF7-AA39-FEC28EC994B8}"/>
    <cellStyle name="Comma 19 6 4" xfId="10467" xr:uid="{83DA84FC-0F77-45A8-BE93-37638D71764D}"/>
    <cellStyle name="Comma 19 7" xfId="2357" xr:uid="{4ABB7E01-5156-440E-ACA0-07599655319B}"/>
    <cellStyle name="Comma 19 7 2" xfId="5436" xr:uid="{CBA9CE41-BA23-4B53-92B5-0DC420638551}"/>
    <cellStyle name="Comma 19 7 2 2" xfId="14489" xr:uid="{A503CFF6-CAFA-42CF-BE02-AAB7FECD8688}"/>
    <cellStyle name="Comma 19 7 3" xfId="8450" xr:uid="{FA22BC3B-8AC6-4AE8-B800-EDCA1FA070A1}"/>
    <cellStyle name="Comma 19 7 3 2" xfId="17503" xr:uid="{91786B78-A2B9-4347-96FF-B5FFC91B9B82}"/>
    <cellStyle name="Comma 19 7 4" xfId="11471" xr:uid="{760C1551-BC60-4309-BAFE-317EE0C1000F}"/>
    <cellStyle name="Comma 19 8" xfId="3426" xr:uid="{5DF68B67-75AC-4179-BF85-632F2E4AC0E3}"/>
    <cellStyle name="Comma 19 8 2" xfId="12479" xr:uid="{D97C6741-D92A-4044-98E2-3B3F159FDD8F}"/>
    <cellStyle name="Comma 19 9" xfId="6440" xr:uid="{79BF3985-54B8-4ED7-B671-525442013C45}"/>
    <cellStyle name="Comma 19 9 2" xfId="15493" xr:uid="{BCC49F98-F01B-4F4D-B133-786A463253D0}"/>
    <cellStyle name="Comma 2" xfId="54" xr:uid="{6D6810A7-9EA6-48DD-9554-11652A254128}"/>
    <cellStyle name="Comma 2 10" xfId="395" xr:uid="{EBB3198C-5BE7-4CB7-8720-08ABA9F90103}"/>
    <cellStyle name="Comma 2 10 2" xfId="676" xr:uid="{F163920C-3DF9-40AB-98C5-C54AEDED67B2}"/>
    <cellStyle name="Comma 2 10 2 2" xfId="1680" xr:uid="{7A72A13B-7BB6-4B45-B129-3AD4D06ABFFA}"/>
    <cellStyle name="Comma 2 10 2 2 2" xfId="4759" xr:uid="{EF4FBAFD-46BA-4B65-8308-6112B5F7590B}"/>
    <cellStyle name="Comma 2 10 2 2 2 2" xfId="13812" xr:uid="{A04AD6E3-2964-40E6-B631-5B68B817C5E4}"/>
    <cellStyle name="Comma 2 10 2 2 3" xfId="7773" xr:uid="{33E59011-78E4-439D-8AB3-7C354F192C06}"/>
    <cellStyle name="Comma 2 10 2 2 3 2" xfId="16826" xr:uid="{F6B6947B-BEBF-443A-AFEE-027FF933CB1B}"/>
    <cellStyle name="Comma 2 10 2 2 4" xfId="10794" xr:uid="{4A239194-BB2D-4C27-AC22-C8482C9938A9}"/>
    <cellStyle name="Comma 2 10 2 3" xfId="2684" xr:uid="{107EABBE-62DA-486B-88C1-F695F36ABE4A}"/>
    <cellStyle name="Comma 2 10 2 3 2" xfId="5763" xr:uid="{4B94D356-F7B2-495D-A16A-BC17672474B2}"/>
    <cellStyle name="Comma 2 10 2 3 2 2" xfId="14816" xr:uid="{0C94FE91-C2C7-4135-93AF-B5370A462994}"/>
    <cellStyle name="Comma 2 10 2 3 3" xfId="8777" xr:uid="{4465C6B6-EA32-4A18-9861-EACFE2B1288C}"/>
    <cellStyle name="Comma 2 10 2 3 3 2" xfId="17830" xr:uid="{1953E72B-27A8-424B-A9C5-556EAC12F33A}"/>
    <cellStyle name="Comma 2 10 2 3 4" xfId="11798" xr:uid="{C4B1E35C-B855-4BA1-9EE7-17A63146EEDF}"/>
    <cellStyle name="Comma 2 10 2 4" xfId="3755" xr:uid="{6A7E16B1-9738-4239-BF29-0B6F251B4EC8}"/>
    <cellStyle name="Comma 2 10 2 4 2" xfId="12808" xr:uid="{1734FD90-C6D9-4F8F-A883-75BC71FE2487}"/>
    <cellStyle name="Comma 2 10 2 5" xfId="6769" xr:uid="{F51DDDF3-3906-4983-A752-C46A640557EA}"/>
    <cellStyle name="Comma 2 10 2 5 2" xfId="15822" xr:uid="{0AF1BAFB-43CC-4517-92D6-BF8D5E751D38}"/>
    <cellStyle name="Comma 2 10 2 6" xfId="9790" xr:uid="{23E9C3D4-A1D1-42E4-A8C2-6996606FC25A}"/>
    <cellStyle name="Comma 2 10 3" xfId="677" xr:uid="{F0141F37-A534-4FB0-AFED-B170425775A4}"/>
    <cellStyle name="Comma 2 10 3 2" xfId="1681" xr:uid="{51378931-27E8-4DDF-98BD-32A43885D8EB}"/>
    <cellStyle name="Comma 2 10 3 2 2" xfId="4760" xr:uid="{0378BB2E-45D5-4AA7-B776-CC0D68B9177E}"/>
    <cellStyle name="Comma 2 10 3 2 2 2" xfId="13813" xr:uid="{FE06DE09-DE13-4EBC-80CD-EE7A9496D6AA}"/>
    <cellStyle name="Comma 2 10 3 2 3" xfId="7774" xr:uid="{95A3A9E6-2DCE-490A-B442-58DDF1D91AD2}"/>
    <cellStyle name="Comma 2 10 3 2 3 2" xfId="16827" xr:uid="{CCD6B54F-A70F-4694-B126-E17ECF291863}"/>
    <cellStyle name="Comma 2 10 3 2 4" xfId="10795" xr:uid="{0AA81ED7-FEC2-4DAD-AB39-87C31DEAF1B1}"/>
    <cellStyle name="Comma 2 10 3 3" xfId="2685" xr:uid="{3A06BFC6-57CD-47B2-9E1A-BE87671CF207}"/>
    <cellStyle name="Comma 2 10 3 3 2" xfId="5764" xr:uid="{4D085AEF-387D-4B96-988F-442FCB3092C8}"/>
    <cellStyle name="Comma 2 10 3 3 2 2" xfId="14817" xr:uid="{FA760442-B180-43E6-B603-614616660559}"/>
    <cellStyle name="Comma 2 10 3 3 3" xfId="8778" xr:uid="{FC7393C6-475E-442C-92A0-BB16E98A2837}"/>
    <cellStyle name="Comma 2 10 3 3 3 2" xfId="17831" xr:uid="{26912718-E680-47AB-857B-877A6A30C672}"/>
    <cellStyle name="Comma 2 10 3 3 4" xfId="11799" xr:uid="{53F24AEE-9401-4A02-AA4C-8D34F8A9A56C}"/>
    <cellStyle name="Comma 2 10 3 4" xfId="3756" xr:uid="{88719CAD-F8FB-4333-AE18-D2A6313305C4}"/>
    <cellStyle name="Comma 2 10 3 4 2" xfId="12809" xr:uid="{08E94521-40D7-4825-AA7D-13C804499839}"/>
    <cellStyle name="Comma 2 10 3 5" xfId="6770" xr:uid="{1A2093A4-9F7E-4555-BCB2-FC9A375B01A4}"/>
    <cellStyle name="Comma 2 10 3 5 2" xfId="15823" xr:uid="{C795291D-CFE5-4F5E-A001-A6FEFC826CEF}"/>
    <cellStyle name="Comma 2 10 3 6" xfId="9791" xr:uid="{963E55D6-7D3A-4CB4-83BA-B53082F87A1E}"/>
    <cellStyle name="Comma 2 10 4" xfId="1412" xr:uid="{541BDA8A-9D84-41F9-81E0-15BF9D42AE7F}"/>
    <cellStyle name="Comma 2 10 4 2" xfId="4491" xr:uid="{F79386B9-1B6D-4943-9119-672E3680F0B2}"/>
    <cellStyle name="Comma 2 10 4 2 2" xfId="13544" xr:uid="{7BAA2268-FDAA-4872-94CF-3B4AE3D06D03}"/>
    <cellStyle name="Comma 2 10 4 3" xfId="7505" xr:uid="{65EDB70A-C37F-4F1E-8174-FFB5B180A8CC}"/>
    <cellStyle name="Comma 2 10 4 3 2" xfId="16558" xr:uid="{DD4B69F2-DB06-4ED0-B333-A5998CD36843}"/>
    <cellStyle name="Comma 2 10 4 4" xfId="10526" xr:uid="{E480FEEC-7860-4241-A683-B7E68B538740}"/>
    <cellStyle name="Comma 2 10 5" xfId="2416" xr:uid="{64FA7F3F-4DB3-4554-BFCF-16D6AD4EC321}"/>
    <cellStyle name="Comma 2 10 5 2" xfId="5495" xr:uid="{3F38814B-EF92-4310-AD07-1EF4C5488EC8}"/>
    <cellStyle name="Comma 2 10 5 2 2" xfId="14548" xr:uid="{B7EBC9AB-18E5-438C-970D-E0258602EB59}"/>
    <cellStyle name="Comma 2 10 5 3" xfId="8509" xr:uid="{213407F5-DBF8-4F69-9245-790E32D9D88E}"/>
    <cellStyle name="Comma 2 10 5 3 2" xfId="17562" xr:uid="{C2AEF74E-5CD6-4DE8-A9C5-CBCC7B710DB9}"/>
    <cellStyle name="Comma 2 10 5 4" xfId="11530" xr:uid="{E78F4C38-3A26-4596-9032-90DA44EA224D}"/>
    <cellStyle name="Comma 2 10 6" xfId="3486" xr:uid="{4323799A-B6B8-4F9F-865D-A8935F7E591B}"/>
    <cellStyle name="Comma 2 10 6 2" xfId="12539" xr:uid="{BE6996A1-3526-4805-86FC-08C724811392}"/>
    <cellStyle name="Comma 2 10 7" xfId="6500" xr:uid="{279AA865-BC8B-4266-8F4F-73279F9B8791}"/>
    <cellStyle name="Comma 2 10 7 2" xfId="15553" xr:uid="{D4E2148E-1287-4EFF-947F-2CADA1CBC51A}"/>
    <cellStyle name="Comma 2 10 8" xfId="9520" xr:uid="{6219B9FA-33A0-4966-9609-89F7BB49D4F2}"/>
    <cellStyle name="Comma 2 11" xfId="678" xr:uid="{1E0EF583-5796-4DB7-9B2C-7C4A7B9E9E45}"/>
    <cellStyle name="Comma 2 11 2" xfId="1682" xr:uid="{1AE133BA-911A-4593-AF7D-E120A8F6FFDC}"/>
    <cellStyle name="Comma 2 11 2 2" xfId="4761" xr:uid="{A8DB672D-0E59-47F6-B362-D8B25805758D}"/>
    <cellStyle name="Comma 2 11 2 2 2" xfId="13814" xr:uid="{5182EB7A-0D2B-46A4-A7D9-96D1D22168AE}"/>
    <cellStyle name="Comma 2 11 2 3" xfId="7775" xr:uid="{44CE1BB9-82CC-461C-AA4C-94E53DD0BCAD}"/>
    <cellStyle name="Comma 2 11 2 3 2" xfId="16828" xr:uid="{F42DE2DA-1905-4DD6-A022-3EF3B05B68EB}"/>
    <cellStyle name="Comma 2 11 2 4" xfId="10796" xr:uid="{DE22383A-3C4C-47DB-8B1E-07647B4CDC82}"/>
    <cellStyle name="Comma 2 11 3" xfId="2686" xr:uid="{FAD7EDC1-D05E-4110-B775-26A4AC1208F5}"/>
    <cellStyle name="Comma 2 11 3 2" xfId="5765" xr:uid="{E395C03E-2E2A-4609-81E8-63B864C80383}"/>
    <cellStyle name="Comma 2 11 3 2 2" xfId="14818" xr:uid="{01D175FE-2B4A-4B56-B83A-12A48806B650}"/>
    <cellStyle name="Comma 2 11 3 3" xfId="8779" xr:uid="{32CB9ECC-3CC4-45B8-AC2C-9F6DA0E100FF}"/>
    <cellStyle name="Comma 2 11 3 3 2" xfId="17832" xr:uid="{FFAE8B42-E370-49AD-B07B-C16C0163D75D}"/>
    <cellStyle name="Comma 2 11 3 4" xfId="11800" xr:uid="{60E7CDC7-15DB-46AB-9D63-F6756F73995D}"/>
    <cellStyle name="Comma 2 11 4" xfId="3757" xr:uid="{4DB4B2D4-3098-4BC3-B140-960D3E9E4F9D}"/>
    <cellStyle name="Comma 2 11 4 2" xfId="12810" xr:uid="{24A45F6C-DDC1-4C79-B4A5-183456A83A4D}"/>
    <cellStyle name="Comma 2 11 5" xfId="6771" xr:uid="{B21D8DD9-F77B-4517-94EB-15AF2F8B617A}"/>
    <cellStyle name="Comma 2 11 5 2" xfId="15824" xr:uid="{C8CFDCF3-4BA2-4284-AB89-E5C494F6F12D}"/>
    <cellStyle name="Comma 2 11 6" xfId="9792" xr:uid="{BE2DCCC4-E429-4EE2-A182-14768F62CAA0}"/>
    <cellStyle name="Comma 2 12" xfId="679" xr:uid="{F07FF829-3F9D-47B1-A1A3-A7D2BD64383E}"/>
    <cellStyle name="Comma 2 12 2" xfId="1683" xr:uid="{0205AF1A-ABFE-41A7-AE0D-4D66246FF71A}"/>
    <cellStyle name="Comma 2 12 2 2" xfId="4762" xr:uid="{1AA3AE8D-36B3-4E20-BB88-517E11EFC3F6}"/>
    <cellStyle name="Comma 2 12 2 2 2" xfId="13815" xr:uid="{FE289A34-95AA-4F66-958D-0E45515F64D2}"/>
    <cellStyle name="Comma 2 12 2 3" xfId="7776" xr:uid="{402216CB-62AD-445E-AF4F-8BCF4580772D}"/>
    <cellStyle name="Comma 2 12 2 3 2" xfId="16829" xr:uid="{BE6E789F-6F47-4D6E-A74C-2A9B6C589440}"/>
    <cellStyle name="Comma 2 12 2 4" xfId="10797" xr:uid="{26621CC0-8F7E-4479-8D51-2CE9FB0813D1}"/>
    <cellStyle name="Comma 2 12 3" xfId="2687" xr:uid="{7488D4AC-55BC-4E00-9726-FA85933F2E51}"/>
    <cellStyle name="Comma 2 12 3 2" xfId="5766" xr:uid="{A11FB514-9D6B-42AC-8123-8F8DE5E8687D}"/>
    <cellStyle name="Comma 2 12 3 2 2" xfId="14819" xr:uid="{451F23F6-1C4E-48B6-9570-79D37BC30F9C}"/>
    <cellStyle name="Comma 2 12 3 3" xfId="8780" xr:uid="{5437086E-96FD-4C61-97A6-113F40FF444E}"/>
    <cellStyle name="Comma 2 12 3 3 2" xfId="17833" xr:uid="{3DC30116-9CF7-4FEB-A73E-10912E893CD4}"/>
    <cellStyle name="Comma 2 12 3 4" xfId="11801" xr:uid="{6C5CF04B-5099-4272-B67B-5D521979D167}"/>
    <cellStyle name="Comma 2 12 4" xfId="3758" xr:uid="{56C1B0FB-7854-4319-9568-34683F6F377C}"/>
    <cellStyle name="Comma 2 12 4 2" xfId="12811" xr:uid="{8DEFAD13-5B9E-4170-B301-F155CDFC237C}"/>
    <cellStyle name="Comma 2 12 5" xfId="6772" xr:uid="{B1E8E1CE-0C84-48E1-AC83-8A9182814373}"/>
    <cellStyle name="Comma 2 12 5 2" xfId="15825" xr:uid="{5117F344-CF32-4BFB-A18C-28B6DF4E7862}"/>
    <cellStyle name="Comma 2 12 6" xfId="9793" xr:uid="{14601E0E-EBA3-47B1-9E9F-912C77CE9A9A}"/>
    <cellStyle name="Comma 2 13" xfId="1245" xr:uid="{B7E89C92-07D8-41C2-B8A0-0FBDC1D155A7}"/>
    <cellStyle name="Comma 2 13 2" xfId="4324" xr:uid="{42981B12-8DA7-428F-9B46-D949CC40E516}"/>
    <cellStyle name="Comma 2 13 2 2" xfId="13377" xr:uid="{08DAA0F0-046D-479D-A246-AD08EB5416CD}"/>
    <cellStyle name="Comma 2 13 3" xfId="7338" xr:uid="{9A1F4556-002F-4ED1-903A-DB0606AEE7B5}"/>
    <cellStyle name="Comma 2 13 3 2" xfId="16391" xr:uid="{986CD012-CA2D-4A53-A089-E931CB85FC55}"/>
    <cellStyle name="Comma 2 13 4" xfId="10359" xr:uid="{468F4CCE-E5A9-422F-8F9F-30EDFB364A21}"/>
    <cellStyle name="Comma 2 14" xfId="2249" xr:uid="{C282AAA8-8259-43EF-9B32-F93A5A2215EF}"/>
    <cellStyle name="Comma 2 14 2" xfId="5328" xr:uid="{01FFC1DE-8A5B-4BBF-BA7F-656225B037C4}"/>
    <cellStyle name="Comma 2 14 2 2" xfId="14381" xr:uid="{B345983B-B929-4756-8ED4-643F7C8DA630}"/>
    <cellStyle name="Comma 2 14 3" xfId="8342" xr:uid="{F7617401-A52E-4ACD-B290-7626E09AB86E}"/>
    <cellStyle name="Comma 2 14 3 2" xfId="17395" xr:uid="{86140DFF-A350-4524-9E3F-D5C62B132523}"/>
    <cellStyle name="Comma 2 14 4" xfId="11363" xr:uid="{2643D1D3-CBE0-4CC5-860E-A66433B2FFF8}"/>
    <cellStyle name="Comma 2 15" xfId="3318" xr:uid="{69B688F7-E21C-4FC0-BCCD-EBDF5849CA36}"/>
    <cellStyle name="Comma 2 15 2" xfId="12371" xr:uid="{2B4538D2-4F58-4BAF-8CB1-3F0EB3978D70}"/>
    <cellStyle name="Comma 2 16" xfId="6332" xr:uid="{7685DB5A-CE63-45FF-8377-F57554F606E6}"/>
    <cellStyle name="Comma 2 16 2" xfId="15385" xr:uid="{7762C43E-EB1B-4938-8ABC-81CAB960928A}"/>
    <cellStyle name="Comma 2 17" xfId="9351" xr:uid="{A14693CD-3CB1-44E7-94ED-C5EAD15B056E}"/>
    <cellStyle name="Comma 2 2" xfId="84" xr:uid="{5F923FF6-6674-491E-B7CD-6E1FDF72D6C8}"/>
    <cellStyle name="Comma 2 2 10" xfId="1253" xr:uid="{E1B2E965-597F-442F-803B-B9E7F6403C8C}"/>
    <cellStyle name="Comma 2 2 10 2" xfId="4332" xr:uid="{6249FD19-C0F8-4D81-B8E3-C68DDBEE89BC}"/>
    <cellStyle name="Comma 2 2 10 2 2" xfId="13385" xr:uid="{BBECF13A-32C2-4CD8-AFFA-28479BA45187}"/>
    <cellStyle name="Comma 2 2 10 3" xfId="7346" xr:uid="{F0891048-BA7D-4A8B-96A2-12C5816C70EB}"/>
    <cellStyle name="Comma 2 2 10 3 2" xfId="16399" xr:uid="{B180CB01-1C4F-4E56-A09D-B2488DB3AE65}"/>
    <cellStyle name="Comma 2 2 10 4" xfId="10367" xr:uid="{884872F2-D8D2-4B22-AC05-DAFCAC0B8C6B}"/>
    <cellStyle name="Comma 2 2 11" xfId="2257" xr:uid="{851BC67B-EDA0-4721-9D99-DC0606AF65B4}"/>
    <cellStyle name="Comma 2 2 11 2" xfId="5336" xr:uid="{B09BB4AD-2351-45DB-97B9-AA4B004003AC}"/>
    <cellStyle name="Comma 2 2 11 2 2" xfId="14389" xr:uid="{34729934-9F11-4273-B75C-E7DE55EE61E7}"/>
    <cellStyle name="Comma 2 2 11 3" xfId="8350" xr:uid="{10ED0C83-F5EE-4D75-912E-C6B202BCD218}"/>
    <cellStyle name="Comma 2 2 11 3 2" xfId="17403" xr:uid="{A318ECBD-7762-4DAD-82A6-97356880B247}"/>
    <cellStyle name="Comma 2 2 11 4" xfId="11371" xr:uid="{BA3C84D4-5567-4F42-AB60-A53D8FA3F841}"/>
    <cellStyle name="Comma 2 2 12" xfId="3326" xr:uid="{7B2327FF-E103-49E7-9E35-C2AD34555D2F}"/>
    <cellStyle name="Comma 2 2 12 2" xfId="12379" xr:uid="{924BCB49-9EA1-4D48-958B-E9A1C2719FF4}"/>
    <cellStyle name="Comma 2 2 13" xfId="6340" xr:uid="{D7DF5167-3E34-44AB-8048-963A162CB839}"/>
    <cellStyle name="Comma 2 2 13 2" xfId="15393" xr:uid="{AE598199-F422-4737-9082-54597501D3EA}"/>
    <cellStyle name="Comma 2 2 14" xfId="9360" xr:uid="{2C62A5AA-2774-4CD1-BBC4-E4AE568493CF}"/>
    <cellStyle name="Comma 2 2 2" xfId="96" xr:uid="{5AEFB04A-D309-4F1B-BFEF-07F0A5586F6C}"/>
    <cellStyle name="Comma 2 2 2 10" xfId="2265" xr:uid="{2E253592-0520-47F1-B504-BBD9E19AE74B}"/>
    <cellStyle name="Comma 2 2 2 10 2" xfId="5344" xr:uid="{0CEB55C1-8299-4B8A-B8E9-7C47E43CDC1D}"/>
    <cellStyle name="Comma 2 2 2 10 2 2" xfId="14397" xr:uid="{EB8FC54B-CBC7-461F-A2A2-BBF783074CFA}"/>
    <cellStyle name="Comma 2 2 2 10 3" xfId="8358" xr:uid="{D51452D3-03A7-4F3D-8E19-AD8B50F2FD26}"/>
    <cellStyle name="Comma 2 2 2 10 3 2" xfId="17411" xr:uid="{37114A16-BFC3-40BE-8103-0F0D8DE5C8FB}"/>
    <cellStyle name="Comma 2 2 2 10 4" xfId="11379" xr:uid="{B217713F-5C11-4DDB-B0B0-70A5FB6CC501}"/>
    <cellStyle name="Comma 2 2 2 11" xfId="3334" xr:uid="{546A869C-EC4B-448A-BE2C-961B541DB926}"/>
    <cellStyle name="Comma 2 2 2 11 2" xfId="12387" xr:uid="{42958EEF-DB11-424D-9DFA-C412D57EC78C}"/>
    <cellStyle name="Comma 2 2 2 12" xfId="6348" xr:uid="{C2F4BB84-B746-4544-94FA-A4C17DF6E8B0}"/>
    <cellStyle name="Comma 2 2 2 12 2" xfId="15401" xr:uid="{6820BFF6-C422-434E-AD1A-94176A737A4A}"/>
    <cellStyle name="Comma 2 2 2 13" xfId="9368" xr:uid="{FBB38BF6-82D0-4C1C-A39D-268CAEB882EB}"/>
    <cellStyle name="Comma 2 2 2 2" xfId="112" xr:uid="{FA99B0FD-32C4-47C1-A09C-C3C1598B0FFB}"/>
    <cellStyle name="Comma 2 2 2 2 10" xfId="3350" xr:uid="{2BDF7DFA-D22A-4864-82D7-271D7C8E8D03}"/>
    <cellStyle name="Comma 2 2 2 2 10 2" xfId="12403" xr:uid="{1A821D1F-9F46-4985-9E66-3EACFB02C33C}"/>
    <cellStyle name="Comma 2 2 2 2 11" xfId="6364" xr:uid="{85438103-84E4-457E-901C-ED3D9DB98191}"/>
    <cellStyle name="Comma 2 2 2 2 11 2" xfId="15417" xr:uid="{DEC7DD95-E03F-4A06-8100-3F446C8DA865}"/>
    <cellStyle name="Comma 2 2 2 2 12" xfId="9384" xr:uid="{33B2FC2C-2CF5-4655-8C85-C5F9F96866A3}"/>
    <cellStyle name="Comma 2 2 2 2 2" xfId="144" xr:uid="{C8D5FC0B-5852-4CF3-95B6-8B6C961E2130}"/>
    <cellStyle name="Comma 2 2 2 2 2 2" xfId="471" xr:uid="{D88730CF-E19C-4A5F-941A-1287111F4FB1}"/>
    <cellStyle name="Comma 2 2 2 2 2 2 2" xfId="680" xr:uid="{794D0B79-A47D-4258-91AB-97B6495B39B4}"/>
    <cellStyle name="Comma 2 2 2 2 2 2 2 2" xfId="1684" xr:uid="{4B861674-7127-4D1E-94B0-DDF3F1860EEC}"/>
    <cellStyle name="Comma 2 2 2 2 2 2 2 2 2" xfId="4763" xr:uid="{12F605E8-7757-4148-827A-DEB7D2B108CF}"/>
    <cellStyle name="Comma 2 2 2 2 2 2 2 2 2 2" xfId="13816" xr:uid="{CED9E5F1-74A4-46B8-A803-1E7E4EC31571}"/>
    <cellStyle name="Comma 2 2 2 2 2 2 2 2 3" xfId="7777" xr:uid="{EB209F85-BF59-4B65-9721-DE1F6D98A758}"/>
    <cellStyle name="Comma 2 2 2 2 2 2 2 2 3 2" xfId="16830" xr:uid="{EDD1FB41-D45A-492B-A39F-78D9DFFFB573}"/>
    <cellStyle name="Comma 2 2 2 2 2 2 2 2 4" xfId="10798" xr:uid="{35EBB35F-8333-4DC3-A22D-FE99593849AA}"/>
    <cellStyle name="Comma 2 2 2 2 2 2 2 3" xfId="2688" xr:uid="{BFDB3C60-5517-4A44-A3A7-91570BEF4809}"/>
    <cellStyle name="Comma 2 2 2 2 2 2 2 3 2" xfId="5767" xr:uid="{74EF71B9-7253-4C03-9915-15BC0D9B76E1}"/>
    <cellStyle name="Comma 2 2 2 2 2 2 2 3 2 2" xfId="14820" xr:uid="{5E423203-0E1B-4891-87F6-689D75E222FC}"/>
    <cellStyle name="Comma 2 2 2 2 2 2 2 3 3" xfId="8781" xr:uid="{4007F263-006A-4D68-9C6D-C86323B5B4F2}"/>
    <cellStyle name="Comma 2 2 2 2 2 2 2 3 3 2" xfId="17834" xr:uid="{405D0121-8507-43BF-9920-45C7F0F33CD2}"/>
    <cellStyle name="Comma 2 2 2 2 2 2 2 3 4" xfId="11802" xr:uid="{B3460A21-94E4-41F1-98C5-F7F9A8972171}"/>
    <cellStyle name="Comma 2 2 2 2 2 2 2 4" xfId="3759" xr:uid="{97ABE5CB-D5EE-4715-BA2B-052A151B5FB6}"/>
    <cellStyle name="Comma 2 2 2 2 2 2 2 4 2" xfId="12812" xr:uid="{312D0334-7B36-4D4E-AD05-A76E2D2012D8}"/>
    <cellStyle name="Comma 2 2 2 2 2 2 2 5" xfId="6773" xr:uid="{4D6047D3-5CBB-4A42-8BA0-75E1EF8AD7EF}"/>
    <cellStyle name="Comma 2 2 2 2 2 2 2 5 2" xfId="15826" xr:uid="{E471C680-2B23-4DF2-8985-14EAA1BA5DED}"/>
    <cellStyle name="Comma 2 2 2 2 2 2 2 6" xfId="9794" xr:uid="{79B67FA7-B70A-4A29-8EF0-C5B82A949B09}"/>
    <cellStyle name="Comma 2 2 2 2 2 2 3" xfId="681" xr:uid="{18033F4C-D563-4147-8FA0-4A25F04F1749}"/>
    <cellStyle name="Comma 2 2 2 2 2 2 3 2" xfId="1685" xr:uid="{B2F76ABE-F407-464B-8C42-6484BCE34A61}"/>
    <cellStyle name="Comma 2 2 2 2 2 2 3 2 2" xfId="4764" xr:uid="{68EAB4BD-50A8-4A30-9D4F-FA610C87AE24}"/>
    <cellStyle name="Comma 2 2 2 2 2 2 3 2 2 2" xfId="13817" xr:uid="{1ADCD2F1-EE5F-4EB7-9A85-065D418B82B7}"/>
    <cellStyle name="Comma 2 2 2 2 2 2 3 2 3" xfId="7778" xr:uid="{56FBD3BE-0A52-4A14-B1D9-292755093C0B}"/>
    <cellStyle name="Comma 2 2 2 2 2 2 3 2 3 2" xfId="16831" xr:uid="{CBC95B64-86E4-4F40-A258-F8167E5A4636}"/>
    <cellStyle name="Comma 2 2 2 2 2 2 3 2 4" xfId="10799" xr:uid="{9D9BBEFB-B2D8-4004-B98D-53545B5B4C11}"/>
    <cellStyle name="Comma 2 2 2 2 2 2 3 3" xfId="2689" xr:uid="{1E20B002-99EF-44DC-B4AA-E0B2BE4482CA}"/>
    <cellStyle name="Comma 2 2 2 2 2 2 3 3 2" xfId="5768" xr:uid="{9E9A3D96-620E-4F7B-9EB1-ED68DF26CC4E}"/>
    <cellStyle name="Comma 2 2 2 2 2 2 3 3 2 2" xfId="14821" xr:uid="{C6C4C026-DD85-415F-A05E-517AA7706DFF}"/>
    <cellStyle name="Comma 2 2 2 2 2 2 3 3 3" xfId="8782" xr:uid="{A877EC17-5AB8-439C-A0E2-42BAA82CE7A7}"/>
    <cellStyle name="Comma 2 2 2 2 2 2 3 3 3 2" xfId="17835" xr:uid="{F3B722D7-3669-4541-9173-EE11C3697ECF}"/>
    <cellStyle name="Comma 2 2 2 2 2 2 3 3 4" xfId="11803" xr:uid="{BCAD2890-6117-4841-90B0-305F355EDD09}"/>
    <cellStyle name="Comma 2 2 2 2 2 2 3 4" xfId="3760" xr:uid="{C8575710-E2F2-4659-8202-D50FBA1347E1}"/>
    <cellStyle name="Comma 2 2 2 2 2 2 3 4 2" xfId="12813" xr:uid="{6C89A103-3A4A-445A-9EBD-409007CF6B6F}"/>
    <cellStyle name="Comma 2 2 2 2 2 2 3 5" xfId="6774" xr:uid="{BAFDFE8E-C6C5-4D05-8121-663F0D5233D2}"/>
    <cellStyle name="Comma 2 2 2 2 2 2 3 5 2" xfId="15827" xr:uid="{43AB94E1-A1FC-4A49-83EA-B4D073C32B3A}"/>
    <cellStyle name="Comma 2 2 2 2 2 2 3 6" xfId="9795" xr:uid="{C9D86C6F-C783-409D-8DFB-4742C5E8D942}"/>
    <cellStyle name="Comma 2 2 2 2 2 2 4" xfId="1480" xr:uid="{9D9325E5-5C46-42F7-9812-E8BC8C4BB936}"/>
    <cellStyle name="Comma 2 2 2 2 2 2 4 2" xfId="4559" xr:uid="{CF33CB54-1A04-4C74-BC25-B79796810BE7}"/>
    <cellStyle name="Comma 2 2 2 2 2 2 4 2 2" xfId="13612" xr:uid="{A0CA2B89-4815-44F9-B276-6C4B63C488DB}"/>
    <cellStyle name="Comma 2 2 2 2 2 2 4 3" xfId="7573" xr:uid="{0E83C6AD-D1A7-4387-ACEB-680BF7683B24}"/>
    <cellStyle name="Comma 2 2 2 2 2 2 4 3 2" xfId="16626" xr:uid="{8D92FB02-B652-46D4-AD0D-B9410D55F781}"/>
    <cellStyle name="Comma 2 2 2 2 2 2 4 4" xfId="10594" xr:uid="{C8151E5D-356F-456F-8A8B-7A50992A58C8}"/>
    <cellStyle name="Comma 2 2 2 2 2 2 5" xfId="2484" xr:uid="{8FD3964B-298B-44D1-B49B-B3055C659FE5}"/>
    <cellStyle name="Comma 2 2 2 2 2 2 5 2" xfId="5563" xr:uid="{C0484AED-D100-4181-AB63-FD45AB22844A}"/>
    <cellStyle name="Comma 2 2 2 2 2 2 5 2 2" xfId="14616" xr:uid="{AFC22DA5-7D6A-4F69-BCDC-ADF1C1D17C15}"/>
    <cellStyle name="Comma 2 2 2 2 2 2 5 3" xfId="8577" xr:uid="{FE85227A-774C-4102-A99C-9DDCC05B417D}"/>
    <cellStyle name="Comma 2 2 2 2 2 2 5 3 2" xfId="17630" xr:uid="{C9302F0C-F763-4C8F-BD4F-BE8C6A782AA7}"/>
    <cellStyle name="Comma 2 2 2 2 2 2 5 4" xfId="11598" xr:uid="{7A557845-54B7-4163-89E1-13103D38E710}"/>
    <cellStyle name="Comma 2 2 2 2 2 2 6" xfId="3554" xr:uid="{A253CD50-770C-4CB9-A786-6F0DF8CBAD75}"/>
    <cellStyle name="Comma 2 2 2 2 2 2 6 2" xfId="12607" xr:uid="{9BB7270E-10F6-4F5C-A4E4-601EDAA3A677}"/>
    <cellStyle name="Comma 2 2 2 2 2 2 7" xfId="6568" xr:uid="{168A2439-AEAE-46DE-BE00-CFBD1A7CC163}"/>
    <cellStyle name="Comma 2 2 2 2 2 2 7 2" xfId="15621" xr:uid="{D50AE88D-E13A-49A8-B3E4-9D84FADFDCF1}"/>
    <cellStyle name="Comma 2 2 2 2 2 2 8" xfId="9588" xr:uid="{B5D3AE12-BFC5-4B33-825F-BD71F6FB5B15}"/>
    <cellStyle name="Comma 2 2 2 2 2 3" xfId="682" xr:uid="{447FE141-CB4A-4B66-86D0-93FCC4624A0D}"/>
    <cellStyle name="Comma 2 2 2 2 2 3 2" xfId="1686" xr:uid="{893F33B6-CD2F-4B78-978D-A200E60FD30A}"/>
    <cellStyle name="Comma 2 2 2 2 2 3 2 2" xfId="4765" xr:uid="{8F7BDC07-10E1-4028-BAA3-066472408BF3}"/>
    <cellStyle name="Comma 2 2 2 2 2 3 2 2 2" xfId="13818" xr:uid="{5A2F2BFA-31D9-43E8-AAA6-3A69CB6F75A4}"/>
    <cellStyle name="Comma 2 2 2 2 2 3 2 3" xfId="7779" xr:uid="{085331D5-2095-416B-B6C5-75001BBDF9BC}"/>
    <cellStyle name="Comma 2 2 2 2 2 3 2 3 2" xfId="16832" xr:uid="{66D977DC-798F-461A-8CC7-11E2C1C1204C}"/>
    <cellStyle name="Comma 2 2 2 2 2 3 2 4" xfId="10800" xr:uid="{CD6F86E7-DA0B-4E1E-BC46-E367894F6CCB}"/>
    <cellStyle name="Comma 2 2 2 2 2 3 3" xfId="2690" xr:uid="{152EF437-2669-4F70-AB7C-76B3FC759615}"/>
    <cellStyle name="Comma 2 2 2 2 2 3 3 2" xfId="5769" xr:uid="{D77F8499-1748-44A4-8571-DA96F1DA9D37}"/>
    <cellStyle name="Comma 2 2 2 2 2 3 3 2 2" xfId="14822" xr:uid="{CDF77E70-9CF0-4829-BC0B-ED4E39CD0F83}"/>
    <cellStyle name="Comma 2 2 2 2 2 3 3 3" xfId="8783" xr:uid="{711DBF34-8C21-47D1-8767-928F6A36527D}"/>
    <cellStyle name="Comma 2 2 2 2 2 3 3 3 2" xfId="17836" xr:uid="{E3413D12-ABCE-4117-955F-96B8E736A57E}"/>
    <cellStyle name="Comma 2 2 2 2 2 3 3 4" xfId="11804" xr:uid="{6981F37D-3070-4DEF-98D1-63CA8133557E}"/>
    <cellStyle name="Comma 2 2 2 2 2 3 4" xfId="3761" xr:uid="{CE6E81B8-3861-419A-B84B-476CDD281023}"/>
    <cellStyle name="Comma 2 2 2 2 2 3 4 2" xfId="12814" xr:uid="{3B4B2B4C-D754-48A2-8067-3AB44C8E49F5}"/>
    <cellStyle name="Comma 2 2 2 2 2 3 5" xfId="6775" xr:uid="{C38BEA77-B2E9-4756-B414-5B085FA63EBC}"/>
    <cellStyle name="Comma 2 2 2 2 2 3 5 2" xfId="15828" xr:uid="{5ECD93BC-B0D7-4BD5-AEA9-27AA5FC3416A}"/>
    <cellStyle name="Comma 2 2 2 2 2 3 6" xfId="9796" xr:uid="{E99ADA3C-5EA2-47A8-88D9-81AA12E1603E}"/>
    <cellStyle name="Comma 2 2 2 2 2 4" xfId="683" xr:uid="{D5BAAFCD-DF46-49CC-872B-22787CC67EE2}"/>
    <cellStyle name="Comma 2 2 2 2 2 4 2" xfId="1687" xr:uid="{E049F821-CC23-4D58-9B2F-22F28FF2A5DD}"/>
    <cellStyle name="Comma 2 2 2 2 2 4 2 2" xfId="4766" xr:uid="{64282C9B-20E2-4E02-836A-0C4D3A1BFAF3}"/>
    <cellStyle name="Comma 2 2 2 2 2 4 2 2 2" xfId="13819" xr:uid="{EC3804E8-50D1-461B-BB44-84CC8658C9A9}"/>
    <cellStyle name="Comma 2 2 2 2 2 4 2 3" xfId="7780" xr:uid="{E2CA33CC-11FC-4DDC-A794-BC9EAD6FE2EA}"/>
    <cellStyle name="Comma 2 2 2 2 2 4 2 3 2" xfId="16833" xr:uid="{CE1ACE82-DD26-4D36-A31E-12CC7E67AF13}"/>
    <cellStyle name="Comma 2 2 2 2 2 4 2 4" xfId="10801" xr:uid="{46D36569-BF70-4458-A110-311CB6A3D376}"/>
    <cellStyle name="Comma 2 2 2 2 2 4 3" xfId="2691" xr:uid="{239F1671-8DD9-4B5F-A870-07F75D3B26EB}"/>
    <cellStyle name="Comma 2 2 2 2 2 4 3 2" xfId="5770" xr:uid="{33B5F3F4-688C-4A80-BD6C-FAA8157E4F89}"/>
    <cellStyle name="Comma 2 2 2 2 2 4 3 2 2" xfId="14823" xr:uid="{90DA1A1D-BD7B-40F2-9BF0-B292B75FBFEA}"/>
    <cellStyle name="Comma 2 2 2 2 2 4 3 3" xfId="8784" xr:uid="{955814B8-0F1A-4E0C-A59A-39580F57ED13}"/>
    <cellStyle name="Comma 2 2 2 2 2 4 3 3 2" xfId="17837" xr:uid="{DCAD9001-8076-4220-A0FA-1E149628A90D}"/>
    <cellStyle name="Comma 2 2 2 2 2 4 3 4" xfId="11805" xr:uid="{348AFCAD-106F-4B30-8782-2B0EFCF33629}"/>
    <cellStyle name="Comma 2 2 2 2 2 4 4" xfId="3762" xr:uid="{92352860-1FE5-4284-ABBD-905BFD67DFE6}"/>
    <cellStyle name="Comma 2 2 2 2 2 4 4 2" xfId="12815" xr:uid="{BC2C578E-8A96-4BFE-AAD6-EA4B53474BAA}"/>
    <cellStyle name="Comma 2 2 2 2 2 4 5" xfId="6776" xr:uid="{37ADE9D0-9896-4F69-9186-BD92B516B25A}"/>
    <cellStyle name="Comma 2 2 2 2 2 4 5 2" xfId="15829" xr:uid="{84DA0D98-89EE-430A-9B2B-4F90DE627F14}"/>
    <cellStyle name="Comma 2 2 2 2 2 4 6" xfId="9797" xr:uid="{70EA474F-4801-41F0-91E0-2CF746E7C251}"/>
    <cellStyle name="Comma 2 2 2 2 2 5" xfId="1309" xr:uid="{50E1C064-CF57-4510-B6B7-47827A07BB2E}"/>
    <cellStyle name="Comma 2 2 2 2 2 5 2" xfId="4388" xr:uid="{E5FBBB90-87E1-4DE0-9FAD-6FB7F79B4E0C}"/>
    <cellStyle name="Comma 2 2 2 2 2 5 2 2" xfId="13441" xr:uid="{9EBEB8AB-FE0A-44C6-B8E1-E789C472BB3D}"/>
    <cellStyle name="Comma 2 2 2 2 2 5 3" xfId="7402" xr:uid="{D18E30DA-49FA-4590-8AD9-05967B1E4980}"/>
    <cellStyle name="Comma 2 2 2 2 2 5 3 2" xfId="16455" xr:uid="{86A36192-FD1E-4A1F-B7B5-E43C1822CC25}"/>
    <cellStyle name="Comma 2 2 2 2 2 5 4" xfId="10423" xr:uid="{1235DFA6-E13B-4878-ADBB-005FFA19C21C}"/>
    <cellStyle name="Comma 2 2 2 2 2 6" xfId="2313" xr:uid="{3F922635-1CA5-4055-8613-29586CBDDAD6}"/>
    <cellStyle name="Comma 2 2 2 2 2 6 2" xfId="5392" xr:uid="{AA2C0298-76D0-4969-ADA2-30BFB7E629FF}"/>
    <cellStyle name="Comma 2 2 2 2 2 6 2 2" xfId="14445" xr:uid="{B098B81A-BB89-469B-96B7-2BDB9FB35725}"/>
    <cellStyle name="Comma 2 2 2 2 2 6 3" xfId="8406" xr:uid="{2046A672-CA96-4FFA-8E73-704C937483C1}"/>
    <cellStyle name="Comma 2 2 2 2 2 6 3 2" xfId="17459" xr:uid="{BC778959-9727-4E83-8990-AE389CA9A6AA}"/>
    <cellStyle name="Comma 2 2 2 2 2 6 4" xfId="11427" xr:uid="{27DA1BD5-F065-4761-92C3-E033678146EE}"/>
    <cellStyle name="Comma 2 2 2 2 2 7" xfId="3382" xr:uid="{8E5B6259-E914-4579-822C-C189BA22B854}"/>
    <cellStyle name="Comma 2 2 2 2 2 7 2" xfId="12435" xr:uid="{6DF935D3-6B6B-471C-8825-DFBCDEB640FD}"/>
    <cellStyle name="Comma 2 2 2 2 2 8" xfId="6396" xr:uid="{A9A72D18-81C1-45C0-8A68-3A4330EEEFD8}"/>
    <cellStyle name="Comma 2 2 2 2 2 8 2" xfId="15449" xr:uid="{2DDE01D3-B5EB-4607-8DBB-840F1F1EB748}"/>
    <cellStyle name="Comma 2 2 2 2 2 9" xfId="9416" xr:uid="{179B9125-85CA-4D55-95D5-632E1EC2232F}"/>
    <cellStyle name="Comma 2 2 2 2 3" xfId="259" xr:uid="{669F623B-AB9A-435C-B5DC-7CF270800FEA}"/>
    <cellStyle name="Comma 2 2 2 2 3 2" xfId="508" xr:uid="{56E75FD4-1772-4DA0-97DA-309D820FCE6F}"/>
    <cellStyle name="Comma 2 2 2 2 3 2 2" xfId="684" xr:uid="{E6E25AAF-C3C9-455E-B2F9-7B803C50BD60}"/>
    <cellStyle name="Comma 2 2 2 2 3 2 2 2" xfId="1688" xr:uid="{DFF474E2-CD57-4C3A-B06C-B6B34813FFC9}"/>
    <cellStyle name="Comma 2 2 2 2 3 2 2 2 2" xfId="4767" xr:uid="{20248200-5D67-4A11-BE35-A840353D7C0E}"/>
    <cellStyle name="Comma 2 2 2 2 3 2 2 2 2 2" xfId="13820" xr:uid="{C6C433DA-A8B2-4D51-8CEB-AAD15EC8C15F}"/>
    <cellStyle name="Comma 2 2 2 2 3 2 2 2 3" xfId="7781" xr:uid="{29524D89-DF07-4820-B231-DF4578D4F1C3}"/>
    <cellStyle name="Comma 2 2 2 2 3 2 2 2 3 2" xfId="16834" xr:uid="{E1ECA5B6-650F-42FE-B61B-B4D9E35777A9}"/>
    <cellStyle name="Comma 2 2 2 2 3 2 2 2 4" xfId="10802" xr:uid="{20A2866C-EDFB-4D03-B1AD-99EEA69DF0FA}"/>
    <cellStyle name="Comma 2 2 2 2 3 2 2 3" xfId="2692" xr:uid="{1B795136-5590-41FD-996D-863A0843A27E}"/>
    <cellStyle name="Comma 2 2 2 2 3 2 2 3 2" xfId="5771" xr:uid="{1C48CDCA-3509-40C2-BD76-7848B1E99154}"/>
    <cellStyle name="Comma 2 2 2 2 3 2 2 3 2 2" xfId="14824" xr:uid="{D5539392-0657-467B-B34F-D21748C7820E}"/>
    <cellStyle name="Comma 2 2 2 2 3 2 2 3 3" xfId="8785" xr:uid="{EB206A21-4E86-48A8-AC58-F96A832C68A6}"/>
    <cellStyle name="Comma 2 2 2 2 3 2 2 3 3 2" xfId="17838" xr:uid="{C2ED1008-2F3B-4EF2-A348-12A5BC1F7D79}"/>
    <cellStyle name="Comma 2 2 2 2 3 2 2 3 4" xfId="11806" xr:uid="{7763E7B0-E646-462C-841C-C46E737A6DB3}"/>
    <cellStyle name="Comma 2 2 2 2 3 2 2 4" xfId="3763" xr:uid="{C3FAA07C-0221-4C6B-A3E0-708616785844}"/>
    <cellStyle name="Comma 2 2 2 2 3 2 2 4 2" xfId="12816" xr:uid="{1EFFF0A6-A5D8-4499-A951-6DA224F7F1ED}"/>
    <cellStyle name="Comma 2 2 2 2 3 2 2 5" xfId="6777" xr:uid="{2D0F995B-4067-4934-A74A-24EDDD99667E}"/>
    <cellStyle name="Comma 2 2 2 2 3 2 2 5 2" xfId="15830" xr:uid="{0A28E768-DCED-4BEE-B32C-9B54757FD649}"/>
    <cellStyle name="Comma 2 2 2 2 3 2 2 6" xfId="9798" xr:uid="{F6748F62-7DD4-4B0C-923E-FD0BEDAD3B10}"/>
    <cellStyle name="Comma 2 2 2 2 3 2 3" xfId="685" xr:uid="{BD1EB5BF-8C84-42A0-B07B-6A9D8A0F3C0F}"/>
    <cellStyle name="Comma 2 2 2 2 3 2 3 2" xfId="1689" xr:uid="{5CB9872C-446B-4220-8628-D6160801D212}"/>
    <cellStyle name="Comma 2 2 2 2 3 2 3 2 2" xfId="4768" xr:uid="{E8458EA0-1F6D-48DB-BCB5-F9233142B970}"/>
    <cellStyle name="Comma 2 2 2 2 3 2 3 2 2 2" xfId="13821" xr:uid="{08D05355-EA90-452D-9AD4-4D9ACB90D9E5}"/>
    <cellStyle name="Comma 2 2 2 2 3 2 3 2 3" xfId="7782" xr:uid="{D771E0E8-853F-46F6-8CCE-454E5351823B}"/>
    <cellStyle name="Comma 2 2 2 2 3 2 3 2 3 2" xfId="16835" xr:uid="{711DDE53-C791-4740-B21F-269060D71C3C}"/>
    <cellStyle name="Comma 2 2 2 2 3 2 3 2 4" xfId="10803" xr:uid="{C629C6DF-2A56-4828-81BD-4C7D7267C900}"/>
    <cellStyle name="Comma 2 2 2 2 3 2 3 3" xfId="2693" xr:uid="{F2007408-DF1B-4181-950E-D6D7AC9AB91C}"/>
    <cellStyle name="Comma 2 2 2 2 3 2 3 3 2" xfId="5772" xr:uid="{259AA4CF-3847-4DA6-AFE1-E93A06128E95}"/>
    <cellStyle name="Comma 2 2 2 2 3 2 3 3 2 2" xfId="14825" xr:uid="{84B54E24-F93E-4FB7-93F9-880429A4F539}"/>
    <cellStyle name="Comma 2 2 2 2 3 2 3 3 3" xfId="8786" xr:uid="{77ECFAF2-4691-4576-9187-AD90855CC9B4}"/>
    <cellStyle name="Comma 2 2 2 2 3 2 3 3 3 2" xfId="17839" xr:uid="{2FE96275-B022-4C8E-95B5-07211482D4B8}"/>
    <cellStyle name="Comma 2 2 2 2 3 2 3 3 4" xfId="11807" xr:uid="{972B2998-01B6-4A45-8F03-5C0D21E70D68}"/>
    <cellStyle name="Comma 2 2 2 2 3 2 3 4" xfId="3764" xr:uid="{CFBFE307-6F37-4C5D-BDAC-1AB7FD336C04}"/>
    <cellStyle name="Comma 2 2 2 2 3 2 3 4 2" xfId="12817" xr:uid="{7CCEC73E-0918-4D00-92DE-ED51E6F2CAA4}"/>
    <cellStyle name="Comma 2 2 2 2 3 2 3 5" xfId="6778" xr:uid="{82F199D0-9229-4475-858A-29B54CE7CBE3}"/>
    <cellStyle name="Comma 2 2 2 2 3 2 3 5 2" xfId="15831" xr:uid="{B069FA53-757A-4F9A-87E2-A98F32A39306}"/>
    <cellStyle name="Comma 2 2 2 2 3 2 3 6" xfId="9799" xr:uid="{63E155A7-CC90-4D4A-83C9-204625EF97C8}"/>
    <cellStyle name="Comma 2 2 2 2 3 2 4" xfId="1516" xr:uid="{B850D987-2069-4805-89EA-0F3E69366043}"/>
    <cellStyle name="Comma 2 2 2 2 3 2 4 2" xfId="4595" xr:uid="{78C9BA5B-2C64-4A8A-BB46-FAFDF3ED1B0C}"/>
    <cellStyle name="Comma 2 2 2 2 3 2 4 2 2" xfId="13648" xr:uid="{40FBA5A4-A9E1-4A37-9008-F417065A993D}"/>
    <cellStyle name="Comma 2 2 2 2 3 2 4 3" xfId="7609" xr:uid="{A022C582-DFBD-4780-9CAD-8A721D600A21}"/>
    <cellStyle name="Comma 2 2 2 2 3 2 4 3 2" xfId="16662" xr:uid="{EA088019-F244-4204-9CAE-162E6AF28B7D}"/>
    <cellStyle name="Comma 2 2 2 2 3 2 4 4" xfId="10630" xr:uid="{B680A820-24FF-471E-8555-E904B1F144DF}"/>
    <cellStyle name="Comma 2 2 2 2 3 2 5" xfId="2520" xr:uid="{C7C4F173-5C3A-4099-9F2F-1AC6CE30C8EC}"/>
    <cellStyle name="Comma 2 2 2 2 3 2 5 2" xfId="5599" xr:uid="{05CC9D74-BAE8-45C2-8526-F2ACE472D063}"/>
    <cellStyle name="Comma 2 2 2 2 3 2 5 2 2" xfId="14652" xr:uid="{41A8242E-728F-45F9-A774-9181B7D0A5FE}"/>
    <cellStyle name="Comma 2 2 2 2 3 2 5 3" xfId="8613" xr:uid="{CFA55E9F-898F-42CF-97DC-F53FD226F1F5}"/>
    <cellStyle name="Comma 2 2 2 2 3 2 5 3 2" xfId="17666" xr:uid="{914BD97B-9784-419C-A510-D74C45D28512}"/>
    <cellStyle name="Comma 2 2 2 2 3 2 5 4" xfId="11634" xr:uid="{3A579770-9C76-47A8-A7A8-49E89EF6AC21}"/>
    <cellStyle name="Comma 2 2 2 2 3 2 6" xfId="3590" xr:uid="{F02F6B96-0D14-4296-94F5-DD25F5B243DB}"/>
    <cellStyle name="Comma 2 2 2 2 3 2 6 2" xfId="12643" xr:uid="{4EB606C9-7017-4AF1-AC06-5D1F12D5C00C}"/>
    <cellStyle name="Comma 2 2 2 2 3 2 7" xfId="6604" xr:uid="{28ADB0D6-FC52-46B9-8370-08EE50FCD924}"/>
    <cellStyle name="Comma 2 2 2 2 3 2 7 2" xfId="15657" xr:uid="{7B25E487-09F1-4C79-AEB2-651EFBEA9F38}"/>
    <cellStyle name="Comma 2 2 2 2 3 2 8" xfId="9624" xr:uid="{826032F8-509B-45A4-8C72-B8EFE193DD69}"/>
    <cellStyle name="Comma 2 2 2 2 3 3" xfId="686" xr:uid="{E61F847D-503E-4072-9323-A3345DBBA682}"/>
    <cellStyle name="Comma 2 2 2 2 3 3 2" xfId="1690" xr:uid="{517A047D-52A6-435E-9EA8-59C7458FD800}"/>
    <cellStyle name="Comma 2 2 2 2 3 3 2 2" xfId="4769" xr:uid="{8AB47960-DFC2-42A6-B674-AF4D83BE7930}"/>
    <cellStyle name="Comma 2 2 2 2 3 3 2 2 2" xfId="13822" xr:uid="{BE9F1344-5AF2-4641-A897-C0FBCD76C700}"/>
    <cellStyle name="Comma 2 2 2 2 3 3 2 3" xfId="7783" xr:uid="{66B1DB1A-0968-416E-BFC9-FA55BB31AD18}"/>
    <cellStyle name="Comma 2 2 2 2 3 3 2 3 2" xfId="16836" xr:uid="{29E36007-AAF1-4737-8138-9E12737153E5}"/>
    <cellStyle name="Comma 2 2 2 2 3 3 2 4" xfId="10804" xr:uid="{62594FC5-F2FF-4724-88A8-B43672B5D919}"/>
    <cellStyle name="Comma 2 2 2 2 3 3 3" xfId="2694" xr:uid="{EFD4341B-2575-4D03-9CFC-D085CD1DCBD6}"/>
    <cellStyle name="Comma 2 2 2 2 3 3 3 2" xfId="5773" xr:uid="{C794C1B7-015E-4C90-BA6E-2D74F3AED26B}"/>
    <cellStyle name="Comma 2 2 2 2 3 3 3 2 2" xfId="14826" xr:uid="{8164E939-FB67-4EC1-B3A5-49D5B5927023}"/>
    <cellStyle name="Comma 2 2 2 2 3 3 3 3" xfId="8787" xr:uid="{53D81AAB-C2C2-4E2E-9470-1E3B47A6DB2F}"/>
    <cellStyle name="Comma 2 2 2 2 3 3 3 3 2" xfId="17840" xr:uid="{727425E2-6CDF-411B-80B9-FC448B36D1C0}"/>
    <cellStyle name="Comma 2 2 2 2 3 3 3 4" xfId="11808" xr:uid="{233BE6F0-86B2-44F2-8E00-3DB644D9E1F2}"/>
    <cellStyle name="Comma 2 2 2 2 3 3 4" xfId="3765" xr:uid="{55334A7F-3B53-4759-BDFA-2289CE880F12}"/>
    <cellStyle name="Comma 2 2 2 2 3 3 4 2" xfId="12818" xr:uid="{1DFA69A9-7960-42CC-BAAD-4A6157B79332}"/>
    <cellStyle name="Comma 2 2 2 2 3 3 5" xfId="6779" xr:uid="{27398720-F107-4463-BC64-D63C3852B445}"/>
    <cellStyle name="Comma 2 2 2 2 3 3 5 2" xfId="15832" xr:uid="{1A7DE7A8-B21B-4778-AB0F-C99AFA839761}"/>
    <cellStyle name="Comma 2 2 2 2 3 3 6" xfId="9800" xr:uid="{2BF80876-2491-4748-879D-12BE5B977FC4}"/>
    <cellStyle name="Comma 2 2 2 2 3 4" xfId="687" xr:uid="{0317560A-F2DA-4CC0-810E-0D1E732C670B}"/>
    <cellStyle name="Comma 2 2 2 2 3 4 2" xfId="1691" xr:uid="{6CF59A5D-C0EF-440A-A0F0-53EBE57F4443}"/>
    <cellStyle name="Comma 2 2 2 2 3 4 2 2" xfId="4770" xr:uid="{7BDDB9BB-5215-470D-84DE-3C7E3F6166C2}"/>
    <cellStyle name="Comma 2 2 2 2 3 4 2 2 2" xfId="13823" xr:uid="{82FD1760-FBA5-43B9-A09B-D2D86CFA24FD}"/>
    <cellStyle name="Comma 2 2 2 2 3 4 2 3" xfId="7784" xr:uid="{FB69353B-F79C-4256-A33B-4EA4C2176418}"/>
    <cellStyle name="Comma 2 2 2 2 3 4 2 3 2" xfId="16837" xr:uid="{0B8849FB-3A5E-4C17-8EE6-E0F2532FCACA}"/>
    <cellStyle name="Comma 2 2 2 2 3 4 2 4" xfId="10805" xr:uid="{18A4D8FF-3DBF-4A81-A085-0DAE0931A74B}"/>
    <cellStyle name="Comma 2 2 2 2 3 4 3" xfId="2695" xr:uid="{1F6801A0-FB05-41B4-B47D-601C7030CB2C}"/>
    <cellStyle name="Comma 2 2 2 2 3 4 3 2" xfId="5774" xr:uid="{37DFEAD6-6B35-4B9A-8AB3-F8A91BEE4BCB}"/>
    <cellStyle name="Comma 2 2 2 2 3 4 3 2 2" xfId="14827" xr:uid="{F82EA829-ED9E-4B1E-8522-9BB89FAE053D}"/>
    <cellStyle name="Comma 2 2 2 2 3 4 3 3" xfId="8788" xr:uid="{E5B35A10-2B17-47F7-91AF-88D2EBA779D9}"/>
    <cellStyle name="Comma 2 2 2 2 3 4 3 3 2" xfId="17841" xr:uid="{F58ECA47-3B1D-45D3-8D55-59E87F53B2B9}"/>
    <cellStyle name="Comma 2 2 2 2 3 4 3 4" xfId="11809" xr:uid="{9F8F385C-807C-4B4A-8AE5-9D0D19F321EC}"/>
    <cellStyle name="Comma 2 2 2 2 3 4 4" xfId="3766" xr:uid="{EC1B3BEB-6858-4F27-9DCF-DFBF54925A38}"/>
    <cellStyle name="Comma 2 2 2 2 3 4 4 2" xfId="12819" xr:uid="{1BFAC88F-A89F-410C-B92F-05460AB0561A}"/>
    <cellStyle name="Comma 2 2 2 2 3 4 5" xfId="6780" xr:uid="{986E0AB4-BC7C-4DE6-9FC3-84B91F5528EC}"/>
    <cellStyle name="Comma 2 2 2 2 3 4 5 2" xfId="15833" xr:uid="{4748DABD-EA97-4864-968B-02B4B5FB1C36}"/>
    <cellStyle name="Comma 2 2 2 2 3 4 6" xfId="9801" xr:uid="{01246DE4-7214-4593-889E-04D9907F7E7F}"/>
    <cellStyle name="Comma 2 2 2 2 3 5" xfId="1345" xr:uid="{623707C1-5123-4A72-A84E-1A6250D4A177}"/>
    <cellStyle name="Comma 2 2 2 2 3 5 2" xfId="4424" xr:uid="{555308F5-9727-46F7-ADFB-382D0A1346A4}"/>
    <cellStyle name="Comma 2 2 2 2 3 5 2 2" xfId="13477" xr:uid="{D3389CB6-136A-4840-9B13-7BF1B580E2B4}"/>
    <cellStyle name="Comma 2 2 2 2 3 5 3" xfId="7438" xr:uid="{C312562D-638B-4D55-AF09-18DEECB7E5EA}"/>
    <cellStyle name="Comma 2 2 2 2 3 5 3 2" xfId="16491" xr:uid="{16A0A193-28E0-42CB-9148-949FB88139DA}"/>
    <cellStyle name="Comma 2 2 2 2 3 5 4" xfId="10459" xr:uid="{E76947BE-0BCF-4CB1-A026-7783D8FAB851}"/>
    <cellStyle name="Comma 2 2 2 2 3 6" xfId="2349" xr:uid="{1FDFD170-DBF1-46A0-B464-7A49273DF67A}"/>
    <cellStyle name="Comma 2 2 2 2 3 6 2" xfId="5428" xr:uid="{B9FA6C5C-7ACB-41F0-A2B0-0621B6B95CE3}"/>
    <cellStyle name="Comma 2 2 2 2 3 6 2 2" xfId="14481" xr:uid="{0DDA06F7-9E91-4438-BF74-01EB9380FE03}"/>
    <cellStyle name="Comma 2 2 2 2 3 6 3" xfId="8442" xr:uid="{68CFA255-A420-4D52-B26C-C928F49B8821}"/>
    <cellStyle name="Comma 2 2 2 2 3 6 3 2" xfId="17495" xr:uid="{FEF3A69F-A16F-42BD-820E-432DB507372D}"/>
    <cellStyle name="Comma 2 2 2 2 3 6 4" xfId="11463" xr:uid="{87CC271C-9B56-4812-9FD4-11B2C92C24DD}"/>
    <cellStyle name="Comma 2 2 2 2 3 7" xfId="3418" xr:uid="{69B71AB9-B876-453D-BFE9-78874BB08424}"/>
    <cellStyle name="Comma 2 2 2 2 3 7 2" xfId="12471" xr:uid="{B64C361B-6FDC-446E-B67C-014E5E9E21CF}"/>
    <cellStyle name="Comma 2 2 2 2 3 8" xfId="6432" xr:uid="{A0984317-EA9A-499C-B5A1-0C85344DC5D4}"/>
    <cellStyle name="Comma 2 2 2 2 3 8 2" xfId="15485" xr:uid="{D9725BF3-0B0A-444F-8D28-B59328523E23}"/>
    <cellStyle name="Comma 2 2 2 2 3 9" xfId="9452" xr:uid="{A567B000-3F52-42F4-A3B8-2EC3158BEA6B}"/>
    <cellStyle name="Comma 2 2 2 2 4" xfId="350" xr:uid="{3ABCBFB5-035D-49A9-811A-FB87DB2F18D7}"/>
    <cellStyle name="Comma 2 2 2 2 4 2" xfId="548" xr:uid="{4E8B729C-8920-4440-B890-161D7FDF9781}"/>
    <cellStyle name="Comma 2 2 2 2 4 2 2" xfId="688" xr:uid="{827FE885-C624-4041-966C-EC0AAB38FFF6}"/>
    <cellStyle name="Comma 2 2 2 2 4 2 2 2" xfId="1692" xr:uid="{415733D1-23A0-42B0-9134-DC31FB54AACD}"/>
    <cellStyle name="Comma 2 2 2 2 4 2 2 2 2" xfId="4771" xr:uid="{0DD25D86-A9F0-409E-A650-BA6A2AAA5256}"/>
    <cellStyle name="Comma 2 2 2 2 4 2 2 2 2 2" xfId="13824" xr:uid="{C5792FA0-0DE3-4905-BDDE-F8FEDB8F3194}"/>
    <cellStyle name="Comma 2 2 2 2 4 2 2 2 3" xfId="7785" xr:uid="{18F142A7-B2A2-4C0C-A57A-7F392BA49230}"/>
    <cellStyle name="Comma 2 2 2 2 4 2 2 2 3 2" xfId="16838" xr:uid="{8980F752-887F-425E-B7CF-DC7652E35073}"/>
    <cellStyle name="Comma 2 2 2 2 4 2 2 2 4" xfId="10806" xr:uid="{9112E5A9-CB7C-4C61-A38D-B8222B013F0B}"/>
    <cellStyle name="Comma 2 2 2 2 4 2 2 3" xfId="2696" xr:uid="{51188EC3-2A8A-41DC-94DE-94D7F9B891FD}"/>
    <cellStyle name="Comma 2 2 2 2 4 2 2 3 2" xfId="5775" xr:uid="{E24311ED-F65D-4DAF-9B73-9211F6811E1C}"/>
    <cellStyle name="Comma 2 2 2 2 4 2 2 3 2 2" xfId="14828" xr:uid="{B27BC83B-DF8B-4ED9-92E1-C77CFAA4C75B}"/>
    <cellStyle name="Comma 2 2 2 2 4 2 2 3 3" xfId="8789" xr:uid="{0F55E1CE-AAEB-4707-89DF-58F6F260CB3D}"/>
    <cellStyle name="Comma 2 2 2 2 4 2 2 3 3 2" xfId="17842" xr:uid="{F26661F2-36E9-4E34-994F-9B03DE1738F2}"/>
    <cellStyle name="Comma 2 2 2 2 4 2 2 3 4" xfId="11810" xr:uid="{95765863-950B-4730-8224-4494C3725E26}"/>
    <cellStyle name="Comma 2 2 2 2 4 2 2 4" xfId="3767" xr:uid="{2E879F17-986E-4D72-9ED1-916BEB160672}"/>
    <cellStyle name="Comma 2 2 2 2 4 2 2 4 2" xfId="12820" xr:uid="{7E241101-53B5-4C91-A0A0-0A5FC1416087}"/>
    <cellStyle name="Comma 2 2 2 2 4 2 2 5" xfId="6781" xr:uid="{1FA31963-C99C-492D-8521-5F0DF5DBD079}"/>
    <cellStyle name="Comma 2 2 2 2 4 2 2 5 2" xfId="15834" xr:uid="{398BA91E-958B-4650-B88A-64F6AF745B9C}"/>
    <cellStyle name="Comma 2 2 2 2 4 2 2 6" xfId="9802" xr:uid="{BFE54DCE-6732-4051-9D59-B2EBC08625F5}"/>
    <cellStyle name="Comma 2 2 2 2 4 2 3" xfId="689" xr:uid="{331B091D-2132-48F1-B69F-AEA3526E48FB}"/>
    <cellStyle name="Comma 2 2 2 2 4 2 3 2" xfId="1693" xr:uid="{CC881B25-D68B-4445-8937-F85D0F952D82}"/>
    <cellStyle name="Comma 2 2 2 2 4 2 3 2 2" xfId="4772" xr:uid="{B45E11A9-320E-42E8-AACF-ABA21BAF859E}"/>
    <cellStyle name="Comma 2 2 2 2 4 2 3 2 2 2" xfId="13825" xr:uid="{1C369752-53EA-429E-8CF4-FA1334AABA58}"/>
    <cellStyle name="Comma 2 2 2 2 4 2 3 2 3" xfId="7786" xr:uid="{3AAF2F6E-8430-4331-AC9B-8A719768343B}"/>
    <cellStyle name="Comma 2 2 2 2 4 2 3 2 3 2" xfId="16839" xr:uid="{3899B163-278F-4214-A9C1-DD5F2728CF6F}"/>
    <cellStyle name="Comma 2 2 2 2 4 2 3 2 4" xfId="10807" xr:uid="{EEF230BD-0EB3-4FF1-82F2-FAD547403614}"/>
    <cellStyle name="Comma 2 2 2 2 4 2 3 3" xfId="2697" xr:uid="{EE3F83E0-5483-48EB-A945-EB79D0BA3EAD}"/>
    <cellStyle name="Comma 2 2 2 2 4 2 3 3 2" xfId="5776" xr:uid="{C407B1B1-7E07-4272-B554-A08F7454E9C4}"/>
    <cellStyle name="Comma 2 2 2 2 4 2 3 3 2 2" xfId="14829" xr:uid="{6C443664-FBDE-4DCC-9279-8D73599E1A6C}"/>
    <cellStyle name="Comma 2 2 2 2 4 2 3 3 3" xfId="8790" xr:uid="{445E404E-85A6-417A-9AD1-DA68419B0409}"/>
    <cellStyle name="Comma 2 2 2 2 4 2 3 3 3 2" xfId="17843" xr:uid="{B2FABBE4-BE4E-4807-BE0E-9180A75F47CF}"/>
    <cellStyle name="Comma 2 2 2 2 4 2 3 3 4" xfId="11811" xr:uid="{1CE1D41B-2815-4CD4-A176-6A860C5C4BB3}"/>
    <cellStyle name="Comma 2 2 2 2 4 2 3 4" xfId="3768" xr:uid="{17D8EC94-D419-4935-BEEC-B749FC2B4D32}"/>
    <cellStyle name="Comma 2 2 2 2 4 2 3 4 2" xfId="12821" xr:uid="{F1AAB170-0163-49AB-A91E-2C8B0271600C}"/>
    <cellStyle name="Comma 2 2 2 2 4 2 3 5" xfId="6782" xr:uid="{E28EEB42-F399-478D-BCF2-0B1EECB5A86F}"/>
    <cellStyle name="Comma 2 2 2 2 4 2 3 5 2" xfId="15835" xr:uid="{92E455A0-0716-4652-AABF-0575D7ED11DF}"/>
    <cellStyle name="Comma 2 2 2 2 4 2 3 6" xfId="9803" xr:uid="{19FA3E3C-6995-489B-B3BC-3B02DE375EAB}"/>
    <cellStyle name="Comma 2 2 2 2 4 2 4" xfId="1555" xr:uid="{9C9117C3-106B-496A-B369-7F33680E0899}"/>
    <cellStyle name="Comma 2 2 2 2 4 2 4 2" xfId="4634" xr:uid="{058914ED-5BC9-4959-BADC-D861D0EAB500}"/>
    <cellStyle name="Comma 2 2 2 2 4 2 4 2 2" xfId="13687" xr:uid="{DDDE4137-6B3C-43F3-9D1E-9B75C2088517}"/>
    <cellStyle name="Comma 2 2 2 2 4 2 4 3" xfId="7648" xr:uid="{0F8E88AB-F108-4CE3-AB65-6CC2FF368F1A}"/>
    <cellStyle name="Comma 2 2 2 2 4 2 4 3 2" xfId="16701" xr:uid="{926D5011-4430-4A41-BA10-BCF18C5C0AED}"/>
    <cellStyle name="Comma 2 2 2 2 4 2 4 4" xfId="10669" xr:uid="{BF75FD53-0305-43C6-930C-DE057221E0C6}"/>
    <cellStyle name="Comma 2 2 2 2 4 2 5" xfId="2559" xr:uid="{A2E5EC4A-3AE1-44FF-AE12-82E7500C9454}"/>
    <cellStyle name="Comma 2 2 2 2 4 2 5 2" xfId="5638" xr:uid="{062B3265-14E1-417F-8A1F-545A15163A10}"/>
    <cellStyle name="Comma 2 2 2 2 4 2 5 2 2" xfId="14691" xr:uid="{17DA7C67-F6A0-47E7-9E3B-E89DCE4DC742}"/>
    <cellStyle name="Comma 2 2 2 2 4 2 5 3" xfId="8652" xr:uid="{3B55FAA2-9F33-4E32-87E3-3BAD8C9B2AA9}"/>
    <cellStyle name="Comma 2 2 2 2 4 2 5 3 2" xfId="17705" xr:uid="{CF53B7D7-9165-42A0-B9CC-F48ED033BB3E}"/>
    <cellStyle name="Comma 2 2 2 2 4 2 5 4" xfId="11673" xr:uid="{1D2EB2DA-051F-4DA9-A8D0-DF879072743B}"/>
    <cellStyle name="Comma 2 2 2 2 4 2 6" xfId="3629" xr:uid="{063D565C-9210-4B3F-822D-B84738AE9BF8}"/>
    <cellStyle name="Comma 2 2 2 2 4 2 6 2" xfId="12682" xr:uid="{6A07A8E3-F4FC-4226-AA8C-E5B088623DC4}"/>
    <cellStyle name="Comma 2 2 2 2 4 2 7" xfId="6643" xr:uid="{86950481-38DA-46B4-8123-13F1F78226A7}"/>
    <cellStyle name="Comma 2 2 2 2 4 2 7 2" xfId="15696" xr:uid="{AA86BD28-350E-436D-9B6F-47D713B38786}"/>
    <cellStyle name="Comma 2 2 2 2 4 2 8" xfId="9663" xr:uid="{D738D99F-0615-4203-BDEA-202AB77DB82D}"/>
    <cellStyle name="Comma 2 2 2 2 4 3" xfId="690" xr:uid="{BE779ABD-6A75-4D22-9A15-E0259C41EF6C}"/>
    <cellStyle name="Comma 2 2 2 2 4 3 2" xfId="1694" xr:uid="{C4FCDD58-611C-4CC1-861B-170500C63A1F}"/>
    <cellStyle name="Comma 2 2 2 2 4 3 2 2" xfId="4773" xr:uid="{1F6DCB70-93E6-421A-9FBF-D49AE85266A0}"/>
    <cellStyle name="Comma 2 2 2 2 4 3 2 2 2" xfId="13826" xr:uid="{A901BE87-A0C4-4862-8A50-1E02DB6F1DF4}"/>
    <cellStyle name="Comma 2 2 2 2 4 3 2 3" xfId="7787" xr:uid="{B6ABBB43-9DA6-43A7-BF24-CFD397253BAC}"/>
    <cellStyle name="Comma 2 2 2 2 4 3 2 3 2" xfId="16840" xr:uid="{F85DC0FD-03C9-45EB-AB9A-027294FD1B7F}"/>
    <cellStyle name="Comma 2 2 2 2 4 3 2 4" xfId="10808" xr:uid="{EE9C7905-2A49-4D76-B85C-418D17F6C3BF}"/>
    <cellStyle name="Comma 2 2 2 2 4 3 3" xfId="2698" xr:uid="{B983CEB6-B596-4EAD-B175-5CD81310AF59}"/>
    <cellStyle name="Comma 2 2 2 2 4 3 3 2" xfId="5777" xr:uid="{28FB1411-89AF-4EED-830A-3B4224E4EC6E}"/>
    <cellStyle name="Comma 2 2 2 2 4 3 3 2 2" xfId="14830" xr:uid="{36B2508F-FB02-4C3C-A2E0-F415ACD28A78}"/>
    <cellStyle name="Comma 2 2 2 2 4 3 3 3" xfId="8791" xr:uid="{0A84870F-35F2-458C-8DBC-CA5AE6F6B81E}"/>
    <cellStyle name="Comma 2 2 2 2 4 3 3 3 2" xfId="17844" xr:uid="{8BD08F5E-626D-4209-A6D5-461D19BCB9D7}"/>
    <cellStyle name="Comma 2 2 2 2 4 3 3 4" xfId="11812" xr:uid="{69257F94-21D7-46BC-BEC9-EF0998B71FBE}"/>
    <cellStyle name="Comma 2 2 2 2 4 3 4" xfId="3769" xr:uid="{80DD6CC4-2B34-4748-B5A6-41AD3639B368}"/>
    <cellStyle name="Comma 2 2 2 2 4 3 4 2" xfId="12822" xr:uid="{3C311C08-9D7E-472C-B7C5-80500F12EA3E}"/>
    <cellStyle name="Comma 2 2 2 2 4 3 5" xfId="6783" xr:uid="{143B77E9-D985-46DC-8247-E76161EB3B56}"/>
    <cellStyle name="Comma 2 2 2 2 4 3 5 2" xfId="15836" xr:uid="{CCA95BDD-A4D8-40B9-8394-CEB6C94B5EA7}"/>
    <cellStyle name="Comma 2 2 2 2 4 3 6" xfId="9804" xr:uid="{2C2B4DDC-B9B8-4A7D-9AEF-044DD0BF9A53}"/>
    <cellStyle name="Comma 2 2 2 2 4 4" xfId="691" xr:uid="{A5BD72B1-F515-45AC-A263-2A9603E35C1B}"/>
    <cellStyle name="Comma 2 2 2 2 4 4 2" xfId="1695" xr:uid="{A19B0F1B-B49F-4A81-8B06-363274461CF1}"/>
    <cellStyle name="Comma 2 2 2 2 4 4 2 2" xfId="4774" xr:uid="{38A979ED-9497-406E-84FB-C0DF126503DD}"/>
    <cellStyle name="Comma 2 2 2 2 4 4 2 2 2" xfId="13827" xr:uid="{E4A877DB-DE2F-44CD-9891-BC0D2036F9AD}"/>
    <cellStyle name="Comma 2 2 2 2 4 4 2 3" xfId="7788" xr:uid="{37B84C8A-E91D-4DE5-BBAF-CCD10865D211}"/>
    <cellStyle name="Comma 2 2 2 2 4 4 2 3 2" xfId="16841" xr:uid="{69205548-BB31-4418-8DB9-88EAE35774DB}"/>
    <cellStyle name="Comma 2 2 2 2 4 4 2 4" xfId="10809" xr:uid="{010AF0C3-3E26-4682-A3C4-21D608EEA63F}"/>
    <cellStyle name="Comma 2 2 2 2 4 4 3" xfId="2699" xr:uid="{13BF83DB-35E7-4D7F-BEB9-50A2FF90B274}"/>
    <cellStyle name="Comma 2 2 2 2 4 4 3 2" xfId="5778" xr:uid="{5D552A4E-1AE7-44FF-86E0-0CFBE0CCDBA9}"/>
    <cellStyle name="Comma 2 2 2 2 4 4 3 2 2" xfId="14831" xr:uid="{94671C57-B591-4F62-BBEA-F26E2B0234B5}"/>
    <cellStyle name="Comma 2 2 2 2 4 4 3 3" xfId="8792" xr:uid="{F331C07F-EE7C-4C90-AF20-AE17FF43DE62}"/>
    <cellStyle name="Comma 2 2 2 2 4 4 3 3 2" xfId="17845" xr:uid="{60A003C4-81CD-4FED-878C-7D93B382142D}"/>
    <cellStyle name="Comma 2 2 2 2 4 4 3 4" xfId="11813" xr:uid="{034070A2-B886-475C-BE7E-4209269B3CF0}"/>
    <cellStyle name="Comma 2 2 2 2 4 4 4" xfId="3770" xr:uid="{39DC4A43-BB3B-4392-864C-64AB04EE5BE8}"/>
    <cellStyle name="Comma 2 2 2 2 4 4 4 2" xfId="12823" xr:uid="{46525D5D-CC4A-4BE8-85C1-3997B8837FF2}"/>
    <cellStyle name="Comma 2 2 2 2 4 4 5" xfId="6784" xr:uid="{C5CCF092-617D-4C43-8699-05A05CF17601}"/>
    <cellStyle name="Comma 2 2 2 2 4 4 5 2" xfId="15837" xr:uid="{60AC0091-D68F-408C-9DA0-0E60FBC16078}"/>
    <cellStyle name="Comma 2 2 2 2 4 4 6" xfId="9805" xr:uid="{30204409-2357-483B-B75D-A9C10694540A}"/>
    <cellStyle name="Comma 2 2 2 2 4 5" xfId="1384" xr:uid="{6AEB5DD3-DEF8-4746-A56D-28E5BB54244B}"/>
    <cellStyle name="Comma 2 2 2 2 4 5 2" xfId="4463" xr:uid="{E4008A14-0A07-4D07-AC3D-58675D1715AB}"/>
    <cellStyle name="Comma 2 2 2 2 4 5 2 2" xfId="13516" xr:uid="{96737052-4C59-450B-9BAE-B904116EBC18}"/>
    <cellStyle name="Comma 2 2 2 2 4 5 3" xfId="7477" xr:uid="{0CE97400-E1D1-4DD7-A391-99B88F8F6AA3}"/>
    <cellStyle name="Comma 2 2 2 2 4 5 3 2" xfId="16530" xr:uid="{DA1F9F8A-FCD1-4A49-87B2-9976657340A3}"/>
    <cellStyle name="Comma 2 2 2 2 4 5 4" xfId="10498" xr:uid="{BBC4F790-BBF2-47BC-A365-8D567FCE81D7}"/>
    <cellStyle name="Comma 2 2 2 2 4 6" xfId="2388" xr:uid="{8751B4F9-246E-4F26-ABB1-9C105976B124}"/>
    <cellStyle name="Comma 2 2 2 2 4 6 2" xfId="5467" xr:uid="{6076DCE0-9802-4275-9D20-68AF08FCBCF2}"/>
    <cellStyle name="Comma 2 2 2 2 4 6 2 2" xfId="14520" xr:uid="{0A3EF097-F78C-4338-8727-4DFE736CABEC}"/>
    <cellStyle name="Comma 2 2 2 2 4 6 3" xfId="8481" xr:uid="{022C9C7D-90B4-4DFC-8857-AB61AE0EB91C}"/>
    <cellStyle name="Comma 2 2 2 2 4 6 3 2" xfId="17534" xr:uid="{E1916FE0-DEC7-46B2-A234-3F6D69ADE8B1}"/>
    <cellStyle name="Comma 2 2 2 2 4 6 4" xfId="11502" xr:uid="{B5BB772A-9D8B-4211-BD77-4B2D56D98730}"/>
    <cellStyle name="Comma 2 2 2 2 4 7" xfId="3457" xr:uid="{EA17DC84-9E5D-400D-92FC-7B4FA8755544}"/>
    <cellStyle name="Comma 2 2 2 2 4 7 2" xfId="12510" xr:uid="{46376204-F890-46EB-8C65-626BABE69108}"/>
    <cellStyle name="Comma 2 2 2 2 4 8" xfId="6471" xr:uid="{7515B0AF-1575-4308-A579-502AE201F16D}"/>
    <cellStyle name="Comma 2 2 2 2 4 8 2" xfId="15524" xr:uid="{0117624C-9B87-45C7-BABC-F9EEE9DEEFD3}"/>
    <cellStyle name="Comma 2 2 2 2 4 9" xfId="9491" xr:uid="{30B2C33B-50CA-46AF-89A3-2AF44B7CBF70}"/>
    <cellStyle name="Comma 2 2 2 2 5" xfId="439" xr:uid="{3445303A-B6B3-485B-A241-25DE6944A540}"/>
    <cellStyle name="Comma 2 2 2 2 5 2" xfId="692" xr:uid="{F7B4D48E-28E1-4A81-ACD9-28CE16091F20}"/>
    <cellStyle name="Comma 2 2 2 2 5 2 2" xfId="1696" xr:uid="{A5054FCF-C697-4E67-9D67-23D6BCF8C0B9}"/>
    <cellStyle name="Comma 2 2 2 2 5 2 2 2" xfId="4775" xr:uid="{0F5DF41A-DF07-4DF4-B61F-028CECFD2B5B}"/>
    <cellStyle name="Comma 2 2 2 2 5 2 2 2 2" xfId="13828" xr:uid="{90ACEDAA-6C3A-45DE-BB35-D6B27A0028DC}"/>
    <cellStyle name="Comma 2 2 2 2 5 2 2 3" xfId="7789" xr:uid="{34A23B61-1484-477E-AB0F-5F73B3D0B7B3}"/>
    <cellStyle name="Comma 2 2 2 2 5 2 2 3 2" xfId="16842" xr:uid="{46275B2F-F54B-4C1F-BA58-34C6154A39CC}"/>
    <cellStyle name="Comma 2 2 2 2 5 2 2 4" xfId="10810" xr:uid="{A68E4FB9-4C98-41ED-A9F0-653A9B1C4092}"/>
    <cellStyle name="Comma 2 2 2 2 5 2 3" xfId="2700" xr:uid="{FCC2AC7B-66C3-4B09-A1F6-7EEE67C39AE3}"/>
    <cellStyle name="Comma 2 2 2 2 5 2 3 2" xfId="5779" xr:uid="{5C590976-DCF9-4994-967A-C01CBC16E085}"/>
    <cellStyle name="Comma 2 2 2 2 5 2 3 2 2" xfId="14832" xr:uid="{63C7F101-29FE-4C28-87CF-3B46C83CECCC}"/>
    <cellStyle name="Comma 2 2 2 2 5 2 3 3" xfId="8793" xr:uid="{9476A5DB-86AE-404D-B597-FAE2FF75B8E5}"/>
    <cellStyle name="Comma 2 2 2 2 5 2 3 3 2" xfId="17846" xr:uid="{59232232-1081-4939-9510-B09308CA5701}"/>
    <cellStyle name="Comma 2 2 2 2 5 2 3 4" xfId="11814" xr:uid="{086A7246-E58B-4DA8-9579-19C5EBF35736}"/>
    <cellStyle name="Comma 2 2 2 2 5 2 4" xfId="3771" xr:uid="{FC0A5917-EBCD-47A5-9736-A968FFDFF764}"/>
    <cellStyle name="Comma 2 2 2 2 5 2 4 2" xfId="12824" xr:uid="{AFC671AA-6949-4A62-A7E0-5D48EA271AE7}"/>
    <cellStyle name="Comma 2 2 2 2 5 2 5" xfId="6785" xr:uid="{EB43CF3D-D0FA-4A86-95A8-F798A076DF5E}"/>
    <cellStyle name="Comma 2 2 2 2 5 2 5 2" xfId="15838" xr:uid="{A48D0B09-2B84-4529-A2A7-0A2E43DDB2F2}"/>
    <cellStyle name="Comma 2 2 2 2 5 2 6" xfId="9806" xr:uid="{95F5BCCF-D704-478E-927F-D28466F767B6}"/>
    <cellStyle name="Comma 2 2 2 2 5 3" xfId="693" xr:uid="{4B5C1F84-5380-4A8A-8B17-997083E7DDF0}"/>
    <cellStyle name="Comma 2 2 2 2 5 3 2" xfId="1697" xr:uid="{1339F338-BADA-4BE0-A114-437999EA3F6A}"/>
    <cellStyle name="Comma 2 2 2 2 5 3 2 2" xfId="4776" xr:uid="{20673AB9-093F-407D-90D6-D959C59501D1}"/>
    <cellStyle name="Comma 2 2 2 2 5 3 2 2 2" xfId="13829" xr:uid="{536898DA-D3D0-4302-8D6A-EBC59F6FEA16}"/>
    <cellStyle name="Comma 2 2 2 2 5 3 2 3" xfId="7790" xr:uid="{DDFCF3C9-5423-4C1A-B947-E21FFC1054A9}"/>
    <cellStyle name="Comma 2 2 2 2 5 3 2 3 2" xfId="16843" xr:uid="{293CA9CE-29D8-4CFA-A13A-224AE25A59FF}"/>
    <cellStyle name="Comma 2 2 2 2 5 3 2 4" xfId="10811" xr:uid="{BF602B74-1BB2-4249-A050-C00703F9668A}"/>
    <cellStyle name="Comma 2 2 2 2 5 3 3" xfId="2701" xr:uid="{4CF5376E-CA1C-43CC-98EF-0CCC5722A36B}"/>
    <cellStyle name="Comma 2 2 2 2 5 3 3 2" xfId="5780" xr:uid="{040141DB-1F5D-48E1-BCF9-04619D7E9B85}"/>
    <cellStyle name="Comma 2 2 2 2 5 3 3 2 2" xfId="14833" xr:uid="{CBA813CB-ABA8-4A88-BE38-9B8DF0D849D5}"/>
    <cellStyle name="Comma 2 2 2 2 5 3 3 3" xfId="8794" xr:uid="{59B6D30E-7642-4454-B734-020A658B4182}"/>
    <cellStyle name="Comma 2 2 2 2 5 3 3 3 2" xfId="17847" xr:uid="{965EF18F-59C1-42A7-887E-80D1DECD449C}"/>
    <cellStyle name="Comma 2 2 2 2 5 3 3 4" xfId="11815" xr:uid="{5F3BBC0C-C98F-4BCF-9F59-8C40E0C2C241}"/>
    <cellStyle name="Comma 2 2 2 2 5 3 4" xfId="3772" xr:uid="{1A609975-B281-4361-A3C3-87293E4D41E7}"/>
    <cellStyle name="Comma 2 2 2 2 5 3 4 2" xfId="12825" xr:uid="{885795B1-E5B9-4F79-9549-1F706495168E}"/>
    <cellStyle name="Comma 2 2 2 2 5 3 5" xfId="6786" xr:uid="{CA505252-5C77-49BB-87A6-F364EC5ACC4C}"/>
    <cellStyle name="Comma 2 2 2 2 5 3 5 2" xfId="15839" xr:uid="{40D24F8D-CC7A-4D47-8EC9-6EB32717800B}"/>
    <cellStyle name="Comma 2 2 2 2 5 3 6" xfId="9807" xr:uid="{84D38E5D-F971-4E3C-91A2-734E49118EEA}"/>
    <cellStyle name="Comma 2 2 2 2 5 4" xfId="1448" xr:uid="{EBA5016A-F649-490E-BFB8-738D12FCD364}"/>
    <cellStyle name="Comma 2 2 2 2 5 4 2" xfId="4527" xr:uid="{6EEF6DF6-7640-4264-BD8C-F1F5A7C5DC44}"/>
    <cellStyle name="Comma 2 2 2 2 5 4 2 2" xfId="13580" xr:uid="{71A8BE61-F1DA-4536-86A9-EF7B03B23873}"/>
    <cellStyle name="Comma 2 2 2 2 5 4 3" xfId="7541" xr:uid="{18B5305B-7779-4CDC-98FE-8B3C7696DF29}"/>
    <cellStyle name="Comma 2 2 2 2 5 4 3 2" xfId="16594" xr:uid="{26ECB6C4-BD66-4D1D-922E-B60A89633281}"/>
    <cellStyle name="Comma 2 2 2 2 5 4 4" xfId="10562" xr:uid="{E06887AF-9427-4019-B39B-C7293A4A7ACC}"/>
    <cellStyle name="Comma 2 2 2 2 5 5" xfId="2452" xr:uid="{27F1E418-1ACB-4E1D-920D-2D4080A66AB7}"/>
    <cellStyle name="Comma 2 2 2 2 5 5 2" xfId="5531" xr:uid="{5573CF2A-261A-4EAB-8122-E450D393A236}"/>
    <cellStyle name="Comma 2 2 2 2 5 5 2 2" xfId="14584" xr:uid="{16955B09-D715-40C4-8A51-55470FA8F88F}"/>
    <cellStyle name="Comma 2 2 2 2 5 5 3" xfId="8545" xr:uid="{B7A39FAC-8E58-44EB-8370-AB6507DC8A16}"/>
    <cellStyle name="Comma 2 2 2 2 5 5 3 2" xfId="17598" xr:uid="{B9062792-DAD1-4402-8E07-A62ABB1183D1}"/>
    <cellStyle name="Comma 2 2 2 2 5 5 4" xfId="11566" xr:uid="{AAC1F90A-D475-4E51-89CD-7912EF9E0076}"/>
    <cellStyle name="Comma 2 2 2 2 5 6" xfId="3522" xr:uid="{9E584F5E-50B7-40B3-BFBD-E87C0503F931}"/>
    <cellStyle name="Comma 2 2 2 2 5 6 2" xfId="12575" xr:uid="{CB27E76E-C80A-4E46-AE39-F112D87A2C8D}"/>
    <cellStyle name="Comma 2 2 2 2 5 7" xfId="6536" xr:uid="{D54DF22B-3402-481C-B234-21184B09F056}"/>
    <cellStyle name="Comma 2 2 2 2 5 7 2" xfId="15589" xr:uid="{B5C6CF7F-20BE-4AAF-A781-0178E33C8B3E}"/>
    <cellStyle name="Comma 2 2 2 2 5 8" xfId="9556" xr:uid="{908C1FDF-F6D6-4C54-AD55-B3905125C53F}"/>
    <cellStyle name="Comma 2 2 2 2 6" xfId="694" xr:uid="{5B637E54-F369-4EF3-B180-FD030F95FE83}"/>
    <cellStyle name="Comma 2 2 2 2 6 2" xfId="1698" xr:uid="{C4E5A31F-7C8E-41D1-9FB9-699D8A374C9D}"/>
    <cellStyle name="Comma 2 2 2 2 6 2 2" xfId="4777" xr:uid="{788F2CDD-3A47-4B83-9359-445677FE4621}"/>
    <cellStyle name="Comma 2 2 2 2 6 2 2 2" xfId="13830" xr:uid="{F0AE6DF8-429A-4E0A-B939-334980C7AC08}"/>
    <cellStyle name="Comma 2 2 2 2 6 2 3" xfId="7791" xr:uid="{99A159B3-83B8-4CBF-A811-B4D6DF1EE9B1}"/>
    <cellStyle name="Comma 2 2 2 2 6 2 3 2" xfId="16844" xr:uid="{A697C887-ED8C-4E5C-A0D4-7EAACC56761C}"/>
    <cellStyle name="Comma 2 2 2 2 6 2 4" xfId="10812" xr:uid="{311A9A06-3520-48A5-A41B-8C57EBFF1B82}"/>
    <cellStyle name="Comma 2 2 2 2 6 3" xfId="2702" xr:uid="{999E1501-88B3-4CC7-B5BA-2BE64D1571A3}"/>
    <cellStyle name="Comma 2 2 2 2 6 3 2" xfId="5781" xr:uid="{EB5841CC-8EB0-4DAC-B362-5242DC27AEDC}"/>
    <cellStyle name="Comma 2 2 2 2 6 3 2 2" xfId="14834" xr:uid="{17B38932-E9E1-4B21-AE7F-9F7DEB7DFA4B}"/>
    <cellStyle name="Comma 2 2 2 2 6 3 3" xfId="8795" xr:uid="{F343821A-5980-40F6-9C10-6C5071BF1640}"/>
    <cellStyle name="Comma 2 2 2 2 6 3 3 2" xfId="17848" xr:uid="{E5839950-5278-42B9-86EB-412D73504F25}"/>
    <cellStyle name="Comma 2 2 2 2 6 3 4" xfId="11816" xr:uid="{C3C2DAC2-DDFD-4681-8D2B-197D246E77A5}"/>
    <cellStyle name="Comma 2 2 2 2 6 4" xfId="3773" xr:uid="{D492C845-F604-43A6-803F-DF64AA3D023A}"/>
    <cellStyle name="Comma 2 2 2 2 6 4 2" xfId="12826" xr:uid="{2D556240-1B19-4893-9107-408A6B31208A}"/>
    <cellStyle name="Comma 2 2 2 2 6 5" xfId="6787" xr:uid="{0AA6362B-6F2C-41A2-A5C7-999A7C9BEA6C}"/>
    <cellStyle name="Comma 2 2 2 2 6 5 2" xfId="15840" xr:uid="{84B6AF6E-655E-4C81-8371-6557242275A8}"/>
    <cellStyle name="Comma 2 2 2 2 6 6" xfId="9808" xr:uid="{42BF36B2-11C2-4F62-9058-4324EAAA64E2}"/>
    <cellStyle name="Comma 2 2 2 2 7" xfId="695" xr:uid="{6FE0C8AA-258C-45A2-B07C-31A3CD86ECCC}"/>
    <cellStyle name="Comma 2 2 2 2 7 2" xfId="1699" xr:uid="{FB21BCC5-4F20-49C1-AF6F-AA8D3A79A1D7}"/>
    <cellStyle name="Comma 2 2 2 2 7 2 2" xfId="4778" xr:uid="{4E7F5C83-D14C-43AA-9856-43F8BA636190}"/>
    <cellStyle name="Comma 2 2 2 2 7 2 2 2" xfId="13831" xr:uid="{86F5F544-3426-46A7-9226-9960B892E418}"/>
    <cellStyle name="Comma 2 2 2 2 7 2 3" xfId="7792" xr:uid="{003CB9E7-5899-4B13-B21F-80F45B078F34}"/>
    <cellStyle name="Comma 2 2 2 2 7 2 3 2" xfId="16845" xr:uid="{F1856163-EFE8-4B59-8810-671EE2770436}"/>
    <cellStyle name="Comma 2 2 2 2 7 2 4" xfId="10813" xr:uid="{6171230B-A734-4B8F-97F8-94834033E1BB}"/>
    <cellStyle name="Comma 2 2 2 2 7 3" xfId="2703" xr:uid="{CB82EA5F-3FA4-476A-86D9-037012EBA563}"/>
    <cellStyle name="Comma 2 2 2 2 7 3 2" xfId="5782" xr:uid="{2EDE483F-6BDD-43DB-ACA5-A806511C9AF7}"/>
    <cellStyle name="Comma 2 2 2 2 7 3 2 2" xfId="14835" xr:uid="{072F5570-1452-4A6F-A3B0-34F38C58DC33}"/>
    <cellStyle name="Comma 2 2 2 2 7 3 3" xfId="8796" xr:uid="{6210149A-D307-4493-AC10-AAA7282CBEA7}"/>
    <cellStyle name="Comma 2 2 2 2 7 3 3 2" xfId="17849" xr:uid="{1A38CFEA-8F1A-4FD3-8F45-31DDBE5034F2}"/>
    <cellStyle name="Comma 2 2 2 2 7 3 4" xfId="11817" xr:uid="{ADAAA74F-286D-41C4-95C6-A125848CD1BC}"/>
    <cellStyle name="Comma 2 2 2 2 7 4" xfId="3774" xr:uid="{C6B96D49-7EEE-416C-9467-0F2994035EEE}"/>
    <cellStyle name="Comma 2 2 2 2 7 4 2" xfId="12827" xr:uid="{2EBD44B6-F0E2-46BF-8F94-5366970716A3}"/>
    <cellStyle name="Comma 2 2 2 2 7 5" xfId="6788" xr:uid="{E7A0BDE8-AC76-41FF-BDC1-CCAED8569D33}"/>
    <cellStyle name="Comma 2 2 2 2 7 5 2" xfId="15841" xr:uid="{60A4EC9B-E929-4EB1-8165-F71EDCC9DB41}"/>
    <cellStyle name="Comma 2 2 2 2 7 6" xfId="9809" xr:uid="{F7570219-6266-45C0-B7D3-99FED5F87F3A}"/>
    <cellStyle name="Comma 2 2 2 2 8" xfId="1277" xr:uid="{D2527D82-D8E6-4DFD-90FE-C14889180608}"/>
    <cellStyle name="Comma 2 2 2 2 8 2" xfId="4356" xr:uid="{9D5B6C4B-C06D-4773-B3EE-B800B1350736}"/>
    <cellStyle name="Comma 2 2 2 2 8 2 2" xfId="13409" xr:uid="{F912E5DD-D00A-4912-95C6-34E7215F3222}"/>
    <cellStyle name="Comma 2 2 2 2 8 3" xfId="7370" xr:uid="{A20A3C6C-1B4C-4F71-9D5C-0BAC7FB96AEB}"/>
    <cellStyle name="Comma 2 2 2 2 8 3 2" xfId="16423" xr:uid="{B1D03B91-279D-4879-85BA-684AC5032E41}"/>
    <cellStyle name="Comma 2 2 2 2 8 4" xfId="10391" xr:uid="{FAAF6332-9115-4A50-94E9-ECB1CC846518}"/>
    <cellStyle name="Comma 2 2 2 2 9" xfId="2281" xr:uid="{FAF6F12D-C066-4BED-8BBF-0E297957402D}"/>
    <cellStyle name="Comma 2 2 2 2 9 2" xfId="5360" xr:uid="{4B411500-16BE-429C-9E79-CEB219CA8424}"/>
    <cellStyle name="Comma 2 2 2 2 9 2 2" xfId="14413" xr:uid="{EFC21D5A-1659-45F4-899E-8039D50255B8}"/>
    <cellStyle name="Comma 2 2 2 2 9 3" xfId="8374" xr:uid="{D4DD5692-B66B-419C-90F8-26ABFF42259A}"/>
    <cellStyle name="Comma 2 2 2 2 9 3 2" xfId="17427" xr:uid="{F6DE1DEA-4D98-4512-8F14-F78B3F0D8C51}"/>
    <cellStyle name="Comma 2 2 2 2 9 4" xfId="11395" xr:uid="{47E98649-A86F-4252-86C5-85A61D7E9DFE}"/>
    <cellStyle name="Comma 2 2 2 3" xfId="128" xr:uid="{3722734F-B407-4140-8DC6-9BF7C6C73010}"/>
    <cellStyle name="Comma 2 2 2 3 10" xfId="6380" xr:uid="{AAA76989-F5A1-4724-8303-89485EAD66F0}"/>
    <cellStyle name="Comma 2 2 2 3 10 2" xfId="15433" xr:uid="{197EEC43-58FA-4CA1-84E0-A20924495FC6}"/>
    <cellStyle name="Comma 2 2 2 3 11" xfId="9400" xr:uid="{55EA59B9-D3A2-41FB-83F0-016D7E94D725}"/>
    <cellStyle name="Comma 2 2 2 3 2" xfId="220" xr:uid="{64B86D04-D139-447B-B1BC-1B3282F480C1}"/>
    <cellStyle name="Comma 2 2 2 3 2 2" xfId="495" xr:uid="{E1916B07-9357-43DB-9EDA-CFF01BD3EF60}"/>
    <cellStyle name="Comma 2 2 2 3 2 2 2" xfId="696" xr:uid="{4EE61059-6FA1-433F-9763-8030E6704F78}"/>
    <cellStyle name="Comma 2 2 2 3 2 2 2 2" xfId="1700" xr:uid="{784706D7-9F2F-4F0A-A7A6-3D6EA62313FD}"/>
    <cellStyle name="Comma 2 2 2 3 2 2 2 2 2" xfId="4779" xr:uid="{DF07642B-82D3-4B15-AE7A-7C9F2F5F3A56}"/>
    <cellStyle name="Comma 2 2 2 3 2 2 2 2 2 2" xfId="13832" xr:uid="{46FE464C-57E3-4167-BFCF-383787D55D8C}"/>
    <cellStyle name="Comma 2 2 2 3 2 2 2 2 3" xfId="7793" xr:uid="{FF4D905B-9543-4027-BD8E-487091718F4E}"/>
    <cellStyle name="Comma 2 2 2 3 2 2 2 2 3 2" xfId="16846" xr:uid="{E0938465-7A67-42BC-A7A4-4E6BB6B2B46C}"/>
    <cellStyle name="Comma 2 2 2 3 2 2 2 2 4" xfId="10814" xr:uid="{5248C21D-629B-4661-B9C1-AF24F3A320DA}"/>
    <cellStyle name="Comma 2 2 2 3 2 2 2 3" xfId="2704" xr:uid="{69F0CB68-C326-4AB1-ACA6-EF90E542D6E7}"/>
    <cellStyle name="Comma 2 2 2 3 2 2 2 3 2" xfId="5783" xr:uid="{B749F2D0-6A4C-436A-A394-D7190C882B18}"/>
    <cellStyle name="Comma 2 2 2 3 2 2 2 3 2 2" xfId="14836" xr:uid="{8EB8722E-58EE-4B48-8177-2ED408DAE0CB}"/>
    <cellStyle name="Comma 2 2 2 3 2 2 2 3 3" xfId="8797" xr:uid="{1984CC92-B88E-4879-9A2D-0B8D89B3F29B}"/>
    <cellStyle name="Comma 2 2 2 3 2 2 2 3 3 2" xfId="17850" xr:uid="{1A68CF04-F690-4467-9FE0-FAAF61834AC1}"/>
    <cellStyle name="Comma 2 2 2 3 2 2 2 3 4" xfId="11818" xr:uid="{4D96BB0D-26F7-4BC1-84C4-F79CA38F8BAE}"/>
    <cellStyle name="Comma 2 2 2 3 2 2 2 4" xfId="3775" xr:uid="{7029BD29-A2FB-4266-921F-02204694D54E}"/>
    <cellStyle name="Comma 2 2 2 3 2 2 2 4 2" xfId="12828" xr:uid="{C7FA2A1C-DD9B-459A-992F-B7CED7EEEBF9}"/>
    <cellStyle name="Comma 2 2 2 3 2 2 2 5" xfId="6789" xr:uid="{BCE5D6A2-4C71-4A9C-B266-5DF6A44F6CFC}"/>
    <cellStyle name="Comma 2 2 2 3 2 2 2 5 2" xfId="15842" xr:uid="{08650416-7ADB-45BB-AC18-68240A820718}"/>
    <cellStyle name="Comma 2 2 2 3 2 2 2 6" xfId="9810" xr:uid="{B675F8A8-4573-4D14-9925-0281B1A77051}"/>
    <cellStyle name="Comma 2 2 2 3 2 2 3" xfId="697" xr:uid="{341479AB-F3FE-4934-9BB6-9755669F4B47}"/>
    <cellStyle name="Comma 2 2 2 3 2 2 3 2" xfId="1701" xr:uid="{7D78A1E6-48C4-4E76-AC75-D64678913B1E}"/>
    <cellStyle name="Comma 2 2 2 3 2 2 3 2 2" xfId="4780" xr:uid="{10BE514E-79DC-4146-B3AF-EFFFBE58CCC5}"/>
    <cellStyle name="Comma 2 2 2 3 2 2 3 2 2 2" xfId="13833" xr:uid="{CEA8978C-DC51-4A6C-B405-9DA3B6AC5A82}"/>
    <cellStyle name="Comma 2 2 2 3 2 2 3 2 3" xfId="7794" xr:uid="{6339EC1B-9904-4FDA-B722-4CE49845112A}"/>
    <cellStyle name="Comma 2 2 2 3 2 2 3 2 3 2" xfId="16847" xr:uid="{8527A181-ECE3-42AE-83DE-24D66F9BB36C}"/>
    <cellStyle name="Comma 2 2 2 3 2 2 3 2 4" xfId="10815" xr:uid="{328518EA-BA4A-405E-AF27-80EE17E82B60}"/>
    <cellStyle name="Comma 2 2 2 3 2 2 3 3" xfId="2705" xr:uid="{B236F540-6FEF-4366-8ABB-E74827238409}"/>
    <cellStyle name="Comma 2 2 2 3 2 2 3 3 2" xfId="5784" xr:uid="{DFDD653C-13C2-41B7-84BB-BD8E59BB3F7F}"/>
    <cellStyle name="Comma 2 2 2 3 2 2 3 3 2 2" xfId="14837" xr:uid="{AC27BE9B-CBE4-4EC8-BB74-E2EC4772C101}"/>
    <cellStyle name="Comma 2 2 2 3 2 2 3 3 3" xfId="8798" xr:uid="{0C4DC6C6-4D94-4E65-9462-ED8195334B35}"/>
    <cellStyle name="Comma 2 2 2 3 2 2 3 3 3 2" xfId="17851" xr:uid="{16050208-6AC5-415C-B411-FD6D806CAD5D}"/>
    <cellStyle name="Comma 2 2 2 3 2 2 3 3 4" xfId="11819" xr:uid="{DF5994E0-5B5A-4CCF-951A-D504A95FB2F5}"/>
    <cellStyle name="Comma 2 2 2 3 2 2 3 4" xfId="3776" xr:uid="{BF5DC6E5-FC5F-432D-A109-983DEBCF1701}"/>
    <cellStyle name="Comma 2 2 2 3 2 2 3 4 2" xfId="12829" xr:uid="{6C2ACD1A-834A-4EB7-B612-C9CB08B9C1D4}"/>
    <cellStyle name="Comma 2 2 2 3 2 2 3 5" xfId="6790" xr:uid="{C1597CA8-828C-4428-AA5B-28ED63061F29}"/>
    <cellStyle name="Comma 2 2 2 3 2 2 3 5 2" xfId="15843" xr:uid="{5F362FDC-DED8-47B2-90A3-C7B74B611DF4}"/>
    <cellStyle name="Comma 2 2 2 3 2 2 3 6" xfId="9811" xr:uid="{552F5350-2566-4892-93D5-D973A576F987}"/>
    <cellStyle name="Comma 2 2 2 3 2 2 4" xfId="1503" xr:uid="{32EFAC9B-9679-48FD-8D38-E88525DE072B}"/>
    <cellStyle name="Comma 2 2 2 3 2 2 4 2" xfId="4582" xr:uid="{4E4B06CE-3F64-48F7-A4DB-847FE16F59E0}"/>
    <cellStyle name="Comma 2 2 2 3 2 2 4 2 2" xfId="13635" xr:uid="{5508CBE0-64D4-4AEE-B8A5-9EFA6D198A12}"/>
    <cellStyle name="Comma 2 2 2 3 2 2 4 3" xfId="7596" xr:uid="{975E9BF9-1318-4CF2-8422-14E724557B73}"/>
    <cellStyle name="Comma 2 2 2 3 2 2 4 3 2" xfId="16649" xr:uid="{918EEC56-2BE8-4201-8C16-95A399798EA2}"/>
    <cellStyle name="Comma 2 2 2 3 2 2 4 4" xfId="10617" xr:uid="{6CB8A391-BF39-4A50-883D-25C7AA546DD1}"/>
    <cellStyle name="Comma 2 2 2 3 2 2 5" xfId="2507" xr:uid="{F2FAFF8B-AE8B-48E1-8FFC-013A8EA91E6A}"/>
    <cellStyle name="Comma 2 2 2 3 2 2 5 2" xfId="5586" xr:uid="{079070FD-356D-41C6-B251-4C4E0DC00E9E}"/>
    <cellStyle name="Comma 2 2 2 3 2 2 5 2 2" xfId="14639" xr:uid="{5F119A50-B575-4C06-805E-06F817E23FA8}"/>
    <cellStyle name="Comma 2 2 2 3 2 2 5 3" xfId="8600" xr:uid="{5418E183-5147-4D55-B3A5-CE32CAC55418}"/>
    <cellStyle name="Comma 2 2 2 3 2 2 5 3 2" xfId="17653" xr:uid="{B7353D58-51F5-4048-A4EA-046E374057F0}"/>
    <cellStyle name="Comma 2 2 2 3 2 2 5 4" xfId="11621" xr:uid="{70D3F719-86A0-491F-AA43-570AB29D1594}"/>
    <cellStyle name="Comma 2 2 2 3 2 2 6" xfId="3577" xr:uid="{E280C5EE-4DD1-41E0-8ECB-5856C1ACDA4E}"/>
    <cellStyle name="Comma 2 2 2 3 2 2 6 2" xfId="12630" xr:uid="{21FA3642-FCCB-4182-8BD4-DF6ED864F0D9}"/>
    <cellStyle name="Comma 2 2 2 3 2 2 7" xfId="6591" xr:uid="{9F97BF98-26DF-48F3-8E1F-39A030DC2495}"/>
    <cellStyle name="Comma 2 2 2 3 2 2 7 2" xfId="15644" xr:uid="{D0B8F9DA-DC01-4C3D-95B7-94CD5D30BAF1}"/>
    <cellStyle name="Comma 2 2 2 3 2 2 8" xfId="9611" xr:uid="{EF442AA5-418C-4E5B-92A3-A23A31A678C7}"/>
    <cellStyle name="Comma 2 2 2 3 2 3" xfId="698" xr:uid="{003E1DC8-3F18-4DDC-BE8F-14EF15AE2761}"/>
    <cellStyle name="Comma 2 2 2 3 2 3 2" xfId="1702" xr:uid="{D0A52B74-03B6-41CC-B191-72D94BCB0DF9}"/>
    <cellStyle name="Comma 2 2 2 3 2 3 2 2" xfId="4781" xr:uid="{7790C632-48F5-4B25-B537-DBD9B88EBA44}"/>
    <cellStyle name="Comma 2 2 2 3 2 3 2 2 2" xfId="13834" xr:uid="{BED2F127-475B-4A8C-BADE-FCACACAB5050}"/>
    <cellStyle name="Comma 2 2 2 3 2 3 2 3" xfId="7795" xr:uid="{B6D52E56-786A-463F-A165-9FD08C6F0D8B}"/>
    <cellStyle name="Comma 2 2 2 3 2 3 2 3 2" xfId="16848" xr:uid="{FDC43607-7D5A-4CC7-855D-266E4722BCD6}"/>
    <cellStyle name="Comma 2 2 2 3 2 3 2 4" xfId="10816" xr:uid="{2CB7CD75-7F0F-4597-AD2E-F9FEDD9A6C9F}"/>
    <cellStyle name="Comma 2 2 2 3 2 3 3" xfId="2706" xr:uid="{23B40CD0-420D-4E0C-A369-547A7465EF28}"/>
    <cellStyle name="Comma 2 2 2 3 2 3 3 2" xfId="5785" xr:uid="{D21D84F6-FD05-4BE7-98FF-BF25B2C1FC8A}"/>
    <cellStyle name="Comma 2 2 2 3 2 3 3 2 2" xfId="14838" xr:uid="{1CD17E3B-32E9-4128-86A3-4C22EBC43B56}"/>
    <cellStyle name="Comma 2 2 2 3 2 3 3 3" xfId="8799" xr:uid="{DDA22306-0449-4EC5-90E0-895BC258F542}"/>
    <cellStyle name="Comma 2 2 2 3 2 3 3 3 2" xfId="17852" xr:uid="{AA8D79A5-0312-438D-9D58-01023FCE3463}"/>
    <cellStyle name="Comma 2 2 2 3 2 3 3 4" xfId="11820" xr:uid="{830FF7FB-68BC-4C2F-BFD3-AA283984E8C4}"/>
    <cellStyle name="Comma 2 2 2 3 2 3 4" xfId="3777" xr:uid="{C1878075-918E-45A9-BEF1-FF507E4D77BF}"/>
    <cellStyle name="Comma 2 2 2 3 2 3 4 2" xfId="12830" xr:uid="{AA03F1C1-A77E-48EC-B1E5-79B714604ED3}"/>
    <cellStyle name="Comma 2 2 2 3 2 3 5" xfId="6791" xr:uid="{1DB3859D-023F-47AF-B37F-04ADECF2F0E9}"/>
    <cellStyle name="Comma 2 2 2 3 2 3 5 2" xfId="15844" xr:uid="{A95DC6A0-31F0-4449-9F94-6C7A119BBC39}"/>
    <cellStyle name="Comma 2 2 2 3 2 3 6" xfId="9812" xr:uid="{B8CA2D42-8053-4A2C-A92C-2EA0F875134E}"/>
    <cellStyle name="Comma 2 2 2 3 2 4" xfId="699" xr:uid="{DFBA2391-B54C-4295-BF1E-B543D32F1636}"/>
    <cellStyle name="Comma 2 2 2 3 2 4 2" xfId="1703" xr:uid="{12A0C6BD-3C62-4A94-9156-4580F0328D05}"/>
    <cellStyle name="Comma 2 2 2 3 2 4 2 2" xfId="4782" xr:uid="{107EF380-D702-4EC3-A6BA-79DB90D265A1}"/>
    <cellStyle name="Comma 2 2 2 3 2 4 2 2 2" xfId="13835" xr:uid="{03635834-CED7-4C1E-AAE3-65738642C784}"/>
    <cellStyle name="Comma 2 2 2 3 2 4 2 3" xfId="7796" xr:uid="{4020BF87-9D05-4718-9A03-33F17414B676}"/>
    <cellStyle name="Comma 2 2 2 3 2 4 2 3 2" xfId="16849" xr:uid="{AE77E98B-0A48-491E-89D0-6D5AC25F4708}"/>
    <cellStyle name="Comma 2 2 2 3 2 4 2 4" xfId="10817" xr:uid="{5BB471BE-96F5-4BAA-AB2F-82838500B366}"/>
    <cellStyle name="Comma 2 2 2 3 2 4 3" xfId="2707" xr:uid="{1D30FED3-FA06-4465-B869-A18EC1CCACFE}"/>
    <cellStyle name="Comma 2 2 2 3 2 4 3 2" xfId="5786" xr:uid="{D7DA8FD8-738A-4BE9-A06C-27DDE511AC33}"/>
    <cellStyle name="Comma 2 2 2 3 2 4 3 2 2" xfId="14839" xr:uid="{03FA2900-FB91-4371-A676-E351A8DE6141}"/>
    <cellStyle name="Comma 2 2 2 3 2 4 3 3" xfId="8800" xr:uid="{3337BD41-C7B9-4CD1-9BAA-F14C80B9E1DF}"/>
    <cellStyle name="Comma 2 2 2 3 2 4 3 3 2" xfId="17853" xr:uid="{73BE6D11-D343-4892-9110-0347D4D9040B}"/>
    <cellStyle name="Comma 2 2 2 3 2 4 3 4" xfId="11821" xr:uid="{2CB8CD72-30AB-467B-902B-8378B86712DF}"/>
    <cellStyle name="Comma 2 2 2 3 2 4 4" xfId="3778" xr:uid="{E44039E9-1A0B-4069-BE7E-56295A364E36}"/>
    <cellStyle name="Comma 2 2 2 3 2 4 4 2" xfId="12831" xr:uid="{3026DF85-4FDA-4903-BA66-67BC2445472F}"/>
    <cellStyle name="Comma 2 2 2 3 2 4 5" xfId="6792" xr:uid="{4E9E1701-AE45-4183-B992-86F8454EC1C8}"/>
    <cellStyle name="Comma 2 2 2 3 2 4 5 2" xfId="15845" xr:uid="{A28D3B42-2A95-47DE-B019-5911CA517492}"/>
    <cellStyle name="Comma 2 2 2 3 2 4 6" xfId="9813" xr:uid="{8746D08E-3608-4448-994C-240E1D8A54C1}"/>
    <cellStyle name="Comma 2 2 2 3 2 5" xfId="1332" xr:uid="{47E86AD5-4206-49BA-AAF3-6E97836C9664}"/>
    <cellStyle name="Comma 2 2 2 3 2 5 2" xfId="4411" xr:uid="{B1C4DCDC-DDD1-46C5-962E-7858EA7FE066}"/>
    <cellStyle name="Comma 2 2 2 3 2 5 2 2" xfId="13464" xr:uid="{699560DF-4350-4A21-A5BE-D3023AF5471E}"/>
    <cellStyle name="Comma 2 2 2 3 2 5 3" xfId="7425" xr:uid="{53BFDB44-9E85-4BB2-B2E6-0DC1B9D35E36}"/>
    <cellStyle name="Comma 2 2 2 3 2 5 3 2" xfId="16478" xr:uid="{72BB2928-9BBD-4DC8-9B05-01E0507BECA4}"/>
    <cellStyle name="Comma 2 2 2 3 2 5 4" xfId="10446" xr:uid="{83F35F36-920C-487E-8BD4-E95F39654CAC}"/>
    <cellStyle name="Comma 2 2 2 3 2 6" xfId="2336" xr:uid="{97900E15-3C69-4FBF-9779-2F21768F6CAA}"/>
    <cellStyle name="Comma 2 2 2 3 2 6 2" xfId="5415" xr:uid="{C8771AC6-424A-4465-A1D9-191EE218A6A8}"/>
    <cellStyle name="Comma 2 2 2 3 2 6 2 2" xfId="14468" xr:uid="{21E0D2F1-408D-4A4E-BF2B-C46CA4F67F39}"/>
    <cellStyle name="Comma 2 2 2 3 2 6 3" xfId="8429" xr:uid="{20FA886A-CDD3-4B5A-9269-988E62B3513D}"/>
    <cellStyle name="Comma 2 2 2 3 2 6 3 2" xfId="17482" xr:uid="{134DD241-97D3-4D8D-8F49-0A4230CA4409}"/>
    <cellStyle name="Comma 2 2 2 3 2 6 4" xfId="11450" xr:uid="{6E77C707-2C82-4521-95C7-6C9EA875DCEB}"/>
    <cellStyle name="Comma 2 2 2 3 2 7" xfId="3405" xr:uid="{7C505BCA-FCA7-47D1-9111-415B78264304}"/>
    <cellStyle name="Comma 2 2 2 3 2 7 2" xfId="12458" xr:uid="{37916377-227A-4193-9816-B6F121B3EDAC}"/>
    <cellStyle name="Comma 2 2 2 3 2 8" xfId="6419" xr:uid="{61A7F51F-20F8-491E-8FC5-9AEF2FDF6F52}"/>
    <cellStyle name="Comma 2 2 2 3 2 8 2" xfId="15472" xr:uid="{D3B42C98-CE77-4129-BC5F-42AAD22FC3D3}"/>
    <cellStyle name="Comma 2 2 2 3 2 9" xfId="9439" xr:uid="{D5AED9E7-639B-4FAD-A691-9B50D42B08C6}"/>
    <cellStyle name="Comma 2 2 2 3 3" xfId="337" xr:uid="{481B45F8-D229-4E84-BC6E-0DA67A86A184}"/>
    <cellStyle name="Comma 2 2 2 3 3 2" xfId="535" xr:uid="{1F0E849B-4F5D-4D7A-873D-31776F7FD9F2}"/>
    <cellStyle name="Comma 2 2 2 3 3 2 2" xfId="700" xr:uid="{F350F3AA-1538-4970-A03F-A8D6B92F3678}"/>
    <cellStyle name="Comma 2 2 2 3 3 2 2 2" xfId="1704" xr:uid="{AA077581-30E6-4050-B583-5243C582EC1B}"/>
    <cellStyle name="Comma 2 2 2 3 3 2 2 2 2" xfId="4783" xr:uid="{1C1D06AE-55D9-42CF-91E9-CC197097E6C1}"/>
    <cellStyle name="Comma 2 2 2 3 3 2 2 2 2 2" xfId="13836" xr:uid="{236CD310-DD0F-4164-B507-8563827418CE}"/>
    <cellStyle name="Comma 2 2 2 3 3 2 2 2 3" xfId="7797" xr:uid="{51DA3EAA-2F3C-40A2-9970-B7876B79B02B}"/>
    <cellStyle name="Comma 2 2 2 3 3 2 2 2 3 2" xfId="16850" xr:uid="{D1213A6B-A843-47E9-9351-BFD0F76B5183}"/>
    <cellStyle name="Comma 2 2 2 3 3 2 2 2 4" xfId="10818" xr:uid="{26BD7005-301F-4585-AA12-92569D65B0F6}"/>
    <cellStyle name="Comma 2 2 2 3 3 2 2 3" xfId="2708" xr:uid="{A0386A8F-DCEE-4378-8C71-F973692ED853}"/>
    <cellStyle name="Comma 2 2 2 3 3 2 2 3 2" xfId="5787" xr:uid="{0CE6B8A3-291A-416D-ADB7-D60433276ABC}"/>
    <cellStyle name="Comma 2 2 2 3 3 2 2 3 2 2" xfId="14840" xr:uid="{CDEEB1FE-E734-402C-9624-2F2685382BA4}"/>
    <cellStyle name="Comma 2 2 2 3 3 2 2 3 3" xfId="8801" xr:uid="{0B265CE7-31BB-49AC-96E5-832F66DAAF6D}"/>
    <cellStyle name="Comma 2 2 2 3 3 2 2 3 3 2" xfId="17854" xr:uid="{2EBC115C-F39A-4961-A066-75AD6491DA5D}"/>
    <cellStyle name="Comma 2 2 2 3 3 2 2 3 4" xfId="11822" xr:uid="{9A18A5E6-1788-4DD3-AFE0-7BB189B34B86}"/>
    <cellStyle name="Comma 2 2 2 3 3 2 2 4" xfId="3779" xr:uid="{97F7D82A-8454-426C-A62B-41A177F7513F}"/>
    <cellStyle name="Comma 2 2 2 3 3 2 2 4 2" xfId="12832" xr:uid="{6A70D8A2-11CA-46EA-A2DB-8EB3E55F0EC5}"/>
    <cellStyle name="Comma 2 2 2 3 3 2 2 5" xfId="6793" xr:uid="{35C27530-3816-4675-9A7F-2D9B320144BB}"/>
    <cellStyle name="Comma 2 2 2 3 3 2 2 5 2" xfId="15846" xr:uid="{C7CEF8B0-2C50-427F-903D-BEF12487A855}"/>
    <cellStyle name="Comma 2 2 2 3 3 2 2 6" xfId="9814" xr:uid="{AC6524CE-3E3A-422B-BE35-263A8A1E9E7A}"/>
    <cellStyle name="Comma 2 2 2 3 3 2 3" xfId="701" xr:uid="{DE200333-E564-47DC-85DC-838CDFAB2BE3}"/>
    <cellStyle name="Comma 2 2 2 3 3 2 3 2" xfId="1705" xr:uid="{48E73A9A-8464-4538-B719-67D8D2DE96CC}"/>
    <cellStyle name="Comma 2 2 2 3 3 2 3 2 2" xfId="4784" xr:uid="{5EB7F320-67D4-43F3-99E8-BB22339C62BA}"/>
    <cellStyle name="Comma 2 2 2 3 3 2 3 2 2 2" xfId="13837" xr:uid="{1EFAC7DF-07D9-4F40-A246-CECC559F0D26}"/>
    <cellStyle name="Comma 2 2 2 3 3 2 3 2 3" xfId="7798" xr:uid="{C99A78E5-21CF-4DCE-AAB5-D38C725E3B58}"/>
    <cellStyle name="Comma 2 2 2 3 3 2 3 2 3 2" xfId="16851" xr:uid="{F6619565-7AD0-4D9E-A789-FCE080D9F54D}"/>
    <cellStyle name="Comma 2 2 2 3 3 2 3 2 4" xfId="10819" xr:uid="{811328F9-B8CE-4D38-8B3D-EF91C7C6801F}"/>
    <cellStyle name="Comma 2 2 2 3 3 2 3 3" xfId="2709" xr:uid="{7BC88764-DA0F-4585-A8BF-92F1F9E7D971}"/>
    <cellStyle name="Comma 2 2 2 3 3 2 3 3 2" xfId="5788" xr:uid="{CBCEA324-B2D2-47DE-A3FD-482E1CB498A1}"/>
    <cellStyle name="Comma 2 2 2 3 3 2 3 3 2 2" xfId="14841" xr:uid="{99F33116-C0F7-49D5-A2F8-380EF631DBA3}"/>
    <cellStyle name="Comma 2 2 2 3 3 2 3 3 3" xfId="8802" xr:uid="{747C8724-4988-410C-97A3-54B7413D5272}"/>
    <cellStyle name="Comma 2 2 2 3 3 2 3 3 3 2" xfId="17855" xr:uid="{B5F1CBC5-02F9-49F6-B08B-0731D063A163}"/>
    <cellStyle name="Comma 2 2 2 3 3 2 3 3 4" xfId="11823" xr:uid="{CC993AE7-7022-4833-91DE-C5B6C01065C0}"/>
    <cellStyle name="Comma 2 2 2 3 3 2 3 4" xfId="3780" xr:uid="{23D27B26-D4EB-461D-8103-161DA17DFC2B}"/>
    <cellStyle name="Comma 2 2 2 3 3 2 3 4 2" xfId="12833" xr:uid="{E4747873-516D-4F7F-BB6D-DA44D2A12BB3}"/>
    <cellStyle name="Comma 2 2 2 3 3 2 3 5" xfId="6794" xr:uid="{A2DB16F0-ECC5-4C8A-B63F-2010F01135F6}"/>
    <cellStyle name="Comma 2 2 2 3 3 2 3 5 2" xfId="15847" xr:uid="{15F60335-6688-47C3-AF65-FE0B0A97DD28}"/>
    <cellStyle name="Comma 2 2 2 3 3 2 3 6" xfId="9815" xr:uid="{A08A0F43-E413-4167-8CA6-890CC9BE136E}"/>
    <cellStyle name="Comma 2 2 2 3 3 2 4" xfId="1542" xr:uid="{1278F6A4-D85B-4037-8CD3-B5D117A2497E}"/>
    <cellStyle name="Comma 2 2 2 3 3 2 4 2" xfId="4621" xr:uid="{6D27BB94-21E8-43F9-BACE-7A95AE6171A5}"/>
    <cellStyle name="Comma 2 2 2 3 3 2 4 2 2" xfId="13674" xr:uid="{B9DDC6FD-D1C7-4A07-9621-AB12B402DBEF}"/>
    <cellStyle name="Comma 2 2 2 3 3 2 4 3" xfId="7635" xr:uid="{9ED9ED07-3E3E-4FC4-A1CC-C074D37D409B}"/>
    <cellStyle name="Comma 2 2 2 3 3 2 4 3 2" xfId="16688" xr:uid="{E3AF8491-715E-458B-9AFD-FF86EE5EA9B3}"/>
    <cellStyle name="Comma 2 2 2 3 3 2 4 4" xfId="10656" xr:uid="{83D62C15-FE43-4663-AA9B-0C19ACCEFA73}"/>
    <cellStyle name="Comma 2 2 2 3 3 2 5" xfId="2546" xr:uid="{4C805B4E-C6A8-4E06-A3D6-83432B4AF01D}"/>
    <cellStyle name="Comma 2 2 2 3 3 2 5 2" xfId="5625" xr:uid="{72D245C6-5FC9-4780-9E53-882597AAD9E6}"/>
    <cellStyle name="Comma 2 2 2 3 3 2 5 2 2" xfId="14678" xr:uid="{2BED6FEE-6019-4755-8213-25A45357BCFA}"/>
    <cellStyle name="Comma 2 2 2 3 3 2 5 3" xfId="8639" xr:uid="{6A8CDA11-AAF4-4F9E-8D55-DA7E8816BFD8}"/>
    <cellStyle name="Comma 2 2 2 3 3 2 5 3 2" xfId="17692" xr:uid="{F8C82967-7DC9-4895-9AFF-D06DFD99B32B}"/>
    <cellStyle name="Comma 2 2 2 3 3 2 5 4" xfId="11660" xr:uid="{8953CBC7-5267-4D70-9614-DE3CB16BE013}"/>
    <cellStyle name="Comma 2 2 2 3 3 2 6" xfId="3616" xr:uid="{8601E8E9-04FD-4212-83AD-A34BEC2B3995}"/>
    <cellStyle name="Comma 2 2 2 3 3 2 6 2" xfId="12669" xr:uid="{690C42EC-9740-4DE6-9C19-15E1A70F26F8}"/>
    <cellStyle name="Comma 2 2 2 3 3 2 7" xfId="6630" xr:uid="{7CD9C86D-2597-4B65-9897-78D45F0B9B43}"/>
    <cellStyle name="Comma 2 2 2 3 3 2 7 2" xfId="15683" xr:uid="{104F52D4-27C8-49C8-B757-DD584AE543B3}"/>
    <cellStyle name="Comma 2 2 2 3 3 2 8" xfId="9650" xr:uid="{6AAAF454-49BE-4640-8767-DE08E0D572DB}"/>
    <cellStyle name="Comma 2 2 2 3 3 3" xfId="702" xr:uid="{24D1CFB5-623A-4378-A014-4193F5C94242}"/>
    <cellStyle name="Comma 2 2 2 3 3 3 2" xfId="1706" xr:uid="{B8392177-1EE4-4DAF-A281-17BBF8497D15}"/>
    <cellStyle name="Comma 2 2 2 3 3 3 2 2" xfId="4785" xr:uid="{7E27A56F-2D98-4AF4-AF90-7615C515B6CA}"/>
    <cellStyle name="Comma 2 2 2 3 3 3 2 2 2" xfId="13838" xr:uid="{6AA91873-AF5F-4EBA-AD6D-E810F8027D88}"/>
    <cellStyle name="Comma 2 2 2 3 3 3 2 3" xfId="7799" xr:uid="{5131ECB2-9575-47F8-9EAB-F5FF1AE7E6FC}"/>
    <cellStyle name="Comma 2 2 2 3 3 3 2 3 2" xfId="16852" xr:uid="{C7F61A71-8F70-4AC5-A986-6D47C3F66618}"/>
    <cellStyle name="Comma 2 2 2 3 3 3 2 4" xfId="10820" xr:uid="{0E61BE07-FB78-40B9-9266-B4FE6B04A174}"/>
    <cellStyle name="Comma 2 2 2 3 3 3 3" xfId="2710" xr:uid="{92AA1CBE-765F-493C-8E20-4A1D41685BC0}"/>
    <cellStyle name="Comma 2 2 2 3 3 3 3 2" xfId="5789" xr:uid="{B8484EF7-9FFF-41DD-87BA-8A0D81017FDE}"/>
    <cellStyle name="Comma 2 2 2 3 3 3 3 2 2" xfId="14842" xr:uid="{A76F3C88-3E02-4F02-95AB-3ABAF51625AA}"/>
    <cellStyle name="Comma 2 2 2 3 3 3 3 3" xfId="8803" xr:uid="{C6E953BB-79F3-4A6B-90F9-CEB9CA901800}"/>
    <cellStyle name="Comma 2 2 2 3 3 3 3 3 2" xfId="17856" xr:uid="{AE163A7F-5299-440E-9DD8-5284024110AB}"/>
    <cellStyle name="Comma 2 2 2 3 3 3 3 4" xfId="11824" xr:uid="{912E0A98-B041-4F7C-B79F-FF48F918EF74}"/>
    <cellStyle name="Comma 2 2 2 3 3 3 4" xfId="3781" xr:uid="{4F47C772-8161-4ECD-A882-2C9B52BEFD50}"/>
    <cellStyle name="Comma 2 2 2 3 3 3 4 2" xfId="12834" xr:uid="{674C7C33-0968-4E66-A77E-B6705001D6EB}"/>
    <cellStyle name="Comma 2 2 2 3 3 3 5" xfId="6795" xr:uid="{4A8B4010-CBF6-48EB-A798-9BAC40BBEF37}"/>
    <cellStyle name="Comma 2 2 2 3 3 3 5 2" xfId="15848" xr:uid="{E8D26541-D571-433E-B6B0-403F3803B372}"/>
    <cellStyle name="Comma 2 2 2 3 3 3 6" xfId="9816" xr:uid="{CBFB6686-D63E-4694-84DD-3379F26790EF}"/>
    <cellStyle name="Comma 2 2 2 3 3 4" xfId="703" xr:uid="{AA44FE62-4B33-483F-BF43-028B111AD3D4}"/>
    <cellStyle name="Comma 2 2 2 3 3 4 2" xfId="1707" xr:uid="{398AF098-E5F6-4E7D-A4AE-E3BC41779A14}"/>
    <cellStyle name="Comma 2 2 2 3 3 4 2 2" xfId="4786" xr:uid="{CEDD390C-D88F-4C6B-A6B6-D74B52A425B1}"/>
    <cellStyle name="Comma 2 2 2 3 3 4 2 2 2" xfId="13839" xr:uid="{0A9B57D3-1BDD-4B4C-9329-40521758BAD3}"/>
    <cellStyle name="Comma 2 2 2 3 3 4 2 3" xfId="7800" xr:uid="{E42C451A-9EC9-4C71-B154-C63352CB3E4D}"/>
    <cellStyle name="Comma 2 2 2 3 3 4 2 3 2" xfId="16853" xr:uid="{23007BE8-058A-4AF7-970E-71CE2D506C60}"/>
    <cellStyle name="Comma 2 2 2 3 3 4 2 4" xfId="10821" xr:uid="{8D5E9B73-56E2-47D8-A558-AD18D57C4589}"/>
    <cellStyle name="Comma 2 2 2 3 3 4 3" xfId="2711" xr:uid="{0EA5E042-C35E-4DC5-880D-AE6F7B579C35}"/>
    <cellStyle name="Comma 2 2 2 3 3 4 3 2" xfId="5790" xr:uid="{492B75FE-3AE9-467C-9252-61231C71CD94}"/>
    <cellStyle name="Comma 2 2 2 3 3 4 3 2 2" xfId="14843" xr:uid="{31338D36-5A5F-41B0-BFD2-7EF92FE231E4}"/>
    <cellStyle name="Comma 2 2 2 3 3 4 3 3" xfId="8804" xr:uid="{C99D8373-D691-4A15-83C1-B6BD1E357C15}"/>
    <cellStyle name="Comma 2 2 2 3 3 4 3 3 2" xfId="17857" xr:uid="{DB3BB16A-A477-4988-8257-84EC98ABDB9A}"/>
    <cellStyle name="Comma 2 2 2 3 3 4 3 4" xfId="11825" xr:uid="{A0267AB1-72BD-4ED8-9BCC-56A76DF2DAC4}"/>
    <cellStyle name="Comma 2 2 2 3 3 4 4" xfId="3782" xr:uid="{C3249451-A3F6-4AD1-8536-438FC881BF66}"/>
    <cellStyle name="Comma 2 2 2 3 3 4 4 2" xfId="12835" xr:uid="{AB92AB1B-5512-4AEE-A599-F3742FA39806}"/>
    <cellStyle name="Comma 2 2 2 3 3 4 5" xfId="6796" xr:uid="{D18D60E0-6FB0-4276-BBB7-3F0ECA9B99B7}"/>
    <cellStyle name="Comma 2 2 2 3 3 4 5 2" xfId="15849" xr:uid="{07F132D7-6F0B-4C7F-9EC8-52A90CBB230E}"/>
    <cellStyle name="Comma 2 2 2 3 3 4 6" xfId="9817" xr:uid="{24C3D062-DDB4-41A4-A214-0F6A731ADFA2}"/>
    <cellStyle name="Comma 2 2 2 3 3 5" xfId="1371" xr:uid="{31392938-7FC6-4117-9A6B-34EDEADB40C0}"/>
    <cellStyle name="Comma 2 2 2 3 3 5 2" xfId="4450" xr:uid="{D1E0A846-E9BB-4F45-B245-AD727DD2FC16}"/>
    <cellStyle name="Comma 2 2 2 3 3 5 2 2" xfId="13503" xr:uid="{17237B94-546A-4434-8591-E0DFD005EB0A}"/>
    <cellStyle name="Comma 2 2 2 3 3 5 3" xfId="7464" xr:uid="{710ECB21-4E3A-470A-8A63-17F283E8B2A7}"/>
    <cellStyle name="Comma 2 2 2 3 3 5 3 2" xfId="16517" xr:uid="{18A87ADC-4DD4-4585-8C6B-C04B4019D5FE}"/>
    <cellStyle name="Comma 2 2 2 3 3 5 4" xfId="10485" xr:uid="{68910869-D6AA-453D-B605-4EC3D12CD6C0}"/>
    <cellStyle name="Comma 2 2 2 3 3 6" xfId="2375" xr:uid="{7B4E4150-FC30-4BE7-9F99-239F27F92EF6}"/>
    <cellStyle name="Comma 2 2 2 3 3 6 2" xfId="5454" xr:uid="{DF16DF15-16D5-44E0-8ADA-59303CC09A44}"/>
    <cellStyle name="Comma 2 2 2 3 3 6 2 2" xfId="14507" xr:uid="{9BFF0E63-D57A-4456-894B-21F6088E7E6B}"/>
    <cellStyle name="Comma 2 2 2 3 3 6 3" xfId="8468" xr:uid="{EC6931D8-0D0D-4FAC-B51E-6541A7C7FFD7}"/>
    <cellStyle name="Comma 2 2 2 3 3 6 3 2" xfId="17521" xr:uid="{FEB3BC0C-6B85-4FBC-A2A4-F67CD96E0867}"/>
    <cellStyle name="Comma 2 2 2 3 3 6 4" xfId="11489" xr:uid="{52475FF3-D624-41C0-BB70-06F59EA45ECC}"/>
    <cellStyle name="Comma 2 2 2 3 3 7" xfId="3444" xr:uid="{38D8CCE0-6B26-4CE4-B3C4-E224D753E8E5}"/>
    <cellStyle name="Comma 2 2 2 3 3 7 2" xfId="12497" xr:uid="{EA15ADF3-0381-463B-BD43-9D774F922F51}"/>
    <cellStyle name="Comma 2 2 2 3 3 8" xfId="6458" xr:uid="{78AB6319-773C-45A3-A0C1-32F84AD975BD}"/>
    <cellStyle name="Comma 2 2 2 3 3 8 2" xfId="15511" xr:uid="{27E92B00-14D9-4FD3-9131-374EF0D43A25}"/>
    <cellStyle name="Comma 2 2 2 3 3 9" xfId="9478" xr:uid="{A6C339D6-6F56-4765-8D74-CD4F14C8D5BA}"/>
    <cellStyle name="Comma 2 2 2 3 4" xfId="455" xr:uid="{7947294F-D57A-41F1-8611-67130C525E43}"/>
    <cellStyle name="Comma 2 2 2 3 4 2" xfId="704" xr:uid="{4F95392F-5B23-4E35-93E5-139FC1C2DE4A}"/>
    <cellStyle name="Comma 2 2 2 3 4 2 2" xfId="1708" xr:uid="{2EDBF506-E8BE-4010-8EE5-7AF55BAA87E8}"/>
    <cellStyle name="Comma 2 2 2 3 4 2 2 2" xfId="4787" xr:uid="{3D333268-CEFB-4C78-9458-D5B92695C510}"/>
    <cellStyle name="Comma 2 2 2 3 4 2 2 2 2" xfId="13840" xr:uid="{65F323C9-1AE8-43F2-9F07-B49EA3B40250}"/>
    <cellStyle name="Comma 2 2 2 3 4 2 2 3" xfId="7801" xr:uid="{5E63E152-0190-45B0-90DB-2C4613C9C2B1}"/>
    <cellStyle name="Comma 2 2 2 3 4 2 2 3 2" xfId="16854" xr:uid="{0381F288-0B34-4CD4-A516-8560021571AC}"/>
    <cellStyle name="Comma 2 2 2 3 4 2 2 4" xfId="10822" xr:uid="{247D0CF6-CF02-4E20-8DB1-ACBDB10D73BC}"/>
    <cellStyle name="Comma 2 2 2 3 4 2 3" xfId="2712" xr:uid="{DF89B2E6-93AC-42FC-8BB9-E324949693D7}"/>
    <cellStyle name="Comma 2 2 2 3 4 2 3 2" xfId="5791" xr:uid="{D4EE52E1-6876-48DC-B534-653E3788A726}"/>
    <cellStyle name="Comma 2 2 2 3 4 2 3 2 2" xfId="14844" xr:uid="{9D111B60-11B6-4B5A-B09C-62DAFA6EFCF0}"/>
    <cellStyle name="Comma 2 2 2 3 4 2 3 3" xfId="8805" xr:uid="{B1F9D167-6A9B-4A59-90CF-8D55281348F7}"/>
    <cellStyle name="Comma 2 2 2 3 4 2 3 3 2" xfId="17858" xr:uid="{A4F34579-8520-4619-BDC5-7DD2D271B790}"/>
    <cellStyle name="Comma 2 2 2 3 4 2 3 4" xfId="11826" xr:uid="{4F1E3F34-26F6-4975-864C-136F5EFE032A}"/>
    <cellStyle name="Comma 2 2 2 3 4 2 4" xfId="3783" xr:uid="{050A3832-3E5B-4407-BCC8-AC0F15EA0896}"/>
    <cellStyle name="Comma 2 2 2 3 4 2 4 2" xfId="12836" xr:uid="{B7E60C64-EF4D-48A9-8D84-DEC82C54730D}"/>
    <cellStyle name="Comma 2 2 2 3 4 2 5" xfId="6797" xr:uid="{20394A95-4E9B-4F10-9B73-F475C8CCE772}"/>
    <cellStyle name="Comma 2 2 2 3 4 2 5 2" xfId="15850" xr:uid="{F09A7716-3069-48D8-9C5A-CB794C10B81B}"/>
    <cellStyle name="Comma 2 2 2 3 4 2 6" xfId="9818" xr:uid="{FE608083-3409-462C-BEB1-F05B960A6A11}"/>
    <cellStyle name="Comma 2 2 2 3 4 3" xfId="705" xr:uid="{F48D3706-1772-4E37-9C2B-3B7598C1F2C6}"/>
    <cellStyle name="Comma 2 2 2 3 4 3 2" xfId="1709" xr:uid="{06C9D601-E0C6-4F5C-91BE-BBC109F44AFE}"/>
    <cellStyle name="Comma 2 2 2 3 4 3 2 2" xfId="4788" xr:uid="{657DD4BA-B06C-4799-8F00-36ECE3FF1333}"/>
    <cellStyle name="Comma 2 2 2 3 4 3 2 2 2" xfId="13841" xr:uid="{AFB838FC-65C8-4F53-B468-1E14390644C5}"/>
    <cellStyle name="Comma 2 2 2 3 4 3 2 3" xfId="7802" xr:uid="{81F44B55-D34D-45FB-9F3D-1195E426CA3D}"/>
    <cellStyle name="Comma 2 2 2 3 4 3 2 3 2" xfId="16855" xr:uid="{F635BFE0-A9EF-49FD-9846-5449C04E18B0}"/>
    <cellStyle name="Comma 2 2 2 3 4 3 2 4" xfId="10823" xr:uid="{866BEF48-E4D9-41F9-B98A-D5C778599B55}"/>
    <cellStyle name="Comma 2 2 2 3 4 3 3" xfId="2713" xr:uid="{FA4BACA3-4199-498F-A2A2-729F58438276}"/>
    <cellStyle name="Comma 2 2 2 3 4 3 3 2" xfId="5792" xr:uid="{7BA5A155-DEE5-4A24-B618-25ADD2E99DAD}"/>
    <cellStyle name="Comma 2 2 2 3 4 3 3 2 2" xfId="14845" xr:uid="{AFFC83BB-9F2A-49B7-99B1-F26787C06220}"/>
    <cellStyle name="Comma 2 2 2 3 4 3 3 3" xfId="8806" xr:uid="{44888CDC-237B-4E87-ABA7-1081CA50CEBB}"/>
    <cellStyle name="Comma 2 2 2 3 4 3 3 3 2" xfId="17859" xr:uid="{346D30D0-E666-4CB3-AD81-9E19CB476F67}"/>
    <cellStyle name="Comma 2 2 2 3 4 3 3 4" xfId="11827" xr:uid="{44C1C2C4-0E1C-4B29-872D-FF00A8CBF163}"/>
    <cellStyle name="Comma 2 2 2 3 4 3 4" xfId="3784" xr:uid="{A62ACDF3-61E2-4668-9963-3FE480C9B827}"/>
    <cellStyle name="Comma 2 2 2 3 4 3 4 2" xfId="12837" xr:uid="{9494DB08-B35E-42F1-865D-F3252B0D531A}"/>
    <cellStyle name="Comma 2 2 2 3 4 3 5" xfId="6798" xr:uid="{69C40D06-182A-4E88-94BC-1C6F0B42FC80}"/>
    <cellStyle name="Comma 2 2 2 3 4 3 5 2" xfId="15851" xr:uid="{53DA6D7A-2F93-4A0B-8830-1921F9EFAC43}"/>
    <cellStyle name="Comma 2 2 2 3 4 3 6" xfId="9819" xr:uid="{E6939C18-B947-41CF-9C79-91AB8D9D8DC4}"/>
    <cellStyle name="Comma 2 2 2 3 4 4" xfId="1464" xr:uid="{9BADC875-5E11-407F-BB8C-E8FBC9C8ABCA}"/>
    <cellStyle name="Comma 2 2 2 3 4 4 2" xfId="4543" xr:uid="{F197FF40-E2E1-4DB7-AA71-CD5B58E685E3}"/>
    <cellStyle name="Comma 2 2 2 3 4 4 2 2" xfId="13596" xr:uid="{52C1CD59-4505-495D-9EB1-441BC1E1BC11}"/>
    <cellStyle name="Comma 2 2 2 3 4 4 3" xfId="7557" xr:uid="{753F0C06-AC2C-455E-A53B-CFAB00D963CD}"/>
    <cellStyle name="Comma 2 2 2 3 4 4 3 2" xfId="16610" xr:uid="{C6065EE2-1B5A-42FD-B909-4C5DFB513E85}"/>
    <cellStyle name="Comma 2 2 2 3 4 4 4" xfId="10578" xr:uid="{F25B8582-8CE0-4148-A0D4-A8E6A85CD832}"/>
    <cellStyle name="Comma 2 2 2 3 4 5" xfId="2468" xr:uid="{81A634DF-9451-47E2-BD0E-824B8DD7DD4C}"/>
    <cellStyle name="Comma 2 2 2 3 4 5 2" xfId="5547" xr:uid="{70F34774-28B8-4B19-96AB-598964C63779}"/>
    <cellStyle name="Comma 2 2 2 3 4 5 2 2" xfId="14600" xr:uid="{4C24DB47-B09C-48EC-96D3-C5E41CF25855}"/>
    <cellStyle name="Comma 2 2 2 3 4 5 3" xfId="8561" xr:uid="{CCCE2B00-5128-43B1-B5C4-C0BB40BFF394}"/>
    <cellStyle name="Comma 2 2 2 3 4 5 3 2" xfId="17614" xr:uid="{5D845774-66D5-417D-9B73-29E4FC20A816}"/>
    <cellStyle name="Comma 2 2 2 3 4 5 4" xfId="11582" xr:uid="{9CB3556C-77C2-4D2D-A3F3-F078A0950F89}"/>
    <cellStyle name="Comma 2 2 2 3 4 6" xfId="3538" xr:uid="{813265FD-2AFC-4FFA-B246-57D55B22F774}"/>
    <cellStyle name="Comma 2 2 2 3 4 6 2" xfId="12591" xr:uid="{58657626-7617-456F-82BF-C5D4BCDEA53F}"/>
    <cellStyle name="Comma 2 2 2 3 4 7" xfId="6552" xr:uid="{B0CC1A94-4334-48C0-9426-461DC84ADCE9}"/>
    <cellStyle name="Comma 2 2 2 3 4 7 2" xfId="15605" xr:uid="{29AC21E9-347F-4873-B0C3-744014FFA964}"/>
    <cellStyle name="Comma 2 2 2 3 4 8" xfId="9572" xr:uid="{6A84FBD4-2801-4AF3-9A08-BEB3953EBF73}"/>
    <cellStyle name="Comma 2 2 2 3 5" xfId="706" xr:uid="{5EC1E1F4-36A2-4C50-BAEA-31BF4D8F420F}"/>
    <cellStyle name="Comma 2 2 2 3 5 2" xfId="1710" xr:uid="{13539E55-03A2-4C98-A158-E8F401EA2A62}"/>
    <cellStyle name="Comma 2 2 2 3 5 2 2" xfId="4789" xr:uid="{88C4FDFA-2794-4B9D-8F2C-A82ED8EC1959}"/>
    <cellStyle name="Comma 2 2 2 3 5 2 2 2" xfId="13842" xr:uid="{5E834B30-F19C-4A70-AEAC-A1E15C778016}"/>
    <cellStyle name="Comma 2 2 2 3 5 2 3" xfId="7803" xr:uid="{C5EF0C03-34C1-4378-970C-6C62C38DFD60}"/>
    <cellStyle name="Comma 2 2 2 3 5 2 3 2" xfId="16856" xr:uid="{711737AA-B51D-4911-9533-BDEB43F90AE1}"/>
    <cellStyle name="Comma 2 2 2 3 5 2 4" xfId="10824" xr:uid="{F1CC6B6C-3336-49F0-9297-DF5885FCAEC8}"/>
    <cellStyle name="Comma 2 2 2 3 5 3" xfId="2714" xr:uid="{053160C2-4D0A-424F-A9DC-16C38A87F720}"/>
    <cellStyle name="Comma 2 2 2 3 5 3 2" xfId="5793" xr:uid="{720EDE77-2F39-453D-A507-EE40957CB66E}"/>
    <cellStyle name="Comma 2 2 2 3 5 3 2 2" xfId="14846" xr:uid="{C9C19722-9383-4355-A575-B6D3AAB6A3EC}"/>
    <cellStyle name="Comma 2 2 2 3 5 3 3" xfId="8807" xr:uid="{125566AA-82A1-4C8D-AAD3-6590CF041252}"/>
    <cellStyle name="Comma 2 2 2 3 5 3 3 2" xfId="17860" xr:uid="{28462467-C612-4DB9-8706-656A876A6E87}"/>
    <cellStyle name="Comma 2 2 2 3 5 3 4" xfId="11828" xr:uid="{2AEAC346-DD85-4070-96F1-94F54AD1C979}"/>
    <cellStyle name="Comma 2 2 2 3 5 4" xfId="3785" xr:uid="{FB7FBDE5-5F43-4F86-B530-957BBB82720E}"/>
    <cellStyle name="Comma 2 2 2 3 5 4 2" xfId="12838" xr:uid="{C3296817-0F77-4E02-A3AB-95121FB82D22}"/>
    <cellStyle name="Comma 2 2 2 3 5 5" xfId="6799" xr:uid="{CA513963-6E93-4235-B80E-DF7A7D76FAC1}"/>
    <cellStyle name="Comma 2 2 2 3 5 5 2" xfId="15852" xr:uid="{A2FD236D-6018-4A4B-85BF-49017B32BD17}"/>
    <cellStyle name="Comma 2 2 2 3 5 6" xfId="9820" xr:uid="{D6D3BEC2-99FC-48B0-B83C-B678CF180516}"/>
    <cellStyle name="Comma 2 2 2 3 6" xfId="707" xr:uid="{03416965-44B8-481C-B0A3-3192E750AD45}"/>
    <cellStyle name="Comma 2 2 2 3 6 2" xfId="1711" xr:uid="{298991B2-952C-49CC-B70A-6125225DCB66}"/>
    <cellStyle name="Comma 2 2 2 3 6 2 2" xfId="4790" xr:uid="{C5B8CFDB-3B0C-49EA-AFE7-C67DAD341A8B}"/>
    <cellStyle name="Comma 2 2 2 3 6 2 2 2" xfId="13843" xr:uid="{490445BE-A35C-4BFC-A3A7-9089661F2EBE}"/>
    <cellStyle name="Comma 2 2 2 3 6 2 3" xfId="7804" xr:uid="{0128F5A3-3ACF-46A5-A214-4DD8C9710B9A}"/>
    <cellStyle name="Comma 2 2 2 3 6 2 3 2" xfId="16857" xr:uid="{3AFA27D4-5108-4F5B-9F38-52BBD659CD77}"/>
    <cellStyle name="Comma 2 2 2 3 6 2 4" xfId="10825" xr:uid="{58ECF9A0-FF72-4DF2-AF38-CF81CCA77AB1}"/>
    <cellStyle name="Comma 2 2 2 3 6 3" xfId="2715" xr:uid="{A2CE5946-7BE2-4E75-858C-C03F27FAB539}"/>
    <cellStyle name="Comma 2 2 2 3 6 3 2" xfId="5794" xr:uid="{E665000E-76BD-45A4-9B8A-7A204D587EF2}"/>
    <cellStyle name="Comma 2 2 2 3 6 3 2 2" xfId="14847" xr:uid="{05551E2B-958F-4609-B45E-783E8AE250EB}"/>
    <cellStyle name="Comma 2 2 2 3 6 3 3" xfId="8808" xr:uid="{BDD4F91A-A70E-494B-903C-94B295B0B58B}"/>
    <cellStyle name="Comma 2 2 2 3 6 3 3 2" xfId="17861" xr:uid="{E3E5DB34-9DF0-486C-B3E0-A63D5BC26497}"/>
    <cellStyle name="Comma 2 2 2 3 6 3 4" xfId="11829" xr:uid="{B730CEF7-8703-4E2D-9713-64CB947B3EA8}"/>
    <cellStyle name="Comma 2 2 2 3 6 4" xfId="3786" xr:uid="{5622EE24-2287-44F1-AA3A-CB2E36D031C5}"/>
    <cellStyle name="Comma 2 2 2 3 6 4 2" xfId="12839" xr:uid="{5C522825-B915-4E08-985E-484AC733D209}"/>
    <cellStyle name="Comma 2 2 2 3 6 5" xfId="6800" xr:uid="{BC436111-03A5-4DB3-9442-39D64DC0969E}"/>
    <cellStyle name="Comma 2 2 2 3 6 5 2" xfId="15853" xr:uid="{AAF019D9-86E6-4D2A-B253-4F8054FC5442}"/>
    <cellStyle name="Comma 2 2 2 3 6 6" xfId="9821" xr:uid="{F08E1F2F-BF62-4F89-B8E0-59B12B3BB76E}"/>
    <cellStyle name="Comma 2 2 2 3 7" xfId="1293" xr:uid="{D202B7D5-AE99-4651-8145-D24234B215A6}"/>
    <cellStyle name="Comma 2 2 2 3 7 2" xfId="4372" xr:uid="{55D90305-E0AD-4B2C-991F-4A60696390FB}"/>
    <cellStyle name="Comma 2 2 2 3 7 2 2" xfId="13425" xr:uid="{19A6E89D-4CED-4317-BE70-734856AADCD1}"/>
    <cellStyle name="Comma 2 2 2 3 7 3" xfId="7386" xr:uid="{A5546EFB-5ADF-4D35-B932-DDA457914B86}"/>
    <cellStyle name="Comma 2 2 2 3 7 3 2" xfId="16439" xr:uid="{574ECE8E-017B-403E-9440-3FA47DD5A6EC}"/>
    <cellStyle name="Comma 2 2 2 3 7 4" xfId="10407" xr:uid="{E8789370-CEA4-4278-BCC5-D9C1804D892D}"/>
    <cellStyle name="Comma 2 2 2 3 8" xfId="2297" xr:uid="{1B2E4095-8ECE-4A93-89D2-87194BF23790}"/>
    <cellStyle name="Comma 2 2 2 3 8 2" xfId="5376" xr:uid="{0FCF5C41-677C-4933-98E0-7DC8380337CB}"/>
    <cellStyle name="Comma 2 2 2 3 8 2 2" xfId="14429" xr:uid="{656E22D9-D83B-4B0F-940A-0785B4CE4552}"/>
    <cellStyle name="Comma 2 2 2 3 8 3" xfId="8390" xr:uid="{8E0F7CD2-8763-4D31-BC32-B238F95D375F}"/>
    <cellStyle name="Comma 2 2 2 3 8 3 2" xfId="17443" xr:uid="{61050B30-A7F3-4B2C-B158-FD32877D3F7C}"/>
    <cellStyle name="Comma 2 2 2 3 8 4" xfId="11411" xr:uid="{DCE85863-2EF1-48CF-AFD6-1B91022D6717}"/>
    <cellStyle name="Comma 2 2 2 3 9" xfId="3366" xr:uid="{3623D305-E85D-49E4-B6D0-8E3DD445811C}"/>
    <cellStyle name="Comma 2 2 2 3 9 2" xfId="12419" xr:uid="{E60F0C71-1567-4195-AD74-89D121A634C7}"/>
    <cellStyle name="Comma 2 2 2 4" xfId="195" xr:uid="{31F2D1AA-6283-4414-8230-540F85CF6C7A}"/>
    <cellStyle name="Comma 2 2 2 4 2" xfId="488" xr:uid="{83382171-0FA7-405B-8589-C5CB4C4F0A8F}"/>
    <cellStyle name="Comma 2 2 2 4 2 2" xfId="708" xr:uid="{C4A1FE35-3DFE-4769-9F88-4855CE21D93B}"/>
    <cellStyle name="Comma 2 2 2 4 2 2 2" xfId="1712" xr:uid="{3CEB828A-881E-4A10-BCCF-31C03A43DDA4}"/>
    <cellStyle name="Comma 2 2 2 4 2 2 2 2" xfId="4791" xr:uid="{F0F35249-8F82-492C-8252-2A4487B144F6}"/>
    <cellStyle name="Comma 2 2 2 4 2 2 2 2 2" xfId="13844" xr:uid="{B7DA4519-CC2D-4314-8BDE-AA3FCD5DD5B2}"/>
    <cellStyle name="Comma 2 2 2 4 2 2 2 3" xfId="7805" xr:uid="{E6CFD349-64D2-494B-A129-B0C6C644F39D}"/>
    <cellStyle name="Comma 2 2 2 4 2 2 2 3 2" xfId="16858" xr:uid="{D6CF49DF-EEBB-4B9F-B9E6-826F8C09F49F}"/>
    <cellStyle name="Comma 2 2 2 4 2 2 2 4" xfId="10826" xr:uid="{B7335544-D9D3-4072-B758-AC72DD757894}"/>
    <cellStyle name="Comma 2 2 2 4 2 2 3" xfId="2716" xr:uid="{ECAF4B9B-5A84-4FB9-89CA-4BC617517B42}"/>
    <cellStyle name="Comma 2 2 2 4 2 2 3 2" xfId="5795" xr:uid="{C1D01034-B242-4176-838A-4632A7453EAD}"/>
    <cellStyle name="Comma 2 2 2 4 2 2 3 2 2" xfId="14848" xr:uid="{0E909971-81CC-4170-8057-83D227324D22}"/>
    <cellStyle name="Comma 2 2 2 4 2 2 3 3" xfId="8809" xr:uid="{A026E1E8-F019-4A25-B734-FB64FCB5A654}"/>
    <cellStyle name="Comma 2 2 2 4 2 2 3 3 2" xfId="17862" xr:uid="{39CBAD41-7313-4819-AA6D-ED3C55F2E484}"/>
    <cellStyle name="Comma 2 2 2 4 2 2 3 4" xfId="11830" xr:uid="{255F4E5A-6C32-4E8C-9F16-A71AFE448649}"/>
    <cellStyle name="Comma 2 2 2 4 2 2 4" xfId="3787" xr:uid="{273F0DF9-9301-4FC1-93EC-A5D418550E9E}"/>
    <cellStyle name="Comma 2 2 2 4 2 2 4 2" xfId="12840" xr:uid="{C89719BD-9BC7-415F-BD11-B1041CA15AFE}"/>
    <cellStyle name="Comma 2 2 2 4 2 2 5" xfId="6801" xr:uid="{91DA5651-4270-40F7-B1AC-37A0543EA995}"/>
    <cellStyle name="Comma 2 2 2 4 2 2 5 2" xfId="15854" xr:uid="{15955D10-C006-418F-B826-68D363048E48}"/>
    <cellStyle name="Comma 2 2 2 4 2 2 6" xfId="9822" xr:uid="{9902A46D-C202-4D30-9CBC-433DF953E1F1}"/>
    <cellStyle name="Comma 2 2 2 4 2 3" xfId="709" xr:uid="{7EC9623B-2BCD-4F63-9E0E-BA642557BA4C}"/>
    <cellStyle name="Comma 2 2 2 4 2 3 2" xfId="1713" xr:uid="{2BED0D73-EB35-42B7-AC72-120219C18CB6}"/>
    <cellStyle name="Comma 2 2 2 4 2 3 2 2" xfId="4792" xr:uid="{A8AAA58F-962E-42C5-99D1-707694616C39}"/>
    <cellStyle name="Comma 2 2 2 4 2 3 2 2 2" xfId="13845" xr:uid="{4E1690DB-76B9-4BFE-A001-976C3258FB87}"/>
    <cellStyle name="Comma 2 2 2 4 2 3 2 3" xfId="7806" xr:uid="{CD01F7CD-ABEF-4ECE-B9E7-37DB82738C30}"/>
    <cellStyle name="Comma 2 2 2 4 2 3 2 3 2" xfId="16859" xr:uid="{AD179B66-F041-4368-A84F-33C803861A8B}"/>
    <cellStyle name="Comma 2 2 2 4 2 3 2 4" xfId="10827" xr:uid="{11D8FB06-3D49-485A-980D-67C8B7C0F3C9}"/>
    <cellStyle name="Comma 2 2 2 4 2 3 3" xfId="2717" xr:uid="{E638F300-01A8-441B-B705-3782E05B685A}"/>
    <cellStyle name="Comma 2 2 2 4 2 3 3 2" xfId="5796" xr:uid="{C1B65116-8313-4E65-93A8-EB319E6AAC58}"/>
    <cellStyle name="Comma 2 2 2 4 2 3 3 2 2" xfId="14849" xr:uid="{C7559065-5578-47E8-B7E2-1EABD03A9DD0}"/>
    <cellStyle name="Comma 2 2 2 4 2 3 3 3" xfId="8810" xr:uid="{4DEB51C3-AF4D-4025-B336-33BC3C8CF501}"/>
    <cellStyle name="Comma 2 2 2 4 2 3 3 3 2" xfId="17863" xr:uid="{E96993BC-FEDA-4EF3-9CC8-B8C289CD59C3}"/>
    <cellStyle name="Comma 2 2 2 4 2 3 3 4" xfId="11831" xr:uid="{C71B9C59-C11C-40CF-AFAB-8DFE52B9AAA1}"/>
    <cellStyle name="Comma 2 2 2 4 2 3 4" xfId="3788" xr:uid="{C79591E2-0ADA-4393-94E4-797B29EA388B}"/>
    <cellStyle name="Comma 2 2 2 4 2 3 4 2" xfId="12841" xr:uid="{80A0D2A0-23B2-4BC5-9D28-88DE30BE21B7}"/>
    <cellStyle name="Comma 2 2 2 4 2 3 5" xfId="6802" xr:uid="{DAB8995D-E872-4D5B-A8EF-960E7B8BCCC5}"/>
    <cellStyle name="Comma 2 2 2 4 2 3 5 2" xfId="15855" xr:uid="{B2995C4A-D60A-43F9-B7CA-8D842849D28B}"/>
    <cellStyle name="Comma 2 2 2 4 2 3 6" xfId="9823" xr:uid="{2491EF96-B495-4D10-9014-2EED34436B09}"/>
    <cellStyle name="Comma 2 2 2 4 2 4" xfId="1497" xr:uid="{C5B4089E-1C3D-48FE-9CCB-C0C7A767F6A7}"/>
    <cellStyle name="Comma 2 2 2 4 2 4 2" xfId="4576" xr:uid="{17D5EC87-377D-424E-B856-006A0A66F0FB}"/>
    <cellStyle name="Comma 2 2 2 4 2 4 2 2" xfId="13629" xr:uid="{BB7ED0FB-73B3-4CCF-8EDC-4B407AEDA2FD}"/>
    <cellStyle name="Comma 2 2 2 4 2 4 3" xfId="7590" xr:uid="{4DA9C715-DB20-4623-B872-57F6982AA713}"/>
    <cellStyle name="Comma 2 2 2 4 2 4 3 2" xfId="16643" xr:uid="{768F26BA-000D-4E3A-9B85-80CCECD04D4A}"/>
    <cellStyle name="Comma 2 2 2 4 2 4 4" xfId="10611" xr:uid="{183C7D0F-1459-494C-B52D-AEF3AC3B3E79}"/>
    <cellStyle name="Comma 2 2 2 4 2 5" xfId="2501" xr:uid="{87030FD4-8DEF-4D60-AC88-A9F4DD67B2E5}"/>
    <cellStyle name="Comma 2 2 2 4 2 5 2" xfId="5580" xr:uid="{F0AE6713-D8F6-4E51-956F-E13F9CFC9EAF}"/>
    <cellStyle name="Comma 2 2 2 4 2 5 2 2" xfId="14633" xr:uid="{5BF31D9B-A63F-47DE-8BEB-91EA407F66E1}"/>
    <cellStyle name="Comma 2 2 2 4 2 5 3" xfId="8594" xr:uid="{1F2B2C19-02CC-4D41-8013-242712497FBA}"/>
    <cellStyle name="Comma 2 2 2 4 2 5 3 2" xfId="17647" xr:uid="{E6B7FE2F-8DF9-4B0E-8AFA-6EAD7B6630EB}"/>
    <cellStyle name="Comma 2 2 2 4 2 5 4" xfId="11615" xr:uid="{CB961141-F371-4C70-B240-285DFEA6A9EB}"/>
    <cellStyle name="Comma 2 2 2 4 2 6" xfId="3571" xr:uid="{510F64E4-4199-47E2-A36B-EE1E344F391D}"/>
    <cellStyle name="Comma 2 2 2 4 2 6 2" xfId="12624" xr:uid="{AE73ABC9-3F35-46DD-A648-7216D1F80606}"/>
    <cellStyle name="Comma 2 2 2 4 2 7" xfId="6585" xr:uid="{026B5ABD-1D53-4543-8639-CEDBD389DBF7}"/>
    <cellStyle name="Comma 2 2 2 4 2 7 2" xfId="15638" xr:uid="{E7F9B1E4-ACFC-4353-A209-070C4195F813}"/>
    <cellStyle name="Comma 2 2 2 4 2 8" xfId="9605" xr:uid="{669A9F87-70DF-4ADE-A389-7F00FA479C52}"/>
    <cellStyle name="Comma 2 2 2 4 3" xfId="710" xr:uid="{6BC75576-9B4F-4054-8E9F-DE9F8516C882}"/>
    <cellStyle name="Comma 2 2 2 4 3 2" xfId="1714" xr:uid="{FD2B7F30-AA34-4328-A479-761A436AE9F6}"/>
    <cellStyle name="Comma 2 2 2 4 3 2 2" xfId="4793" xr:uid="{DBAA7646-B302-4A28-91C9-7AE45D86C757}"/>
    <cellStyle name="Comma 2 2 2 4 3 2 2 2" xfId="13846" xr:uid="{09BE60D6-4FE3-4A8F-BE4C-B439ECA6F6BD}"/>
    <cellStyle name="Comma 2 2 2 4 3 2 3" xfId="7807" xr:uid="{D053AF6B-5624-47E5-B8EE-C5AC97314F27}"/>
    <cellStyle name="Comma 2 2 2 4 3 2 3 2" xfId="16860" xr:uid="{5C16F0DC-67D8-41BE-AF0C-69DC350A305D}"/>
    <cellStyle name="Comma 2 2 2 4 3 2 4" xfId="10828" xr:uid="{4D19CD14-7709-47C2-A085-F70DA36D7A45}"/>
    <cellStyle name="Comma 2 2 2 4 3 3" xfId="2718" xr:uid="{31725775-7627-44A4-9BBA-95787D28E3A4}"/>
    <cellStyle name="Comma 2 2 2 4 3 3 2" xfId="5797" xr:uid="{E201A87D-C53A-4739-8BAA-8865D9A46DAB}"/>
    <cellStyle name="Comma 2 2 2 4 3 3 2 2" xfId="14850" xr:uid="{EC25525B-2C88-43A0-9F27-F70A93FECC98}"/>
    <cellStyle name="Comma 2 2 2 4 3 3 3" xfId="8811" xr:uid="{3AFD33D4-3C69-4F7A-9480-A3260AFCEA8D}"/>
    <cellStyle name="Comma 2 2 2 4 3 3 3 2" xfId="17864" xr:uid="{3250F458-C59F-461F-A6D0-2426F43A1526}"/>
    <cellStyle name="Comma 2 2 2 4 3 3 4" xfId="11832" xr:uid="{92B3BED0-FD50-4FF4-8C7C-5E108E6A5F2B}"/>
    <cellStyle name="Comma 2 2 2 4 3 4" xfId="3789" xr:uid="{F1ED88B2-FA77-4B9E-A7F8-F79060E48248}"/>
    <cellStyle name="Comma 2 2 2 4 3 4 2" xfId="12842" xr:uid="{8DD82956-0142-43FF-AF82-633D3EDA3EE7}"/>
    <cellStyle name="Comma 2 2 2 4 3 5" xfId="6803" xr:uid="{2AC338FD-0148-43C8-90A9-EF960A44B14B}"/>
    <cellStyle name="Comma 2 2 2 4 3 5 2" xfId="15856" xr:uid="{99D0D25E-1FD8-481C-9132-C6AAB536244A}"/>
    <cellStyle name="Comma 2 2 2 4 3 6" xfId="9824" xr:uid="{1F405AB6-CF8B-4C5F-9517-E7B7ECCA7677}"/>
    <cellStyle name="Comma 2 2 2 4 4" xfId="711" xr:uid="{3DC2A613-1044-4D3B-98DC-AED9CC4B07F2}"/>
    <cellStyle name="Comma 2 2 2 4 4 2" xfId="1715" xr:uid="{58FE4D51-CC7E-48AF-8515-2F96FA0C2A02}"/>
    <cellStyle name="Comma 2 2 2 4 4 2 2" xfId="4794" xr:uid="{0138D4B9-42AB-4EE0-93BA-AA399BBCD4FA}"/>
    <cellStyle name="Comma 2 2 2 4 4 2 2 2" xfId="13847" xr:uid="{AEE9D157-5B69-4EDD-B12C-FF21A3DBF789}"/>
    <cellStyle name="Comma 2 2 2 4 4 2 3" xfId="7808" xr:uid="{5DB51059-E524-47E0-A757-C60ABD89C215}"/>
    <cellStyle name="Comma 2 2 2 4 4 2 3 2" xfId="16861" xr:uid="{D3F4B470-A3A9-4ACD-B095-9453B14C74D1}"/>
    <cellStyle name="Comma 2 2 2 4 4 2 4" xfId="10829" xr:uid="{80B8FCFD-F014-4ED3-A417-91EAAAA09DA7}"/>
    <cellStyle name="Comma 2 2 2 4 4 3" xfId="2719" xr:uid="{BB39AC1E-CAE5-4CBE-95BC-26EAF9D6B752}"/>
    <cellStyle name="Comma 2 2 2 4 4 3 2" xfId="5798" xr:uid="{A24EA301-C2D4-452E-9E37-CAC14989A182}"/>
    <cellStyle name="Comma 2 2 2 4 4 3 2 2" xfId="14851" xr:uid="{93ED581E-6492-4C52-AA33-ADC5BD98D69A}"/>
    <cellStyle name="Comma 2 2 2 4 4 3 3" xfId="8812" xr:uid="{F2D63C10-093E-4FE5-8892-4B036A1601AD}"/>
    <cellStyle name="Comma 2 2 2 4 4 3 3 2" xfId="17865" xr:uid="{B0C3095B-1474-4B00-B78E-7BB209392329}"/>
    <cellStyle name="Comma 2 2 2 4 4 3 4" xfId="11833" xr:uid="{EEA03EF0-716F-4B60-83EF-CEDD60EB0AA4}"/>
    <cellStyle name="Comma 2 2 2 4 4 4" xfId="3790" xr:uid="{E8E1940B-E3CA-4C96-9070-5877B94F3E5E}"/>
    <cellStyle name="Comma 2 2 2 4 4 4 2" xfId="12843" xr:uid="{CC5283E4-1B79-4061-B6DC-1FD3F14AA067}"/>
    <cellStyle name="Comma 2 2 2 4 4 5" xfId="6804" xr:uid="{17599164-56F3-4C81-8154-46AF1D7B0FCE}"/>
    <cellStyle name="Comma 2 2 2 4 4 5 2" xfId="15857" xr:uid="{61F9896A-99DB-4629-82B3-7841573AEEAE}"/>
    <cellStyle name="Comma 2 2 2 4 4 6" xfId="9825" xr:uid="{BB0A05B2-E346-4E38-B5D0-150441A21A33}"/>
    <cellStyle name="Comma 2 2 2 4 5" xfId="1326" xr:uid="{0958B4FE-D4C5-479C-9067-D4F21EA431BB}"/>
    <cellStyle name="Comma 2 2 2 4 5 2" xfId="4405" xr:uid="{F1937181-A4B4-45FA-80EC-E9AF3DC682F9}"/>
    <cellStyle name="Comma 2 2 2 4 5 2 2" xfId="13458" xr:uid="{5FD4EE8C-33AA-4E40-8A89-47999065EC24}"/>
    <cellStyle name="Comma 2 2 2 4 5 3" xfId="7419" xr:uid="{B75DB69A-41DE-46E9-9F82-1B6E64C42132}"/>
    <cellStyle name="Comma 2 2 2 4 5 3 2" xfId="16472" xr:uid="{3E54665E-C9D6-48C8-A9F2-7081311CD24C}"/>
    <cellStyle name="Comma 2 2 2 4 5 4" xfId="10440" xr:uid="{6181B851-B908-41AB-BA1A-CEFAB0FD636F}"/>
    <cellStyle name="Comma 2 2 2 4 6" xfId="2330" xr:uid="{3AA01A7A-8930-4658-9357-AFBE32F46037}"/>
    <cellStyle name="Comma 2 2 2 4 6 2" xfId="5409" xr:uid="{2EE3AC6D-8BA5-45AC-B89F-A45DF8A3489F}"/>
    <cellStyle name="Comma 2 2 2 4 6 2 2" xfId="14462" xr:uid="{1F7AFED4-67F4-4313-A501-AB1D6B0F61B7}"/>
    <cellStyle name="Comma 2 2 2 4 6 3" xfId="8423" xr:uid="{CF47535E-BE9D-4A66-A5F9-53F666BE1E2F}"/>
    <cellStyle name="Comma 2 2 2 4 6 3 2" xfId="17476" xr:uid="{10939E1E-CEF4-4F83-9A18-CE0EA1A56BC8}"/>
    <cellStyle name="Comma 2 2 2 4 6 4" xfId="11444" xr:uid="{8DD766D0-67A3-4FF0-A889-5637569DD920}"/>
    <cellStyle name="Comma 2 2 2 4 7" xfId="3399" xr:uid="{341831DC-061E-4212-B15F-B13F4D80D546}"/>
    <cellStyle name="Comma 2 2 2 4 7 2" xfId="12452" xr:uid="{B23DF18D-54DE-4BBD-AB40-58007B583B95}"/>
    <cellStyle name="Comma 2 2 2 4 8" xfId="6413" xr:uid="{6913643C-297A-425F-BC31-B545B3C26675}"/>
    <cellStyle name="Comma 2 2 2 4 8 2" xfId="15466" xr:uid="{EAAEA30D-7F93-4B39-B735-1FD96C06B497}"/>
    <cellStyle name="Comma 2 2 2 4 9" xfId="9433" xr:uid="{D99DD0D9-6998-4834-9EC6-80546C71CE58}"/>
    <cellStyle name="Comma 2 2 2 5" xfId="331" xr:uid="{A88E4E94-5428-4980-A797-DCE3A1B9D4CF}"/>
    <cellStyle name="Comma 2 2 2 5 2" xfId="529" xr:uid="{F501FDE1-E7FB-4207-85F6-F3427667D8C2}"/>
    <cellStyle name="Comma 2 2 2 5 2 2" xfId="712" xr:uid="{7F6841F8-48C2-43F7-95BE-32E0B19CD0C7}"/>
    <cellStyle name="Comma 2 2 2 5 2 2 2" xfId="1716" xr:uid="{54AA2BA0-241A-4405-9B63-648583F3544E}"/>
    <cellStyle name="Comma 2 2 2 5 2 2 2 2" xfId="4795" xr:uid="{0CEEC9B7-7C4C-41C0-9C36-079F2385EAA6}"/>
    <cellStyle name="Comma 2 2 2 5 2 2 2 2 2" xfId="13848" xr:uid="{89C95B45-9C05-4385-A7DD-3EE54F37C508}"/>
    <cellStyle name="Comma 2 2 2 5 2 2 2 3" xfId="7809" xr:uid="{AE99FA10-A881-4877-9346-8A6ACFFD67F6}"/>
    <cellStyle name="Comma 2 2 2 5 2 2 2 3 2" xfId="16862" xr:uid="{4847FE3E-1444-4E79-B533-9F4BA1134AC7}"/>
    <cellStyle name="Comma 2 2 2 5 2 2 2 4" xfId="10830" xr:uid="{7340E523-4566-4660-ACD3-4E035971A92E}"/>
    <cellStyle name="Comma 2 2 2 5 2 2 3" xfId="2720" xr:uid="{0558A7E9-E7C4-4BCF-B44A-0BDD10FC7A74}"/>
    <cellStyle name="Comma 2 2 2 5 2 2 3 2" xfId="5799" xr:uid="{82397C4A-C406-4873-984E-4695B8EEEA5D}"/>
    <cellStyle name="Comma 2 2 2 5 2 2 3 2 2" xfId="14852" xr:uid="{6DC55F9B-C48E-4BF5-B2CC-B7E83381FDC4}"/>
    <cellStyle name="Comma 2 2 2 5 2 2 3 3" xfId="8813" xr:uid="{481DBD12-7DF9-4DB0-BE14-15CC79F46EAB}"/>
    <cellStyle name="Comma 2 2 2 5 2 2 3 3 2" xfId="17866" xr:uid="{F5983DB0-B0D3-4ACD-9F11-BC4474FF0821}"/>
    <cellStyle name="Comma 2 2 2 5 2 2 3 4" xfId="11834" xr:uid="{CD8E5E60-C135-4361-8E6B-286942ED05EF}"/>
    <cellStyle name="Comma 2 2 2 5 2 2 4" xfId="3791" xr:uid="{54988A9D-9EEF-46B9-8E37-4236EDB4921E}"/>
    <cellStyle name="Comma 2 2 2 5 2 2 4 2" xfId="12844" xr:uid="{BC6A51C0-1D45-443B-A2AE-B05C75159FA4}"/>
    <cellStyle name="Comma 2 2 2 5 2 2 5" xfId="6805" xr:uid="{25FE48A7-16E1-47B5-8021-2516A26AED02}"/>
    <cellStyle name="Comma 2 2 2 5 2 2 5 2" xfId="15858" xr:uid="{B5D107F3-3C36-4EFC-8291-668BB100EE61}"/>
    <cellStyle name="Comma 2 2 2 5 2 2 6" xfId="9826" xr:uid="{F15AEDD2-EE51-4976-9787-18ADFBCE38CF}"/>
    <cellStyle name="Comma 2 2 2 5 2 3" xfId="713" xr:uid="{ACBF1744-F879-49B8-901B-A55FCC791CC3}"/>
    <cellStyle name="Comma 2 2 2 5 2 3 2" xfId="1717" xr:uid="{31B741CC-7D5D-411F-BF32-CE9875FADF15}"/>
    <cellStyle name="Comma 2 2 2 5 2 3 2 2" xfId="4796" xr:uid="{7358159E-6D42-44AE-A715-AE4FA2E5004A}"/>
    <cellStyle name="Comma 2 2 2 5 2 3 2 2 2" xfId="13849" xr:uid="{38470EA6-0E7C-4C39-A978-31743B6CDFBE}"/>
    <cellStyle name="Comma 2 2 2 5 2 3 2 3" xfId="7810" xr:uid="{A086D47D-8732-4EB4-85FB-1D749A955B30}"/>
    <cellStyle name="Comma 2 2 2 5 2 3 2 3 2" xfId="16863" xr:uid="{691E93FD-993C-4632-990D-AB829FC6C3AF}"/>
    <cellStyle name="Comma 2 2 2 5 2 3 2 4" xfId="10831" xr:uid="{ACE23B4B-818B-4E09-A155-E44EAAE58C45}"/>
    <cellStyle name="Comma 2 2 2 5 2 3 3" xfId="2721" xr:uid="{BB5D3965-101B-4F0D-9BAF-016A4795A986}"/>
    <cellStyle name="Comma 2 2 2 5 2 3 3 2" xfId="5800" xr:uid="{AE1489A5-F707-4642-B008-A8A192EBF8DB}"/>
    <cellStyle name="Comma 2 2 2 5 2 3 3 2 2" xfId="14853" xr:uid="{1305C994-BE45-462B-9132-F93109FDC276}"/>
    <cellStyle name="Comma 2 2 2 5 2 3 3 3" xfId="8814" xr:uid="{790AD920-0FE3-4874-B802-5B1F44828EFB}"/>
    <cellStyle name="Comma 2 2 2 5 2 3 3 3 2" xfId="17867" xr:uid="{3F0C88D4-3318-4DFA-88DC-74BAAFD8049B}"/>
    <cellStyle name="Comma 2 2 2 5 2 3 3 4" xfId="11835" xr:uid="{2F7141B3-BE18-4431-82E4-AB470F7A7824}"/>
    <cellStyle name="Comma 2 2 2 5 2 3 4" xfId="3792" xr:uid="{7B69E486-272B-4456-9933-DB37C372C39C}"/>
    <cellStyle name="Comma 2 2 2 5 2 3 4 2" xfId="12845" xr:uid="{06DDA5B7-393B-41E2-868A-51F3DC8AA807}"/>
    <cellStyle name="Comma 2 2 2 5 2 3 5" xfId="6806" xr:uid="{37E49211-AF53-4EF9-879A-E9D92E22FFAA}"/>
    <cellStyle name="Comma 2 2 2 5 2 3 5 2" xfId="15859" xr:uid="{6A7A73C2-38CD-4C8F-A16E-EDA646642C3F}"/>
    <cellStyle name="Comma 2 2 2 5 2 3 6" xfId="9827" xr:uid="{875F57A3-31F3-40C9-8895-86D456569D8D}"/>
    <cellStyle name="Comma 2 2 2 5 2 4" xfId="1536" xr:uid="{F7C13A67-C4A1-4EB2-836E-775256F2CE3E}"/>
    <cellStyle name="Comma 2 2 2 5 2 4 2" xfId="4615" xr:uid="{BE6A779A-F4B3-4EF6-9BDF-C9F9B3F184E9}"/>
    <cellStyle name="Comma 2 2 2 5 2 4 2 2" xfId="13668" xr:uid="{CAC6ECDB-E719-4D6F-8CCD-F189AF6EFB52}"/>
    <cellStyle name="Comma 2 2 2 5 2 4 3" xfId="7629" xr:uid="{BD61FBBF-1F4D-402B-8E63-E2C39CD97BF8}"/>
    <cellStyle name="Comma 2 2 2 5 2 4 3 2" xfId="16682" xr:uid="{43A39A1F-5BA7-4411-B48F-776223DB4341}"/>
    <cellStyle name="Comma 2 2 2 5 2 4 4" xfId="10650" xr:uid="{9E1AAF84-5C85-481F-AD79-E4E8ACE93DB0}"/>
    <cellStyle name="Comma 2 2 2 5 2 5" xfId="2540" xr:uid="{ECDAE1DA-3B6A-481F-8EA6-CA4CB5041858}"/>
    <cellStyle name="Comma 2 2 2 5 2 5 2" xfId="5619" xr:uid="{6F7609CB-A3B3-46FF-8A83-8B8F92127B2F}"/>
    <cellStyle name="Comma 2 2 2 5 2 5 2 2" xfId="14672" xr:uid="{D37A13C9-8D0C-4B05-9D03-257B2AA8E826}"/>
    <cellStyle name="Comma 2 2 2 5 2 5 3" xfId="8633" xr:uid="{8C4A3980-F0A3-4408-BCD1-FEB94B98073E}"/>
    <cellStyle name="Comma 2 2 2 5 2 5 3 2" xfId="17686" xr:uid="{40673A9B-60BE-49C6-BE08-F1B3CA61D800}"/>
    <cellStyle name="Comma 2 2 2 5 2 5 4" xfId="11654" xr:uid="{9B4EB4C3-B610-43FD-984A-2DFBB1B29639}"/>
    <cellStyle name="Comma 2 2 2 5 2 6" xfId="3610" xr:uid="{3E35CFA4-3CF9-419B-A9BF-B4217281E5DC}"/>
    <cellStyle name="Comma 2 2 2 5 2 6 2" xfId="12663" xr:uid="{90870101-E9A5-43D8-A3E5-0AD677A285C7}"/>
    <cellStyle name="Comma 2 2 2 5 2 7" xfId="6624" xr:uid="{2465941F-24F2-40A5-9C8D-4E903CCC06BD}"/>
    <cellStyle name="Comma 2 2 2 5 2 7 2" xfId="15677" xr:uid="{D19F041B-1EB0-4860-A1A2-56BA02F59D45}"/>
    <cellStyle name="Comma 2 2 2 5 2 8" xfId="9644" xr:uid="{92EF652F-C50F-4187-A043-959E57E5A4B4}"/>
    <cellStyle name="Comma 2 2 2 5 3" xfId="714" xr:uid="{BE92C2ED-33E3-497F-8EB9-12B0F4D19A4A}"/>
    <cellStyle name="Comma 2 2 2 5 3 2" xfId="1718" xr:uid="{154E7BD0-99D7-4A8E-8E77-89D605561387}"/>
    <cellStyle name="Comma 2 2 2 5 3 2 2" xfId="4797" xr:uid="{9CA0CD75-EFE6-4BE5-A67C-2A7FA81AE38E}"/>
    <cellStyle name="Comma 2 2 2 5 3 2 2 2" xfId="13850" xr:uid="{65BB49F5-5919-4502-B502-9147A54AD461}"/>
    <cellStyle name="Comma 2 2 2 5 3 2 3" xfId="7811" xr:uid="{17329B54-ED86-42BB-9AB0-AD2E6F261806}"/>
    <cellStyle name="Comma 2 2 2 5 3 2 3 2" xfId="16864" xr:uid="{4738DEA2-08CF-4BBF-ADFF-ECDB1B70550E}"/>
    <cellStyle name="Comma 2 2 2 5 3 2 4" xfId="10832" xr:uid="{2CF0BEA6-8C13-4985-BCB0-2019DDABE006}"/>
    <cellStyle name="Comma 2 2 2 5 3 3" xfId="2722" xr:uid="{4F3D3C5A-956F-4794-A719-FD0BEEC79F0D}"/>
    <cellStyle name="Comma 2 2 2 5 3 3 2" xfId="5801" xr:uid="{EE832674-F1B5-4188-9DE2-7B1FD0E30112}"/>
    <cellStyle name="Comma 2 2 2 5 3 3 2 2" xfId="14854" xr:uid="{1028EC7E-B02A-4C45-8147-8DE1FB5F17B7}"/>
    <cellStyle name="Comma 2 2 2 5 3 3 3" xfId="8815" xr:uid="{B05B4519-144C-4017-A400-CC3E3CA89A1A}"/>
    <cellStyle name="Comma 2 2 2 5 3 3 3 2" xfId="17868" xr:uid="{572293CC-4C1B-4C82-B7DA-B32E5ABC4999}"/>
    <cellStyle name="Comma 2 2 2 5 3 3 4" xfId="11836" xr:uid="{5EDB698B-5E17-4135-9351-34D556F56E1F}"/>
    <cellStyle name="Comma 2 2 2 5 3 4" xfId="3793" xr:uid="{14DE870E-AEAB-4EA2-B18F-E22AA52E6878}"/>
    <cellStyle name="Comma 2 2 2 5 3 4 2" xfId="12846" xr:uid="{2C72929C-1A19-41B2-B8AE-2A9F80DFC3BA}"/>
    <cellStyle name="Comma 2 2 2 5 3 5" xfId="6807" xr:uid="{12C581F8-9EF3-4445-92B1-688B4A9106D3}"/>
    <cellStyle name="Comma 2 2 2 5 3 5 2" xfId="15860" xr:uid="{9774EA6F-7F91-4CC8-8B7F-EC31AEEF7897}"/>
    <cellStyle name="Comma 2 2 2 5 3 6" xfId="9828" xr:uid="{673C1232-2AC8-4BEC-950D-D709F94FDD39}"/>
    <cellStyle name="Comma 2 2 2 5 4" xfId="715" xr:uid="{2540D796-ED75-4EA0-9B59-4CE12874B7EF}"/>
    <cellStyle name="Comma 2 2 2 5 4 2" xfId="1719" xr:uid="{07E8668A-C018-460D-8BF7-D1B873E453C5}"/>
    <cellStyle name="Comma 2 2 2 5 4 2 2" xfId="4798" xr:uid="{DEA9CDAF-69DE-4A04-9390-B499E31F4C1B}"/>
    <cellStyle name="Comma 2 2 2 5 4 2 2 2" xfId="13851" xr:uid="{788EC9AF-B5BB-4899-947A-C46BE7A2D1F0}"/>
    <cellStyle name="Comma 2 2 2 5 4 2 3" xfId="7812" xr:uid="{1F2CEFE5-27D4-4808-B173-E1A20E50897A}"/>
    <cellStyle name="Comma 2 2 2 5 4 2 3 2" xfId="16865" xr:uid="{8331C1DB-1267-4231-A82E-CBC02ABEB6EB}"/>
    <cellStyle name="Comma 2 2 2 5 4 2 4" xfId="10833" xr:uid="{52A674F0-CBE2-470C-915C-DD93A4CD77A6}"/>
    <cellStyle name="Comma 2 2 2 5 4 3" xfId="2723" xr:uid="{7032245B-E981-4C7E-B897-98039D38E925}"/>
    <cellStyle name="Comma 2 2 2 5 4 3 2" xfId="5802" xr:uid="{D8F325FE-4E7A-40A5-BF48-13C34FD1A041}"/>
    <cellStyle name="Comma 2 2 2 5 4 3 2 2" xfId="14855" xr:uid="{41093A1A-10D9-41C8-B488-CA6DFA8BE1DE}"/>
    <cellStyle name="Comma 2 2 2 5 4 3 3" xfId="8816" xr:uid="{4DF885D3-0784-4E35-8676-B5F60DC697E0}"/>
    <cellStyle name="Comma 2 2 2 5 4 3 3 2" xfId="17869" xr:uid="{9E66F5C5-49BE-424D-98F4-84898EC9DBC7}"/>
    <cellStyle name="Comma 2 2 2 5 4 3 4" xfId="11837" xr:uid="{BF0240DE-2D43-4887-87D4-940ED56E1A45}"/>
    <cellStyle name="Comma 2 2 2 5 4 4" xfId="3794" xr:uid="{CD26FE3C-D15A-4348-9B33-FEA6C1522A34}"/>
    <cellStyle name="Comma 2 2 2 5 4 4 2" xfId="12847" xr:uid="{59B29CC8-0101-4F35-B97F-BBBD304AE82E}"/>
    <cellStyle name="Comma 2 2 2 5 4 5" xfId="6808" xr:uid="{5946290A-D715-4309-AA38-E4BDCD0EC7A8}"/>
    <cellStyle name="Comma 2 2 2 5 4 5 2" xfId="15861" xr:uid="{6820E9C2-5CF8-4291-83BA-4128FA6600D6}"/>
    <cellStyle name="Comma 2 2 2 5 4 6" xfId="9829" xr:uid="{D1F0D347-66F1-4606-9F01-FEA1435D9CA9}"/>
    <cellStyle name="Comma 2 2 2 5 5" xfId="1365" xr:uid="{70F0DB23-7B8B-48C2-B296-EE4C61E242CD}"/>
    <cellStyle name="Comma 2 2 2 5 5 2" xfId="4444" xr:uid="{A637423F-62E8-447F-8374-B8217E9D06DA}"/>
    <cellStyle name="Comma 2 2 2 5 5 2 2" xfId="13497" xr:uid="{8A28B9B3-DBAE-4A54-A50E-FDE1647EA92F}"/>
    <cellStyle name="Comma 2 2 2 5 5 3" xfId="7458" xr:uid="{7FFC0021-3115-4D62-9EDB-B402F2B25264}"/>
    <cellStyle name="Comma 2 2 2 5 5 3 2" xfId="16511" xr:uid="{A31E178B-A742-4EB9-8C08-08D06F9A781B}"/>
    <cellStyle name="Comma 2 2 2 5 5 4" xfId="10479" xr:uid="{1948CFBD-1840-436D-91B9-BD60762FCF08}"/>
    <cellStyle name="Comma 2 2 2 5 6" xfId="2369" xr:uid="{508C542A-2510-44F5-8E85-F694C7D6ABBD}"/>
    <cellStyle name="Comma 2 2 2 5 6 2" xfId="5448" xr:uid="{CB6F7363-FFE1-4599-B35B-90FC6238C276}"/>
    <cellStyle name="Comma 2 2 2 5 6 2 2" xfId="14501" xr:uid="{3C363E02-49EA-4027-8173-2DC629E2AD28}"/>
    <cellStyle name="Comma 2 2 2 5 6 3" xfId="8462" xr:uid="{0E1497EF-92DD-451C-8333-DD6D9BC4721A}"/>
    <cellStyle name="Comma 2 2 2 5 6 3 2" xfId="17515" xr:uid="{0A434C9D-082A-4CF7-B06E-47515C94A09B}"/>
    <cellStyle name="Comma 2 2 2 5 6 4" xfId="11483" xr:uid="{8360A2E7-9415-4D60-A363-8E26728E5071}"/>
    <cellStyle name="Comma 2 2 2 5 7" xfId="3438" xr:uid="{C3948B5F-ABAE-4DC2-B69E-DEDC68FC1BBF}"/>
    <cellStyle name="Comma 2 2 2 5 7 2" xfId="12491" xr:uid="{BAEC36F7-B33A-4629-BF3B-27F8C33DB43C}"/>
    <cellStyle name="Comma 2 2 2 5 8" xfId="6452" xr:uid="{5D67EA0B-7804-44CE-8602-6EFFBB182427}"/>
    <cellStyle name="Comma 2 2 2 5 8 2" xfId="15505" xr:uid="{755E817B-61B2-4705-8A28-893E35A69506}"/>
    <cellStyle name="Comma 2 2 2 5 9" xfId="9472" xr:uid="{FCFCDB81-B1AE-4C8F-93EB-741D0E185A27}"/>
    <cellStyle name="Comma 2 2 2 6" xfId="423" xr:uid="{008D2E90-DCE7-460A-B855-62ECDA1AD9F6}"/>
    <cellStyle name="Comma 2 2 2 6 2" xfId="716" xr:uid="{619EA4BE-6005-461A-9EED-20E397572755}"/>
    <cellStyle name="Comma 2 2 2 6 2 2" xfId="1720" xr:uid="{BCE81F47-4E13-4A45-B43D-EA10AD724CED}"/>
    <cellStyle name="Comma 2 2 2 6 2 2 2" xfId="4799" xr:uid="{DB1CD819-DFFF-475A-8016-9DF465246B58}"/>
    <cellStyle name="Comma 2 2 2 6 2 2 2 2" xfId="13852" xr:uid="{AA83B3C6-48C4-4273-8EDB-34B389A4E323}"/>
    <cellStyle name="Comma 2 2 2 6 2 2 3" xfId="7813" xr:uid="{7A9DEBBF-18B3-401C-BC2B-C9508E6592CE}"/>
    <cellStyle name="Comma 2 2 2 6 2 2 3 2" xfId="16866" xr:uid="{5DB5EFA7-8855-4FE6-9169-A7900C9C1CF4}"/>
    <cellStyle name="Comma 2 2 2 6 2 2 4" xfId="10834" xr:uid="{B30FCE30-AB53-47A6-B83E-7CE86C2D68ED}"/>
    <cellStyle name="Comma 2 2 2 6 2 3" xfId="2724" xr:uid="{40E5F221-34B8-4DBD-972E-13E0000AAE38}"/>
    <cellStyle name="Comma 2 2 2 6 2 3 2" xfId="5803" xr:uid="{B3045220-6E99-4FCF-9F26-3487DC0A4EB9}"/>
    <cellStyle name="Comma 2 2 2 6 2 3 2 2" xfId="14856" xr:uid="{37C1F5D6-89D2-4A85-B62F-701A91CA903B}"/>
    <cellStyle name="Comma 2 2 2 6 2 3 3" xfId="8817" xr:uid="{4E66718A-7305-4E97-A1AA-92816D77F559}"/>
    <cellStyle name="Comma 2 2 2 6 2 3 3 2" xfId="17870" xr:uid="{5171D459-CE37-41B2-870A-64CF078E6F79}"/>
    <cellStyle name="Comma 2 2 2 6 2 3 4" xfId="11838" xr:uid="{BC3547A1-525D-49C7-8499-A982779212D0}"/>
    <cellStyle name="Comma 2 2 2 6 2 4" xfId="3795" xr:uid="{7D3C3DE3-4496-4266-9C32-751E17DB5DCB}"/>
    <cellStyle name="Comma 2 2 2 6 2 4 2" xfId="12848" xr:uid="{FEE696A0-E4F7-408C-8FC8-CE76D5F1D862}"/>
    <cellStyle name="Comma 2 2 2 6 2 5" xfId="6809" xr:uid="{D1A3DACE-7D07-465C-8E21-335D16A3B44D}"/>
    <cellStyle name="Comma 2 2 2 6 2 5 2" xfId="15862" xr:uid="{A2569E65-35A4-43E0-B99D-37B6D4D80E74}"/>
    <cellStyle name="Comma 2 2 2 6 2 6" xfId="9830" xr:uid="{E9A22DAF-A4A2-40F3-A55D-CBB1A3D56BAE}"/>
    <cellStyle name="Comma 2 2 2 6 3" xfId="717" xr:uid="{3C34B116-1FFA-418B-9EA1-28DDE72F7FF0}"/>
    <cellStyle name="Comma 2 2 2 6 3 2" xfId="1721" xr:uid="{018512C4-F5AF-4265-8BF5-5606B10E4AC5}"/>
    <cellStyle name="Comma 2 2 2 6 3 2 2" xfId="4800" xr:uid="{EF0F73CD-8BD1-4CDE-9832-D7DAAC970C86}"/>
    <cellStyle name="Comma 2 2 2 6 3 2 2 2" xfId="13853" xr:uid="{F3669BAE-A146-46E6-9716-1D16FB575780}"/>
    <cellStyle name="Comma 2 2 2 6 3 2 3" xfId="7814" xr:uid="{EA354736-6C71-4C6A-AE62-B6242609145B}"/>
    <cellStyle name="Comma 2 2 2 6 3 2 3 2" xfId="16867" xr:uid="{F70AE0D7-A76B-4A77-A968-49633AEF797F}"/>
    <cellStyle name="Comma 2 2 2 6 3 2 4" xfId="10835" xr:uid="{0896278A-482B-4F50-AF9A-3FB1E52EFFCB}"/>
    <cellStyle name="Comma 2 2 2 6 3 3" xfId="2725" xr:uid="{8F68323D-57EF-422A-9B55-20532642450C}"/>
    <cellStyle name="Comma 2 2 2 6 3 3 2" xfId="5804" xr:uid="{59D4C7C5-0963-4694-922D-2A1A69EA5F0C}"/>
    <cellStyle name="Comma 2 2 2 6 3 3 2 2" xfId="14857" xr:uid="{B36DB9B4-A93F-4E96-BDDC-D877EFC8A9D9}"/>
    <cellStyle name="Comma 2 2 2 6 3 3 3" xfId="8818" xr:uid="{8FDD9C9F-B916-4C6C-8ED8-C398C1FE72ED}"/>
    <cellStyle name="Comma 2 2 2 6 3 3 3 2" xfId="17871" xr:uid="{0154B622-5398-4DC1-A4A3-CDAA060AF436}"/>
    <cellStyle name="Comma 2 2 2 6 3 3 4" xfId="11839" xr:uid="{BE679897-B5D9-4CC7-805F-26616FEB2C10}"/>
    <cellStyle name="Comma 2 2 2 6 3 4" xfId="3796" xr:uid="{1A9F46AE-0391-497A-802E-6A81E41CB855}"/>
    <cellStyle name="Comma 2 2 2 6 3 4 2" xfId="12849" xr:uid="{C674195B-2157-458D-8406-170D3CAD7F94}"/>
    <cellStyle name="Comma 2 2 2 6 3 5" xfId="6810" xr:uid="{6A162C38-EB4A-4C5F-86BC-BAAB38233B19}"/>
    <cellStyle name="Comma 2 2 2 6 3 5 2" xfId="15863" xr:uid="{73B1202E-D7EC-4488-B9F4-3B5611EE6BD7}"/>
    <cellStyle name="Comma 2 2 2 6 3 6" xfId="9831" xr:uid="{07DD00A4-37A8-4426-9D41-8847F2B5FD29}"/>
    <cellStyle name="Comma 2 2 2 6 4" xfId="1432" xr:uid="{52C8E90E-27E5-4E33-ACCA-D9492160462E}"/>
    <cellStyle name="Comma 2 2 2 6 4 2" xfId="4511" xr:uid="{5CB53B79-40A9-43F9-A47A-0F2E98D076CF}"/>
    <cellStyle name="Comma 2 2 2 6 4 2 2" xfId="13564" xr:uid="{26B43CC6-A918-42B1-8B90-94C05D63FDC0}"/>
    <cellStyle name="Comma 2 2 2 6 4 3" xfId="7525" xr:uid="{E9573C97-3FBD-4BF6-8300-DD1CB7128A51}"/>
    <cellStyle name="Comma 2 2 2 6 4 3 2" xfId="16578" xr:uid="{BCE0E43A-82AF-4209-A112-4AA3AC7BF724}"/>
    <cellStyle name="Comma 2 2 2 6 4 4" xfId="10546" xr:uid="{2C1C4C4F-E90E-4F5B-A58C-17CA3DE3438C}"/>
    <cellStyle name="Comma 2 2 2 6 5" xfId="2436" xr:uid="{CAD7FFD8-A64A-4EE6-93B9-B4207D4C0A1F}"/>
    <cellStyle name="Comma 2 2 2 6 5 2" xfId="5515" xr:uid="{FC81FB36-601B-49C5-8622-51AB1F89F1A5}"/>
    <cellStyle name="Comma 2 2 2 6 5 2 2" xfId="14568" xr:uid="{33F394E8-148E-4DF6-AEC8-404D4A0C0C3F}"/>
    <cellStyle name="Comma 2 2 2 6 5 3" xfId="8529" xr:uid="{1AAB6BA6-4056-423F-BBF8-4A7E2C537D3F}"/>
    <cellStyle name="Comma 2 2 2 6 5 3 2" xfId="17582" xr:uid="{565B338D-C904-422B-A396-AF5A5F6E460A}"/>
    <cellStyle name="Comma 2 2 2 6 5 4" xfId="11550" xr:uid="{5D7A094C-4252-4935-ADF5-9121BCC52D1F}"/>
    <cellStyle name="Comma 2 2 2 6 6" xfId="3506" xr:uid="{D076E77A-E23D-4856-B6AE-F2B600D293F3}"/>
    <cellStyle name="Comma 2 2 2 6 6 2" xfId="12559" xr:uid="{23B0C449-D6CE-48FE-96D9-C54096217C6D}"/>
    <cellStyle name="Comma 2 2 2 6 7" xfId="6520" xr:uid="{EE385DD7-012B-4FB7-8BB9-7C645C0F02F4}"/>
    <cellStyle name="Comma 2 2 2 6 7 2" xfId="15573" xr:uid="{D57746FD-F139-4A7A-8820-C84241D1FD0A}"/>
    <cellStyle name="Comma 2 2 2 6 8" xfId="9540" xr:uid="{B3977A04-D936-41D3-8954-167207A907D6}"/>
    <cellStyle name="Comma 2 2 2 7" xfId="718" xr:uid="{D22B7E80-1F14-4E16-A0E9-5AEE1622B1EC}"/>
    <cellStyle name="Comma 2 2 2 7 2" xfId="1722" xr:uid="{8D5AD9D8-A501-4D2D-A756-1769E4C454AC}"/>
    <cellStyle name="Comma 2 2 2 7 2 2" xfId="4801" xr:uid="{B738DB43-19D3-409C-AE8F-47F4182D37DA}"/>
    <cellStyle name="Comma 2 2 2 7 2 2 2" xfId="13854" xr:uid="{249D9796-DBDC-4046-A152-A2A8550B1EA7}"/>
    <cellStyle name="Comma 2 2 2 7 2 3" xfId="7815" xr:uid="{55F88306-8DAE-4377-B4D1-791026790E11}"/>
    <cellStyle name="Comma 2 2 2 7 2 3 2" xfId="16868" xr:uid="{0E6B9C5E-B8E6-4128-B674-F2E465B595F3}"/>
    <cellStyle name="Comma 2 2 2 7 2 4" xfId="10836" xr:uid="{CFB6F531-5E77-46DD-9D0B-F1768B0A8982}"/>
    <cellStyle name="Comma 2 2 2 7 3" xfId="2726" xr:uid="{95F09E0C-2C51-4649-A85F-064893CAD182}"/>
    <cellStyle name="Comma 2 2 2 7 3 2" xfId="5805" xr:uid="{2A4F9A05-2765-4B9B-B329-B6984E4D7031}"/>
    <cellStyle name="Comma 2 2 2 7 3 2 2" xfId="14858" xr:uid="{C6D93E89-7050-4105-8C52-D5448ED4F436}"/>
    <cellStyle name="Comma 2 2 2 7 3 3" xfId="8819" xr:uid="{6DB63AA9-EE3F-4768-BA52-EA3564A2157E}"/>
    <cellStyle name="Comma 2 2 2 7 3 3 2" xfId="17872" xr:uid="{F6B932BB-11C4-463F-A354-BDEEA5905EA8}"/>
    <cellStyle name="Comma 2 2 2 7 3 4" xfId="11840" xr:uid="{B6C38817-22CF-4657-8BA2-AFEA6634CE3F}"/>
    <cellStyle name="Comma 2 2 2 7 4" xfId="3797" xr:uid="{2C95A921-E349-46AA-A874-C821AC965865}"/>
    <cellStyle name="Comma 2 2 2 7 4 2" xfId="12850" xr:uid="{C0E2595D-F17A-4C9C-B2E5-7CCB5CEF0430}"/>
    <cellStyle name="Comma 2 2 2 7 5" xfId="6811" xr:uid="{D3BEE36D-0915-4EE1-A46C-2BB8FA9A9C5C}"/>
    <cellStyle name="Comma 2 2 2 7 5 2" xfId="15864" xr:uid="{B590A868-FE1D-45EF-B8F9-5D223C38BA3C}"/>
    <cellStyle name="Comma 2 2 2 7 6" xfId="9832" xr:uid="{FE64BCF3-83C4-49F4-858D-3E7CCDD3E329}"/>
    <cellStyle name="Comma 2 2 2 8" xfId="719" xr:uid="{3124EDCE-F5F1-49D6-B8FD-471EAA43BA0A}"/>
    <cellStyle name="Comma 2 2 2 8 2" xfId="1723" xr:uid="{C4FCF5C6-51D5-47C9-B0FE-E238A567A3A3}"/>
    <cellStyle name="Comma 2 2 2 8 2 2" xfId="4802" xr:uid="{35E15634-EC74-470A-BF68-0B62AD36F747}"/>
    <cellStyle name="Comma 2 2 2 8 2 2 2" xfId="13855" xr:uid="{D70F0B23-2639-4D97-B8F2-1DE24DE5151B}"/>
    <cellStyle name="Comma 2 2 2 8 2 3" xfId="7816" xr:uid="{3989FDBC-4881-4658-B56E-A418F6391088}"/>
    <cellStyle name="Comma 2 2 2 8 2 3 2" xfId="16869" xr:uid="{486ABA25-2CE9-4A00-A865-EB4349FB1A4A}"/>
    <cellStyle name="Comma 2 2 2 8 2 4" xfId="10837" xr:uid="{97D3F17F-9F72-421E-B8FA-D58B678C597A}"/>
    <cellStyle name="Comma 2 2 2 8 3" xfId="2727" xr:uid="{07BFBBB3-EF37-4461-B153-2874EAF13954}"/>
    <cellStyle name="Comma 2 2 2 8 3 2" xfId="5806" xr:uid="{BBF9603F-685D-43E0-A3C0-DF230F3F0B64}"/>
    <cellStyle name="Comma 2 2 2 8 3 2 2" xfId="14859" xr:uid="{65FB360B-3F3A-4ECD-B21B-D06A52ED71C9}"/>
    <cellStyle name="Comma 2 2 2 8 3 3" xfId="8820" xr:uid="{D7114007-3C2A-4405-ABA2-A032FC67B9C3}"/>
    <cellStyle name="Comma 2 2 2 8 3 3 2" xfId="17873" xr:uid="{21F58784-049B-46CD-8C95-457A7E35416B}"/>
    <cellStyle name="Comma 2 2 2 8 3 4" xfId="11841" xr:uid="{25E56110-C42E-45C4-A388-C1AD693B1D33}"/>
    <cellStyle name="Comma 2 2 2 8 4" xfId="3798" xr:uid="{BF58AC03-A5C6-40FF-B3F3-B9A5F75710C5}"/>
    <cellStyle name="Comma 2 2 2 8 4 2" xfId="12851" xr:uid="{514A7085-5A79-4E04-8316-32C39719DB46}"/>
    <cellStyle name="Comma 2 2 2 8 5" xfId="6812" xr:uid="{373C154B-46EA-4C30-B436-31BB31CD9E74}"/>
    <cellStyle name="Comma 2 2 2 8 5 2" xfId="15865" xr:uid="{5DC7F60B-688A-44DE-ABB4-E9E31946526E}"/>
    <cellStyle name="Comma 2 2 2 8 6" xfId="9833" xr:uid="{5E95E811-55AB-4249-B241-C889BEEBF8D7}"/>
    <cellStyle name="Comma 2 2 2 9" xfId="1261" xr:uid="{80CBD541-B714-4EF6-88EB-AFCD108C7418}"/>
    <cellStyle name="Comma 2 2 2 9 2" xfId="4340" xr:uid="{9F935CA7-2491-4ACE-A44F-96648B12045C}"/>
    <cellStyle name="Comma 2 2 2 9 2 2" xfId="13393" xr:uid="{471E796B-BE36-42B9-B150-CBC72A32DE7B}"/>
    <cellStyle name="Comma 2 2 2 9 3" xfId="7354" xr:uid="{6A20EF63-FA31-43F4-A4B6-39DDD26FC3C1}"/>
    <cellStyle name="Comma 2 2 2 9 3 2" xfId="16407" xr:uid="{882CEB35-C96B-4E14-AAC0-AD011333C472}"/>
    <cellStyle name="Comma 2 2 2 9 4" xfId="10375" xr:uid="{0C5344AF-BE2F-4274-B2C5-F56F2E9C47DB}"/>
    <cellStyle name="Comma 2 2 3" xfId="104" xr:uid="{94EDAA5B-0B11-4CA8-87AE-5A276DC4773A}"/>
    <cellStyle name="Comma 2 2 3 10" xfId="3342" xr:uid="{2FECD5D8-75AE-4CA3-BE79-5782AA34737D}"/>
    <cellStyle name="Comma 2 2 3 10 2" xfId="12395" xr:uid="{6BAC6530-D6E1-4680-97F7-91F406CC82E4}"/>
    <cellStyle name="Comma 2 2 3 11" xfId="6356" xr:uid="{9C3FF519-2BA5-447F-8162-D01C72C6FC80}"/>
    <cellStyle name="Comma 2 2 3 11 2" xfId="15409" xr:uid="{C00948DE-D2F1-4703-BEF3-B35A4B082E0D}"/>
    <cellStyle name="Comma 2 2 3 12" xfId="9376" xr:uid="{6368D888-A365-4B4A-8778-ABB7F0527BFB}"/>
    <cellStyle name="Comma 2 2 3 2" xfId="136" xr:uid="{C5139065-0E90-49E6-85C2-14753B338815}"/>
    <cellStyle name="Comma 2 2 3 2 2" xfId="463" xr:uid="{DE8EE0CE-32D3-491E-A61B-CF108B1259BB}"/>
    <cellStyle name="Comma 2 2 3 2 2 2" xfId="720" xr:uid="{C4D17A1F-4814-4C45-80D6-34AE8F2C9794}"/>
    <cellStyle name="Comma 2 2 3 2 2 2 2" xfId="1724" xr:uid="{530A7B7D-513F-4C60-B84E-01CAD2E2863E}"/>
    <cellStyle name="Comma 2 2 3 2 2 2 2 2" xfId="4803" xr:uid="{FCD9342D-98E4-43CE-9F6B-DACD121A7A67}"/>
    <cellStyle name="Comma 2 2 3 2 2 2 2 2 2" xfId="13856" xr:uid="{87824B40-0790-4AD1-BD49-CF74A83904E5}"/>
    <cellStyle name="Comma 2 2 3 2 2 2 2 3" xfId="7817" xr:uid="{2521F31B-DC55-4121-B16C-0487A03E8361}"/>
    <cellStyle name="Comma 2 2 3 2 2 2 2 3 2" xfId="16870" xr:uid="{A06FBA3A-A097-4C18-BB28-089CEEC263CD}"/>
    <cellStyle name="Comma 2 2 3 2 2 2 2 4" xfId="10838" xr:uid="{558CDC80-95AF-4E7A-BD5C-9E3C7D0E1EC5}"/>
    <cellStyle name="Comma 2 2 3 2 2 2 3" xfId="2728" xr:uid="{83791DBE-8EA7-461B-B48A-8DF73532E577}"/>
    <cellStyle name="Comma 2 2 3 2 2 2 3 2" xfId="5807" xr:uid="{42529561-03E2-4CE5-861F-763D4AEFD5CF}"/>
    <cellStyle name="Comma 2 2 3 2 2 2 3 2 2" xfId="14860" xr:uid="{4C1C4939-0C5D-445E-9EF7-C0A180C0B8B5}"/>
    <cellStyle name="Comma 2 2 3 2 2 2 3 3" xfId="8821" xr:uid="{47E07E43-533D-4BE0-B881-F1FAE6AFB1F4}"/>
    <cellStyle name="Comma 2 2 3 2 2 2 3 3 2" xfId="17874" xr:uid="{9360CC0A-C79A-4E0C-90E3-606FF3481B56}"/>
    <cellStyle name="Comma 2 2 3 2 2 2 3 4" xfId="11842" xr:uid="{20A8EFA0-995F-4745-8A0C-A34CA4DA78B7}"/>
    <cellStyle name="Comma 2 2 3 2 2 2 4" xfId="3799" xr:uid="{25BB2B95-8429-4001-8061-9AA20A951307}"/>
    <cellStyle name="Comma 2 2 3 2 2 2 4 2" xfId="12852" xr:uid="{289C762C-3092-465E-9E8C-E1BA931CAAEB}"/>
    <cellStyle name="Comma 2 2 3 2 2 2 5" xfId="6813" xr:uid="{C3957AE6-3019-48EC-A2D8-22945AA8CCDC}"/>
    <cellStyle name="Comma 2 2 3 2 2 2 5 2" xfId="15866" xr:uid="{7E70C20A-73D3-42B9-B632-F6F8AFB6BFC4}"/>
    <cellStyle name="Comma 2 2 3 2 2 2 6" xfId="9834" xr:uid="{B15DE68F-DF03-49B9-83A3-ED56396BD19D}"/>
    <cellStyle name="Comma 2 2 3 2 2 3" xfId="721" xr:uid="{68B0FBF6-30C6-4026-9673-33F2DFE4429F}"/>
    <cellStyle name="Comma 2 2 3 2 2 3 2" xfId="1725" xr:uid="{4A0A8A9B-3795-4ADF-BE16-09165A37DD07}"/>
    <cellStyle name="Comma 2 2 3 2 2 3 2 2" xfId="4804" xr:uid="{E501164C-8117-4C86-A268-34FF9E45952F}"/>
    <cellStyle name="Comma 2 2 3 2 2 3 2 2 2" xfId="13857" xr:uid="{D40431DD-4AED-4503-B63D-352F83AD559F}"/>
    <cellStyle name="Comma 2 2 3 2 2 3 2 3" xfId="7818" xr:uid="{443D1912-AD22-4BE7-9105-43340D7DB7FE}"/>
    <cellStyle name="Comma 2 2 3 2 2 3 2 3 2" xfId="16871" xr:uid="{C731C5C1-8370-4309-A3B7-03DC2BB21937}"/>
    <cellStyle name="Comma 2 2 3 2 2 3 2 4" xfId="10839" xr:uid="{19607E54-7C8C-446F-A755-3116AD09910E}"/>
    <cellStyle name="Comma 2 2 3 2 2 3 3" xfId="2729" xr:uid="{F6D31F0C-8E13-4AF8-8A50-9A751FB02FD9}"/>
    <cellStyle name="Comma 2 2 3 2 2 3 3 2" xfId="5808" xr:uid="{D464B64B-5824-4B31-A414-1000731C56B5}"/>
    <cellStyle name="Comma 2 2 3 2 2 3 3 2 2" xfId="14861" xr:uid="{F01D90D8-92BE-4A03-A435-BE8F38293FB9}"/>
    <cellStyle name="Comma 2 2 3 2 2 3 3 3" xfId="8822" xr:uid="{5BE40AB1-6F12-4190-AB53-4080D1B00EB3}"/>
    <cellStyle name="Comma 2 2 3 2 2 3 3 3 2" xfId="17875" xr:uid="{902DC728-8170-4D3E-B314-72BC59CBD945}"/>
    <cellStyle name="Comma 2 2 3 2 2 3 3 4" xfId="11843" xr:uid="{B7AE756C-6A7A-45DE-B143-00C07E1E445B}"/>
    <cellStyle name="Comma 2 2 3 2 2 3 4" xfId="3800" xr:uid="{82755295-1772-4079-89E6-38F4078EB157}"/>
    <cellStyle name="Comma 2 2 3 2 2 3 4 2" xfId="12853" xr:uid="{95F9235B-0D6F-4479-9E94-4BFF7CB99DFB}"/>
    <cellStyle name="Comma 2 2 3 2 2 3 5" xfId="6814" xr:uid="{8DE58D72-DBD6-478B-B0F4-3466460FD6D2}"/>
    <cellStyle name="Comma 2 2 3 2 2 3 5 2" xfId="15867" xr:uid="{FDD5EC4B-1C69-443C-8A8F-BAA9C27E3BC8}"/>
    <cellStyle name="Comma 2 2 3 2 2 3 6" xfId="9835" xr:uid="{9D922F70-8ACA-4D8C-B4E9-935876BB2578}"/>
    <cellStyle name="Comma 2 2 3 2 2 4" xfId="1472" xr:uid="{18FA5B97-00AF-4D43-B5D1-84106C997A15}"/>
    <cellStyle name="Comma 2 2 3 2 2 4 2" xfId="4551" xr:uid="{94788DD4-9C69-4F83-B3FF-2F44825FA30D}"/>
    <cellStyle name="Comma 2 2 3 2 2 4 2 2" xfId="13604" xr:uid="{96475CF2-8E01-4C21-9794-3577F6312902}"/>
    <cellStyle name="Comma 2 2 3 2 2 4 3" xfId="7565" xr:uid="{45BA968F-189A-491D-B8F3-8D319D581E7A}"/>
    <cellStyle name="Comma 2 2 3 2 2 4 3 2" xfId="16618" xr:uid="{D2062D3A-EC56-4CF5-AEB7-9FC2B5CC15C1}"/>
    <cellStyle name="Comma 2 2 3 2 2 4 4" xfId="10586" xr:uid="{C2F0BBF1-AB6F-4B10-BA25-2BAE764D38AF}"/>
    <cellStyle name="Comma 2 2 3 2 2 5" xfId="2476" xr:uid="{50BAF1EB-4E6C-4681-9209-0E45671A1E28}"/>
    <cellStyle name="Comma 2 2 3 2 2 5 2" xfId="5555" xr:uid="{4A113B97-FCA5-4736-A654-842A549E1E1D}"/>
    <cellStyle name="Comma 2 2 3 2 2 5 2 2" xfId="14608" xr:uid="{C7776284-9404-4A31-9226-31B48D2E0FA0}"/>
    <cellStyle name="Comma 2 2 3 2 2 5 3" xfId="8569" xr:uid="{89556E67-1C81-40F9-8729-FA4E51E89BD6}"/>
    <cellStyle name="Comma 2 2 3 2 2 5 3 2" xfId="17622" xr:uid="{8AE24B66-B31C-4728-A983-D084C8443DA3}"/>
    <cellStyle name="Comma 2 2 3 2 2 5 4" xfId="11590" xr:uid="{CD9E419E-9DA1-43D1-8140-F3B795B1359A}"/>
    <cellStyle name="Comma 2 2 3 2 2 6" xfId="3546" xr:uid="{DEE9A995-15F5-432B-9527-9DAC7F7417F5}"/>
    <cellStyle name="Comma 2 2 3 2 2 6 2" xfId="12599" xr:uid="{D2D98FD1-4AB9-42DB-AC53-158C0493923F}"/>
    <cellStyle name="Comma 2 2 3 2 2 7" xfId="6560" xr:uid="{0C5DD7F3-E7DF-4EC4-ABCA-C752D489352A}"/>
    <cellStyle name="Comma 2 2 3 2 2 7 2" xfId="15613" xr:uid="{08515E8A-81CC-403F-919A-5EF50866C176}"/>
    <cellStyle name="Comma 2 2 3 2 2 8" xfId="9580" xr:uid="{8EE6A980-5EFA-4078-867E-6D86F29B305B}"/>
    <cellStyle name="Comma 2 2 3 2 3" xfId="722" xr:uid="{C37B8FB3-4DAD-4C3F-AF9D-C069D17EA6CB}"/>
    <cellStyle name="Comma 2 2 3 2 3 2" xfId="1726" xr:uid="{4F4B385C-F231-4CDA-A63F-34DBD1A62DDB}"/>
    <cellStyle name="Comma 2 2 3 2 3 2 2" xfId="4805" xr:uid="{F7A647E6-6A70-4AB4-9F7F-47859DEA8190}"/>
    <cellStyle name="Comma 2 2 3 2 3 2 2 2" xfId="13858" xr:uid="{2DF470FC-6D66-4F40-A0CE-8AF4F4A6055D}"/>
    <cellStyle name="Comma 2 2 3 2 3 2 3" xfId="7819" xr:uid="{3328AB17-8594-45B1-8304-AD7E73FD2249}"/>
    <cellStyle name="Comma 2 2 3 2 3 2 3 2" xfId="16872" xr:uid="{701FCDD1-E825-4446-9DC5-9754AEC1DF5A}"/>
    <cellStyle name="Comma 2 2 3 2 3 2 4" xfId="10840" xr:uid="{2686E220-FC66-4A56-B97E-6E5C80B51BFF}"/>
    <cellStyle name="Comma 2 2 3 2 3 3" xfId="2730" xr:uid="{7F7C3F2E-F0ED-4D56-915B-A0C6C6794C0F}"/>
    <cellStyle name="Comma 2 2 3 2 3 3 2" xfId="5809" xr:uid="{C0FAD904-D628-4BFD-8CBC-4B8C5BC7D20E}"/>
    <cellStyle name="Comma 2 2 3 2 3 3 2 2" xfId="14862" xr:uid="{02DD3BFD-CFA6-46E2-8069-252ED525A997}"/>
    <cellStyle name="Comma 2 2 3 2 3 3 3" xfId="8823" xr:uid="{3F826E28-194A-46D9-BDDA-502B2EFE4991}"/>
    <cellStyle name="Comma 2 2 3 2 3 3 3 2" xfId="17876" xr:uid="{511CC824-EB3B-4725-8DD5-F3E49B592419}"/>
    <cellStyle name="Comma 2 2 3 2 3 3 4" xfId="11844" xr:uid="{C7E890E3-7DFB-49A5-8708-AFAC09EF2D2B}"/>
    <cellStyle name="Comma 2 2 3 2 3 4" xfId="3801" xr:uid="{0BAEFFAF-6D6B-4AC8-8407-FF0CB47A8A90}"/>
    <cellStyle name="Comma 2 2 3 2 3 4 2" xfId="12854" xr:uid="{F93744FB-603C-4522-9400-C79F13F9E7C2}"/>
    <cellStyle name="Comma 2 2 3 2 3 5" xfId="6815" xr:uid="{843B0475-BBF9-4F11-A30E-61B9FA900469}"/>
    <cellStyle name="Comma 2 2 3 2 3 5 2" xfId="15868" xr:uid="{4CEDD865-00EA-491A-BF47-42CE21D3E017}"/>
    <cellStyle name="Comma 2 2 3 2 3 6" xfId="9836" xr:uid="{F3CC1DA5-5C6A-4E3A-B98A-627A1EBCA03B}"/>
    <cellStyle name="Comma 2 2 3 2 4" xfId="723" xr:uid="{574B8E2A-572D-41D7-B2C1-B758F52FB7F9}"/>
    <cellStyle name="Comma 2 2 3 2 4 2" xfId="1727" xr:uid="{437884F7-8D2D-4200-8ADE-41048924C0B5}"/>
    <cellStyle name="Comma 2 2 3 2 4 2 2" xfId="4806" xr:uid="{638D53D0-8A80-484A-A077-A521D84A3200}"/>
    <cellStyle name="Comma 2 2 3 2 4 2 2 2" xfId="13859" xr:uid="{5454BCE4-3F3A-4FA8-B6AD-EDA906DC64B5}"/>
    <cellStyle name="Comma 2 2 3 2 4 2 3" xfId="7820" xr:uid="{D71B550D-6825-4274-A43E-F8789D44B66C}"/>
    <cellStyle name="Comma 2 2 3 2 4 2 3 2" xfId="16873" xr:uid="{FCF4E520-9636-43E4-A7C7-7912EB100C16}"/>
    <cellStyle name="Comma 2 2 3 2 4 2 4" xfId="10841" xr:uid="{1311F0F5-0FE9-471B-A4F3-D080D455BBC0}"/>
    <cellStyle name="Comma 2 2 3 2 4 3" xfId="2731" xr:uid="{E2C913D4-3EA4-433C-B02F-AB098CC30FE7}"/>
    <cellStyle name="Comma 2 2 3 2 4 3 2" xfId="5810" xr:uid="{00576D69-0AFA-436B-9B22-EBDB3C0C42E7}"/>
    <cellStyle name="Comma 2 2 3 2 4 3 2 2" xfId="14863" xr:uid="{16034ED1-9599-4EBF-BE1E-D5FB26103D96}"/>
    <cellStyle name="Comma 2 2 3 2 4 3 3" xfId="8824" xr:uid="{BC32BA3E-D44A-4407-B5E2-EEA043D5DC9F}"/>
    <cellStyle name="Comma 2 2 3 2 4 3 3 2" xfId="17877" xr:uid="{8ADBF5E7-8187-420C-BE75-FD2A8B62EBDF}"/>
    <cellStyle name="Comma 2 2 3 2 4 3 4" xfId="11845" xr:uid="{7ADE1D40-EA4E-452F-B12E-B17FD8F14CD6}"/>
    <cellStyle name="Comma 2 2 3 2 4 4" xfId="3802" xr:uid="{DCFF8FFC-202D-4FBE-B298-C7AEBB99E21B}"/>
    <cellStyle name="Comma 2 2 3 2 4 4 2" xfId="12855" xr:uid="{AB5072B1-F6BE-4D5B-8B45-1DCF16A1DFAB}"/>
    <cellStyle name="Comma 2 2 3 2 4 5" xfId="6816" xr:uid="{BB81DF67-F2E7-44E9-8215-80A2FCDB55B7}"/>
    <cellStyle name="Comma 2 2 3 2 4 5 2" xfId="15869" xr:uid="{A46EAE4B-0F3C-4884-8355-71A7CACA47A1}"/>
    <cellStyle name="Comma 2 2 3 2 4 6" xfId="9837" xr:uid="{400C5911-C2FB-46F2-9686-FE309F7A5A49}"/>
    <cellStyle name="Comma 2 2 3 2 5" xfId="1301" xr:uid="{EA2165AA-BFE1-403E-9788-F2ACDA9A86C2}"/>
    <cellStyle name="Comma 2 2 3 2 5 2" xfId="4380" xr:uid="{A493DB1B-E760-4005-8570-887BEF1865FF}"/>
    <cellStyle name="Comma 2 2 3 2 5 2 2" xfId="13433" xr:uid="{80D68AAA-8AA6-4483-AA1A-A5A4BED66984}"/>
    <cellStyle name="Comma 2 2 3 2 5 3" xfId="7394" xr:uid="{940D6167-8880-4CBB-A5F8-0ECC4229804C}"/>
    <cellStyle name="Comma 2 2 3 2 5 3 2" xfId="16447" xr:uid="{30254354-8C6B-4950-B37F-0DE82742B25E}"/>
    <cellStyle name="Comma 2 2 3 2 5 4" xfId="10415" xr:uid="{A8AAD942-77A1-4E01-897C-9CC5C7C82CD4}"/>
    <cellStyle name="Comma 2 2 3 2 6" xfId="2305" xr:uid="{F876DBA8-3241-4AAD-8AFC-06E47C791485}"/>
    <cellStyle name="Comma 2 2 3 2 6 2" xfId="5384" xr:uid="{C0C9C5D5-B8B4-48AC-8842-43403A790F30}"/>
    <cellStyle name="Comma 2 2 3 2 6 2 2" xfId="14437" xr:uid="{C4A989C5-C143-46DC-B827-E7D2AD74F28D}"/>
    <cellStyle name="Comma 2 2 3 2 6 3" xfId="8398" xr:uid="{6781DEEA-1347-40BA-BB45-723C016038D9}"/>
    <cellStyle name="Comma 2 2 3 2 6 3 2" xfId="17451" xr:uid="{6464FEF1-5B28-486A-9540-ABEDE5B56299}"/>
    <cellStyle name="Comma 2 2 3 2 6 4" xfId="11419" xr:uid="{A59B5465-AC7F-447A-8DDB-74779B7F7744}"/>
    <cellStyle name="Comma 2 2 3 2 7" xfId="3374" xr:uid="{2083F5CD-3B82-402E-822B-86FD95113F94}"/>
    <cellStyle name="Comma 2 2 3 2 7 2" xfId="12427" xr:uid="{35C4854F-4548-4CEF-B463-00D3496D9407}"/>
    <cellStyle name="Comma 2 2 3 2 8" xfId="6388" xr:uid="{AC63EED8-22D1-4FEB-ACB5-FC0225734C44}"/>
    <cellStyle name="Comma 2 2 3 2 8 2" xfId="15441" xr:uid="{9679E6B5-3408-4697-8D26-AD9D7E2C9F4D}"/>
    <cellStyle name="Comma 2 2 3 2 9" xfId="9408" xr:uid="{6B51696B-B66E-4454-AD03-D1EFBC162082}"/>
    <cellStyle name="Comma 2 2 3 3" xfId="238" xr:uid="{460C00E0-7964-4114-B478-67C7F821A097}"/>
    <cellStyle name="Comma 2 2 3 3 2" xfId="503" xr:uid="{AE95F4BB-43F3-4913-8C15-51ED275ABD68}"/>
    <cellStyle name="Comma 2 2 3 3 2 2" xfId="724" xr:uid="{D601A1DB-ED1B-469B-8648-9857CE82C14F}"/>
    <cellStyle name="Comma 2 2 3 3 2 2 2" xfId="1728" xr:uid="{8EF63D4E-2BF1-41AE-A1AC-A300DF0761CC}"/>
    <cellStyle name="Comma 2 2 3 3 2 2 2 2" xfId="4807" xr:uid="{FFD0A545-2735-48E0-A8A1-93542779F8D9}"/>
    <cellStyle name="Comma 2 2 3 3 2 2 2 2 2" xfId="13860" xr:uid="{A0C6A631-EBC6-46AE-8278-6CB8FEFDE9E1}"/>
    <cellStyle name="Comma 2 2 3 3 2 2 2 3" xfId="7821" xr:uid="{8DA3C4F9-2FE7-4C0F-8FE3-0191A760938C}"/>
    <cellStyle name="Comma 2 2 3 3 2 2 2 3 2" xfId="16874" xr:uid="{257F0367-A6B2-4199-BDE7-363F9B565125}"/>
    <cellStyle name="Comma 2 2 3 3 2 2 2 4" xfId="10842" xr:uid="{DB453AF7-52E6-4C2F-807A-9C5233869D4F}"/>
    <cellStyle name="Comma 2 2 3 3 2 2 3" xfId="2732" xr:uid="{5DA5F0FA-D20E-4C67-80FE-F3478D7802E8}"/>
    <cellStyle name="Comma 2 2 3 3 2 2 3 2" xfId="5811" xr:uid="{8AC887AE-5F72-4BEF-BBEA-E5B27E7CAAE5}"/>
    <cellStyle name="Comma 2 2 3 3 2 2 3 2 2" xfId="14864" xr:uid="{2E83671B-8862-47F9-86D1-39D90ED93AE1}"/>
    <cellStyle name="Comma 2 2 3 3 2 2 3 3" xfId="8825" xr:uid="{409CAC4D-6089-4C53-AC5A-DE3CAA6523D4}"/>
    <cellStyle name="Comma 2 2 3 3 2 2 3 3 2" xfId="17878" xr:uid="{EA6AFC63-3BDF-403A-9871-D944DA34AE2F}"/>
    <cellStyle name="Comma 2 2 3 3 2 2 3 4" xfId="11846" xr:uid="{0B988DF3-193C-44AB-98FD-FAC756D7EAB9}"/>
    <cellStyle name="Comma 2 2 3 3 2 2 4" xfId="3803" xr:uid="{316EE885-19B0-4F01-BAE1-206387581199}"/>
    <cellStyle name="Comma 2 2 3 3 2 2 4 2" xfId="12856" xr:uid="{679D8335-F5AB-4687-9DA6-7303D382F3C4}"/>
    <cellStyle name="Comma 2 2 3 3 2 2 5" xfId="6817" xr:uid="{5C7834C2-EBE0-4732-AFC0-4B49AE7B4343}"/>
    <cellStyle name="Comma 2 2 3 3 2 2 5 2" xfId="15870" xr:uid="{A9E357CC-600A-46DC-A360-8D9DCDCC2FD5}"/>
    <cellStyle name="Comma 2 2 3 3 2 2 6" xfId="9838" xr:uid="{BF1A8E83-06BA-4593-BE83-1E4C4477AA88}"/>
    <cellStyle name="Comma 2 2 3 3 2 3" xfId="725" xr:uid="{D6832503-B45D-4E4E-881F-528B4742C03C}"/>
    <cellStyle name="Comma 2 2 3 3 2 3 2" xfId="1729" xr:uid="{1F9C98FF-82C9-4D8D-A743-F43C33D8D529}"/>
    <cellStyle name="Comma 2 2 3 3 2 3 2 2" xfId="4808" xr:uid="{CAADA308-DE5E-4032-A44A-06ED894022C2}"/>
    <cellStyle name="Comma 2 2 3 3 2 3 2 2 2" xfId="13861" xr:uid="{198776D3-BE1D-4083-8D83-11B4FA8E08C7}"/>
    <cellStyle name="Comma 2 2 3 3 2 3 2 3" xfId="7822" xr:uid="{D3D667B5-7C48-4BD5-A554-E87B0AEEC26B}"/>
    <cellStyle name="Comma 2 2 3 3 2 3 2 3 2" xfId="16875" xr:uid="{A890BE4E-4D5A-40C7-8B57-6AEC76C585CD}"/>
    <cellStyle name="Comma 2 2 3 3 2 3 2 4" xfId="10843" xr:uid="{BED58B25-6673-460A-A6BA-81B9FB23B8FA}"/>
    <cellStyle name="Comma 2 2 3 3 2 3 3" xfId="2733" xr:uid="{984F6B24-618F-4E14-84AB-51972231C5DA}"/>
    <cellStyle name="Comma 2 2 3 3 2 3 3 2" xfId="5812" xr:uid="{B4A1A57C-EAD2-4E76-9413-0AEA23BD4EA0}"/>
    <cellStyle name="Comma 2 2 3 3 2 3 3 2 2" xfId="14865" xr:uid="{3FDC94C4-A0E8-473C-98C6-3E5BE457BCBA}"/>
    <cellStyle name="Comma 2 2 3 3 2 3 3 3" xfId="8826" xr:uid="{959573C8-690D-42A5-B88B-78670789CF08}"/>
    <cellStyle name="Comma 2 2 3 3 2 3 3 3 2" xfId="17879" xr:uid="{F74C1D1A-35E6-440D-BF4C-DB671205B1C4}"/>
    <cellStyle name="Comma 2 2 3 3 2 3 3 4" xfId="11847" xr:uid="{21C387D4-15FF-4F45-A34D-E366147FF28E}"/>
    <cellStyle name="Comma 2 2 3 3 2 3 4" xfId="3804" xr:uid="{0CD3CC6B-725D-4F0F-9106-5A3161D3C477}"/>
    <cellStyle name="Comma 2 2 3 3 2 3 4 2" xfId="12857" xr:uid="{859323F9-95C5-44B7-AE0C-2372057C2901}"/>
    <cellStyle name="Comma 2 2 3 3 2 3 5" xfId="6818" xr:uid="{4C6416A8-D7E5-4784-B75B-45017DD19DF7}"/>
    <cellStyle name="Comma 2 2 3 3 2 3 5 2" xfId="15871" xr:uid="{97F6516B-B19F-4B91-872A-418CAD0D3266}"/>
    <cellStyle name="Comma 2 2 3 3 2 3 6" xfId="9839" xr:uid="{02440E9B-47CA-490D-BAB0-6AF589E95DDC}"/>
    <cellStyle name="Comma 2 2 3 3 2 4" xfId="1511" xr:uid="{0A444BEF-8D54-47FD-BB93-F1EF755EB9FF}"/>
    <cellStyle name="Comma 2 2 3 3 2 4 2" xfId="4590" xr:uid="{9D75C8F0-80B0-4DF9-9C57-327EAB889792}"/>
    <cellStyle name="Comma 2 2 3 3 2 4 2 2" xfId="13643" xr:uid="{0A977018-83E1-4308-AEA2-7B66EEC2111C}"/>
    <cellStyle name="Comma 2 2 3 3 2 4 3" xfId="7604" xr:uid="{D3F8436B-9BFF-42EE-9F1A-E65AE2BB9FBC}"/>
    <cellStyle name="Comma 2 2 3 3 2 4 3 2" xfId="16657" xr:uid="{874EBC5B-56D5-4CCE-BCA2-52B8AD4FAAFC}"/>
    <cellStyle name="Comma 2 2 3 3 2 4 4" xfId="10625" xr:uid="{F3516AFD-6D95-4240-A4E9-D34026DE16FD}"/>
    <cellStyle name="Comma 2 2 3 3 2 5" xfId="2515" xr:uid="{54688103-E663-4E5A-811E-3B9E76F4FB70}"/>
    <cellStyle name="Comma 2 2 3 3 2 5 2" xfId="5594" xr:uid="{3E192C47-B061-477B-A3DC-A9488D6E3FC8}"/>
    <cellStyle name="Comma 2 2 3 3 2 5 2 2" xfId="14647" xr:uid="{3E1486FC-3D3A-48C6-826A-2314E5775EC9}"/>
    <cellStyle name="Comma 2 2 3 3 2 5 3" xfId="8608" xr:uid="{0F35CA60-03EA-4C34-9D00-3395166FD270}"/>
    <cellStyle name="Comma 2 2 3 3 2 5 3 2" xfId="17661" xr:uid="{139456E9-96A7-409F-9F86-0544568F5AD4}"/>
    <cellStyle name="Comma 2 2 3 3 2 5 4" xfId="11629" xr:uid="{DF55DBEE-9D2A-42F3-B0C8-BF4944D374B6}"/>
    <cellStyle name="Comma 2 2 3 3 2 6" xfId="3585" xr:uid="{76A02E73-34A0-4664-B945-1B26FB536373}"/>
    <cellStyle name="Comma 2 2 3 3 2 6 2" xfId="12638" xr:uid="{468DA70D-82DF-4EF6-B392-566D3A2C553A}"/>
    <cellStyle name="Comma 2 2 3 3 2 7" xfId="6599" xr:uid="{FEA268F9-15D4-40BC-979D-80162E367763}"/>
    <cellStyle name="Comma 2 2 3 3 2 7 2" xfId="15652" xr:uid="{48B271CD-2B09-47BA-AD5A-8E297E55B087}"/>
    <cellStyle name="Comma 2 2 3 3 2 8" xfId="9619" xr:uid="{93AD4E0C-1368-4E81-A325-E8FD6A352917}"/>
    <cellStyle name="Comma 2 2 3 3 3" xfId="726" xr:uid="{77E4B767-F3C2-4951-B9A9-026B765F5281}"/>
    <cellStyle name="Comma 2 2 3 3 3 2" xfId="1730" xr:uid="{80EADFF6-463F-4508-AD5E-9E4D13429138}"/>
    <cellStyle name="Comma 2 2 3 3 3 2 2" xfId="4809" xr:uid="{7A1A3383-83F0-4F50-AB43-4BFEF7DABE5E}"/>
    <cellStyle name="Comma 2 2 3 3 3 2 2 2" xfId="13862" xr:uid="{11B23350-4B80-42FB-A23E-DA905FD85DAC}"/>
    <cellStyle name="Comma 2 2 3 3 3 2 3" xfId="7823" xr:uid="{B1E3B7A7-21AA-4DB5-9755-E7B5C2FB7796}"/>
    <cellStyle name="Comma 2 2 3 3 3 2 3 2" xfId="16876" xr:uid="{6EEB66F6-4929-46B7-AF73-A8D8620BE63B}"/>
    <cellStyle name="Comma 2 2 3 3 3 2 4" xfId="10844" xr:uid="{5D2F112E-EC77-4883-A4E5-CB2EC67847D8}"/>
    <cellStyle name="Comma 2 2 3 3 3 3" xfId="2734" xr:uid="{DCCDAA48-DDDB-4196-906A-B596F6EB41C7}"/>
    <cellStyle name="Comma 2 2 3 3 3 3 2" xfId="5813" xr:uid="{BFE52E8C-13E3-48B8-88CA-7AD8EC6CEC13}"/>
    <cellStyle name="Comma 2 2 3 3 3 3 2 2" xfId="14866" xr:uid="{3CB99B3B-1EA8-4FFF-B94D-4FF661D2056D}"/>
    <cellStyle name="Comma 2 2 3 3 3 3 3" xfId="8827" xr:uid="{9850C195-5CD3-49E9-90C4-D6B4C9BDF88B}"/>
    <cellStyle name="Comma 2 2 3 3 3 3 3 2" xfId="17880" xr:uid="{37C50DFD-30E2-4FD2-83B1-D759189DD1E2}"/>
    <cellStyle name="Comma 2 2 3 3 3 3 4" xfId="11848" xr:uid="{5E25D7F8-FE3D-44A9-BA8E-D3E293221713}"/>
    <cellStyle name="Comma 2 2 3 3 3 4" xfId="3805" xr:uid="{0881CF3D-CDDC-4626-9C50-BE9387129F74}"/>
    <cellStyle name="Comma 2 2 3 3 3 4 2" xfId="12858" xr:uid="{433AF94A-CA3C-417F-9805-34B23D90787C}"/>
    <cellStyle name="Comma 2 2 3 3 3 5" xfId="6819" xr:uid="{788FBDE0-F1BF-41FB-BCEC-038E19979816}"/>
    <cellStyle name="Comma 2 2 3 3 3 5 2" xfId="15872" xr:uid="{889F0809-09DC-4E69-8EF1-4F9793118248}"/>
    <cellStyle name="Comma 2 2 3 3 3 6" xfId="9840" xr:uid="{4547FECB-FE27-43D1-99DF-37FAB59AAAFD}"/>
    <cellStyle name="Comma 2 2 3 3 4" xfId="727" xr:uid="{4FD58188-1E96-4117-991A-2D1B0C3C74A1}"/>
    <cellStyle name="Comma 2 2 3 3 4 2" xfId="1731" xr:uid="{4BFBC245-BE54-4DB9-8EB8-95E7886ECB57}"/>
    <cellStyle name="Comma 2 2 3 3 4 2 2" xfId="4810" xr:uid="{97FA3747-4C8D-476E-B424-6C8CCA632A72}"/>
    <cellStyle name="Comma 2 2 3 3 4 2 2 2" xfId="13863" xr:uid="{F91450A3-A503-41E2-93D8-952632882CB9}"/>
    <cellStyle name="Comma 2 2 3 3 4 2 3" xfId="7824" xr:uid="{5100D9A5-68CD-4A64-A092-DACF6ADE05BB}"/>
    <cellStyle name="Comma 2 2 3 3 4 2 3 2" xfId="16877" xr:uid="{D4613B73-A185-4B74-88CA-4B028B856CEF}"/>
    <cellStyle name="Comma 2 2 3 3 4 2 4" xfId="10845" xr:uid="{67F888EF-7C9A-42E9-86BC-6E437DA54CA5}"/>
    <cellStyle name="Comma 2 2 3 3 4 3" xfId="2735" xr:uid="{4625F7FA-B7F2-4438-971A-BA9C1E3E0A15}"/>
    <cellStyle name="Comma 2 2 3 3 4 3 2" xfId="5814" xr:uid="{4200A713-00BA-4316-B8B4-AB3B7ADD323B}"/>
    <cellStyle name="Comma 2 2 3 3 4 3 2 2" xfId="14867" xr:uid="{8B86E8A7-BCAB-4588-982D-51889355946B}"/>
    <cellStyle name="Comma 2 2 3 3 4 3 3" xfId="8828" xr:uid="{B7AC8425-88CB-4BE5-977C-F32712884B1A}"/>
    <cellStyle name="Comma 2 2 3 3 4 3 3 2" xfId="17881" xr:uid="{01F6240D-1424-4501-8215-89E7870917A3}"/>
    <cellStyle name="Comma 2 2 3 3 4 3 4" xfId="11849" xr:uid="{7147048F-B7A9-45B2-BC5C-490A988F092A}"/>
    <cellStyle name="Comma 2 2 3 3 4 4" xfId="3806" xr:uid="{C1F81DFD-3305-4868-ABD6-635B147EE899}"/>
    <cellStyle name="Comma 2 2 3 3 4 4 2" xfId="12859" xr:uid="{1E0D0731-8A65-4209-B455-4C0ED95D0DBC}"/>
    <cellStyle name="Comma 2 2 3 3 4 5" xfId="6820" xr:uid="{014DE80E-F850-4A09-ABFC-049CDB0C24BA}"/>
    <cellStyle name="Comma 2 2 3 3 4 5 2" xfId="15873" xr:uid="{5B441EBE-8741-4887-A0C5-707D17CEAA9B}"/>
    <cellStyle name="Comma 2 2 3 3 4 6" xfId="9841" xr:uid="{12F46B24-0249-4A34-82CE-8C023AB2DFD3}"/>
    <cellStyle name="Comma 2 2 3 3 5" xfId="1340" xr:uid="{27592284-72D2-4412-B45F-D30D00929DE8}"/>
    <cellStyle name="Comma 2 2 3 3 5 2" xfId="4419" xr:uid="{DDE93612-DE72-4E2E-AEE9-68662DA41CE7}"/>
    <cellStyle name="Comma 2 2 3 3 5 2 2" xfId="13472" xr:uid="{A7DFEA1B-D2D4-4405-B042-63C090F26043}"/>
    <cellStyle name="Comma 2 2 3 3 5 3" xfId="7433" xr:uid="{A201914B-AE12-4D74-B1B1-8B595A09EC96}"/>
    <cellStyle name="Comma 2 2 3 3 5 3 2" xfId="16486" xr:uid="{91FD0430-871E-4EA9-A1CD-A81820C88BDF}"/>
    <cellStyle name="Comma 2 2 3 3 5 4" xfId="10454" xr:uid="{ED5EF7D3-D354-4BFC-B33A-67189772DB75}"/>
    <cellStyle name="Comma 2 2 3 3 6" xfId="2344" xr:uid="{8DA1A18F-C9DF-44CB-BF18-CC635744013B}"/>
    <cellStyle name="Comma 2 2 3 3 6 2" xfId="5423" xr:uid="{8668CCF9-2C86-4427-8BFC-023B83C897E3}"/>
    <cellStyle name="Comma 2 2 3 3 6 2 2" xfId="14476" xr:uid="{2865EBBF-BA57-4FAA-A179-58F9C8A15961}"/>
    <cellStyle name="Comma 2 2 3 3 6 3" xfId="8437" xr:uid="{33534EF5-DEB4-4856-84C4-91CCA84E8627}"/>
    <cellStyle name="Comma 2 2 3 3 6 3 2" xfId="17490" xr:uid="{D5C020E7-40AE-4914-91DE-94EDC554F876}"/>
    <cellStyle name="Comma 2 2 3 3 6 4" xfId="11458" xr:uid="{903E4F8B-045A-4FC3-9F29-CA833EB94D4C}"/>
    <cellStyle name="Comma 2 2 3 3 7" xfId="3413" xr:uid="{D68B2CB0-3E87-4FE9-990F-155E1625AE86}"/>
    <cellStyle name="Comma 2 2 3 3 7 2" xfId="12466" xr:uid="{9267318E-551C-4B70-ACE1-75588342707D}"/>
    <cellStyle name="Comma 2 2 3 3 8" xfId="6427" xr:uid="{EF10F1DE-A903-4A42-957D-D14C32DE96D2}"/>
    <cellStyle name="Comma 2 2 3 3 8 2" xfId="15480" xr:uid="{5F939FBE-353C-4CFA-B514-29E444B930E2}"/>
    <cellStyle name="Comma 2 2 3 3 9" xfId="9447" xr:uid="{EC7F32AC-2EC8-4466-8B72-F81FBCF8E161}"/>
    <cellStyle name="Comma 2 2 3 4" xfId="345" xr:uid="{22AC5933-DF2A-4040-BF14-4884A62AFEE0}"/>
    <cellStyle name="Comma 2 2 3 4 2" xfId="543" xr:uid="{14EB7451-F89D-4193-ACAF-4654CDBE761B}"/>
    <cellStyle name="Comma 2 2 3 4 2 2" xfId="728" xr:uid="{9368F250-B2D0-4B67-8711-78AF479FF76D}"/>
    <cellStyle name="Comma 2 2 3 4 2 2 2" xfId="1732" xr:uid="{7FCDC9B3-1375-4299-96DA-2D171A40ED19}"/>
    <cellStyle name="Comma 2 2 3 4 2 2 2 2" xfId="4811" xr:uid="{B96C9379-435E-47A7-BE5D-99CA524306AB}"/>
    <cellStyle name="Comma 2 2 3 4 2 2 2 2 2" xfId="13864" xr:uid="{1B763F4C-5EC0-44D5-8983-8463CC7FB20E}"/>
    <cellStyle name="Comma 2 2 3 4 2 2 2 3" xfId="7825" xr:uid="{027BCA56-E338-4267-B806-37A5DF18FB5C}"/>
    <cellStyle name="Comma 2 2 3 4 2 2 2 3 2" xfId="16878" xr:uid="{8CF2A5C0-52F2-4D01-8FA5-9937F2311DA9}"/>
    <cellStyle name="Comma 2 2 3 4 2 2 2 4" xfId="10846" xr:uid="{CF330FA2-6ED0-48D5-BB08-9F761127C0FB}"/>
    <cellStyle name="Comma 2 2 3 4 2 2 3" xfId="2736" xr:uid="{5AA6E221-B6F9-4F0A-92EC-1F19789B5A79}"/>
    <cellStyle name="Comma 2 2 3 4 2 2 3 2" xfId="5815" xr:uid="{B57CECB7-4871-422C-8316-E1976B47A4FB}"/>
    <cellStyle name="Comma 2 2 3 4 2 2 3 2 2" xfId="14868" xr:uid="{E8F648CE-3743-4EF4-BC92-AFB915A6F671}"/>
    <cellStyle name="Comma 2 2 3 4 2 2 3 3" xfId="8829" xr:uid="{5E98BE7E-DB02-4985-8D14-B84F21A3D48E}"/>
    <cellStyle name="Comma 2 2 3 4 2 2 3 3 2" xfId="17882" xr:uid="{9F556AEF-7D94-474C-AB5C-50E4078912D1}"/>
    <cellStyle name="Comma 2 2 3 4 2 2 3 4" xfId="11850" xr:uid="{2AB478C7-D11D-4BA8-B8E4-E4BDCAD08C4C}"/>
    <cellStyle name="Comma 2 2 3 4 2 2 4" xfId="3807" xr:uid="{EEC58C18-8AC0-4AD7-9AB9-07EB384904A2}"/>
    <cellStyle name="Comma 2 2 3 4 2 2 4 2" xfId="12860" xr:uid="{172BCACC-1906-4C97-A345-9F4A7F772C51}"/>
    <cellStyle name="Comma 2 2 3 4 2 2 5" xfId="6821" xr:uid="{9A98036F-2BFD-49BF-96E1-D60342C76878}"/>
    <cellStyle name="Comma 2 2 3 4 2 2 5 2" xfId="15874" xr:uid="{5AFF50F1-B7E7-4571-B78C-DB1D1B806010}"/>
    <cellStyle name="Comma 2 2 3 4 2 2 6" xfId="9842" xr:uid="{37B3FF58-C8BE-4906-9EAC-8DFA6114EB7A}"/>
    <cellStyle name="Comma 2 2 3 4 2 3" xfId="729" xr:uid="{4559EF63-03A9-4CCB-B895-3FF17913425C}"/>
    <cellStyle name="Comma 2 2 3 4 2 3 2" xfId="1733" xr:uid="{A2A5BB19-58D1-49CB-A1FD-CB0B258CD281}"/>
    <cellStyle name="Comma 2 2 3 4 2 3 2 2" xfId="4812" xr:uid="{B544EB49-D362-4539-AA2B-38FE9850A76A}"/>
    <cellStyle name="Comma 2 2 3 4 2 3 2 2 2" xfId="13865" xr:uid="{C513ECF7-E09E-4AE4-99E0-BC84B59318E3}"/>
    <cellStyle name="Comma 2 2 3 4 2 3 2 3" xfId="7826" xr:uid="{6DEE7F63-4FA0-4E5B-9BD3-2918014B0E1D}"/>
    <cellStyle name="Comma 2 2 3 4 2 3 2 3 2" xfId="16879" xr:uid="{9B0A66D4-ACEC-4946-B37F-3893FC80E6CD}"/>
    <cellStyle name="Comma 2 2 3 4 2 3 2 4" xfId="10847" xr:uid="{B38E1B29-3FD9-4B5B-B33B-517A01A64143}"/>
    <cellStyle name="Comma 2 2 3 4 2 3 3" xfId="2737" xr:uid="{791BAE6C-0426-43A3-B314-82252509E54F}"/>
    <cellStyle name="Comma 2 2 3 4 2 3 3 2" xfId="5816" xr:uid="{C1AA515B-22BD-4F08-8928-F087ABCF3F29}"/>
    <cellStyle name="Comma 2 2 3 4 2 3 3 2 2" xfId="14869" xr:uid="{56B7555C-3163-4625-8692-29EE783F7F76}"/>
    <cellStyle name="Comma 2 2 3 4 2 3 3 3" xfId="8830" xr:uid="{58EFEF25-C38D-4A8F-8996-8F1ACF727785}"/>
    <cellStyle name="Comma 2 2 3 4 2 3 3 3 2" xfId="17883" xr:uid="{AA5E2CD4-9612-498E-831A-E83120609A46}"/>
    <cellStyle name="Comma 2 2 3 4 2 3 3 4" xfId="11851" xr:uid="{1DD034E1-B2F8-4CFF-A226-C4D8E8ADEAB1}"/>
    <cellStyle name="Comma 2 2 3 4 2 3 4" xfId="3808" xr:uid="{60B814A2-5405-4FC5-86F6-6A29A966B8B9}"/>
    <cellStyle name="Comma 2 2 3 4 2 3 4 2" xfId="12861" xr:uid="{95C145F8-931B-4FF0-84AD-BC71B6674B1E}"/>
    <cellStyle name="Comma 2 2 3 4 2 3 5" xfId="6822" xr:uid="{9E39E62D-5EF0-4B38-820C-DCC13DFAC174}"/>
    <cellStyle name="Comma 2 2 3 4 2 3 5 2" xfId="15875" xr:uid="{83043C3D-0C5C-46F1-8954-CEA11F48BF07}"/>
    <cellStyle name="Comma 2 2 3 4 2 3 6" xfId="9843" xr:uid="{AD0D4604-0050-47E1-BBD9-E60B748FEA68}"/>
    <cellStyle name="Comma 2 2 3 4 2 4" xfId="1550" xr:uid="{1844FF5A-5FB1-4968-9ED2-AC39DBD9545E}"/>
    <cellStyle name="Comma 2 2 3 4 2 4 2" xfId="4629" xr:uid="{D765F7C6-DDC6-41E4-8B1D-789C473B6F3F}"/>
    <cellStyle name="Comma 2 2 3 4 2 4 2 2" xfId="13682" xr:uid="{74DB505B-E51D-4DDB-8A89-06863A073EA2}"/>
    <cellStyle name="Comma 2 2 3 4 2 4 3" xfId="7643" xr:uid="{ABEE2F20-9AC1-4A5A-8184-A1C9B83DB0D5}"/>
    <cellStyle name="Comma 2 2 3 4 2 4 3 2" xfId="16696" xr:uid="{9ABC6A29-2CDF-44D1-A9E7-4619747D9CB5}"/>
    <cellStyle name="Comma 2 2 3 4 2 4 4" xfId="10664" xr:uid="{1114DD9D-1CB2-4258-B777-693B62FFAE9D}"/>
    <cellStyle name="Comma 2 2 3 4 2 5" xfId="2554" xr:uid="{0BBAFB09-D8EB-4A09-A516-8195DE306328}"/>
    <cellStyle name="Comma 2 2 3 4 2 5 2" xfId="5633" xr:uid="{338305DC-4622-47E4-B9DC-8F2BAFE54883}"/>
    <cellStyle name="Comma 2 2 3 4 2 5 2 2" xfId="14686" xr:uid="{85FEB3D4-108C-4C21-8961-3AA87EB30563}"/>
    <cellStyle name="Comma 2 2 3 4 2 5 3" xfId="8647" xr:uid="{B6D85F21-A61E-434A-B2CA-25BB44691889}"/>
    <cellStyle name="Comma 2 2 3 4 2 5 3 2" xfId="17700" xr:uid="{B801A64E-30B5-4A09-BB8A-B529A9B755CF}"/>
    <cellStyle name="Comma 2 2 3 4 2 5 4" xfId="11668" xr:uid="{9269F7C9-65B2-4B45-BDC2-88F72CA9D564}"/>
    <cellStyle name="Comma 2 2 3 4 2 6" xfId="3624" xr:uid="{37A58455-DCDA-48D9-A9DD-F0C9F1AD7065}"/>
    <cellStyle name="Comma 2 2 3 4 2 6 2" xfId="12677" xr:uid="{CBAA35AF-2D99-4F7F-AC9A-597963AA8315}"/>
    <cellStyle name="Comma 2 2 3 4 2 7" xfId="6638" xr:uid="{4E85B909-96D5-422E-94B6-888F7E6F694A}"/>
    <cellStyle name="Comma 2 2 3 4 2 7 2" xfId="15691" xr:uid="{6577FBBE-7E33-4B95-A4E3-849BFDFA5B2E}"/>
    <cellStyle name="Comma 2 2 3 4 2 8" xfId="9658" xr:uid="{907041FE-626E-4D25-9121-C833237D509C}"/>
    <cellStyle name="Comma 2 2 3 4 3" xfId="730" xr:uid="{53F5E028-1C68-4B5A-94CD-5D29749A3E8F}"/>
    <cellStyle name="Comma 2 2 3 4 3 2" xfId="1734" xr:uid="{9925FA52-0616-4A3C-AD73-00E805C06259}"/>
    <cellStyle name="Comma 2 2 3 4 3 2 2" xfId="4813" xr:uid="{88B00509-9EB0-4CE0-AEAA-821EB4139DBB}"/>
    <cellStyle name="Comma 2 2 3 4 3 2 2 2" xfId="13866" xr:uid="{836B6C68-32FE-4F69-8743-71835ADF71C2}"/>
    <cellStyle name="Comma 2 2 3 4 3 2 3" xfId="7827" xr:uid="{6F46DB1A-55B4-453B-9895-F519CFF96747}"/>
    <cellStyle name="Comma 2 2 3 4 3 2 3 2" xfId="16880" xr:uid="{6AD64CA0-4A93-43C6-B41B-A4DE30FEDEB2}"/>
    <cellStyle name="Comma 2 2 3 4 3 2 4" xfId="10848" xr:uid="{075B68E0-2E39-4707-AE1B-30214A30F536}"/>
    <cellStyle name="Comma 2 2 3 4 3 3" xfId="2738" xr:uid="{B5C7405B-D801-496D-83BF-972BCB70EBF2}"/>
    <cellStyle name="Comma 2 2 3 4 3 3 2" xfId="5817" xr:uid="{734E7C21-80C0-4136-A94A-6049A573066A}"/>
    <cellStyle name="Comma 2 2 3 4 3 3 2 2" xfId="14870" xr:uid="{92AD5CD1-490F-49CE-9F3B-DF0979F5D3F4}"/>
    <cellStyle name="Comma 2 2 3 4 3 3 3" xfId="8831" xr:uid="{A62F8C72-A3A2-4175-AE08-A3E7D4810E0E}"/>
    <cellStyle name="Comma 2 2 3 4 3 3 3 2" xfId="17884" xr:uid="{5282633E-AD02-42D4-83D8-BEF4B4DFCC5D}"/>
    <cellStyle name="Comma 2 2 3 4 3 3 4" xfId="11852" xr:uid="{7E5914D6-38DB-41B1-8F62-1FD41F29A0B9}"/>
    <cellStyle name="Comma 2 2 3 4 3 4" xfId="3809" xr:uid="{8D5C4B9F-5037-413A-AD5E-B409DB25D315}"/>
    <cellStyle name="Comma 2 2 3 4 3 4 2" xfId="12862" xr:uid="{2D427EF0-AFB4-40D1-8335-44C584886379}"/>
    <cellStyle name="Comma 2 2 3 4 3 5" xfId="6823" xr:uid="{EA44BA8A-B192-457C-857A-DA007C75B236}"/>
    <cellStyle name="Comma 2 2 3 4 3 5 2" xfId="15876" xr:uid="{ACF4245B-5C85-41B6-84AB-ACE13BFC3CB7}"/>
    <cellStyle name="Comma 2 2 3 4 3 6" xfId="9844" xr:uid="{A50970E9-49A1-4C5A-9C14-2913FCC6BAE4}"/>
    <cellStyle name="Comma 2 2 3 4 4" xfId="731" xr:uid="{64B88B75-C299-4256-8853-9FCB91048475}"/>
    <cellStyle name="Comma 2 2 3 4 4 2" xfId="1735" xr:uid="{F5DD1674-C539-489B-B1D9-6518FE957513}"/>
    <cellStyle name="Comma 2 2 3 4 4 2 2" xfId="4814" xr:uid="{A2EDF04B-2DC3-4322-B409-BA85EDFF1C4A}"/>
    <cellStyle name="Comma 2 2 3 4 4 2 2 2" xfId="13867" xr:uid="{FF587B2C-0018-4E5F-AC3F-753A385AEEC3}"/>
    <cellStyle name="Comma 2 2 3 4 4 2 3" xfId="7828" xr:uid="{EB8CC0A4-67CA-44C1-B213-C48B7765837E}"/>
    <cellStyle name="Comma 2 2 3 4 4 2 3 2" xfId="16881" xr:uid="{B547E726-4A40-4309-B911-72338AD2FDC7}"/>
    <cellStyle name="Comma 2 2 3 4 4 2 4" xfId="10849" xr:uid="{2B822287-F868-48E8-A448-157FB7AE5480}"/>
    <cellStyle name="Comma 2 2 3 4 4 3" xfId="2739" xr:uid="{E7A511BA-E020-4E1D-B4A0-1D8E4B42C545}"/>
    <cellStyle name="Comma 2 2 3 4 4 3 2" xfId="5818" xr:uid="{38AA044F-28C4-4E6E-A8BC-C4154282D0F6}"/>
    <cellStyle name="Comma 2 2 3 4 4 3 2 2" xfId="14871" xr:uid="{9BDD0F03-89DC-4279-9BCE-FF1B3A1DFBB9}"/>
    <cellStyle name="Comma 2 2 3 4 4 3 3" xfId="8832" xr:uid="{5E043C4D-145D-43BB-9582-B8B2D4718FFD}"/>
    <cellStyle name="Comma 2 2 3 4 4 3 3 2" xfId="17885" xr:uid="{AA68FC2A-D00D-45F1-BB77-17026DAF4BFD}"/>
    <cellStyle name="Comma 2 2 3 4 4 3 4" xfId="11853" xr:uid="{1688F2EA-6ECD-4A07-8B2D-E42B15086E7B}"/>
    <cellStyle name="Comma 2 2 3 4 4 4" xfId="3810" xr:uid="{3051FED0-D5C5-4526-9BE3-655E6DCE44A9}"/>
    <cellStyle name="Comma 2 2 3 4 4 4 2" xfId="12863" xr:uid="{DBF78BCD-6F9F-452B-B594-DA70BE33C390}"/>
    <cellStyle name="Comma 2 2 3 4 4 5" xfId="6824" xr:uid="{DF8DC7D8-77F0-4D41-8AAA-9D036AF90FA6}"/>
    <cellStyle name="Comma 2 2 3 4 4 5 2" xfId="15877" xr:uid="{E2FF97E1-2976-4934-95EE-F549120482A6}"/>
    <cellStyle name="Comma 2 2 3 4 4 6" xfId="9845" xr:uid="{B509591A-FA40-427A-9836-FF3E2921E4F5}"/>
    <cellStyle name="Comma 2 2 3 4 5" xfId="1379" xr:uid="{7D5764E3-6B07-4BFA-9AF0-93A9BFEFD734}"/>
    <cellStyle name="Comma 2 2 3 4 5 2" xfId="4458" xr:uid="{7B92B31E-84B7-4653-8791-DC759CEE2925}"/>
    <cellStyle name="Comma 2 2 3 4 5 2 2" xfId="13511" xr:uid="{95F82C57-13B7-4647-9030-660429FEF5C1}"/>
    <cellStyle name="Comma 2 2 3 4 5 3" xfId="7472" xr:uid="{01810329-3F94-4059-BE37-D707C6A318B1}"/>
    <cellStyle name="Comma 2 2 3 4 5 3 2" xfId="16525" xr:uid="{5CE67062-4036-40F5-A7AF-74CAFFCC9B4D}"/>
    <cellStyle name="Comma 2 2 3 4 5 4" xfId="10493" xr:uid="{5058F54E-9A81-404D-9A9E-3BEF334BF206}"/>
    <cellStyle name="Comma 2 2 3 4 6" xfId="2383" xr:uid="{57E1C5C4-5385-403E-8A92-C0D37C250443}"/>
    <cellStyle name="Comma 2 2 3 4 6 2" xfId="5462" xr:uid="{8EC8C97F-41DA-4E7C-BF21-012763346D49}"/>
    <cellStyle name="Comma 2 2 3 4 6 2 2" xfId="14515" xr:uid="{7748CC08-9B30-4769-8F1A-4B61E9EC95CD}"/>
    <cellStyle name="Comma 2 2 3 4 6 3" xfId="8476" xr:uid="{B70D074E-0F10-455E-A69D-15F1582247EC}"/>
    <cellStyle name="Comma 2 2 3 4 6 3 2" xfId="17529" xr:uid="{82DB61A6-D1C8-46F3-8017-D6948CE517F8}"/>
    <cellStyle name="Comma 2 2 3 4 6 4" xfId="11497" xr:uid="{602D3C5D-8810-47EC-BBF3-E270D27DF9A3}"/>
    <cellStyle name="Comma 2 2 3 4 7" xfId="3452" xr:uid="{C3EEF674-FE18-4904-9505-DD01CD400D30}"/>
    <cellStyle name="Comma 2 2 3 4 7 2" xfId="12505" xr:uid="{13752F39-1E94-4073-A3C5-D6F1A65F8002}"/>
    <cellStyle name="Comma 2 2 3 4 8" xfId="6466" xr:uid="{8C198AD8-24DD-442B-AF37-B13F1FF9E496}"/>
    <cellStyle name="Comma 2 2 3 4 8 2" xfId="15519" xr:uid="{6089440A-5E3F-4BAE-92BC-873CFB1B267D}"/>
    <cellStyle name="Comma 2 2 3 4 9" xfId="9486" xr:uid="{0C79D414-881E-42EE-9B5F-60B10000EDA4}"/>
    <cellStyle name="Comma 2 2 3 5" xfId="431" xr:uid="{64572911-D794-4836-97FD-5FB887A46140}"/>
    <cellStyle name="Comma 2 2 3 5 2" xfId="732" xr:uid="{5A412F24-5E42-4B90-B0B1-87CBC4EA31E0}"/>
    <cellStyle name="Comma 2 2 3 5 2 2" xfId="1736" xr:uid="{A8B9EB18-8E94-4351-938E-5DF422BBDA71}"/>
    <cellStyle name="Comma 2 2 3 5 2 2 2" xfId="4815" xr:uid="{9AC1B3B0-1EDA-4532-8E97-932F0D3CD8AB}"/>
    <cellStyle name="Comma 2 2 3 5 2 2 2 2" xfId="13868" xr:uid="{032221E8-09CA-413B-9707-78EEA477694D}"/>
    <cellStyle name="Comma 2 2 3 5 2 2 3" xfId="7829" xr:uid="{FAB54680-7986-4ACB-8120-63A547E4A718}"/>
    <cellStyle name="Comma 2 2 3 5 2 2 3 2" xfId="16882" xr:uid="{2C4BEEBC-B285-4D99-9EBE-3C024AB41444}"/>
    <cellStyle name="Comma 2 2 3 5 2 2 4" xfId="10850" xr:uid="{26A9B139-8601-4A7F-925E-E9C63FF65F51}"/>
    <cellStyle name="Comma 2 2 3 5 2 3" xfId="2740" xr:uid="{D6E33A0A-D39A-4455-A791-3EB873CBB670}"/>
    <cellStyle name="Comma 2 2 3 5 2 3 2" xfId="5819" xr:uid="{45800493-CB44-4190-9E46-5C2C4DC6BE71}"/>
    <cellStyle name="Comma 2 2 3 5 2 3 2 2" xfId="14872" xr:uid="{7598C98F-F8D6-41B4-A967-9844AC0608C5}"/>
    <cellStyle name="Comma 2 2 3 5 2 3 3" xfId="8833" xr:uid="{3E8FDF49-ED31-4B8B-A8E2-311261C83DF8}"/>
    <cellStyle name="Comma 2 2 3 5 2 3 3 2" xfId="17886" xr:uid="{908F5A3F-8842-4CCE-8F55-195C63DFA9E5}"/>
    <cellStyle name="Comma 2 2 3 5 2 3 4" xfId="11854" xr:uid="{ABC308AE-D6BA-4B66-BC22-26600B58F812}"/>
    <cellStyle name="Comma 2 2 3 5 2 4" xfId="3811" xr:uid="{117AECA2-3E6F-4AAB-8565-92C43703C21F}"/>
    <cellStyle name="Comma 2 2 3 5 2 4 2" xfId="12864" xr:uid="{FE8879B4-D358-4711-8984-5B57FE2DD31F}"/>
    <cellStyle name="Comma 2 2 3 5 2 5" xfId="6825" xr:uid="{B457B071-FC52-46D8-A287-AD64DEC225FF}"/>
    <cellStyle name="Comma 2 2 3 5 2 5 2" xfId="15878" xr:uid="{519ABBFB-6173-4D16-A62D-E91CA39F065D}"/>
    <cellStyle name="Comma 2 2 3 5 2 6" xfId="9846" xr:uid="{232F8991-B2A5-48CF-B177-12E9F608E9BA}"/>
    <cellStyle name="Comma 2 2 3 5 3" xfId="733" xr:uid="{556BFDF8-6495-49EC-BCF2-6A22DDAA9BA5}"/>
    <cellStyle name="Comma 2 2 3 5 3 2" xfId="1737" xr:uid="{2E59D3CD-32D3-4D53-8F67-B87BC2C54A81}"/>
    <cellStyle name="Comma 2 2 3 5 3 2 2" xfId="4816" xr:uid="{29114E81-A74F-4C59-B709-B316DBAE349E}"/>
    <cellStyle name="Comma 2 2 3 5 3 2 2 2" xfId="13869" xr:uid="{CA0608C3-F8D7-45A8-8BDC-ABE2E4B56C0F}"/>
    <cellStyle name="Comma 2 2 3 5 3 2 3" xfId="7830" xr:uid="{DC333100-2150-4144-8361-9F59961523C6}"/>
    <cellStyle name="Comma 2 2 3 5 3 2 3 2" xfId="16883" xr:uid="{ACCB2D8B-05AB-4BD6-BAA4-F0629674EB26}"/>
    <cellStyle name="Comma 2 2 3 5 3 2 4" xfId="10851" xr:uid="{2C95F75D-F9CA-4F29-9437-2B6BFDC3BB8C}"/>
    <cellStyle name="Comma 2 2 3 5 3 3" xfId="2741" xr:uid="{E465709A-6BD4-4D28-918A-0DEA4B8EA391}"/>
    <cellStyle name="Comma 2 2 3 5 3 3 2" xfId="5820" xr:uid="{0B220B69-071F-4DAC-844E-1A2DB056E04D}"/>
    <cellStyle name="Comma 2 2 3 5 3 3 2 2" xfId="14873" xr:uid="{168EB430-FFC6-4A51-A5E3-0434E237E1A3}"/>
    <cellStyle name="Comma 2 2 3 5 3 3 3" xfId="8834" xr:uid="{43844E98-A63E-4E77-9CAB-2D1A9772DA36}"/>
    <cellStyle name="Comma 2 2 3 5 3 3 3 2" xfId="17887" xr:uid="{B3B59A22-5BBC-4E0A-8701-A50811ECDC9E}"/>
    <cellStyle name="Comma 2 2 3 5 3 3 4" xfId="11855" xr:uid="{05E71FA0-15B1-400E-A0E1-2BCBAEC3296E}"/>
    <cellStyle name="Comma 2 2 3 5 3 4" xfId="3812" xr:uid="{DC100676-2FA2-4032-90A5-7AC71858525C}"/>
    <cellStyle name="Comma 2 2 3 5 3 4 2" xfId="12865" xr:uid="{B040C7A8-07BD-47E0-9B49-73C396A15502}"/>
    <cellStyle name="Comma 2 2 3 5 3 5" xfId="6826" xr:uid="{F8FBC212-B53E-4115-8EAB-6F535CF1D7B6}"/>
    <cellStyle name="Comma 2 2 3 5 3 5 2" xfId="15879" xr:uid="{97273192-EC9C-42ED-B9D7-6B4CF3E81EC1}"/>
    <cellStyle name="Comma 2 2 3 5 3 6" xfId="9847" xr:uid="{8046843D-111A-407B-B928-898AF0F82681}"/>
    <cellStyle name="Comma 2 2 3 5 4" xfId="1440" xr:uid="{A038EB8C-2618-4229-96E0-0C342D75D7DD}"/>
    <cellStyle name="Comma 2 2 3 5 4 2" xfId="4519" xr:uid="{3BCE116C-688C-4A75-9A93-B8DBC0C8B9A0}"/>
    <cellStyle name="Comma 2 2 3 5 4 2 2" xfId="13572" xr:uid="{8FE7DEFC-E256-4708-86CD-E674F75655FF}"/>
    <cellStyle name="Comma 2 2 3 5 4 3" xfId="7533" xr:uid="{E2AA6C07-5DD3-4620-9731-E3ACF77C68A9}"/>
    <cellStyle name="Comma 2 2 3 5 4 3 2" xfId="16586" xr:uid="{87E87887-4B00-42BD-9B5A-5161746CEE25}"/>
    <cellStyle name="Comma 2 2 3 5 4 4" xfId="10554" xr:uid="{ACDB66BA-2248-4081-80DC-013B1230A44B}"/>
    <cellStyle name="Comma 2 2 3 5 5" xfId="2444" xr:uid="{CBDC4EF3-CA1B-439B-8352-D50A14EDC624}"/>
    <cellStyle name="Comma 2 2 3 5 5 2" xfId="5523" xr:uid="{5DF025A1-DE14-437E-BA32-1CB31DA2CA87}"/>
    <cellStyle name="Comma 2 2 3 5 5 2 2" xfId="14576" xr:uid="{62C85FB6-F4D6-41B5-B5E4-7368F9A99B38}"/>
    <cellStyle name="Comma 2 2 3 5 5 3" xfId="8537" xr:uid="{52CFF848-1395-4BC0-A9EF-FA71B331F35B}"/>
    <cellStyle name="Comma 2 2 3 5 5 3 2" xfId="17590" xr:uid="{77E37C32-C19D-4E75-B17B-36C4D5A3BB38}"/>
    <cellStyle name="Comma 2 2 3 5 5 4" xfId="11558" xr:uid="{D288CF3A-6DD9-4709-B44F-681F0DD39378}"/>
    <cellStyle name="Comma 2 2 3 5 6" xfId="3514" xr:uid="{AAA2CCF0-9415-40B6-92FD-D4E42E867827}"/>
    <cellStyle name="Comma 2 2 3 5 6 2" xfId="12567" xr:uid="{BF53FFBE-C192-4A51-88DE-DCC73B37DA1E}"/>
    <cellStyle name="Comma 2 2 3 5 7" xfId="6528" xr:uid="{2E2EE2AB-2970-4BDE-AE1B-1E8791F435D6}"/>
    <cellStyle name="Comma 2 2 3 5 7 2" xfId="15581" xr:uid="{EBD26D0B-59D2-436D-8FB3-28D544079F75}"/>
    <cellStyle name="Comma 2 2 3 5 8" xfId="9548" xr:uid="{5423469D-B43F-4006-B3A6-DDC312CAB9CA}"/>
    <cellStyle name="Comma 2 2 3 6" xfId="734" xr:uid="{71FBEF6B-0297-42B7-8722-29BAA4FAAD62}"/>
    <cellStyle name="Comma 2 2 3 6 2" xfId="1738" xr:uid="{33B3ED74-39D1-4CA6-98E4-F3E6E03C8ED3}"/>
    <cellStyle name="Comma 2 2 3 6 2 2" xfId="4817" xr:uid="{78D0C0C8-C6A4-44CB-9022-A4F0C5C83C81}"/>
    <cellStyle name="Comma 2 2 3 6 2 2 2" xfId="13870" xr:uid="{D1101BEA-DF87-4A12-809A-5BE4E1B9272C}"/>
    <cellStyle name="Comma 2 2 3 6 2 3" xfId="7831" xr:uid="{F37C68E2-4755-4E20-BFE3-ACA3992BC90A}"/>
    <cellStyle name="Comma 2 2 3 6 2 3 2" xfId="16884" xr:uid="{7BFC6967-BE33-4789-B883-573ADD9BBF13}"/>
    <cellStyle name="Comma 2 2 3 6 2 4" xfId="10852" xr:uid="{D157B204-B214-460C-BD00-14B899D7B721}"/>
    <cellStyle name="Comma 2 2 3 6 3" xfId="2742" xr:uid="{0A1A0529-ECDA-4974-AB9A-4C1F32435520}"/>
    <cellStyle name="Comma 2 2 3 6 3 2" xfId="5821" xr:uid="{8874B07C-31CC-4FEC-8C2E-6856E19D31AE}"/>
    <cellStyle name="Comma 2 2 3 6 3 2 2" xfId="14874" xr:uid="{4BEB6B96-7390-4C17-8220-4DA31CA1195F}"/>
    <cellStyle name="Comma 2 2 3 6 3 3" xfId="8835" xr:uid="{1531F13C-EEC9-4C31-8BAC-8764CB2F2D56}"/>
    <cellStyle name="Comma 2 2 3 6 3 3 2" xfId="17888" xr:uid="{F20A659F-AAA2-44A4-AEAD-48C7AB4D3625}"/>
    <cellStyle name="Comma 2 2 3 6 3 4" xfId="11856" xr:uid="{354AF4C1-DB1D-4FF7-A2E5-68079BCE5F12}"/>
    <cellStyle name="Comma 2 2 3 6 4" xfId="3813" xr:uid="{DDD68BE7-78A4-40FE-A830-F53832B57571}"/>
    <cellStyle name="Comma 2 2 3 6 4 2" xfId="12866" xr:uid="{0CC42D8D-9A7B-4912-986D-AC4F60DF67CB}"/>
    <cellStyle name="Comma 2 2 3 6 5" xfId="6827" xr:uid="{03273F97-8DA9-444F-A2BF-6E6D95D87616}"/>
    <cellStyle name="Comma 2 2 3 6 5 2" xfId="15880" xr:uid="{13D321D4-0EF3-4ADF-9F64-27A552282CDC}"/>
    <cellStyle name="Comma 2 2 3 6 6" xfId="9848" xr:uid="{3ED9AD78-0EF7-464B-9990-25CE845E1713}"/>
    <cellStyle name="Comma 2 2 3 7" xfId="735" xr:uid="{B96B78EF-6A01-4BDB-9F6E-3344563A9848}"/>
    <cellStyle name="Comma 2 2 3 7 2" xfId="1739" xr:uid="{72E0CD4E-0D63-4D92-9B42-A5799EAF2C47}"/>
    <cellStyle name="Comma 2 2 3 7 2 2" xfId="4818" xr:uid="{61A6DD75-B4D5-4A1F-AD8B-E1F7F99519C3}"/>
    <cellStyle name="Comma 2 2 3 7 2 2 2" xfId="13871" xr:uid="{BBCD8623-E53B-4FFF-9933-4C2A8070364F}"/>
    <cellStyle name="Comma 2 2 3 7 2 3" xfId="7832" xr:uid="{53CEC3ED-22C4-4AF1-82E9-98FC07E5EFB6}"/>
    <cellStyle name="Comma 2 2 3 7 2 3 2" xfId="16885" xr:uid="{B3964AE8-4588-4C0E-B6F1-04DA4F8A0569}"/>
    <cellStyle name="Comma 2 2 3 7 2 4" xfId="10853" xr:uid="{44F02812-B0C5-4D43-BC52-21A771D7C12D}"/>
    <cellStyle name="Comma 2 2 3 7 3" xfId="2743" xr:uid="{D34CA921-CF14-484A-B173-3D50F972CAD1}"/>
    <cellStyle name="Comma 2 2 3 7 3 2" xfId="5822" xr:uid="{594FBD06-1329-46DC-8368-31D031FBFA20}"/>
    <cellStyle name="Comma 2 2 3 7 3 2 2" xfId="14875" xr:uid="{8789CE4D-2869-4EA1-BA7D-F1BD1C140E1F}"/>
    <cellStyle name="Comma 2 2 3 7 3 3" xfId="8836" xr:uid="{793CBDBD-46B5-4E1C-87BD-7EA8346829D0}"/>
    <cellStyle name="Comma 2 2 3 7 3 3 2" xfId="17889" xr:uid="{EB7FC570-4EC0-45B2-B4E2-C3F5A4BCFFC8}"/>
    <cellStyle name="Comma 2 2 3 7 3 4" xfId="11857" xr:uid="{D41E7AFA-DCC7-4D5C-B5A2-77E9AD1C9D81}"/>
    <cellStyle name="Comma 2 2 3 7 4" xfId="3814" xr:uid="{4A4E5D29-C211-4DDD-A89A-B409FBC7166F}"/>
    <cellStyle name="Comma 2 2 3 7 4 2" xfId="12867" xr:uid="{52D06A81-BC86-41CC-89F5-8ED3902BA454}"/>
    <cellStyle name="Comma 2 2 3 7 5" xfId="6828" xr:uid="{0707661B-07FE-44C1-8473-95CCFD2FE960}"/>
    <cellStyle name="Comma 2 2 3 7 5 2" xfId="15881" xr:uid="{D9E025D1-F44D-458D-ABC6-227427C474C0}"/>
    <cellStyle name="Comma 2 2 3 7 6" xfId="9849" xr:uid="{8B3F0B17-E5FB-476A-BD86-B05BFA0AF954}"/>
    <cellStyle name="Comma 2 2 3 8" xfId="1269" xr:uid="{B57E8EB2-58B8-4A7F-A64D-A317A16A065B}"/>
    <cellStyle name="Comma 2 2 3 8 2" xfId="4348" xr:uid="{92B5E2E8-81E6-4B5E-8CBE-AB84039361DA}"/>
    <cellStyle name="Comma 2 2 3 8 2 2" xfId="13401" xr:uid="{77AA67E4-CE78-4353-9ACF-29F5D8327572}"/>
    <cellStyle name="Comma 2 2 3 8 3" xfId="7362" xr:uid="{665FE808-BE39-473A-9656-F2D90E8E18ED}"/>
    <cellStyle name="Comma 2 2 3 8 3 2" xfId="16415" xr:uid="{F9E9B795-B169-4316-B438-D5CE5B4FB61F}"/>
    <cellStyle name="Comma 2 2 3 8 4" xfId="10383" xr:uid="{076A067B-A9BF-4807-B33B-9EC97FE71C54}"/>
    <cellStyle name="Comma 2 2 3 9" xfId="2273" xr:uid="{ACC72EF6-EB75-45CB-95C3-06C33FB40822}"/>
    <cellStyle name="Comma 2 2 3 9 2" xfId="5352" xr:uid="{B5D0930A-558E-466B-B8F5-0ABB2C74FBF3}"/>
    <cellStyle name="Comma 2 2 3 9 2 2" xfId="14405" xr:uid="{F1D59D65-72EB-4512-BB5B-DFC440EBB40B}"/>
    <cellStyle name="Comma 2 2 3 9 3" xfId="8366" xr:uid="{61824743-7D7E-49D3-92CF-A7ADCA55815D}"/>
    <cellStyle name="Comma 2 2 3 9 3 2" xfId="17419" xr:uid="{029AC6CB-965D-496F-9D0B-A0DB53FE87A8}"/>
    <cellStyle name="Comma 2 2 3 9 4" xfId="11387" xr:uid="{33EACE53-DCD9-42CE-B549-93461310FE4B}"/>
    <cellStyle name="Comma 2 2 4" xfId="120" xr:uid="{2B7F2D3D-FE15-4DF2-938B-C12001F92E50}"/>
    <cellStyle name="Comma 2 2 4 2" xfId="447" xr:uid="{419C4CA9-77CC-4C5A-AE54-4BFDC40CBA97}"/>
    <cellStyle name="Comma 2 2 4 2 2" xfId="736" xr:uid="{3FB4E6E8-95B0-486D-BB44-3D4425FCF276}"/>
    <cellStyle name="Comma 2 2 4 2 2 2" xfId="1740" xr:uid="{3071B30E-8E83-4635-ADD6-4FB5BB4CD3F2}"/>
    <cellStyle name="Comma 2 2 4 2 2 2 2" xfId="4819" xr:uid="{6C11CA6E-19B7-4982-AF4E-628F8888C2B0}"/>
    <cellStyle name="Comma 2 2 4 2 2 2 2 2" xfId="13872" xr:uid="{FAB7BCE7-EF28-41C7-8B37-B2CB918A2E44}"/>
    <cellStyle name="Comma 2 2 4 2 2 2 3" xfId="7833" xr:uid="{5DA900CE-718D-4CAA-BCB0-3B1A92D769B1}"/>
    <cellStyle name="Comma 2 2 4 2 2 2 3 2" xfId="16886" xr:uid="{B2C8303F-9860-4C2E-AA7B-424317CC083C}"/>
    <cellStyle name="Comma 2 2 4 2 2 2 4" xfId="10854" xr:uid="{D264E969-25D4-468F-9D94-3B33397A3A8F}"/>
    <cellStyle name="Comma 2 2 4 2 2 3" xfId="2744" xr:uid="{60D82209-D48B-4C6B-8D79-BAC34C64B67D}"/>
    <cellStyle name="Comma 2 2 4 2 2 3 2" xfId="5823" xr:uid="{0F7CAEC5-A418-4AE5-B7B9-F6AD999EBF94}"/>
    <cellStyle name="Comma 2 2 4 2 2 3 2 2" xfId="14876" xr:uid="{56CD388F-FD10-487A-94D6-5144D8A1C63E}"/>
    <cellStyle name="Comma 2 2 4 2 2 3 3" xfId="8837" xr:uid="{8B661D77-0010-4E86-81AB-F8A789117B1C}"/>
    <cellStyle name="Comma 2 2 4 2 2 3 3 2" xfId="17890" xr:uid="{3B4323A9-8C0C-47E8-8271-1635FB421E2A}"/>
    <cellStyle name="Comma 2 2 4 2 2 3 4" xfId="11858" xr:uid="{4C071FB7-F602-4F84-9273-63018C79B479}"/>
    <cellStyle name="Comma 2 2 4 2 2 4" xfId="3815" xr:uid="{466793CD-2589-4C3E-BD24-724D567EBFCE}"/>
    <cellStyle name="Comma 2 2 4 2 2 4 2" xfId="12868" xr:uid="{1FC7059F-E0AF-444D-94D0-19DC48937E8A}"/>
    <cellStyle name="Comma 2 2 4 2 2 5" xfId="6829" xr:uid="{D6AD8495-075D-4967-8D16-BF5BADCA3FA1}"/>
    <cellStyle name="Comma 2 2 4 2 2 5 2" xfId="15882" xr:uid="{E18A38DB-8529-4D3E-98E5-9064D4FF8B90}"/>
    <cellStyle name="Comma 2 2 4 2 2 6" xfId="9850" xr:uid="{826A91D2-31BD-43F8-A082-0154469F2C8F}"/>
    <cellStyle name="Comma 2 2 4 2 3" xfId="737" xr:uid="{8A6EF70B-1F83-48B2-9B35-81FA4F851622}"/>
    <cellStyle name="Comma 2 2 4 2 3 2" xfId="1741" xr:uid="{59F27F82-F5AF-45E5-AD48-3CE7517FF16A}"/>
    <cellStyle name="Comma 2 2 4 2 3 2 2" xfId="4820" xr:uid="{8F7E30D7-E1EE-444D-8854-12E3E794F966}"/>
    <cellStyle name="Comma 2 2 4 2 3 2 2 2" xfId="13873" xr:uid="{5A01E6AD-7AAD-4DC5-A10B-D5263332F84B}"/>
    <cellStyle name="Comma 2 2 4 2 3 2 3" xfId="7834" xr:uid="{DFE2D889-5340-4B8B-B4E4-187F6689269B}"/>
    <cellStyle name="Comma 2 2 4 2 3 2 3 2" xfId="16887" xr:uid="{A9F68CAC-DB83-4097-B010-0676D1C7EADE}"/>
    <cellStyle name="Comma 2 2 4 2 3 2 4" xfId="10855" xr:uid="{CB8CAEBE-68CD-449D-B53C-38B78EA8A0A4}"/>
    <cellStyle name="Comma 2 2 4 2 3 3" xfId="2745" xr:uid="{0E9A0879-702C-4390-B531-D1202194DC6C}"/>
    <cellStyle name="Comma 2 2 4 2 3 3 2" xfId="5824" xr:uid="{0109D65A-EB1E-4E1D-9B40-98E424BEB596}"/>
    <cellStyle name="Comma 2 2 4 2 3 3 2 2" xfId="14877" xr:uid="{EF4C4E35-7641-414F-AFB5-13768D88973D}"/>
    <cellStyle name="Comma 2 2 4 2 3 3 3" xfId="8838" xr:uid="{560D8852-DC0C-4DDE-AB16-7FE35CF49165}"/>
    <cellStyle name="Comma 2 2 4 2 3 3 3 2" xfId="17891" xr:uid="{97E5C71F-C1D7-47A6-A87F-5AFA55A63936}"/>
    <cellStyle name="Comma 2 2 4 2 3 3 4" xfId="11859" xr:uid="{B63D1E68-05C6-4A07-BB63-43912F567185}"/>
    <cellStyle name="Comma 2 2 4 2 3 4" xfId="3816" xr:uid="{DF8E9B43-E486-4FB2-826E-E89E86439840}"/>
    <cellStyle name="Comma 2 2 4 2 3 4 2" xfId="12869" xr:uid="{07BE7C6F-67BE-478F-9A91-36D853902529}"/>
    <cellStyle name="Comma 2 2 4 2 3 5" xfId="6830" xr:uid="{E6D56BE6-2D27-4F93-A451-2698FA13648F}"/>
    <cellStyle name="Comma 2 2 4 2 3 5 2" xfId="15883" xr:uid="{319153BF-8E52-4396-871B-508B6F38EA31}"/>
    <cellStyle name="Comma 2 2 4 2 3 6" xfId="9851" xr:uid="{ADBC9963-439D-482A-BBFA-D40ADFED8467}"/>
    <cellStyle name="Comma 2 2 4 2 4" xfId="1456" xr:uid="{FCC4C5CA-E2B7-4046-BE36-D957E6CEA1CF}"/>
    <cellStyle name="Comma 2 2 4 2 4 2" xfId="4535" xr:uid="{AFA00D55-39F9-4265-9BB1-F06A40509D17}"/>
    <cellStyle name="Comma 2 2 4 2 4 2 2" xfId="13588" xr:uid="{82B59B9C-C59A-476C-BA45-D2B1CDF213A3}"/>
    <cellStyle name="Comma 2 2 4 2 4 3" xfId="7549" xr:uid="{5705EC65-94A1-473C-ABD6-241E37EC7D28}"/>
    <cellStyle name="Comma 2 2 4 2 4 3 2" xfId="16602" xr:uid="{0DAEC507-5769-4B93-A7AC-62C4B6A8F561}"/>
    <cellStyle name="Comma 2 2 4 2 4 4" xfId="10570" xr:uid="{92F633F3-43D7-460A-86D3-E539A06D0524}"/>
    <cellStyle name="Comma 2 2 4 2 5" xfId="2460" xr:uid="{DAD0DE5C-913C-4A7C-BCEF-CBBF0FEC07F8}"/>
    <cellStyle name="Comma 2 2 4 2 5 2" xfId="5539" xr:uid="{B4578851-A9B4-48F6-A480-88E6448540D1}"/>
    <cellStyle name="Comma 2 2 4 2 5 2 2" xfId="14592" xr:uid="{894A4CB1-59A8-47C9-A5AB-E31DD668CEBC}"/>
    <cellStyle name="Comma 2 2 4 2 5 3" xfId="8553" xr:uid="{18252B4E-2287-4763-8227-F34A7219E69E}"/>
    <cellStyle name="Comma 2 2 4 2 5 3 2" xfId="17606" xr:uid="{8FCEC550-E94D-4070-9B3E-92A4ADBAF87B}"/>
    <cellStyle name="Comma 2 2 4 2 5 4" xfId="11574" xr:uid="{77E46DB2-C2A9-4A56-9F30-8D71EAE1FE0C}"/>
    <cellStyle name="Comma 2 2 4 2 6" xfId="3530" xr:uid="{6997055C-5FAF-4B30-BE85-07E342B7B681}"/>
    <cellStyle name="Comma 2 2 4 2 6 2" xfId="12583" xr:uid="{3E7A2295-3F94-4BAF-86F1-506F346C5AF7}"/>
    <cellStyle name="Comma 2 2 4 2 7" xfId="6544" xr:uid="{47EF6FC0-B546-4116-ACE6-8FB473F0169D}"/>
    <cellStyle name="Comma 2 2 4 2 7 2" xfId="15597" xr:uid="{11EBAB9C-8DCD-4E7D-9065-D56A10215CAC}"/>
    <cellStyle name="Comma 2 2 4 2 8" xfId="9564" xr:uid="{F736354B-EB30-45F5-914F-4BAC74574C62}"/>
    <cellStyle name="Comma 2 2 4 3" xfId="738" xr:uid="{16AB29D8-A508-4500-BE3A-6B192CF6BDE5}"/>
    <cellStyle name="Comma 2 2 4 3 2" xfId="1742" xr:uid="{D4F328AC-5BDD-4C98-B0AF-3FA87A7364B8}"/>
    <cellStyle name="Comma 2 2 4 3 2 2" xfId="4821" xr:uid="{8521A4A4-3E2C-4060-A679-2263A3128A50}"/>
    <cellStyle name="Comma 2 2 4 3 2 2 2" xfId="13874" xr:uid="{7ABA6565-846E-4FE6-B3CE-7A80FAE4BD61}"/>
    <cellStyle name="Comma 2 2 4 3 2 3" xfId="7835" xr:uid="{595CA984-00CB-4CD6-A92C-E669AA195F22}"/>
    <cellStyle name="Comma 2 2 4 3 2 3 2" xfId="16888" xr:uid="{A04A29BB-017C-4F4F-BDEC-FEAD046B7F9D}"/>
    <cellStyle name="Comma 2 2 4 3 2 4" xfId="10856" xr:uid="{779A9750-2237-4FB4-80F4-1F2487834E49}"/>
    <cellStyle name="Comma 2 2 4 3 3" xfId="2746" xr:uid="{9B5A86AF-EFA4-442A-BA9E-001AC7C4C289}"/>
    <cellStyle name="Comma 2 2 4 3 3 2" xfId="5825" xr:uid="{93BF4EF0-8A2E-4A37-BB0D-8ED2AADBF664}"/>
    <cellStyle name="Comma 2 2 4 3 3 2 2" xfId="14878" xr:uid="{BD03E06E-3489-4C0F-AB8E-5EE223F78C3D}"/>
    <cellStyle name="Comma 2 2 4 3 3 3" xfId="8839" xr:uid="{7CA0570A-6378-4276-92F5-4B4C06234C67}"/>
    <cellStyle name="Comma 2 2 4 3 3 3 2" xfId="17892" xr:uid="{36C25352-A6D3-421E-839C-475CC36BE1A1}"/>
    <cellStyle name="Comma 2 2 4 3 3 4" xfId="11860" xr:uid="{81B9B7A1-90B4-4DA9-ADB4-85E2A771BF58}"/>
    <cellStyle name="Comma 2 2 4 3 4" xfId="3817" xr:uid="{B69AB9FE-61C1-41A5-A4F8-5E6116C01ADC}"/>
    <cellStyle name="Comma 2 2 4 3 4 2" xfId="12870" xr:uid="{BD749B0F-28B3-4B4E-9DED-35B26F162327}"/>
    <cellStyle name="Comma 2 2 4 3 5" xfId="6831" xr:uid="{9C34EF58-C127-45AD-83F0-5EFE591C92A1}"/>
    <cellStyle name="Comma 2 2 4 3 5 2" xfId="15884" xr:uid="{916F8C02-D8C7-4E71-A88B-378726A1769E}"/>
    <cellStyle name="Comma 2 2 4 3 6" xfId="9852" xr:uid="{492E6032-21E5-47AF-831B-50D3DEE9F2EF}"/>
    <cellStyle name="Comma 2 2 4 4" xfId="739" xr:uid="{0DC6E872-6AB7-43C7-8809-C1243CC6B262}"/>
    <cellStyle name="Comma 2 2 4 4 2" xfId="1743" xr:uid="{F2650C40-4CEF-47DC-A3FA-01F48303FAED}"/>
    <cellStyle name="Comma 2 2 4 4 2 2" xfId="4822" xr:uid="{2314ED96-277F-4BC4-ACA0-BDE22BA6B6AC}"/>
    <cellStyle name="Comma 2 2 4 4 2 2 2" xfId="13875" xr:uid="{3A8F9F53-2127-4125-9853-EDE2FCCBAC9A}"/>
    <cellStyle name="Comma 2 2 4 4 2 3" xfId="7836" xr:uid="{E1E7AEDB-1B16-4451-AFC2-45C09E289F7F}"/>
    <cellStyle name="Comma 2 2 4 4 2 3 2" xfId="16889" xr:uid="{CA62F3DA-0F59-463A-9987-E32E40DA0EF8}"/>
    <cellStyle name="Comma 2 2 4 4 2 4" xfId="10857" xr:uid="{B4395C70-F448-4A91-8E45-90B597141B74}"/>
    <cellStyle name="Comma 2 2 4 4 3" xfId="2747" xr:uid="{766FB12E-4060-484B-9884-72D2AC1E282F}"/>
    <cellStyle name="Comma 2 2 4 4 3 2" xfId="5826" xr:uid="{39B6284F-98C9-47A0-A296-AC5A3D000729}"/>
    <cellStyle name="Comma 2 2 4 4 3 2 2" xfId="14879" xr:uid="{C9C95252-3B09-43CE-B37C-A02E5909AD4D}"/>
    <cellStyle name="Comma 2 2 4 4 3 3" xfId="8840" xr:uid="{30B87EF7-DAB5-4BBF-A0EE-AAB32EEB84B7}"/>
    <cellStyle name="Comma 2 2 4 4 3 3 2" xfId="17893" xr:uid="{2C8ECF7B-A48F-477A-82FD-8C1519CC4F79}"/>
    <cellStyle name="Comma 2 2 4 4 3 4" xfId="11861" xr:uid="{EB9C1F14-C040-48B3-A5A6-AA19E9BBE995}"/>
    <cellStyle name="Comma 2 2 4 4 4" xfId="3818" xr:uid="{00D74154-C2CC-412D-96FB-9BBC382E6A7B}"/>
    <cellStyle name="Comma 2 2 4 4 4 2" xfId="12871" xr:uid="{171A2F80-61BD-4A9F-950E-6D8767F50EF3}"/>
    <cellStyle name="Comma 2 2 4 4 5" xfId="6832" xr:uid="{447E43EE-9BDC-4C69-B25D-7D7DF4AE5840}"/>
    <cellStyle name="Comma 2 2 4 4 5 2" xfId="15885" xr:uid="{5D074EC7-A9C2-4D33-B9E9-6923B61D54DC}"/>
    <cellStyle name="Comma 2 2 4 4 6" xfId="9853" xr:uid="{67BE17EB-132F-47B3-89D8-911D412823D3}"/>
    <cellStyle name="Comma 2 2 4 5" xfId="1285" xr:uid="{C5DDA8E7-479C-4FF7-B016-B337DAF15B11}"/>
    <cellStyle name="Comma 2 2 4 5 2" xfId="4364" xr:uid="{BEF18377-84CA-462F-BBDB-4DEC00B880B4}"/>
    <cellStyle name="Comma 2 2 4 5 2 2" xfId="13417" xr:uid="{D1A6CDE0-FD73-49DC-AFE5-CE636C5CB523}"/>
    <cellStyle name="Comma 2 2 4 5 3" xfId="7378" xr:uid="{A872319B-DCF3-4D16-9883-451108F933D5}"/>
    <cellStyle name="Comma 2 2 4 5 3 2" xfId="16431" xr:uid="{03B13BAB-FB25-4233-9DF1-7631AACA3590}"/>
    <cellStyle name="Comma 2 2 4 5 4" xfId="10399" xr:uid="{BAF791D3-EE62-4DD7-B13E-C7A10D294894}"/>
    <cellStyle name="Comma 2 2 4 6" xfId="2289" xr:uid="{36B7829A-D582-45DE-8BBB-A1D7C38A9C8C}"/>
    <cellStyle name="Comma 2 2 4 6 2" xfId="5368" xr:uid="{5A335B94-6016-4937-9320-34D13553BA9B}"/>
    <cellStyle name="Comma 2 2 4 6 2 2" xfId="14421" xr:uid="{F9BC13B6-1F8D-48A7-B849-89F89EB61411}"/>
    <cellStyle name="Comma 2 2 4 6 3" xfId="8382" xr:uid="{90323A4C-808C-4CDF-A568-12406F1BDC69}"/>
    <cellStyle name="Comma 2 2 4 6 3 2" xfId="17435" xr:uid="{0A90D358-8AC0-4ADB-BC42-19C8D7BAE57E}"/>
    <cellStyle name="Comma 2 2 4 6 4" xfId="11403" xr:uid="{AA589674-5C2E-4DCE-B07D-5D5CB974D5DD}"/>
    <cellStyle name="Comma 2 2 4 7" xfId="3358" xr:uid="{6BFCFEAB-A5FB-40D8-B943-51CE6E081AF0}"/>
    <cellStyle name="Comma 2 2 4 7 2" xfId="12411" xr:uid="{69689822-6A73-49F3-B278-860B57F6CFAD}"/>
    <cellStyle name="Comma 2 2 4 8" xfId="6372" xr:uid="{CC315F9B-C7C3-458D-9506-AC6E8BC6ED74}"/>
    <cellStyle name="Comma 2 2 4 8 2" xfId="15425" xr:uid="{87856037-A6D7-4606-893C-8B01D45F383D}"/>
    <cellStyle name="Comma 2 2 4 9" xfId="9392" xr:uid="{F4017620-3A03-4EBE-AC42-B0410F16CA60}"/>
    <cellStyle name="Comma 2 2 5" xfId="186" xr:uid="{08BA41DC-9371-4912-A828-DC1904676001}"/>
    <cellStyle name="Comma 2 2 5 2" xfId="484" xr:uid="{A94784F5-C9AD-4B4E-B367-B6D8113656F1}"/>
    <cellStyle name="Comma 2 2 5 2 2" xfId="740" xr:uid="{49F42D27-0625-4AE7-B91C-C1256F5D2B32}"/>
    <cellStyle name="Comma 2 2 5 2 2 2" xfId="1744" xr:uid="{7537CC17-68B9-4E6E-BF4B-14681DADC621}"/>
    <cellStyle name="Comma 2 2 5 2 2 2 2" xfId="4823" xr:uid="{436FF125-9F25-499F-9C68-053326CADEF5}"/>
    <cellStyle name="Comma 2 2 5 2 2 2 2 2" xfId="13876" xr:uid="{915A6F99-FF60-4CD4-A5E6-D96386346863}"/>
    <cellStyle name="Comma 2 2 5 2 2 2 3" xfId="7837" xr:uid="{583F43C4-42D6-4FB1-98EE-1CAD138784AB}"/>
    <cellStyle name="Comma 2 2 5 2 2 2 3 2" xfId="16890" xr:uid="{E2E58E8E-413C-409F-A010-898987A6DEF6}"/>
    <cellStyle name="Comma 2 2 5 2 2 2 4" xfId="10858" xr:uid="{A8716F4E-1C9A-47D8-936B-1F282DAE6AD5}"/>
    <cellStyle name="Comma 2 2 5 2 2 3" xfId="2748" xr:uid="{F82C5E47-DAF6-4874-BAEE-2FD726B2F05F}"/>
    <cellStyle name="Comma 2 2 5 2 2 3 2" xfId="5827" xr:uid="{FC7CDB70-3EDD-41AF-AE5C-36F08CD372EA}"/>
    <cellStyle name="Comma 2 2 5 2 2 3 2 2" xfId="14880" xr:uid="{F7BEE429-15B2-49ED-92EC-8BBEE23975D1}"/>
    <cellStyle name="Comma 2 2 5 2 2 3 3" xfId="8841" xr:uid="{47942669-070A-4059-9F70-95DF4551F58F}"/>
    <cellStyle name="Comma 2 2 5 2 2 3 3 2" xfId="17894" xr:uid="{62D935B4-B1C3-466B-ABA2-E4D45797BDEC}"/>
    <cellStyle name="Comma 2 2 5 2 2 3 4" xfId="11862" xr:uid="{A3195B33-1620-4478-BD45-D704542176BC}"/>
    <cellStyle name="Comma 2 2 5 2 2 4" xfId="3819" xr:uid="{82085C76-B095-4A57-B550-6290E460F8DD}"/>
    <cellStyle name="Comma 2 2 5 2 2 4 2" xfId="12872" xr:uid="{6D147D1B-1784-4C38-9C2F-02D9B5F0C3FB}"/>
    <cellStyle name="Comma 2 2 5 2 2 5" xfId="6833" xr:uid="{94E2A924-F71D-4AE5-8DC1-08BD2AEF8DEF}"/>
    <cellStyle name="Comma 2 2 5 2 2 5 2" xfId="15886" xr:uid="{CCF9D164-4480-4355-B277-A2F6383E177D}"/>
    <cellStyle name="Comma 2 2 5 2 2 6" xfId="9854" xr:uid="{DB3812BC-490E-46FE-A604-8D21B126538E}"/>
    <cellStyle name="Comma 2 2 5 2 3" xfId="741" xr:uid="{1F91D2C0-7ACD-44E2-B8E2-9652AEB840F2}"/>
    <cellStyle name="Comma 2 2 5 2 3 2" xfId="1745" xr:uid="{821405FF-EE75-4AF5-AD8D-68D5A63045B2}"/>
    <cellStyle name="Comma 2 2 5 2 3 2 2" xfId="4824" xr:uid="{B758F897-0F81-409D-8C21-9274254A493E}"/>
    <cellStyle name="Comma 2 2 5 2 3 2 2 2" xfId="13877" xr:uid="{D0E4A640-2502-4F47-B43D-EAE46280C730}"/>
    <cellStyle name="Comma 2 2 5 2 3 2 3" xfId="7838" xr:uid="{805EC208-A5A7-4CA3-9AB3-79E0B5D89501}"/>
    <cellStyle name="Comma 2 2 5 2 3 2 3 2" xfId="16891" xr:uid="{DB3355C1-A085-4BE4-99AC-AB2E0F83DCCC}"/>
    <cellStyle name="Comma 2 2 5 2 3 2 4" xfId="10859" xr:uid="{B6F12609-0396-44A6-8B73-EF47901810AE}"/>
    <cellStyle name="Comma 2 2 5 2 3 3" xfId="2749" xr:uid="{10BE2897-1767-45F2-B00D-D2508AE29FB0}"/>
    <cellStyle name="Comma 2 2 5 2 3 3 2" xfId="5828" xr:uid="{3031A479-F07C-4A95-A96D-2732A610E866}"/>
    <cellStyle name="Comma 2 2 5 2 3 3 2 2" xfId="14881" xr:uid="{2965B30D-24E6-40F3-AE2A-66CDF454D134}"/>
    <cellStyle name="Comma 2 2 5 2 3 3 3" xfId="8842" xr:uid="{E1E34416-62D9-4CAF-8D38-C209CF48CEF0}"/>
    <cellStyle name="Comma 2 2 5 2 3 3 3 2" xfId="17895" xr:uid="{BC70A4C2-6366-479C-AB38-EAB416750A17}"/>
    <cellStyle name="Comma 2 2 5 2 3 3 4" xfId="11863" xr:uid="{AAB2B594-A725-43FA-A052-A720CCE93DC2}"/>
    <cellStyle name="Comma 2 2 5 2 3 4" xfId="3820" xr:uid="{D1E6739D-38CE-46C2-9790-029F07A94435}"/>
    <cellStyle name="Comma 2 2 5 2 3 4 2" xfId="12873" xr:uid="{ED3D9A81-439A-461B-A8C4-7FE016951EA5}"/>
    <cellStyle name="Comma 2 2 5 2 3 5" xfId="6834" xr:uid="{68CAA125-6BB3-4DCA-B175-C59E23D1E48A}"/>
    <cellStyle name="Comma 2 2 5 2 3 5 2" xfId="15887" xr:uid="{3783C4D8-B912-42DC-819B-1D87CA1435C1}"/>
    <cellStyle name="Comma 2 2 5 2 3 6" xfId="9855" xr:uid="{2B501BCA-2597-406D-BBD9-D17F9F2C34CB}"/>
    <cellStyle name="Comma 2 2 5 2 4" xfId="1493" xr:uid="{58306B8E-CBA4-49D5-95BE-7BCF47EE6835}"/>
    <cellStyle name="Comma 2 2 5 2 4 2" xfId="4572" xr:uid="{34D1C747-1C77-44BB-9F2D-11F5904771B9}"/>
    <cellStyle name="Comma 2 2 5 2 4 2 2" xfId="13625" xr:uid="{97F085B9-462F-4DA7-ABD1-DF1042276CF4}"/>
    <cellStyle name="Comma 2 2 5 2 4 3" xfId="7586" xr:uid="{C4FF22C3-3415-43B5-8DE8-5F84780D6B61}"/>
    <cellStyle name="Comma 2 2 5 2 4 3 2" xfId="16639" xr:uid="{238BBF51-FECB-42EC-BA8D-3A8AC443600D}"/>
    <cellStyle name="Comma 2 2 5 2 4 4" xfId="10607" xr:uid="{F3803F51-88D3-4715-B9E5-0E592144C6D4}"/>
    <cellStyle name="Comma 2 2 5 2 5" xfId="2497" xr:uid="{C21D115C-7E98-4CE0-866B-5C8270AFC573}"/>
    <cellStyle name="Comma 2 2 5 2 5 2" xfId="5576" xr:uid="{523790E1-4C87-4474-9C9B-37596095028C}"/>
    <cellStyle name="Comma 2 2 5 2 5 2 2" xfId="14629" xr:uid="{83001ABA-C15A-4931-AA00-D49275703B56}"/>
    <cellStyle name="Comma 2 2 5 2 5 3" xfId="8590" xr:uid="{2B7C2F18-3C29-42F1-99E3-5A1F914C7346}"/>
    <cellStyle name="Comma 2 2 5 2 5 3 2" xfId="17643" xr:uid="{4003F460-B0EF-4399-8ECE-53D548AC178F}"/>
    <cellStyle name="Comma 2 2 5 2 5 4" xfId="11611" xr:uid="{E37014F4-812D-47FD-AD63-B70526E24639}"/>
    <cellStyle name="Comma 2 2 5 2 6" xfId="3567" xr:uid="{3E2D382E-FBA5-4D96-BC20-350EA3EECE10}"/>
    <cellStyle name="Comma 2 2 5 2 6 2" xfId="12620" xr:uid="{54062864-798B-4111-8B61-CC39336EFF42}"/>
    <cellStyle name="Comma 2 2 5 2 7" xfId="6581" xr:uid="{D52AA1ED-EB85-49D8-9E15-82816B6014FA}"/>
    <cellStyle name="Comma 2 2 5 2 7 2" xfId="15634" xr:uid="{5CC5DEDA-0E1E-4B03-B2AE-9124185F11E7}"/>
    <cellStyle name="Comma 2 2 5 2 8" xfId="9601" xr:uid="{CF8282CE-AA84-4633-A8CF-834591FCF7A3}"/>
    <cellStyle name="Comma 2 2 5 3" xfId="742" xr:uid="{DF5574D7-8772-40B9-8631-B50EB0281338}"/>
    <cellStyle name="Comma 2 2 5 3 2" xfId="1746" xr:uid="{BB59EA05-05E0-4FD4-88A8-0EE0AD9F198A}"/>
    <cellStyle name="Comma 2 2 5 3 2 2" xfId="4825" xr:uid="{1A9DFD93-1297-407F-ADF0-C47B17F3368A}"/>
    <cellStyle name="Comma 2 2 5 3 2 2 2" xfId="13878" xr:uid="{558510FE-68CF-4231-A4F1-E2EE81EC4A24}"/>
    <cellStyle name="Comma 2 2 5 3 2 3" xfId="7839" xr:uid="{AA844177-6FEC-443C-A203-AA8A4DE3CEB7}"/>
    <cellStyle name="Comma 2 2 5 3 2 3 2" xfId="16892" xr:uid="{91FC42E2-DC35-4A34-974D-92E7CDBA44B9}"/>
    <cellStyle name="Comma 2 2 5 3 2 4" xfId="10860" xr:uid="{25475EBD-A56C-4221-82B8-D1D560E6A2CC}"/>
    <cellStyle name="Comma 2 2 5 3 3" xfId="2750" xr:uid="{0A1CB849-B011-4E0E-AA70-670B7B910C93}"/>
    <cellStyle name="Comma 2 2 5 3 3 2" xfId="5829" xr:uid="{8C9A8096-F61A-469C-8A64-BEC454A481F4}"/>
    <cellStyle name="Comma 2 2 5 3 3 2 2" xfId="14882" xr:uid="{73D3D00A-E06B-4CDF-8A04-0AA25D861C18}"/>
    <cellStyle name="Comma 2 2 5 3 3 3" xfId="8843" xr:uid="{916E75BD-3FD5-4F9E-9B29-5315406B0D7B}"/>
    <cellStyle name="Comma 2 2 5 3 3 3 2" xfId="17896" xr:uid="{2355AA5E-E9F1-488C-9705-BE610DD6B12B}"/>
    <cellStyle name="Comma 2 2 5 3 3 4" xfId="11864" xr:uid="{8969D877-256B-4859-988C-07821CF6D576}"/>
    <cellStyle name="Comma 2 2 5 3 4" xfId="3821" xr:uid="{682DBC80-CF84-4AFE-A774-04E329F942FE}"/>
    <cellStyle name="Comma 2 2 5 3 4 2" xfId="12874" xr:uid="{6E49C154-96DA-41D1-BFD5-BC5D13F68728}"/>
    <cellStyle name="Comma 2 2 5 3 5" xfId="6835" xr:uid="{DEDB5A63-3058-4B89-AF3B-7DCB7AEA5782}"/>
    <cellStyle name="Comma 2 2 5 3 5 2" xfId="15888" xr:uid="{850B74DB-3D52-4F17-84B1-F236F5E30BFE}"/>
    <cellStyle name="Comma 2 2 5 3 6" xfId="9856" xr:uid="{8E08E592-7EDD-4F0A-AA7B-FC9B8C99F8AF}"/>
    <cellStyle name="Comma 2 2 5 4" xfId="743" xr:uid="{37961ED3-C109-4462-9E48-EDA17290ADCB}"/>
    <cellStyle name="Comma 2 2 5 4 2" xfId="1747" xr:uid="{F2232378-5616-4BAC-AC5B-909A00F9B552}"/>
    <cellStyle name="Comma 2 2 5 4 2 2" xfId="4826" xr:uid="{0C82F748-5F71-4273-9C03-FA9CD522CE41}"/>
    <cellStyle name="Comma 2 2 5 4 2 2 2" xfId="13879" xr:uid="{33A23AF0-2C85-4637-8557-ABF119176150}"/>
    <cellStyle name="Comma 2 2 5 4 2 3" xfId="7840" xr:uid="{9C845FE9-2F94-4765-A48D-740C3E73F088}"/>
    <cellStyle name="Comma 2 2 5 4 2 3 2" xfId="16893" xr:uid="{04E1A846-42F3-4FC3-96F2-D2C425DD3170}"/>
    <cellStyle name="Comma 2 2 5 4 2 4" xfId="10861" xr:uid="{28CEA5C0-0CEE-468D-BC33-AFA8017656D7}"/>
    <cellStyle name="Comma 2 2 5 4 3" xfId="2751" xr:uid="{8DCBCF57-1CDE-413C-9F6E-EA14937B6C17}"/>
    <cellStyle name="Comma 2 2 5 4 3 2" xfId="5830" xr:uid="{A3D9E30C-41FD-4D6B-BD82-47EDB9D4DF82}"/>
    <cellStyle name="Comma 2 2 5 4 3 2 2" xfId="14883" xr:uid="{035F212E-5B98-4E9F-A242-75D0705942BC}"/>
    <cellStyle name="Comma 2 2 5 4 3 3" xfId="8844" xr:uid="{568D3A88-8204-4E30-B908-42E1ACD968E8}"/>
    <cellStyle name="Comma 2 2 5 4 3 3 2" xfId="17897" xr:uid="{57DAB0C5-6B24-415E-B641-1E2F56084DBB}"/>
    <cellStyle name="Comma 2 2 5 4 3 4" xfId="11865" xr:uid="{53CAC3E8-ED26-4A29-8433-D9888964465A}"/>
    <cellStyle name="Comma 2 2 5 4 4" xfId="3822" xr:uid="{0EF86400-3C82-4AF1-A659-9D86603B29FF}"/>
    <cellStyle name="Comma 2 2 5 4 4 2" xfId="12875" xr:uid="{4488132E-0D47-424D-B94A-F9E4F4951FD3}"/>
    <cellStyle name="Comma 2 2 5 4 5" xfId="6836" xr:uid="{0D1B643D-1E60-492E-B1F0-0FA0F0E00020}"/>
    <cellStyle name="Comma 2 2 5 4 5 2" xfId="15889" xr:uid="{2C641C52-882C-45A3-A42D-42FB1EB0CA38}"/>
    <cellStyle name="Comma 2 2 5 4 6" xfId="9857" xr:uid="{D525620C-FC1E-4B7C-9E23-E7D3747FFAF8}"/>
    <cellStyle name="Comma 2 2 5 5" xfId="1322" xr:uid="{C04F4259-F17B-4178-8778-7C2712DDD3CA}"/>
    <cellStyle name="Comma 2 2 5 5 2" xfId="4401" xr:uid="{4464C26D-3017-4568-88F4-ED1FA911EEEC}"/>
    <cellStyle name="Comma 2 2 5 5 2 2" xfId="13454" xr:uid="{8DA64840-5973-4621-A542-599575E3CAB8}"/>
    <cellStyle name="Comma 2 2 5 5 3" xfId="7415" xr:uid="{7A019D5F-36A0-4BA3-9A9C-B74CB7686BC7}"/>
    <cellStyle name="Comma 2 2 5 5 3 2" xfId="16468" xr:uid="{094F614D-1EE0-42AA-954D-EA78EDB00B68}"/>
    <cellStyle name="Comma 2 2 5 5 4" xfId="10436" xr:uid="{9B59C745-87A6-4D26-A999-7B8D8B9B0799}"/>
    <cellStyle name="Comma 2 2 5 6" xfId="2326" xr:uid="{EFFC3518-93F8-44B0-AA49-10A2D3EEF684}"/>
    <cellStyle name="Comma 2 2 5 6 2" xfId="5405" xr:uid="{E06C1D13-281F-46EF-9EC4-FA9065198A03}"/>
    <cellStyle name="Comma 2 2 5 6 2 2" xfId="14458" xr:uid="{FFCCC88C-75D0-450D-9D1A-B73C84595340}"/>
    <cellStyle name="Comma 2 2 5 6 3" xfId="8419" xr:uid="{BBF520EB-992F-4D0C-8261-E26181413AC9}"/>
    <cellStyle name="Comma 2 2 5 6 3 2" xfId="17472" xr:uid="{C25D58F6-3E83-4FDD-BF91-887B991F7986}"/>
    <cellStyle name="Comma 2 2 5 6 4" xfId="11440" xr:uid="{41184FA6-A3E0-45F4-93C8-AA3720109942}"/>
    <cellStyle name="Comma 2 2 5 7" xfId="3395" xr:uid="{79C94B0F-41C2-4102-BF0A-C51661CB404C}"/>
    <cellStyle name="Comma 2 2 5 7 2" xfId="12448" xr:uid="{08B07AAB-8D33-4D25-B7E2-3057E6CB564B}"/>
    <cellStyle name="Comma 2 2 5 8" xfId="6409" xr:uid="{6F0AF789-C91C-4590-B82C-15D1505F1779}"/>
    <cellStyle name="Comma 2 2 5 8 2" xfId="15462" xr:uid="{42DDB89B-24DA-4857-ACB8-0FABEC55F7C6}"/>
    <cellStyle name="Comma 2 2 5 9" xfId="9429" xr:uid="{A7262D19-2B5F-45DE-A868-E42DFBFCFD9F}"/>
    <cellStyle name="Comma 2 2 6" xfId="327" xr:uid="{996EF49E-39C6-479D-B36C-C85CD6C08619}"/>
    <cellStyle name="Comma 2 2 6 2" xfId="525" xr:uid="{5E28ED91-6A17-451B-B0B6-CFFD47BBE899}"/>
    <cellStyle name="Comma 2 2 6 2 2" xfId="744" xr:uid="{1FBF0185-3E28-4DC9-A227-0F79F2EEF62E}"/>
    <cellStyle name="Comma 2 2 6 2 2 2" xfId="1748" xr:uid="{EF038A8A-5AB5-48A0-8269-F88B16DFD9C6}"/>
    <cellStyle name="Comma 2 2 6 2 2 2 2" xfId="4827" xr:uid="{6E3518C5-E2CA-4C0F-B0CB-D425EE4500A4}"/>
    <cellStyle name="Comma 2 2 6 2 2 2 2 2" xfId="13880" xr:uid="{7082B5F9-EFE7-4B22-AAAF-CC6F07C32F78}"/>
    <cellStyle name="Comma 2 2 6 2 2 2 3" xfId="7841" xr:uid="{DB45F845-BAF9-4F56-A36A-995B20BF24D6}"/>
    <cellStyle name="Comma 2 2 6 2 2 2 3 2" xfId="16894" xr:uid="{43BAA63A-DCD2-49B2-8EAC-489BFE47139F}"/>
    <cellStyle name="Comma 2 2 6 2 2 2 4" xfId="10862" xr:uid="{48B8841B-F2A3-4DB4-AC58-12AEBFD898F7}"/>
    <cellStyle name="Comma 2 2 6 2 2 3" xfId="2752" xr:uid="{FFE58254-D152-42D4-A639-5A7E64AAD0AA}"/>
    <cellStyle name="Comma 2 2 6 2 2 3 2" xfId="5831" xr:uid="{48D45819-367F-4E14-A192-FC70172EEE54}"/>
    <cellStyle name="Comma 2 2 6 2 2 3 2 2" xfId="14884" xr:uid="{C4199DF6-B782-40C8-A137-48BA75CECB16}"/>
    <cellStyle name="Comma 2 2 6 2 2 3 3" xfId="8845" xr:uid="{35D98DDF-D3DB-462C-9247-4375E4D29E75}"/>
    <cellStyle name="Comma 2 2 6 2 2 3 3 2" xfId="17898" xr:uid="{968F16E7-3D9B-4811-B4EF-083E17DB4200}"/>
    <cellStyle name="Comma 2 2 6 2 2 3 4" xfId="11866" xr:uid="{D9300664-8E50-4442-8FAD-9D7AE11CF84F}"/>
    <cellStyle name="Comma 2 2 6 2 2 4" xfId="3823" xr:uid="{767689BA-2CE7-4FF7-A5D1-349507F16368}"/>
    <cellStyle name="Comma 2 2 6 2 2 4 2" xfId="12876" xr:uid="{4060AC00-7CD4-4F22-94D5-9CCC2EB08FC1}"/>
    <cellStyle name="Comma 2 2 6 2 2 5" xfId="6837" xr:uid="{09BC27B2-4B0B-4EC0-9EF2-65E94CD6B051}"/>
    <cellStyle name="Comma 2 2 6 2 2 5 2" xfId="15890" xr:uid="{E4E8C7F2-8CF2-42B0-A6A1-6F50E45C321D}"/>
    <cellStyle name="Comma 2 2 6 2 2 6" xfId="9858" xr:uid="{7B3F0B4E-AFFC-4BC1-B88C-DC9DC4A6FE5F}"/>
    <cellStyle name="Comma 2 2 6 2 3" xfId="745" xr:uid="{5BA95D78-E251-4072-9951-CE538EA105E8}"/>
    <cellStyle name="Comma 2 2 6 2 3 2" xfId="1749" xr:uid="{BEE2B7F4-3F23-4ABF-B95E-01EA36C5464C}"/>
    <cellStyle name="Comma 2 2 6 2 3 2 2" xfId="4828" xr:uid="{1F1CCCEC-9524-42F8-B5F5-43835268AF5C}"/>
    <cellStyle name="Comma 2 2 6 2 3 2 2 2" xfId="13881" xr:uid="{5E59DE4D-5A86-4048-ACED-ABC5843B5A35}"/>
    <cellStyle name="Comma 2 2 6 2 3 2 3" xfId="7842" xr:uid="{33EA8B55-65C2-4997-994E-F65D100236B5}"/>
    <cellStyle name="Comma 2 2 6 2 3 2 3 2" xfId="16895" xr:uid="{E7DC390A-47FB-4D46-BAE5-960863E67A15}"/>
    <cellStyle name="Comma 2 2 6 2 3 2 4" xfId="10863" xr:uid="{09D6FB78-8100-4E8E-9E29-E4407E64FD9F}"/>
    <cellStyle name="Comma 2 2 6 2 3 3" xfId="2753" xr:uid="{C490F76E-705F-4636-8066-571B827546C3}"/>
    <cellStyle name="Comma 2 2 6 2 3 3 2" xfId="5832" xr:uid="{5E1E2F2A-7597-4CC8-9CD3-502ADB61909A}"/>
    <cellStyle name="Comma 2 2 6 2 3 3 2 2" xfId="14885" xr:uid="{AA745C88-D3A0-41F1-BE71-C1DDF0B6AD9C}"/>
    <cellStyle name="Comma 2 2 6 2 3 3 3" xfId="8846" xr:uid="{A6390502-94D3-4C68-AE6C-725AB1C4CB26}"/>
    <cellStyle name="Comma 2 2 6 2 3 3 3 2" xfId="17899" xr:uid="{5FF0FF32-D5F6-4F5C-85C9-4A7CBA791EF3}"/>
    <cellStyle name="Comma 2 2 6 2 3 3 4" xfId="11867" xr:uid="{63264214-C284-4C77-BF3F-72D55C453B5F}"/>
    <cellStyle name="Comma 2 2 6 2 3 4" xfId="3824" xr:uid="{17B52147-7AB3-463F-A33E-82D2A0353374}"/>
    <cellStyle name="Comma 2 2 6 2 3 4 2" xfId="12877" xr:uid="{95C7D6EE-6CE2-4626-9FDB-4CE1A8050E02}"/>
    <cellStyle name="Comma 2 2 6 2 3 5" xfId="6838" xr:uid="{C22CCCF6-B0FA-48A1-AC6A-6C76400CA33E}"/>
    <cellStyle name="Comma 2 2 6 2 3 5 2" xfId="15891" xr:uid="{4E254785-EDE8-4D14-B63E-2B643C4FA269}"/>
    <cellStyle name="Comma 2 2 6 2 3 6" xfId="9859" xr:uid="{3EEA32C3-0B98-4B91-A2FD-1C35F9972057}"/>
    <cellStyle name="Comma 2 2 6 2 4" xfId="1532" xr:uid="{3FECFD29-15B6-46A6-BE6D-B51D8622D613}"/>
    <cellStyle name="Comma 2 2 6 2 4 2" xfId="4611" xr:uid="{0B63D15C-7637-4AA1-AEB4-B80686699E47}"/>
    <cellStyle name="Comma 2 2 6 2 4 2 2" xfId="13664" xr:uid="{75457E81-E3E6-4638-8516-3528EA39E2D3}"/>
    <cellStyle name="Comma 2 2 6 2 4 3" xfId="7625" xr:uid="{E65AC92C-C00B-4363-A7C4-DCDDD77ED8D4}"/>
    <cellStyle name="Comma 2 2 6 2 4 3 2" xfId="16678" xr:uid="{9FE7EECC-CEA9-4A64-AEA6-0092DA377013}"/>
    <cellStyle name="Comma 2 2 6 2 4 4" xfId="10646" xr:uid="{2FA15B2D-ABC5-4D77-805C-7624643E7BB5}"/>
    <cellStyle name="Comma 2 2 6 2 5" xfId="2536" xr:uid="{FA47AF3C-6A1C-4367-90EE-9BAB985A6DD5}"/>
    <cellStyle name="Comma 2 2 6 2 5 2" xfId="5615" xr:uid="{73BDE9B2-5F5A-4753-A5A9-C2ADF596839B}"/>
    <cellStyle name="Comma 2 2 6 2 5 2 2" xfId="14668" xr:uid="{5242BB9E-F4B2-4292-BB25-27456AD60C6D}"/>
    <cellStyle name="Comma 2 2 6 2 5 3" xfId="8629" xr:uid="{A2430611-837E-49E7-8C0A-A8B007B77362}"/>
    <cellStyle name="Comma 2 2 6 2 5 3 2" xfId="17682" xr:uid="{D84BB81B-1BDC-4C8E-83C4-C5336476D2C4}"/>
    <cellStyle name="Comma 2 2 6 2 5 4" xfId="11650" xr:uid="{2E724CB2-C6D0-489A-BDD1-037A787B7359}"/>
    <cellStyle name="Comma 2 2 6 2 6" xfId="3606" xr:uid="{14DA5FCF-3743-4543-843F-131D8BEF5343}"/>
    <cellStyle name="Comma 2 2 6 2 6 2" xfId="12659" xr:uid="{FEB38196-6EC1-4DE6-AA34-092E8FA68A77}"/>
    <cellStyle name="Comma 2 2 6 2 7" xfId="6620" xr:uid="{DC011D8F-0BEA-4F17-9761-2475E138C06C}"/>
    <cellStyle name="Comma 2 2 6 2 7 2" xfId="15673" xr:uid="{45A821E6-22D8-4B10-87D8-7AA88C17D707}"/>
    <cellStyle name="Comma 2 2 6 2 8" xfId="9640" xr:uid="{885D381B-086A-4F46-9F55-F1E5CA66BCCD}"/>
    <cellStyle name="Comma 2 2 6 3" xfId="746" xr:uid="{2A03C82F-6EB3-41F6-A376-C2346C9F0518}"/>
    <cellStyle name="Comma 2 2 6 3 2" xfId="1750" xr:uid="{34651976-E104-4A04-A939-1590DF25C97D}"/>
    <cellStyle name="Comma 2 2 6 3 2 2" xfId="4829" xr:uid="{67394302-B8A7-4EBA-9891-460A4FC360D5}"/>
    <cellStyle name="Comma 2 2 6 3 2 2 2" xfId="13882" xr:uid="{BF01AB7C-DB28-4646-B308-AD361B8257B1}"/>
    <cellStyle name="Comma 2 2 6 3 2 3" xfId="7843" xr:uid="{ACFD9009-E0E9-4521-B7BA-1B81485C48AA}"/>
    <cellStyle name="Comma 2 2 6 3 2 3 2" xfId="16896" xr:uid="{E2E97392-038D-4739-B8F2-E5EB9C9155CE}"/>
    <cellStyle name="Comma 2 2 6 3 2 4" xfId="10864" xr:uid="{FCE7A2DE-288E-4F5F-A49A-E6412F46A860}"/>
    <cellStyle name="Comma 2 2 6 3 3" xfId="2754" xr:uid="{9FA25144-451A-4F7A-B25C-0469FEA97BA5}"/>
    <cellStyle name="Comma 2 2 6 3 3 2" xfId="5833" xr:uid="{FB6E958D-1ED9-416F-BF51-B3DD214B82E4}"/>
    <cellStyle name="Comma 2 2 6 3 3 2 2" xfId="14886" xr:uid="{473954E4-D11E-4CCD-8C32-F18D8850156D}"/>
    <cellStyle name="Comma 2 2 6 3 3 3" xfId="8847" xr:uid="{69349667-17B7-4AEA-A925-54B1F1F99722}"/>
    <cellStyle name="Comma 2 2 6 3 3 3 2" xfId="17900" xr:uid="{60A7192A-38DB-421E-BAF7-C176D567BC86}"/>
    <cellStyle name="Comma 2 2 6 3 3 4" xfId="11868" xr:uid="{9F6CB356-96E0-4E95-A865-CDEFE40958AD}"/>
    <cellStyle name="Comma 2 2 6 3 4" xfId="3825" xr:uid="{D1016312-489F-4062-B514-04AAB7496374}"/>
    <cellStyle name="Comma 2 2 6 3 4 2" xfId="12878" xr:uid="{E078EF0E-D12F-4A3F-B1EE-ED9974F2B2D3}"/>
    <cellStyle name="Comma 2 2 6 3 5" xfId="6839" xr:uid="{8943AEF6-3857-421C-A9FF-C40B9CDDD46D}"/>
    <cellStyle name="Comma 2 2 6 3 5 2" xfId="15892" xr:uid="{6FCDBC3B-AC60-4F33-BCB7-741511A918B8}"/>
    <cellStyle name="Comma 2 2 6 3 6" xfId="9860" xr:uid="{0B287BFE-44D4-411B-B518-B2E84CC7129D}"/>
    <cellStyle name="Comma 2 2 6 4" xfId="747" xr:uid="{44FE031A-4A9F-48F8-A281-BFD66FD1264C}"/>
    <cellStyle name="Comma 2 2 6 4 2" xfId="1751" xr:uid="{D785952E-B8BE-47FD-8E9B-C3F09EF258CF}"/>
    <cellStyle name="Comma 2 2 6 4 2 2" xfId="4830" xr:uid="{29DA879D-5FAA-4698-8629-27F955DE5306}"/>
    <cellStyle name="Comma 2 2 6 4 2 2 2" xfId="13883" xr:uid="{8E91705A-76EA-4ACB-A92A-638252669404}"/>
    <cellStyle name="Comma 2 2 6 4 2 3" xfId="7844" xr:uid="{0957BF41-E782-43A5-965E-A56943A16CD1}"/>
    <cellStyle name="Comma 2 2 6 4 2 3 2" xfId="16897" xr:uid="{DD183DD5-A8C3-4BDD-A496-CB6DA3D05532}"/>
    <cellStyle name="Comma 2 2 6 4 2 4" xfId="10865" xr:uid="{9F228EE9-21C2-4D14-AF7D-96B16E38FB0E}"/>
    <cellStyle name="Comma 2 2 6 4 3" xfId="2755" xr:uid="{FDC441B3-C43D-42A1-AAC1-141ADEC1AB19}"/>
    <cellStyle name="Comma 2 2 6 4 3 2" xfId="5834" xr:uid="{F1375D5E-E8D5-4137-B9AD-50432D8AE92D}"/>
    <cellStyle name="Comma 2 2 6 4 3 2 2" xfId="14887" xr:uid="{BB9889F2-50E3-4032-BD7E-859AE44A4D29}"/>
    <cellStyle name="Comma 2 2 6 4 3 3" xfId="8848" xr:uid="{E4D61405-EFF5-4A64-91CE-D9A423A309F2}"/>
    <cellStyle name="Comma 2 2 6 4 3 3 2" xfId="17901" xr:uid="{7013A0F6-4743-440D-9DC2-946AE74EA1B4}"/>
    <cellStyle name="Comma 2 2 6 4 3 4" xfId="11869" xr:uid="{1969A3F7-077B-4538-ABA8-BB984D59AFAD}"/>
    <cellStyle name="Comma 2 2 6 4 4" xfId="3826" xr:uid="{8AE8DA4B-0685-4025-BA1E-D81E96A54F56}"/>
    <cellStyle name="Comma 2 2 6 4 4 2" xfId="12879" xr:uid="{179CAF76-C9F5-4E29-A553-2D274869AF28}"/>
    <cellStyle name="Comma 2 2 6 4 5" xfId="6840" xr:uid="{812FA95D-FADB-4EE5-8723-22E864F242B1}"/>
    <cellStyle name="Comma 2 2 6 4 5 2" xfId="15893" xr:uid="{C7D3671A-D29F-4AB2-85FD-D0E90AF0A183}"/>
    <cellStyle name="Comma 2 2 6 4 6" xfId="9861" xr:uid="{7B2C8AF0-E76F-438D-B18E-CE25D762297D}"/>
    <cellStyle name="Comma 2 2 6 5" xfId="1361" xr:uid="{0E67939C-588C-4D53-B2AB-52A05AF698F3}"/>
    <cellStyle name="Comma 2 2 6 5 2" xfId="4440" xr:uid="{A6CB44FC-3373-4E07-A859-E1E15597B0AA}"/>
    <cellStyle name="Comma 2 2 6 5 2 2" xfId="13493" xr:uid="{A22DDF5D-9036-43CE-B101-548F44E13FC3}"/>
    <cellStyle name="Comma 2 2 6 5 3" xfId="7454" xr:uid="{B5F07372-8704-4F1B-B862-31F02B6FCA89}"/>
    <cellStyle name="Comma 2 2 6 5 3 2" xfId="16507" xr:uid="{C96D111B-CF66-4F72-846E-7D525F70251F}"/>
    <cellStyle name="Comma 2 2 6 5 4" xfId="10475" xr:uid="{E30AC53A-5F15-49A8-A191-75ABFEA7BC0D}"/>
    <cellStyle name="Comma 2 2 6 6" xfId="2365" xr:uid="{EF285BC4-C51D-4648-9C6F-780479CAFDA5}"/>
    <cellStyle name="Comma 2 2 6 6 2" xfId="5444" xr:uid="{8BEE9884-2580-4D2F-83B5-C2A50FEC7C2F}"/>
    <cellStyle name="Comma 2 2 6 6 2 2" xfId="14497" xr:uid="{B336BB56-4DB0-4D71-BB4E-38C45F19D4E3}"/>
    <cellStyle name="Comma 2 2 6 6 3" xfId="8458" xr:uid="{35854B59-7B0C-4EC4-9655-F56993D48C89}"/>
    <cellStyle name="Comma 2 2 6 6 3 2" xfId="17511" xr:uid="{A3D17616-A191-4A14-B658-1157D464A745}"/>
    <cellStyle name="Comma 2 2 6 6 4" xfId="11479" xr:uid="{D9D20F32-7A33-4BE4-B0CB-F3DC9675CFF3}"/>
    <cellStyle name="Comma 2 2 6 7" xfId="3434" xr:uid="{4948C72F-A4D3-41EE-8DB5-0F0E93260C2E}"/>
    <cellStyle name="Comma 2 2 6 7 2" xfId="12487" xr:uid="{B871EE60-F812-4798-973A-8F91F3D6549F}"/>
    <cellStyle name="Comma 2 2 6 8" xfId="6448" xr:uid="{5EBBAC50-A401-4CF2-8B57-F64FD232597A}"/>
    <cellStyle name="Comma 2 2 6 8 2" xfId="15501" xr:uid="{E42BC6C7-B332-4D30-A555-92B804773C16}"/>
    <cellStyle name="Comma 2 2 6 9" xfId="9468" xr:uid="{3A9113F1-A968-4D47-B1BE-AC85D7E4CE97}"/>
    <cellStyle name="Comma 2 2 7" xfId="414" xr:uid="{DDAAF7A2-4CE4-4625-AB62-ED2477E73D2A}"/>
    <cellStyle name="Comma 2 2 7 2" xfId="748" xr:uid="{A98C01F3-5141-4911-B9E9-505AD42C3249}"/>
    <cellStyle name="Comma 2 2 7 2 2" xfId="1752" xr:uid="{DEE40AED-32D6-4245-A366-342B6115E98B}"/>
    <cellStyle name="Comma 2 2 7 2 2 2" xfId="4831" xr:uid="{FAED175E-78E9-4666-895A-69F615E9A3F4}"/>
    <cellStyle name="Comma 2 2 7 2 2 2 2" xfId="13884" xr:uid="{260BA1EF-BF28-48F1-8294-7CAC647CA1C2}"/>
    <cellStyle name="Comma 2 2 7 2 2 3" xfId="7845" xr:uid="{6AE624BB-DCF8-4FFE-87C7-22ACCD6018EB}"/>
    <cellStyle name="Comma 2 2 7 2 2 3 2" xfId="16898" xr:uid="{E72C6F5E-F146-4CA2-AE49-212B2FE3FD5D}"/>
    <cellStyle name="Comma 2 2 7 2 2 4" xfId="10866" xr:uid="{7B30D1A5-2107-43A0-9500-91F2F799D6DB}"/>
    <cellStyle name="Comma 2 2 7 2 3" xfId="2756" xr:uid="{55C195D4-94E6-49C7-9C31-B2A6BD0FCD45}"/>
    <cellStyle name="Comma 2 2 7 2 3 2" xfId="5835" xr:uid="{5151F071-157A-4051-9C22-D24CA9F9F93B}"/>
    <cellStyle name="Comma 2 2 7 2 3 2 2" xfId="14888" xr:uid="{4D0D4D52-AC89-4C89-9EE6-79596E1C8CE6}"/>
    <cellStyle name="Comma 2 2 7 2 3 3" xfId="8849" xr:uid="{D6820C9B-1607-4261-8BAB-682E96249A80}"/>
    <cellStyle name="Comma 2 2 7 2 3 3 2" xfId="17902" xr:uid="{1EA3B7B3-298C-4CE5-867E-C3D281F58FFF}"/>
    <cellStyle name="Comma 2 2 7 2 3 4" xfId="11870" xr:uid="{77BAACB7-1D2D-4842-986C-1675A8721DBA}"/>
    <cellStyle name="Comma 2 2 7 2 4" xfId="3827" xr:uid="{A1E6ED64-B804-4E3C-82BC-3A79882E296D}"/>
    <cellStyle name="Comma 2 2 7 2 4 2" xfId="12880" xr:uid="{371B4296-B79D-4CF9-9D3B-32E83D7E336F}"/>
    <cellStyle name="Comma 2 2 7 2 5" xfId="6841" xr:uid="{CC596E76-3272-45E5-98FA-F99CE1AEBC7D}"/>
    <cellStyle name="Comma 2 2 7 2 5 2" xfId="15894" xr:uid="{9A4E12C4-08D3-4497-8E5F-0B4ED28AA9BE}"/>
    <cellStyle name="Comma 2 2 7 2 6" xfId="9862" xr:uid="{6BAFA35B-6B8F-4D15-B3EB-225E883DD4CE}"/>
    <cellStyle name="Comma 2 2 7 3" xfId="749" xr:uid="{45911A7B-4DE4-49CC-A7B6-EA5D465B801D}"/>
    <cellStyle name="Comma 2 2 7 3 2" xfId="1753" xr:uid="{B737E4CC-122B-4796-901D-8D0F39AFCAFF}"/>
    <cellStyle name="Comma 2 2 7 3 2 2" xfId="4832" xr:uid="{F6EA3753-2243-4F48-BC3D-D822569BF6F1}"/>
    <cellStyle name="Comma 2 2 7 3 2 2 2" xfId="13885" xr:uid="{28BA6A0C-7BAB-4FAA-9045-FCEAD3EF506E}"/>
    <cellStyle name="Comma 2 2 7 3 2 3" xfId="7846" xr:uid="{00D521E1-126E-4107-94F4-BA6F602B1AD6}"/>
    <cellStyle name="Comma 2 2 7 3 2 3 2" xfId="16899" xr:uid="{7A5E6226-63B9-4EA5-BC63-AE3AC23F37FD}"/>
    <cellStyle name="Comma 2 2 7 3 2 4" xfId="10867" xr:uid="{25E8DCD3-55F1-488C-AB23-13BF05491DDE}"/>
    <cellStyle name="Comma 2 2 7 3 3" xfId="2757" xr:uid="{5EA948EF-754B-4A74-BF71-43D32EAEC9E4}"/>
    <cellStyle name="Comma 2 2 7 3 3 2" xfId="5836" xr:uid="{AC602DCD-4D05-4630-B807-DC68081D9B6A}"/>
    <cellStyle name="Comma 2 2 7 3 3 2 2" xfId="14889" xr:uid="{F242D154-EAAD-4EC2-ACAC-E5AF3EF6E516}"/>
    <cellStyle name="Comma 2 2 7 3 3 3" xfId="8850" xr:uid="{48D62ECE-176B-4CE6-81E7-7976E6D3285A}"/>
    <cellStyle name="Comma 2 2 7 3 3 3 2" xfId="17903" xr:uid="{245DD040-9BCE-454D-8FF7-6A619B655383}"/>
    <cellStyle name="Comma 2 2 7 3 3 4" xfId="11871" xr:uid="{470CFC46-763A-4167-A524-861F4394E447}"/>
    <cellStyle name="Comma 2 2 7 3 4" xfId="3828" xr:uid="{26ACDA82-3357-4025-9086-07CAD84CBFBA}"/>
    <cellStyle name="Comma 2 2 7 3 4 2" xfId="12881" xr:uid="{C7202AE3-A1E5-408C-8EA7-F28AC374E8D3}"/>
    <cellStyle name="Comma 2 2 7 3 5" xfId="6842" xr:uid="{64CE42E9-1BC2-4F67-87D8-51A77CE66983}"/>
    <cellStyle name="Comma 2 2 7 3 5 2" xfId="15895" xr:uid="{82E7F8D3-E72E-4179-8FCA-E8BD5487A85C}"/>
    <cellStyle name="Comma 2 2 7 3 6" xfId="9863" xr:uid="{730B94E1-8C68-4B9B-8E87-86B9152815FF}"/>
    <cellStyle name="Comma 2 2 7 4" xfId="1424" xr:uid="{E8E54CA7-FB34-4638-8FC1-9871440B17B8}"/>
    <cellStyle name="Comma 2 2 7 4 2" xfId="4503" xr:uid="{03850E8A-1863-4557-A499-BD69C8C224E7}"/>
    <cellStyle name="Comma 2 2 7 4 2 2" xfId="13556" xr:uid="{697A6C9A-94D4-486C-84BC-2DC48BB71D9A}"/>
    <cellStyle name="Comma 2 2 7 4 3" xfId="7517" xr:uid="{3A46D8B9-2283-492A-8A5F-1E5F85081C26}"/>
    <cellStyle name="Comma 2 2 7 4 3 2" xfId="16570" xr:uid="{F148AED4-5A70-4A8D-BDB2-149E0CE2B847}"/>
    <cellStyle name="Comma 2 2 7 4 4" xfId="10538" xr:uid="{5F8B7B5A-D1A1-4B7D-8218-F96E2DC128EC}"/>
    <cellStyle name="Comma 2 2 7 5" xfId="2428" xr:uid="{08CB2381-EF38-4C15-BF54-1CF27AEDACCC}"/>
    <cellStyle name="Comma 2 2 7 5 2" xfId="5507" xr:uid="{16FBB8B7-436E-4BAE-85B7-53277D638F4B}"/>
    <cellStyle name="Comma 2 2 7 5 2 2" xfId="14560" xr:uid="{B2C35678-9A4B-4362-A3B1-60A7562C1B18}"/>
    <cellStyle name="Comma 2 2 7 5 3" xfId="8521" xr:uid="{E8B0595C-DFDB-4A04-990B-AE2BEB21A1DA}"/>
    <cellStyle name="Comma 2 2 7 5 3 2" xfId="17574" xr:uid="{DCD9AD26-EEFB-4567-B3C9-CE375A7DD6D7}"/>
    <cellStyle name="Comma 2 2 7 5 4" xfId="11542" xr:uid="{A3C40828-50F7-406B-8822-2ABD6D92421B}"/>
    <cellStyle name="Comma 2 2 7 6" xfId="3498" xr:uid="{7E9D65A2-F01B-4D8D-9871-CB7C2EB49E0D}"/>
    <cellStyle name="Comma 2 2 7 6 2" xfId="12551" xr:uid="{E8C44A31-0FB5-4228-98D7-AE570CA87D1E}"/>
    <cellStyle name="Comma 2 2 7 7" xfId="6512" xr:uid="{B278AA63-62C6-4757-8044-8C9374A49F4C}"/>
    <cellStyle name="Comma 2 2 7 7 2" xfId="15565" xr:uid="{B8D20E93-009E-45E4-8551-436B6875E7A3}"/>
    <cellStyle name="Comma 2 2 7 8" xfId="9532" xr:uid="{672E4B4D-0138-4317-A89F-BF385B74BB91}"/>
    <cellStyle name="Comma 2 2 8" xfId="750" xr:uid="{61A61039-E1AA-4693-823B-8A819C0067A6}"/>
    <cellStyle name="Comma 2 2 8 2" xfId="1754" xr:uid="{647C38F6-B0C2-4183-AB73-7055DEE0DC72}"/>
    <cellStyle name="Comma 2 2 8 2 2" xfId="4833" xr:uid="{CB7BD870-2CBD-432A-8B72-8F376955BEC4}"/>
    <cellStyle name="Comma 2 2 8 2 2 2" xfId="13886" xr:uid="{FAFB9477-35EE-4F9C-B566-5E8EA1B44793}"/>
    <cellStyle name="Comma 2 2 8 2 3" xfId="7847" xr:uid="{E5E427B4-D8AE-4349-A7FD-297B7E969497}"/>
    <cellStyle name="Comma 2 2 8 2 3 2" xfId="16900" xr:uid="{4ED4DF8F-7729-4268-9794-53F977B9EC16}"/>
    <cellStyle name="Comma 2 2 8 2 4" xfId="10868" xr:uid="{34891378-1501-441F-9100-C91BED5CF850}"/>
    <cellStyle name="Comma 2 2 8 3" xfId="2758" xr:uid="{0AFE168D-D48F-4CF5-96CB-DAA3835E7069}"/>
    <cellStyle name="Comma 2 2 8 3 2" xfId="5837" xr:uid="{B607158A-BB1F-4B64-8295-D97044951844}"/>
    <cellStyle name="Comma 2 2 8 3 2 2" xfId="14890" xr:uid="{68AB7A5A-50BA-4753-856F-11CE9A770DF2}"/>
    <cellStyle name="Comma 2 2 8 3 3" xfId="8851" xr:uid="{6A5FA1EB-0CEC-442C-990C-086C275F5622}"/>
    <cellStyle name="Comma 2 2 8 3 3 2" xfId="17904" xr:uid="{02563C4F-3846-454E-94B4-96EEB36650A7}"/>
    <cellStyle name="Comma 2 2 8 3 4" xfId="11872" xr:uid="{9F517091-4793-489A-B6C0-B0DE0DB6963B}"/>
    <cellStyle name="Comma 2 2 8 4" xfId="3829" xr:uid="{CDC0F58C-1733-49FB-AEBA-DD10A5E32EE1}"/>
    <cellStyle name="Comma 2 2 8 4 2" xfId="12882" xr:uid="{F6225830-4CE0-4688-AEA9-5306B01CC8C6}"/>
    <cellStyle name="Comma 2 2 8 5" xfId="6843" xr:uid="{A27A3848-DCF7-4ED9-ABCA-ECE70E09C3BC}"/>
    <cellStyle name="Comma 2 2 8 5 2" xfId="15896" xr:uid="{A8BEAC36-1140-457D-8835-8F274FC77B32}"/>
    <cellStyle name="Comma 2 2 8 6" xfId="9864" xr:uid="{575ACD8D-9AF4-4D9B-ADC3-FBFB8F4A6A5D}"/>
    <cellStyle name="Comma 2 2 9" xfId="751" xr:uid="{44D61FDD-9056-4873-A8BD-9C5F03B8BFE4}"/>
    <cellStyle name="Comma 2 2 9 2" xfId="1755" xr:uid="{1A2350EF-71E9-4AC5-832C-B3882DDECF70}"/>
    <cellStyle name="Comma 2 2 9 2 2" xfId="4834" xr:uid="{A55F8B52-FFE2-4EF1-8017-9552F39E98DE}"/>
    <cellStyle name="Comma 2 2 9 2 2 2" xfId="13887" xr:uid="{9E92D7D8-DF1F-4FB1-8CFE-BF0C7FEF229A}"/>
    <cellStyle name="Comma 2 2 9 2 3" xfId="7848" xr:uid="{3D0B4116-B237-4437-9C2A-7BB11431C34C}"/>
    <cellStyle name="Comma 2 2 9 2 3 2" xfId="16901" xr:uid="{082C19CC-1CBA-4744-8A29-B5FB6961EE05}"/>
    <cellStyle name="Comma 2 2 9 2 4" xfId="10869" xr:uid="{98FBFF26-670F-4445-A93D-9CC462B43194}"/>
    <cellStyle name="Comma 2 2 9 3" xfId="2759" xr:uid="{D184CEBE-7A03-4DBF-8771-1CA8C6F11AB6}"/>
    <cellStyle name="Comma 2 2 9 3 2" xfId="5838" xr:uid="{45E05524-178F-40F1-A815-1589AABED2B2}"/>
    <cellStyle name="Comma 2 2 9 3 2 2" xfId="14891" xr:uid="{EA51088A-E47B-4112-AF97-4E4D9C63EB19}"/>
    <cellStyle name="Comma 2 2 9 3 3" xfId="8852" xr:uid="{D7DEAF98-7EB2-4C72-86A6-830B77023EA2}"/>
    <cellStyle name="Comma 2 2 9 3 3 2" xfId="17905" xr:uid="{889A668F-C39C-4F3B-87FB-86A0996DEEB1}"/>
    <cellStyle name="Comma 2 2 9 3 4" xfId="11873" xr:uid="{684A4CD9-71F6-4D33-9EE5-DF0ACF304029}"/>
    <cellStyle name="Comma 2 2 9 4" xfId="3830" xr:uid="{C090C1FF-3BFA-43A4-93B8-1D22532B005C}"/>
    <cellStyle name="Comma 2 2 9 4 2" xfId="12883" xr:uid="{5A5EAD10-E2CF-41EB-8FED-1B840BF74693}"/>
    <cellStyle name="Comma 2 2 9 5" xfId="6844" xr:uid="{B1D18DAF-F7BC-4CF1-A9A7-0BA12BA41FAD}"/>
    <cellStyle name="Comma 2 2 9 5 2" xfId="15897" xr:uid="{0A0F3F5C-8120-4241-81F9-6D0EBC45754B}"/>
    <cellStyle name="Comma 2 2 9 6" xfId="9865" xr:uid="{52867FF2-603C-4920-BF80-6DE4719D1C45}"/>
    <cellStyle name="Comma 2 3" xfId="92" xr:uid="{B1CD317E-6D73-49A7-AAA7-49A71E7DB388}"/>
    <cellStyle name="Comma 2 3 10" xfId="2261" xr:uid="{F9967639-B030-4F53-9AAA-186CEC49E18A}"/>
    <cellStyle name="Comma 2 3 10 2" xfId="5340" xr:uid="{67F2F4F3-97BC-43A0-B6C3-8A042333A0DC}"/>
    <cellStyle name="Comma 2 3 10 2 2" xfId="14393" xr:uid="{876E2C83-8844-48EB-8A4E-636A96ABB27C}"/>
    <cellStyle name="Comma 2 3 10 3" xfId="8354" xr:uid="{543D9150-0837-4178-B8C9-130A419B6E98}"/>
    <cellStyle name="Comma 2 3 10 3 2" xfId="17407" xr:uid="{9D9A54DE-9CDB-462E-9433-C53B3565A631}"/>
    <cellStyle name="Comma 2 3 10 4" xfId="11375" xr:uid="{9D7506A4-9490-4CD4-B8FE-91A4BA379221}"/>
    <cellStyle name="Comma 2 3 11" xfId="3330" xr:uid="{27CD0C26-C126-4092-8467-09347A0586D8}"/>
    <cellStyle name="Comma 2 3 11 2" xfId="12383" xr:uid="{2449AB44-11A2-4E7C-91D4-AE1E838FF060}"/>
    <cellStyle name="Comma 2 3 12" xfId="6344" xr:uid="{7A413996-FFBE-425A-82FA-8198297CEC03}"/>
    <cellStyle name="Comma 2 3 12 2" xfId="15397" xr:uid="{13107AAB-BB06-466B-8B17-0EE9AF992234}"/>
    <cellStyle name="Comma 2 3 13" xfId="9364" xr:uid="{CE73E004-4DBF-4193-8C39-583402729BAA}"/>
    <cellStyle name="Comma 2 3 2" xfId="108" xr:uid="{A07CD556-3B80-45AD-AF16-9C256F8BFFFC}"/>
    <cellStyle name="Comma 2 3 2 10" xfId="9380" xr:uid="{65BE50BD-587C-4C95-A132-9CFEAAB8E388}"/>
    <cellStyle name="Comma 2 3 2 2" xfId="140" xr:uid="{37EE2FC3-9959-445F-A542-0D7D5E31B08C}"/>
    <cellStyle name="Comma 2 3 2 2 2" xfId="467" xr:uid="{98122E5D-079D-4CBF-9D8F-48C2B0FA8414}"/>
    <cellStyle name="Comma 2 3 2 2 2 2" xfId="752" xr:uid="{E6C140E5-44A8-4FF3-ADEA-E8CEB397A30E}"/>
    <cellStyle name="Comma 2 3 2 2 2 2 2" xfId="1756" xr:uid="{585B5203-E28B-409A-BAEE-7CD5C57EC423}"/>
    <cellStyle name="Comma 2 3 2 2 2 2 2 2" xfId="4835" xr:uid="{8BEA1961-DE91-40C1-9FD6-247FE520C59A}"/>
    <cellStyle name="Comma 2 3 2 2 2 2 2 2 2" xfId="13888" xr:uid="{50BB57F9-B379-4948-989E-EEED39EAD6FA}"/>
    <cellStyle name="Comma 2 3 2 2 2 2 2 3" xfId="7849" xr:uid="{5D58833E-7A0F-4900-9E85-76C742CC3EF4}"/>
    <cellStyle name="Comma 2 3 2 2 2 2 2 3 2" xfId="16902" xr:uid="{DA7AC227-4E92-48A2-8F92-63CCEC3B3DC1}"/>
    <cellStyle name="Comma 2 3 2 2 2 2 2 4" xfId="10870" xr:uid="{BF659067-E440-4734-8146-13240F0BCCA0}"/>
    <cellStyle name="Comma 2 3 2 2 2 2 3" xfId="2760" xr:uid="{2FBDB676-7CB9-4AAD-A8D8-3A0C56DD6FFC}"/>
    <cellStyle name="Comma 2 3 2 2 2 2 3 2" xfId="5839" xr:uid="{92C3CAEA-3D59-4BB2-9B7C-4521863B150A}"/>
    <cellStyle name="Comma 2 3 2 2 2 2 3 2 2" xfId="14892" xr:uid="{78D22E74-9202-46F4-B2E3-5265C9BB6A2A}"/>
    <cellStyle name="Comma 2 3 2 2 2 2 3 3" xfId="8853" xr:uid="{1C4A217C-74D0-4A9C-A638-CB5324885E3D}"/>
    <cellStyle name="Comma 2 3 2 2 2 2 3 3 2" xfId="17906" xr:uid="{27F2FE50-C070-4179-80E5-B403A51B6BF7}"/>
    <cellStyle name="Comma 2 3 2 2 2 2 3 4" xfId="11874" xr:uid="{8DEE565F-4324-4A8E-BF91-07439DBD04DD}"/>
    <cellStyle name="Comma 2 3 2 2 2 2 4" xfId="3831" xr:uid="{078D2D6B-C46E-4006-A13C-C921A3BDEFB3}"/>
    <cellStyle name="Comma 2 3 2 2 2 2 4 2" xfId="12884" xr:uid="{0F353213-2067-464C-8979-0B9E4904A9BC}"/>
    <cellStyle name="Comma 2 3 2 2 2 2 5" xfId="6845" xr:uid="{69825B0D-6BD6-44F2-A80C-628194D1F397}"/>
    <cellStyle name="Comma 2 3 2 2 2 2 5 2" xfId="15898" xr:uid="{F6DDD440-7D9F-46FF-AB4D-1CD62D52A793}"/>
    <cellStyle name="Comma 2 3 2 2 2 2 6" xfId="9866" xr:uid="{9CCFC1A2-C309-4F87-9BBB-C89DFA897B6E}"/>
    <cellStyle name="Comma 2 3 2 2 2 3" xfId="753" xr:uid="{BAC74EE9-B029-46AC-AFE3-159411FFF325}"/>
    <cellStyle name="Comma 2 3 2 2 2 3 2" xfId="1757" xr:uid="{368E5E74-003E-4A97-A398-43A4B12A7BFF}"/>
    <cellStyle name="Comma 2 3 2 2 2 3 2 2" xfId="4836" xr:uid="{F13466DC-F607-482C-B829-4B260C575AD8}"/>
    <cellStyle name="Comma 2 3 2 2 2 3 2 2 2" xfId="13889" xr:uid="{F153634C-65B5-45BC-95B2-BB63F51B717A}"/>
    <cellStyle name="Comma 2 3 2 2 2 3 2 3" xfId="7850" xr:uid="{19BCCC1C-27C4-43D7-922F-4F5C637F482B}"/>
    <cellStyle name="Comma 2 3 2 2 2 3 2 3 2" xfId="16903" xr:uid="{7939E9DE-B1B1-406B-A1FE-0CB293C630E5}"/>
    <cellStyle name="Comma 2 3 2 2 2 3 2 4" xfId="10871" xr:uid="{5E88CDA3-0571-450F-94FD-F8D53FA3CB9E}"/>
    <cellStyle name="Comma 2 3 2 2 2 3 3" xfId="2761" xr:uid="{88CE4F33-9F17-4F0A-BAC2-33AE7D55D2C1}"/>
    <cellStyle name="Comma 2 3 2 2 2 3 3 2" xfId="5840" xr:uid="{899023A4-A1C9-4ABB-AD73-CD6FC909B227}"/>
    <cellStyle name="Comma 2 3 2 2 2 3 3 2 2" xfId="14893" xr:uid="{9BC6DFCB-E599-45E4-8527-E645CF5A3C38}"/>
    <cellStyle name="Comma 2 3 2 2 2 3 3 3" xfId="8854" xr:uid="{94D0B394-0A67-4DA5-8A23-A4CD524DB969}"/>
    <cellStyle name="Comma 2 3 2 2 2 3 3 3 2" xfId="17907" xr:uid="{CEAF2AB5-5FA9-4B35-A2F3-2032BFE11E52}"/>
    <cellStyle name="Comma 2 3 2 2 2 3 3 4" xfId="11875" xr:uid="{184C7832-15D8-49F3-BD79-90A320BB9009}"/>
    <cellStyle name="Comma 2 3 2 2 2 3 4" xfId="3832" xr:uid="{FE8CA67D-C628-4812-91CF-CBB88635CA68}"/>
    <cellStyle name="Comma 2 3 2 2 2 3 4 2" xfId="12885" xr:uid="{F61F68B3-A6A6-4518-BB6B-9CE02AE06C55}"/>
    <cellStyle name="Comma 2 3 2 2 2 3 5" xfId="6846" xr:uid="{66AEE4E5-3BC3-49E6-B238-E3CE357CB0BA}"/>
    <cellStyle name="Comma 2 3 2 2 2 3 5 2" xfId="15899" xr:uid="{24B8799A-BFBA-4F12-A7B3-143F02A33A2E}"/>
    <cellStyle name="Comma 2 3 2 2 2 3 6" xfId="9867" xr:uid="{D7E1FAB9-BB8C-4F66-BF20-16E4424E4C79}"/>
    <cellStyle name="Comma 2 3 2 2 2 4" xfId="1476" xr:uid="{578484AC-EDCF-4DF7-93F5-9DC36EE38ACD}"/>
    <cellStyle name="Comma 2 3 2 2 2 4 2" xfId="4555" xr:uid="{7826F350-80F0-496D-90DB-95EA22DA93FC}"/>
    <cellStyle name="Comma 2 3 2 2 2 4 2 2" xfId="13608" xr:uid="{84B07818-FFEE-49CB-8691-7610AEAA64D8}"/>
    <cellStyle name="Comma 2 3 2 2 2 4 3" xfId="7569" xr:uid="{A169DC53-5B09-4D53-916E-060522C4DA1C}"/>
    <cellStyle name="Comma 2 3 2 2 2 4 3 2" xfId="16622" xr:uid="{D6C783B1-DF0A-43B8-8EFE-276ED6B956FB}"/>
    <cellStyle name="Comma 2 3 2 2 2 4 4" xfId="10590" xr:uid="{0B5FD083-4D97-49A5-AAE1-AD8009B53424}"/>
    <cellStyle name="Comma 2 3 2 2 2 5" xfId="2480" xr:uid="{1D33F17C-B5AB-4DEF-AF20-942F5FC3D9E3}"/>
    <cellStyle name="Comma 2 3 2 2 2 5 2" xfId="5559" xr:uid="{9E223FDD-0657-4BA0-BAD8-DE06C28BFBDB}"/>
    <cellStyle name="Comma 2 3 2 2 2 5 2 2" xfId="14612" xr:uid="{4452838A-F21F-4000-A466-0725DB979896}"/>
    <cellStyle name="Comma 2 3 2 2 2 5 3" xfId="8573" xr:uid="{76D6A6CF-A6A9-4777-8E8C-77ADE548FA01}"/>
    <cellStyle name="Comma 2 3 2 2 2 5 3 2" xfId="17626" xr:uid="{F85CAC4D-2FBA-4BDB-824E-10D39D69A076}"/>
    <cellStyle name="Comma 2 3 2 2 2 5 4" xfId="11594" xr:uid="{1D8DB5F2-FDFE-4BE7-AF9F-6C8E03901EA0}"/>
    <cellStyle name="Comma 2 3 2 2 2 6" xfId="3550" xr:uid="{FBD3C5FB-3874-4779-A30F-CFE427E397A5}"/>
    <cellStyle name="Comma 2 3 2 2 2 6 2" xfId="12603" xr:uid="{D783FDDA-75D6-46BA-95FC-3AEC095D3AEB}"/>
    <cellStyle name="Comma 2 3 2 2 2 7" xfId="6564" xr:uid="{3EDE805E-C687-4079-96BC-C30130DF61AA}"/>
    <cellStyle name="Comma 2 3 2 2 2 7 2" xfId="15617" xr:uid="{D065D8C9-C866-4839-BED1-1D8282716268}"/>
    <cellStyle name="Comma 2 3 2 2 2 8" xfId="9584" xr:uid="{BD9235EC-0923-4CBD-BE32-3101D868B6B5}"/>
    <cellStyle name="Comma 2 3 2 2 3" xfId="754" xr:uid="{8A8E2FDA-D454-4948-AA96-CB715681F17C}"/>
    <cellStyle name="Comma 2 3 2 2 3 2" xfId="1758" xr:uid="{A7AA34DE-7169-473F-9704-64C5E92FAA7F}"/>
    <cellStyle name="Comma 2 3 2 2 3 2 2" xfId="4837" xr:uid="{D1D34E7C-66BA-47F6-A594-0310A2210560}"/>
    <cellStyle name="Comma 2 3 2 2 3 2 2 2" xfId="13890" xr:uid="{40395FFC-1C14-41E2-B77C-805857BA0BE9}"/>
    <cellStyle name="Comma 2 3 2 2 3 2 3" xfId="7851" xr:uid="{82CFC183-A4FC-41FA-A901-1F21C2B34BB8}"/>
    <cellStyle name="Comma 2 3 2 2 3 2 3 2" xfId="16904" xr:uid="{BF005676-6AC5-422A-8DBF-AEF8A8C4282A}"/>
    <cellStyle name="Comma 2 3 2 2 3 2 4" xfId="10872" xr:uid="{24AB919A-00A6-4643-815B-2082FF2F85AB}"/>
    <cellStyle name="Comma 2 3 2 2 3 3" xfId="2762" xr:uid="{7030F562-B348-4AEA-A64D-F62A37992AA7}"/>
    <cellStyle name="Comma 2 3 2 2 3 3 2" xfId="5841" xr:uid="{050DA35A-5B23-4154-8EFD-344E4FC0FEED}"/>
    <cellStyle name="Comma 2 3 2 2 3 3 2 2" xfId="14894" xr:uid="{B6D78B76-5F2E-4783-865D-B6B022097E08}"/>
    <cellStyle name="Comma 2 3 2 2 3 3 3" xfId="8855" xr:uid="{9E8D4C2F-1D9D-4DFF-A08C-D9F3E696F449}"/>
    <cellStyle name="Comma 2 3 2 2 3 3 3 2" xfId="17908" xr:uid="{9266AC03-F79B-4A4F-87E1-14D7D2C35073}"/>
    <cellStyle name="Comma 2 3 2 2 3 3 4" xfId="11876" xr:uid="{9BDD563B-7396-48B5-9D40-38B8D972E476}"/>
    <cellStyle name="Comma 2 3 2 2 3 4" xfId="3833" xr:uid="{7A5B4864-5E43-4135-8A8C-3D0D0D6AA063}"/>
    <cellStyle name="Comma 2 3 2 2 3 4 2" xfId="12886" xr:uid="{E2C32BF3-062C-4ADF-BFB0-30E3EC498A2F}"/>
    <cellStyle name="Comma 2 3 2 2 3 5" xfId="6847" xr:uid="{6BBA1D57-86C4-4D73-83BF-F85D5077B7BB}"/>
    <cellStyle name="Comma 2 3 2 2 3 5 2" xfId="15900" xr:uid="{67F01EF0-78E1-4730-B1E7-DFC7FBF8C6E6}"/>
    <cellStyle name="Comma 2 3 2 2 3 6" xfId="9868" xr:uid="{DB3405C7-585C-41DD-9FD4-BBC912CB658F}"/>
    <cellStyle name="Comma 2 3 2 2 4" xfId="755" xr:uid="{2A6F224F-B8C2-46C5-861B-48ED8364CB6F}"/>
    <cellStyle name="Comma 2 3 2 2 4 2" xfId="1759" xr:uid="{A79E3898-7980-4C5C-A835-9E7D84C7E07F}"/>
    <cellStyle name="Comma 2 3 2 2 4 2 2" xfId="4838" xr:uid="{81D8410E-0A8C-42F4-9969-3CA9DC15C493}"/>
    <cellStyle name="Comma 2 3 2 2 4 2 2 2" xfId="13891" xr:uid="{61B411AC-6CF0-414A-A016-D87F15802DA6}"/>
    <cellStyle name="Comma 2 3 2 2 4 2 3" xfId="7852" xr:uid="{A5E84563-AA38-427B-8165-EA21A1915C39}"/>
    <cellStyle name="Comma 2 3 2 2 4 2 3 2" xfId="16905" xr:uid="{259C8DD4-585C-45FF-A8DF-F8E8E4BAA74F}"/>
    <cellStyle name="Comma 2 3 2 2 4 2 4" xfId="10873" xr:uid="{8669B729-3907-45D3-BAA1-560DB7EED4A2}"/>
    <cellStyle name="Comma 2 3 2 2 4 3" xfId="2763" xr:uid="{D91D9B45-4038-45BE-AD1F-146C18EBEDB1}"/>
    <cellStyle name="Comma 2 3 2 2 4 3 2" xfId="5842" xr:uid="{2A0EF706-86CF-421D-BEEE-0B53FF967970}"/>
    <cellStyle name="Comma 2 3 2 2 4 3 2 2" xfId="14895" xr:uid="{E070654F-11C8-4F20-AC61-6EF453AC9CA7}"/>
    <cellStyle name="Comma 2 3 2 2 4 3 3" xfId="8856" xr:uid="{4615922D-06EB-4B9B-A6BB-E7387CE0C0A9}"/>
    <cellStyle name="Comma 2 3 2 2 4 3 3 2" xfId="17909" xr:uid="{1703FEE5-B48E-47B9-9C9D-530E11F07127}"/>
    <cellStyle name="Comma 2 3 2 2 4 3 4" xfId="11877" xr:uid="{96DD29A8-3EFF-495D-9959-78E08CDA57D8}"/>
    <cellStyle name="Comma 2 3 2 2 4 4" xfId="3834" xr:uid="{0925602D-0C99-47D8-855C-EA8D5F87E1C1}"/>
    <cellStyle name="Comma 2 3 2 2 4 4 2" xfId="12887" xr:uid="{6D633733-03B6-49DC-A554-3EB9C654BE8A}"/>
    <cellStyle name="Comma 2 3 2 2 4 5" xfId="6848" xr:uid="{9EA03A25-4024-4724-8BD6-06F8F184399E}"/>
    <cellStyle name="Comma 2 3 2 2 4 5 2" xfId="15901" xr:uid="{18373EBD-861D-497F-B59D-244BD0170B03}"/>
    <cellStyle name="Comma 2 3 2 2 4 6" xfId="9869" xr:uid="{769E6DB6-933D-4744-BAA6-15129E5FA4AD}"/>
    <cellStyle name="Comma 2 3 2 2 5" xfId="1305" xr:uid="{3951E50C-EA65-4D63-952D-93A543EE34DF}"/>
    <cellStyle name="Comma 2 3 2 2 5 2" xfId="4384" xr:uid="{F20D64B6-57A3-4FEC-A72E-B6C98FBA2A67}"/>
    <cellStyle name="Comma 2 3 2 2 5 2 2" xfId="13437" xr:uid="{1090004A-A403-4FC2-A7AD-65AA353386DB}"/>
    <cellStyle name="Comma 2 3 2 2 5 3" xfId="7398" xr:uid="{86BEF967-CDDE-4E07-A914-87E6F9B36949}"/>
    <cellStyle name="Comma 2 3 2 2 5 3 2" xfId="16451" xr:uid="{91822E33-2E7C-4300-8F0D-9DB09534C10B}"/>
    <cellStyle name="Comma 2 3 2 2 5 4" xfId="10419" xr:uid="{F631D968-7B86-4C34-85CF-B73E27721434}"/>
    <cellStyle name="Comma 2 3 2 2 6" xfId="2309" xr:uid="{571B2EFA-9204-433A-89A1-16736D9C144D}"/>
    <cellStyle name="Comma 2 3 2 2 6 2" xfId="5388" xr:uid="{9FB50DF8-7FA6-42A8-926E-B294056D0E7D}"/>
    <cellStyle name="Comma 2 3 2 2 6 2 2" xfId="14441" xr:uid="{5442EFFD-3697-4D13-8A32-232BBC7F0ED6}"/>
    <cellStyle name="Comma 2 3 2 2 6 3" xfId="8402" xr:uid="{25FDE93A-A6E1-4928-9617-D09332BF281A}"/>
    <cellStyle name="Comma 2 3 2 2 6 3 2" xfId="17455" xr:uid="{6C04895A-A20C-44BF-A1AA-FE8673760416}"/>
    <cellStyle name="Comma 2 3 2 2 6 4" xfId="11423" xr:uid="{1B7BBD01-E027-4BB9-9902-EB1ACC8A32F6}"/>
    <cellStyle name="Comma 2 3 2 2 7" xfId="3378" xr:uid="{47861052-113A-4ADE-9108-8398E15ACB45}"/>
    <cellStyle name="Comma 2 3 2 2 7 2" xfId="12431" xr:uid="{0E565CAB-FEF8-445C-A672-0B760A618069}"/>
    <cellStyle name="Comma 2 3 2 2 8" xfId="6392" xr:uid="{CF161B52-B67E-4393-96C3-6BDD83F1783F}"/>
    <cellStyle name="Comma 2 3 2 2 8 2" xfId="15445" xr:uid="{B78B54F7-D8F5-4C7A-A470-773BCD783B79}"/>
    <cellStyle name="Comma 2 3 2 2 9" xfId="9412" xr:uid="{19A81BB4-C700-4CA4-A77C-ED2823AC7E25}"/>
    <cellStyle name="Comma 2 3 2 3" xfId="435" xr:uid="{D417AE82-E52F-4484-8DB9-0FB06834AEF3}"/>
    <cellStyle name="Comma 2 3 2 3 2" xfId="756" xr:uid="{EE12172F-4AF2-4E6D-A225-479DF545185A}"/>
    <cellStyle name="Comma 2 3 2 3 2 2" xfId="1760" xr:uid="{D00B934F-4DA0-42C1-A61F-38D0E4B1CCB3}"/>
    <cellStyle name="Comma 2 3 2 3 2 2 2" xfId="4839" xr:uid="{DD182D64-3A42-4947-B838-4161AC15474B}"/>
    <cellStyle name="Comma 2 3 2 3 2 2 2 2" xfId="13892" xr:uid="{FB3B7835-A0D1-467D-8215-E1708267DFF9}"/>
    <cellStyle name="Comma 2 3 2 3 2 2 3" xfId="7853" xr:uid="{9FE6E19E-C6E1-4D63-8936-40F4003F00AB}"/>
    <cellStyle name="Comma 2 3 2 3 2 2 3 2" xfId="16906" xr:uid="{634CF05D-F7D3-46F1-93BF-D238A75F1C44}"/>
    <cellStyle name="Comma 2 3 2 3 2 2 4" xfId="10874" xr:uid="{12BFBF49-A2CB-4980-BA4E-9E7CB01D5B96}"/>
    <cellStyle name="Comma 2 3 2 3 2 3" xfId="2764" xr:uid="{37D80D40-E09B-4718-A518-DFAC870483F3}"/>
    <cellStyle name="Comma 2 3 2 3 2 3 2" xfId="5843" xr:uid="{70F140F4-5423-4D88-AF5E-212D4074CD56}"/>
    <cellStyle name="Comma 2 3 2 3 2 3 2 2" xfId="14896" xr:uid="{DFDB4A2A-609E-4FE7-AC64-2F08EEED8246}"/>
    <cellStyle name="Comma 2 3 2 3 2 3 3" xfId="8857" xr:uid="{5CCD3CF2-71AD-483A-92B8-5247A8EEE95D}"/>
    <cellStyle name="Comma 2 3 2 3 2 3 3 2" xfId="17910" xr:uid="{2A7E95B0-6F73-41E4-BDB3-C56AEB8E7819}"/>
    <cellStyle name="Comma 2 3 2 3 2 3 4" xfId="11878" xr:uid="{3835837A-C0A9-4D7C-BF77-8E3524EB64A8}"/>
    <cellStyle name="Comma 2 3 2 3 2 4" xfId="3835" xr:uid="{8A2A0397-07E9-4B95-9552-C04EAEB09F90}"/>
    <cellStyle name="Comma 2 3 2 3 2 4 2" xfId="12888" xr:uid="{A54BFF97-CFEC-42C5-BBBF-622F42FE14A8}"/>
    <cellStyle name="Comma 2 3 2 3 2 5" xfId="6849" xr:uid="{9898E1DE-7B63-4B55-89A7-E6F9A7EEC04E}"/>
    <cellStyle name="Comma 2 3 2 3 2 5 2" xfId="15902" xr:uid="{0C90FA1A-96C3-46C9-AF86-13845E265E87}"/>
    <cellStyle name="Comma 2 3 2 3 2 6" xfId="9870" xr:uid="{BE23E8B3-8D25-45BE-A9FD-AB143292F763}"/>
    <cellStyle name="Comma 2 3 2 3 3" xfId="757" xr:uid="{B041201F-20FB-4603-AC1D-7A8E913496CC}"/>
    <cellStyle name="Comma 2 3 2 3 3 2" xfId="1761" xr:uid="{D475FD5C-8C1E-4ABF-B0F0-272EAFF444F9}"/>
    <cellStyle name="Comma 2 3 2 3 3 2 2" xfId="4840" xr:uid="{FC2B1656-B361-4D5C-BF7C-CF4D44D44408}"/>
    <cellStyle name="Comma 2 3 2 3 3 2 2 2" xfId="13893" xr:uid="{FEB7108A-EF02-48E6-AD26-C6DF2F6DA8E0}"/>
    <cellStyle name="Comma 2 3 2 3 3 2 3" xfId="7854" xr:uid="{E6F90FCB-3666-4D2E-85CF-7D545E5C4E22}"/>
    <cellStyle name="Comma 2 3 2 3 3 2 3 2" xfId="16907" xr:uid="{2C32BD9A-F887-4115-B32D-DEA7F318ADA2}"/>
    <cellStyle name="Comma 2 3 2 3 3 2 4" xfId="10875" xr:uid="{AA997E44-7FAE-4067-8EA3-7604F05BEAE4}"/>
    <cellStyle name="Comma 2 3 2 3 3 3" xfId="2765" xr:uid="{C09AE77F-E170-4DED-8D65-326E861F6CA6}"/>
    <cellStyle name="Comma 2 3 2 3 3 3 2" xfId="5844" xr:uid="{101D9015-D54C-4A04-81F4-1C6C7DC9C5CF}"/>
    <cellStyle name="Comma 2 3 2 3 3 3 2 2" xfId="14897" xr:uid="{8556647E-DEB4-4D02-BA10-C78566E2326B}"/>
    <cellStyle name="Comma 2 3 2 3 3 3 3" xfId="8858" xr:uid="{B98E1865-2472-4C60-8263-7ED9F9F386B8}"/>
    <cellStyle name="Comma 2 3 2 3 3 3 3 2" xfId="17911" xr:uid="{FD5FC6AD-FB37-4078-8231-A128F9E857C2}"/>
    <cellStyle name="Comma 2 3 2 3 3 3 4" xfId="11879" xr:uid="{03B18FE0-033B-4B5F-986C-DFF32955F3FD}"/>
    <cellStyle name="Comma 2 3 2 3 3 4" xfId="3836" xr:uid="{91AD717F-68D4-43FA-BD85-6DDD212FA99A}"/>
    <cellStyle name="Comma 2 3 2 3 3 4 2" xfId="12889" xr:uid="{B0E98EFC-1B94-4339-BEC0-A5C00FE505E5}"/>
    <cellStyle name="Comma 2 3 2 3 3 5" xfId="6850" xr:uid="{9D57EDBC-BA67-471E-9F77-33C69BC93627}"/>
    <cellStyle name="Comma 2 3 2 3 3 5 2" xfId="15903" xr:uid="{2649CFA4-882C-4CF1-9D5E-4B6CC9844E95}"/>
    <cellStyle name="Comma 2 3 2 3 3 6" xfId="9871" xr:uid="{A2566C39-47E6-4607-88A6-38BF79358514}"/>
    <cellStyle name="Comma 2 3 2 3 4" xfId="1444" xr:uid="{68592AC8-F742-4C5A-9243-D2BCBC2999C9}"/>
    <cellStyle name="Comma 2 3 2 3 4 2" xfId="4523" xr:uid="{31F42030-7263-40F7-A6FD-1B52BFDC9B88}"/>
    <cellStyle name="Comma 2 3 2 3 4 2 2" xfId="13576" xr:uid="{17B43C18-1665-42E1-A20D-A38FEC4A9D8F}"/>
    <cellStyle name="Comma 2 3 2 3 4 3" xfId="7537" xr:uid="{F4B113E8-7527-483E-BDCE-58AC6C037371}"/>
    <cellStyle name="Comma 2 3 2 3 4 3 2" xfId="16590" xr:uid="{76153723-51A7-4605-8D9B-60C56D7773CA}"/>
    <cellStyle name="Comma 2 3 2 3 4 4" xfId="10558" xr:uid="{3D18170E-D536-4A37-9099-3EF00BC5116E}"/>
    <cellStyle name="Comma 2 3 2 3 5" xfId="2448" xr:uid="{D8B876A6-6E05-4744-91B8-7D209F9CABDE}"/>
    <cellStyle name="Comma 2 3 2 3 5 2" xfId="5527" xr:uid="{C8E7A832-A368-4D8F-9EA0-0727D8C6CC4B}"/>
    <cellStyle name="Comma 2 3 2 3 5 2 2" xfId="14580" xr:uid="{F623F929-EF9A-4551-B082-C01BA5818846}"/>
    <cellStyle name="Comma 2 3 2 3 5 3" xfId="8541" xr:uid="{CE81A80B-DBC8-4F36-81C2-2EDBF9F7A922}"/>
    <cellStyle name="Comma 2 3 2 3 5 3 2" xfId="17594" xr:uid="{91D2756E-D871-4DEF-9DD4-8BC7B887AA04}"/>
    <cellStyle name="Comma 2 3 2 3 5 4" xfId="11562" xr:uid="{514EA52A-0F9F-4C3A-9572-C4F1D95A80DB}"/>
    <cellStyle name="Comma 2 3 2 3 6" xfId="3518" xr:uid="{4D3F4E82-1A8E-4ECB-9AFF-B54345319A63}"/>
    <cellStyle name="Comma 2 3 2 3 6 2" xfId="12571" xr:uid="{A04C7958-9F2E-4BB6-AC79-F76692697F21}"/>
    <cellStyle name="Comma 2 3 2 3 7" xfId="6532" xr:uid="{BA469019-C799-4F96-8043-651AA5C62DA1}"/>
    <cellStyle name="Comma 2 3 2 3 7 2" xfId="15585" xr:uid="{C2168951-C21A-489A-A7D2-1553E48284B6}"/>
    <cellStyle name="Comma 2 3 2 3 8" xfId="9552" xr:uid="{760E9EB2-EA9D-4466-A9B2-DA4EAD9A39C3}"/>
    <cellStyle name="Comma 2 3 2 4" xfId="758" xr:uid="{61DAFEB5-BE30-47B4-AD2E-0C72891F0F41}"/>
    <cellStyle name="Comma 2 3 2 4 2" xfId="1762" xr:uid="{CD906AE1-D0F6-4207-9DBA-5E143662C9B0}"/>
    <cellStyle name="Comma 2 3 2 4 2 2" xfId="4841" xr:uid="{5EDE7D9B-70CD-45A7-AECF-3176640B58CD}"/>
    <cellStyle name="Comma 2 3 2 4 2 2 2" xfId="13894" xr:uid="{18FE2582-004A-4F74-B085-4F458D0474AD}"/>
    <cellStyle name="Comma 2 3 2 4 2 3" xfId="7855" xr:uid="{3C40D95F-04AE-4178-A025-5043FF03B2A7}"/>
    <cellStyle name="Comma 2 3 2 4 2 3 2" xfId="16908" xr:uid="{D5328F2F-AB87-404F-AA61-CE1CC5AB501D}"/>
    <cellStyle name="Comma 2 3 2 4 2 4" xfId="10876" xr:uid="{F904B959-2E33-4796-975D-2DEE14D6E8C2}"/>
    <cellStyle name="Comma 2 3 2 4 3" xfId="2766" xr:uid="{C3CE08D5-0223-4449-96EA-DD4881F46347}"/>
    <cellStyle name="Comma 2 3 2 4 3 2" xfId="5845" xr:uid="{26AC7EB5-6678-427E-8F22-87A5EF849E4A}"/>
    <cellStyle name="Comma 2 3 2 4 3 2 2" xfId="14898" xr:uid="{DA7CD11D-36A3-41B1-88B0-6DA05C59463F}"/>
    <cellStyle name="Comma 2 3 2 4 3 3" xfId="8859" xr:uid="{8ED4AD0F-7C17-45D9-919A-8A99E8962FB1}"/>
    <cellStyle name="Comma 2 3 2 4 3 3 2" xfId="17912" xr:uid="{74854115-9A93-408C-8D2D-83436A62AC21}"/>
    <cellStyle name="Comma 2 3 2 4 3 4" xfId="11880" xr:uid="{17C6D582-08CC-4F67-BC9E-FE7B45FE75E5}"/>
    <cellStyle name="Comma 2 3 2 4 4" xfId="3837" xr:uid="{DF5255EE-0FAC-4AE3-AA3F-5433E8781950}"/>
    <cellStyle name="Comma 2 3 2 4 4 2" xfId="12890" xr:uid="{987E074B-92C1-42DE-8B76-14F7E500FCA5}"/>
    <cellStyle name="Comma 2 3 2 4 5" xfId="6851" xr:uid="{FB354745-11D9-4B9F-9653-48EC4DBD9AED}"/>
    <cellStyle name="Comma 2 3 2 4 5 2" xfId="15904" xr:uid="{F5A89796-CF40-4E6F-9103-AEAF08A22470}"/>
    <cellStyle name="Comma 2 3 2 4 6" xfId="9872" xr:uid="{ADC483DE-9DBB-4B58-BB28-74C842998CE4}"/>
    <cellStyle name="Comma 2 3 2 5" xfId="759" xr:uid="{7F2A89BA-C460-431A-B46C-59D7F8F149F8}"/>
    <cellStyle name="Comma 2 3 2 5 2" xfId="1763" xr:uid="{64DCB7C4-2B7F-405E-BF60-158FC0E4CCE5}"/>
    <cellStyle name="Comma 2 3 2 5 2 2" xfId="4842" xr:uid="{A3B64556-C449-4243-8B04-1CF14E524FD0}"/>
    <cellStyle name="Comma 2 3 2 5 2 2 2" xfId="13895" xr:uid="{D9E7E439-9899-4D37-81EB-DDD842376FC9}"/>
    <cellStyle name="Comma 2 3 2 5 2 3" xfId="7856" xr:uid="{F118D7B1-22C7-4FF0-8127-97981DB9F83C}"/>
    <cellStyle name="Comma 2 3 2 5 2 3 2" xfId="16909" xr:uid="{31093341-AF87-44FC-9311-8269CE1E72F7}"/>
    <cellStyle name="Comma 2 3 2 5 2 4" xfId="10877" xr:uid="{F1EA2BB9-E646-4063-A41A-78F7D37C4F80}"/>
    <cellStyle name="Comma 2 3 2 5 3" xfId="2767" xr:uid="{E5D38749-5B78-49D5-A6E1-4D39ED0A304E}"/>
    <cellStyle name="Comma 2 3 2 5 3 2" xfId="5846" xr:uid="{0E6F4DF7-2C9A-41A9-964E-2EE5D3AED1B4}"/>
    <cellStyle name="Comma 2 3 2 5 3 2 2" xfId="14899" xr:uid="{FA4657D4-BF35-4A1A-8C43-F4527433FEE2}"/>
    <cellStyle name="Comma 2 3 2 5 3 3" xfId="8860" xr:uid="{CD152EF1-8266-4A29-B1BE-574E32D6D623}"/>
    <cellStyle name="Comma 2 3 2 5 3 3 2" xfId="17913" xr:uid="{FA0054E5-2BB7-4BAC-9DF2-B01C3D46B096}"/>
    <cellStyle name="Comma 2 3 2 5 3 4" xfId="11881" xr:uid="{8B1DA0CF-7D92-497E-B2B8-3F276A138F1B}"/>
    <cellStyle name="Comma 2 3 2 5 4" xfId="3838" xr:uid="{DCFD5E57-1482-4ADF-A41B-8E84481C548A}"/>
    <cellStyle name="Comma 2 3 2 5 4 2" xfId="12891" xr:uid="{C3637BE6-9B4D-493C-A6C1-E496D218C57F}"/>
    <cellStyle name="Comma 2 3 2 5 5" xfId="6852" xr:uid="{A2C5BEF8-8210-4DD3-9F44-2444887A79A1}"/>
    <cellStyle name="Comma 2 3 2 5 5 2" xfId="15905" xr:uid="{B4CB703E-66F4-45CC-9154-39CBAD199442}"/>
    <cellStyle name="Comma 2 3 2 5 6" xfId="9873" xr:uid="{FC9F78FB-D13D-40D4-9B2F-4FB8285B9DF7}"/>
    <cellStyle name="Comma 2 3 2 6" xfId="1273" xr:uid="{C2A8F219-353D-4C6A-81DC-FB023573D5D3}"/>
    <cellStyle name="Comma 2 3 2 6 2" xfId="4352" xr:uid="{318D656D-0382-4DC2-8CD7-0683A94985A8}"/>
    <cellStyle name="Comma 2 3 2 6 2 2" xfId="13405" xr:uid="{482AE394-6E9B-4A82-8B95-931A462E6FDE}"/>
    <cellStyle name="Comma 2 3 2 6 3" xfId="7366" xr:uid="{0717218D-0026-4984-8B78-C83AD26A0095}"/>
    <cellStyle name="Comma 2 3 2 6 3 2" xfId="16419" xr:uid="{2D77EC7C-C0C3-4801-B8ED-75C06CE61C41}"/>
    <cellStyle name="Comma 2 3 2 6 4" xfId="10387" xr:uid="{E02CFD5E-68E8-4772-9D5F-330B68B88896}"/>
    <cellStyle name="Comma 2 3 2 7" xfId="2277" xr:uid="{91890B8B-6324-4719-97F6-E1E143DB7664}"/>
    <cellStyle name="Comma 2 3 2 7 2" xfId="5356" xr:uid="{77F05C9A-028E-41DC-B901-72797FE3F509}"/>
    <cellStyle name="Comma 2 3 2 7 2 2" xfId="14409" xr:uid="{BCF300B1-08E6-4A52-BBB5-30147C0C7B58}"/>
    <cellStyle name="Comma 2 3 2 7 3" xfId="8370" xr:uid="{873A3303-CAF1-418A-9A12-6279C768C60A}"/>
    <cellStyle name="Comma 2 3 2 7 3 2" xfId="17423" xr:uid="{5D857B5D-6EF5-4D11-9D96-A8AC999BB0FC}"/>
    <cellStyle name="Comma 2 3 2 7 4" xfId="11391" xr:uid="{BAFFA6AC-784D-44CD-8DB9-6C50EC6D9CC5}"/>
    <cellStyle name="Comma 2 3 2 8" xfId="3346" xr:uid="{64588266-8BB7-4E64-A973-6CB466B5AA98}"/>
    <cellStyle name="Comma 2 3 2 8 2" xfId="12399" xr:uid="{4821440E-0035-4B73-98EA-24820D9FEF09}"/>
    <cellStyle name="Comma 2 3 2 9" xfId="6360" xr:uid="{8BCCDC60-BF22-4631-B06E-F180D67728F8}"/>
    <cellStyle name="Comma 2 3 2 9 2" xfId="15413" xr:uid="{E2D5A79A-4A2E-4655-8AF4-45BDC35D424D}"/>
    <cellStyle name="Comma 2 3 3" xfId="124" xr:uid="{45B854B0-F0D1-4789-8290-8EB6DF40A599}"/>
    <cellStyle name="Comma 2 3 3 2" xfId="451" xr:uid="{56A131C4-800B-47E1-BC47-C45DB157EDC0}"/>
    <cellStyle name="Comma 2 3 3 2 2" xfId="760" xr:uid="{B52F2827-E734-4BB5-A075-6DD99E384BED}"/>
    <cellStyle name="Comma 2 3 3 2 2 2" xfId="1764" xr:uid="{DDBA6B70-583A-4B3A-879D-9D94F6CF294E}"/>
    <cellStyle name="Comma 2 3 3 2 2 2 2" xfId="4843" xr:uid="{D13539E0-2F2C-44B4-98BC-5C5C0C707BAB}"/>
    <cellStyle name="Comma 2 3 3 2 2 2 2 2" xfId="13896" xr:uid="{09941CAB-D4B7-47E6-9EF9-05AD549F55AB}"/>
    <cellStyle name="Comma 2 3 3 2 2 2 3" xfId="7857" xr:uid="{5C075BB3-7B47-4F79-A7A0-F81F280FF126}"/>
    <cellStyle name="Comma 2 3 3 2 2 2 3 2" xfId="16910" xr:uid="{D91EDAEF-2858-496E-86C4-12ECF0148C11}"/>
    <cellStyle name="Comma 2 3 3 2 2 2 4" xfId="10878" xr:uid="{11F2407C-B499-4C68-8B09-D3F7915EEA0D}"/>
    <cellStyle name="Comma 2 3 3 2 2 3" xfId="2768" xr:uid="{4EA85EE8-C279-425E-BDC6-6B1669CA686A}"/>
    <cellStyle name="Comma 2 3 3 2 2 3 2" xfId="5847" xr:uid="{673CF567-9F0B-4541-810A-1E0B096BB79D}"/>
    <cellStyle name="Comma 2 3 3 2 2 3 2 2" xfId="14900" xr:uid="{2269F23E-7CF6-459F-86B8-0F2EDF987918}"/>
    <cellStyle name="Comma 2 3 3 2 2 3 3" xfId="8861" xr:uid="{9E8554C3-E6B6-4C3C-8FBA-13E2C56F722B}"/>
    <cellStyle name="Comma 2 3 3 2 2 3 3 2" xfId="17914" xr:uid="{3F710FA7-206D-4313-82C5-9A163B5B78F5}"/>
    <cellStyle name="Comma 2 3 3 2 2 3 4" xfId="11882" xr:uid="{E41868D1-7E42-47A6-9EBB-53DA606371B5}"/>
    <cellStyle name="Comma 2 3 3 2 2 4" xfId="3839" xr:uid="{D64F8DE6-41E6-483C-A2EF-3983162956F8}"/>
    <cellStyle name="Comma 2 3 3 2 2 4 2" xfId="12892" xr:uid="{072B2AAE-613A-47E8-846C-C19100BEB88B}"/>
    <cellStyle name="Comma 2 3 3 2 2 5" xfId="6853" xr:uid="{2FA46140-6E0A-49AE-B058-C59DA27BFE8F}"/>
    <cellStyle name="Comma 2 3 3 2 2 5 2" xfId="15906" xr:uid="{82189A0B-4EF2-42C4-A3C2-31BCBA19CFFC}"/>
    <cellStyle name="Comma 2 3 3 2 2 6" xfId="9874" xr:uid="{EDDE67E3-B80D-468F-A94D-55922FEB0359}"/>
    <cellStyle name="Comma 2 3 3 2 3" xfId="761" xr:uid="{F0204364-E9F7-4FA1-9947-ECC3626801DE}"/>
    <cellStyle name="Comma 2 3 3 2 3 2" xfId="1765" xr:uid="{44A010C4-70FA-4A35-B584-11E7D3877C17}"/>
    <cellStyle name="Comma 2 3 3 2 3 2 2" xfId="4844" xr:uid="{93B68348-E651-4D98-8A99-85D933AAB67D}"/>
    <cellStyle name="Comma 2 3 3 2 3 2 2 2" xfId="13897" xr:uid="{53614802-BB9B-47C0-AB33-89CA86FBAB1F}"/>
    <cellStyle name="Comma 2 3 3 2 3 2 3" xfId="7858" xr:uid="{263D75E9-C9BE-4858-9756-EC1997D43E32}"/>
    <cellStyle name="Comma 2 3 3 2 3 2 3 2" xfId="16911" xr:uid="{4B3A4784-20F0-46B5-B1FC-FB14253013BE}"/>
    <cellStyle name="Comma 2 3 3 2 3 2 4" xfId="10879" xr:uid="{5D111827-FC87-4E49-951E-DA39CDA85184}"/>
    <cellStyle name="Comma 2 3 3 2 3 3" xfId="2769" xr:uid="{EDC6C421-98AE-423D-A6B5-5773837EF8EC}"/>
    <cellStyle name="Comma 2 3 3 2 3 3 2" xfId="5848" xr:uid="{918349E8-B365-401E-A400-92C14B00A5EC}"/>
    <cellStyle name="Comma 2 3 3 2 3 3 2 2" xfId="14901" xr:uid="{D387AAEB-256E-44C6-B1D9-9F2C4B37CF0E}"/>
    <cellStyle name="Comma 2 3 3 2 3 3 3" xfId="8862" xr:uid="{611A3D0B-73DE-413A-BCF1-44BF60992DAC}"/>
    <cellStyle name="Comma 2 3 3 2 3 3 3 2" xfId="17915" xr:uid="{923C3692-FFA7-4DD8-BB95-AA9D22919B26}"/>
    <cellStyle name="Comma 2 3 3 2 3 3 4" xfId="11883" xr:uid="{EA03CE45-D5F0-4B4D-AC09-FDB911206324}"/>
    <cellStyle name="Comma 2 3 3 2 3 4" xfId="3840" xr:uid="{B26FAC3A-A826-474C-939C-F127B64410F8}"/>
    <cellStyle name="Comma 2 3 3 2 3 4 2" xfId="12893" xr:uid="{FE63F324-79AE-408E-AA9F-287902BFA39A}"/>
    <cellStyle name="Comma 2 3 3 2 3 5" xfId="6854" xr:uid="{CFB1833E-F46B-4077-B7A0-EDC20B167FAA}"/>
    <cellStyle name="Comma 2 3 3 2 3 5 2" xfId="15907" xr:uid="{C9EBA14B-A312-42A5-92F3-E644C60DBB20}"/>
    <cellStyle name="Comma 2 3 3 2 3 6" xfId="9875" xr:uid="{602E60BB-F799-46D8-B548-B698C322977F}"/>
    <cellStyle name="Comma 2 3 3 2 4" xfId="1460" xr:uid="{58679087-A7DB-430A-9F8F-D47D5BD59784}"/>
    <cellStyle name="Comma 2 3 3 2 4 2" xfId="4539" xr:uid="{6F051D5C-1AB5-4517-8B18-A1FB22098C9F}"/>
    <cellStyle name="Comma 2 3 3 2 4 2 2" xfId="13592" xr:uid="{CE119404-C4C1-4124-AC44-6FEBDF921C26}"/>
    <cellStyle name="Comma 2 3 3 2 4 3" xfId="7553" xr:uid="{537BCC00-AE15-4162-8D94-927B23064867}"/>
    <cellStyle name="Comma 2 3 3 2 4 3 2" xfId="16606" xr:uid="{86940DDC-A9D2-4C20-B6AB-2827A9CEC086}"/>
    <cellStyle name="Comma 2 3 3 2 4 4" xfId="10574" xr:uid="{9F87D046-E465-4022-B764-AD77A120F6B5}"/>
    <cellStyle name="Comma 2 3 3 2 5" xfId="2464" xr:uid="{0CCAE193-B068-4345-A08E-9C8632C2C232}"/>
    <cellStyle name="Comma 2 3 3 2 5 2" xfId="5543" xr:uid="{6312DCFD-796F-4FCF-B094-C2F15D998891}"/>
    <cellStyle name="Comma 2 3 3 2 5 2 2" xfId="14596" xr:uid="{265DC8DD-E632-44A2-827C-11B18204B829}"/>
    <cellStyle name="Comma 2 3 3 2 5 3" xfId="8557" xr:uid="{BAC8B68B-B5E4-48EC-BD8C-AA6BC66BE189}"/>
    <cellStyle name="Comma 2 3 3 2 5 3 2" xfId="17610" xr:uid="{B9661656-FF2B-4927-B593-516D048BCA5C}"/>
    <cellStyle name="Comma 2 3 3 2 5 4" xfId="11578" xr:uid="{C41EFA3D-7B64-4C47-A503-DA9D98B4CB2C}"/>
    <cellStyle name="Comma 2 3 3 2 6" xfId="3534" xr:uid="{0FE10CF1-0DD7-40F5-96CA-73CECA09B142}"/>
    <cellStyle name="Comma 2 3 3 2 6 2" xfId="12587" xr:uid="{14786023-42EB-4C7F-957B-A6F3E2721F09}"/>
    <cellStyle name="Comma 2 3 3 2 7" xfId="6548" xr:uid="{398199D6-00AD-4516-A079-99E7B484FF03}"/>
    <cellStyle name="Comma 2 3 3 2 7 2" xfId="15601" xr:uid="{4C845157-D48B-4973-9CA9-DCB5462930DA}"/>
    <cellStyle name="Comma 2 3 3 2 8" xfId="9568" xr:uid="{A0CF8DCC-D035-48CB-BCB6-194BB836E322}"/>
    <cellStyle name="Comma 2 3 3 3" xfId="762" xr:uid="{AD42AEDD-8F96-4B2A-AA7A-1331CB1D90F0}"/>
    <cellStyle name="Comma 2 3 3 3 2" xfId="1766" xr:uid="{11814732-B688-4E92-995A-4D16D60F4238}"/>
    <cellStyle name="Comma 2 3 3 3 2 2" xfId="4845" xr:uid="{DB316464-3F16-45DD-82A2-92478C334167}"/>
    <cellStyle name="Comma 2 3 3 3 2 2 2" xfId="13898" xr:uid="{0E4477CA-E2FE-400F-A692-A7B0DBE48A68}"/>
    <cellStyle name="Comma 2 3 3 3 2 3" xfId="7859" xr:uid="{9B19460D-6100-494E-AECF-76B8FE6BA7C7}"/>
    <cellStyle name="Comma 2 3 3 3 2 3 2" xfId="16912" xr:uid="{021A9B08-9A25-4842-90C0-A816D019F3BA}"/>
    <cellStyle name="Comma 2 3 3 3 2 4" xfId="10880" xr:uid="{5E2F3163-187A-446A-B6A4-24E44796DA1A}"/>
    <cellStyle name="Comma 2 3 3 3 3" xfId="2770" xr:uid="{37AC634A-6F95-4F76-B50F-582C503007EB}"/>
    <cellStyle name="Comma 2 3 3 3 3 2" xfId="5849" xr:uid="{6E2C2ED5-2F35-4B9C-A0D9-C2758A789E46}"/>
    <cellStyle name="Comma 2 3 3 3 3 2 2" xfId="14902" xr:uid="{DE38D688-3C90-4D2B-BEBB-B3CC452359B6}"/>
    <cellStyle name="Comma 2 3 3 3 3 3" xfId="8863" xr:uid="{CD70A13B-3913-4B98-97DA-F8882A2C8AF5}"/>
    <cellStyle name="Comma 2 3 3 3 3 3 2" xfId="17916" xr:uid="{4E9B6198-2A7F-45FE-86F8-20A5F145C46A}"/>
    <cellStyle name="Comma 2 3 3 3 3 4" xfId="11884" xr:uid="{690F0D97-9CC2-42E4-9288-2A402980C8A9}"/>
    <cellStyle name="Comma 2 3 3 3 4" xfId="3841" xr:uid="{A166BF67-02AA-4EBC-AFFE-A1463C63EBD0}"/>
    <cellStyle name="Comma 2 3 3 3 4 2" xfId="12894" xr:uid="{60E4EC94-74DB-4D3C-A6BD-EDC9995DDE9F}"/>
    <cellStyle name="Comma 2 3 3 3 5" xfId="6855" xr:uid="{AB0C24AD-1B1D-46F9-9C88-E627752A0312}"/>
    <cellStyle name="Comma 2 3 3 3 5 2" xfId="15908" xr:uid="{4DD5E542-A2DB-4B58-9EB1-E2DC3D553E99}"/>
    <cellStyle name="Comma 2 3 3 3 6" xfId="9876" xr:uid="{89AEA04E-796C-4796-A8E0-F76C6D41ACA9}"/>
    <cellStyle name="Comma 2 3 3 4" xfId="763" xr:uid="{EB050F4E-0C7B-4713-82B7-62F74577DFC1}"/>
    <cellStyle name="Comma 2 3 3 4 2" xfId="1767" xr:uid="{69490B8C-F864-4585-9D7A-AAFBE80FE8AC}"/>
    <cellStyle name="Comma 2 3 3 4 2 2" xfId="4846" xr:uid="{C55BCEE2-A71E-4A50-893D-D910AA2F5E86}"/>
    <cellStyle name="Comma 2 3 3 4 2 2 2" xfId="13899" xr:uid="{2A8DD4E1-BFD6-4706-B13A-3411A2177015}"/>
    <cellStyle name="Comma 2 3 3 4 2 3" xfId="7860" xr:uid="{A4A8B016-CBE2-469F-8347-DAA5DB7FCE7A}"/>
    <cellStyle name="Comma 2 3 3 4 2 3 2" xfId="16913" xr:uid="{AD34D4C6-8FC1-43C3-95F2-B137543F0A43}"/>
    <cellStyle name="Comma 2 3 3 4 2 4" xfId="10881" xr:uid="{B854DCDA-8DCA-43A7-BED6-2EB3A96845B5}"/>
    <cellStyle name="Comma 2 3 3 4 3" xfId="2771" xr:uid="{A8FAA0B6-7FD4-47CB-83B4-60194E1FC38F}"/>
    <cellStyle name="Comma 2 3 3 4 3 2" xfId="5850" xr:uid="{42A081CD-2C34-49A6-9483-C9DA0C0CF751}"/>
    <cellStyle name="Comma 2 3 3 4 3 2 2" xfId="14903" xr:uid="{93D59147-0346-43C7-8732-43B6BBF6791F}"/>
    <cellStyle name="Comma 2 3 3 4 3 3" xfId="8864" xr:uid="{3EB09122-D999-4759-84FE-002876E0F54E}"/>
    <cellStyle name="Comma 2 3 3 4 3 3 2" xfId="17917" xr:uid="{A12AA3D4-4951-4905-BFBE-B7A89249D47F}"/>
    <cellStyle name="Comma 2 3 3 4 3 4" xfId="11885" xr:uid="{43649EF0-0D1C-49DB-B893-8C641DF84DD1}"/>
    <cellStyle name="Comma 2 3 3 4 4" xfId="3842" xr:uid="{78E1F270-CAAF-4462-BEAD-AEED39416E89}"/>
    <cellStyle name="Comma 2 3 3 4 4 2" xfId="12895" xr:uid="{445846B4-8E41-404D-942E-6B76C2DA3684}"/>
    <cellStyle name="Comma 2 3 3 4 5" xfId="6856" xr:uid="{7E1B5507-7DDB-4F28-899C-A4F8D4A02388}"/>
    <cellStyle name="Comma 2 3 3 4 5 2" xfId="15909" xr:uid="{3C440294-2DFB-41F4-97B7-76BECB39E7A5}"/>
    <cellStyle name="Comma 2 3 3 4 6" xfId="9877" xr:uid="{B3953C67-922D-481B-A7CC-79796095ECA9}"/>
    <cellStyle name="Comma 2 3 3 5" xfId="1289" xr:uid="{CFB2DAEA-2E55-49FE-9CFD-CB322E9B616B}"/>
    <cellStyle name="Comma 2 3 3 5 2" xfId="4368" xr:uid="{F5EC2419-6D66-40A0-A5A4-2C0907E1F693}"/>
    <cellStyle name="Comma 2 3 3 5 2 2" xfId="13421" xr:uid="{BE4F6849-301D-4FD3-8386-FBCDC4CCF0E7}"/>
    <cellStyle name="Comma 2 3 3 5 3" xfId="7382" xr:uid="{0AF550EB-7FDF-40AA-A315-A5542307F9D6}"/>
    <cellStyle name="Comma 2 3 3 5 3 2" xfId="16435" xr:uid="{17A16F39-429C-4E93-A9AA-4A82E90FF297}"/>
    <cellStyle name="Comma 2 3 3 5 4" xfId="10403" xr:uid="{4DC4ACF5-EB70-470F-90C2-1C44D5466C34}"/>
    <cellStyle name="Comma 2 3 3 6" xfId="2293" xr:uid="{9405EA6F-84A1-4CA4-81E9-4E6051E1331E}"/>
    <cellStyle name="Comma 2 3 3 6 2" xfId="5372" xr:uid="{B50D00AC-2B05-4011-8879-FE70F1DC7ECE}"/>
    <cellStyle name="Comma 2 3 3 6 2 2" xfId="14425" xr:uid="{2900D88D-6A55-4C23-8E05-FA772834F2C2}"/>
    <cellStyle name="Comma 2 3 3 6 3" xfId="8386" xr:uid="{302279BD-E29F-4865-BEE9-3A7A987A5BEF}"/>
    <cellStyle name="Comma 2 3 3 6 3 2" xfId="17439" xr:uid="{610E136C-B8CB-4F31-97F7-25C2E7B42067}"/>
    <cellStyle name="Comma 2 3 3 6 4" xfId="11407" xr:uid="{F666D346-C263-4F00-8D12-692F6D4B2D75}"/>
    <cellStyle name="Comma 2 3 3 7" xfId="3362" xr:uid="{AF84A712-8BD2-4CAD-94CD-E158CF4F94F1}"/>
    <cellStyle name="Comma 2 3 3 7 2" xfId="12415" xr:uid="{68678205-C016-4DD6-B4B5-348A483451C9}"/>
    <cellStyle name="Comma 2 3 3 8" xfId="6376" xr:uid="{378CC093-8CEC-45EA-94CF-2D3C7B9494C4}"/>
    <cellStyle name="Comma 2 3 3 8 2" xfId="15429" xr:uid="{D2B58C2F-05A4-4709-97E4-F077CE004328}"/>
    <cellStyle name="Comma 2 3 3 9" xfId="9396" xr:uid="{ACD01FFE-272A-4CA6-87A2-46DFFFCA24A4}"/>
    <cellStyle name="Comma 2 3 4" xfId="233" xr:uid="{F9D69A40-44DC-40C3-B6E0-A5BC17B36B6A}"/>
    <cellStyle name="Comma 2 3 4 2" xfId="502" xr:uid="{F70D5353-F592-43E6-9E81-B008DD648193}"/>
    <cellStyle name="Comma 2 3 4 2 2" xfId="764" xr:uid="{485A50DE-A127-443A-A7C7-E74588134B48}"/>
    <cellStyle name="Comma 2 3 4 2 2 2" xfId="1768" xr:uid="{2820EEEF-381B-4E0C-A421-088D058D6B93}"/>
    <cellStyle name="Comma 2 3 4 2 2 2 2" xfId="4847" xr:uid="{E20512E6-69CB-47B3-BDAA-628F9E4F515B}"/>
    <cellStyle name="Comma 2 3 4 2 2 2 2 2" xfId="13900" xr:uid="{8F890F4F-A834-47E1-865B-D88E1F84C8C3}"/>
    <cellStyle name="Comma 2 3 4 2 2 2 3" xfId="7861" xr:uid="{A1B1C5D7-E2D7-4B33-8AE6-D7F3B88E3673}"/>
    <cellStyle name="Comma 2 3 4 2 2 2 3 2" xfId="16914" xr:uid="{3450EB49-8FD6-4298-8334-75CDD03F45C4}"/>
    <cellStyle name="Comma 2 3 4 2 2 2 4" xfId="10882" xr:uid="{AD75B48B-449A-4D79-BEE2-88AE0BFFAFC8}"/>
    <cellStyle name="Comma 2 3 4 2 2 3" xfId="2772" xr:uid="{60ACD6C5-3269-45C4-AD17-D202FCEFAE98}"/>
    <cellStyle name="Comma 2 3 4 2 2 3 2" xfId="5851" xr:uid="{ED8E659D-E67E-4C80-8E23-B1B701052F8F}"/>
    <cellStyle name="Comma 2 3 4 2 2 3 2 2" xfId="14904" xr:uid="{37F170D2-A11C-40F5-8258-B58921BFA86F}"/>
    <cellStyle name="Comma 2 3 4 2 2 3 3" xfId="8865" xr:uid="{C825D745-5010-4102-8938-AAF4779F7CA1}"/>
    <cellStyle name="Comma 2 3 4 2 2 3 3 2" xfId="17918" xr:uid="{EF393C2A-55B8-4D96-9E7B-58FEB3FF47BE}"/>
    <cellStyle name="Comma 2 3 4 2 2 3 4" xfId="11886" xr:uid="{DF45474B-4F9F-46D7-8F2A-65A07928C8A4}"/>
    <cellStyle name="Comma 2 3 4 2 2 4" xfId="3843" xr:uid="{6B492F92-5BD6-48CE-95A6-3377D3D1545B}"/>
    <cellStyle name="Comma 2 3 4 2 2 4 2" xfId="12896" xr:uid="{215697F2-6052-4779-BBEB-8504DBF268C8}"/>
    <cellStyle name="Comma 2 3 4 2 2 5" xfId="6857" xr:uid="{98951F7B-C4B2-4607-BE06-0B95F11395CF}"/>
    <cellStyle name="Comma 2 3 4 2 2 5 2" xfId="15910" xr:uid="{004BA439-4C71-4113-8B23-8EFB27BDB764}"/>
    <cellStyle name="Comma 2 3 4 2 2 6" xfId="9878" xr:uid="{A7C613EE-B2CA-496D-9FB8-A9B30A8027BB}"/>
    <cellStyle name="Comma 2 3 4 2 3" xfId="765" xr:uid="{7C7F027B-CB85-4250-A79A-DFFC0794E04A}"/>
    <cellStyle name="Comma 2 3 4 2 3 2" xfId="1769" xr:uid="{ACFD5BA0-3C81-43CC-AC69-B641795E613E}"/>
    <cellStyle name="Comma 2 3 4 2 3 2 2" xfId="4848" xr:uid="{550D868F-1E61-4003-BF2B-6AC11CBAB377}"/>
    <cellStyle name="Comma 2 3 4 2 3 2 2 2" xfId="13901" xr:uid="{B65A3067-ADC7-46C3-BB53-813E929DEDC2}"/>
    <cellStyle name="Comma 2 3 4 2 3 2 3" xfId="7862" xr:uid="{38D1C507-F6E8-409F-8C22-0A3A01697222}"/>
    <cellStyle name="Comma 2 3 4 2 3 2 3 2" xfId="16915" xr:uid="{048757FC-A9B9-431F-83BC-1786AEB3FF33}"/>
    <cellStyle name="Comma 2 3 4 2 3 2 4" xfId="10883" xr:uid="{5C51AB7D-3C18-4F8D-BC2C-27FB94515114}"/>
    <cellStyle name="Comma 2 3 4 2 3 3" xfId="2773" xr:uid="{2679E573-0217-4A1C-86F9-5785F160D36A}"/>
    <cellStyle name="Comma 2 3 4 2 3 3 2" xfId="5852" xr:uid="{028E70DE-9E34-4EFF-B9BC-F6E2999A5E44}"/>
    <cellStyle name="Comma 2 3 4 2 3 3 2 2" xfId="14905" xr:uid="{3343FD01-39CD-41DF-9210-7D58403AC29E}"/>
    <cellStyle name="Comma 2 3 4 2 3 3 3" xfId="8866" xr:uid="{1113BB6E-FE3B-4610-A3ED-7A9A6E912E8E}"/>
    <cellStyle name="Comma 2 3 4 2 3 3 3 2" xfId="17919" xr:uid="{EFFCB22F-6122-4EF8-8377-260073B2D90C}"/>
    <cellStyle name="Comma 2 3 4 2 3 3 4" xfId="11887" xr:uid="{63AF72AB-8442-4EF9-BB0A-2BD9EE8B1F9C}"/>
    <cellStyle name="Comma 2 3 4 2 3 4" xfId="3844" xr:uid="{EF84DC60-6A83-4C5B-97B5-BA30B9B102A0}"/>
    <cellStyle name="Comma 2 3 4 2 3 4 2" xfId="12897" xr:uid="{5F3DCB42-B9ED-4FEA-B121-72AA017FA0C1}"/>
    <cellStyle name="Comma 2 3 4 2 3 5" xfId="6858" xr:uid="{60195338-B382-491F-9EBD-563C81B5AB76}"/>
    <cellStyle name="Comma 2 3 4 2 3 5 2" xfId="15911" xr:uid="{F96DBF52-3FCC-467A-9F50-2D082FBB344C}"/>
    <cellStyle name="Comma 2 3 4 2 3 6" xfId="9879" xr:uid="{3E1E0636-EA12-45FC-9720-362D32088421}"/>
    <cellStyle name="Comma 2 3 4 2 4" xfId="1510" xr:uid="{9FFDF51A-470D-4E7D-9319-737EF91BAE66}"/>
    <cellStyle name="Comma 2 3 4 2 4 2" xfId="4589" xr:uid="{FDA0C9E3-7289-488E-806A-0456A1698914}"/>
    <cellStyle name="Comma 2 3 4 2 4 2 2" xfId="13642" xr:uid="{DB833840-B152-4C17-9A32-6F43E86C692F}"/>
    <cellStyle name="Comma 2 3 4 2 4 3" xfId="7603" xr:uid="{A9AF6821-B465-45C0-A6A4-3980956A3E0F}"/>
    <cellStyle name="Comma 2 3 4 2 4 3 2" xfId="16656" xr:uid="{57300703-54F3-4201-94C1-AF9CEF83EDFF}"/>
    <cellStyle name="Comma 2 3 4 2 4 4" xfId="10624" xr:uid="{1ACA8977-796C-4CB5-98B3-7D4E93C45100}"/>
    <cellStyle name="Comma 2 3 4 2 5" xfId="2514" xr:uid="{A9D9B7DC-FFEB-4BE5-8C0C-FF04F949A791}"/>
    <cellStyle name="Comma 2 3 4 2 5 2" xfId="5593" xr:uid="{702C6A35-027D-4A1C-805A-18F16A4278A1}"/>
    <cellStyle name="Comma 2 3 4 2 5 2 2" xfId="14646" xr:uid="{31DDDBDE-5C67-49B7-8097-FFE529303F34}"/>
    <cellStyle name="Comma 2 3 4 2 5 3" xfId="8607" xr:uid="{EF6D8B8A-2000-4E2A-9820-C7F210C2255C}"/>
    <cellStyle name="Comma 2 3 4 2 5 3 2" xfId="17660" xr:uid="{153CEB0C-E9E6-4116-A425-004D86DDE654}"/>
    <cellStyle name="Comma 2 3 4 2 5 4" xfId="11628" xr:uid="{DAB5BC56-B8C4-40F0-AE46-A04BDC67479D}"/>
    <cellStyle name="Comma 2 3 4 2 6" xfId="3584" xr:uid="{245F4932-AC92-4816-9F24-6A06CFBB4230}"/>
    <cellStyle name="Comma 2 3 4 2 6 2" xfId="12637" xr:uid="{0E74E0EF-2585-4D9E-AF8B-A580CD8BB09A}"/>
    <cellStyle name="Comma 2 3 4 2 7" xfId="6598" xr:uid="{FE22BEE9-1833-4EA5-B9C2-1E4973671D2F}"/>
    <cellStyle name="Comma 2 3 4 2 7 2" xfId="15651" xr:uid="{AC17A9E8-10E4-4026-8EC4-B31F5D0AEECB}"/>
    <cellStyle name="Comma 2 3 4 2 8" xfId="9618" xr:uid="{4E792C7F-3C60-4203-AC0B-21568C54597D}"/>
    <cellStyle name="Comma 2 3 4 3" xfId="766" xr:uid="{BB067BB9-A84E-4A44-9CCE-E2AB387217FD}"/>
    <cellStyle name="Comma 2 3 4 3 2" xfId="1770" xr:uid="{1298DACF-E9C5-49DA-A6EA-550658B52C72}"/>
    <cellStyle name="Comma 2 3 4 3 2 2" xfId="4849" xr:uid="{D0873EB3-E29A-41F8-A612-4A8691AF31B9}"/>
    <cellStyle name="Comma 2 3 4 3 2 2 2" xfId="13902" xr:uid="{B8525470-9406-42B4-BB0D-865C82C02086}"/>
    <cellStyle name="Comma 2 3 4 3 2 3" xfId="7863" xr:uid="{08EEFF03-E552-4EFE-BB0C-A0B90C8DF09B}"/>
    <cellStyle name="Comma 2 3 4 3 2 3 2" xfId="16916" xr:uid="{1ED8032D-002F-4380-AF7F-43C299324A69}"/>
    <cellStyle name="Comma 2 3 4 3 2 4" xfId="10884" xr:uid="{36601F8F-DB8B-46BF-9950-0A4023A16EBC}"/>
    <cellStyle name="Comma 2 3 4 3 3" xfId="2774" xr:uid="{F85FD056-9CAF-4D22-A7B8-3C80701157E2}"/>
    <cellStyle name="Comma 2 3 4 3 3 2" xfId="5853" xr:uid="{CFD91DB7-24AC-4F03-A90F-94084B423D05}"/>
    <cellStyle name="Comma 2 3 4 3 3 2 2" xfId="14906" xr:uid="{578E2625-40D0-4B4B-9453-B534961BD7AD}"/>
    <cellStyle name="Comma 2 3 4 3 3 3" xfId="8867" xr:uid="{DBEF6462-5E9A-4BA7-9228-8FE595D1AD88}"/>
    <cellStyle name="Comma 2 3 4 3 3 3 2" xfId="17920" xr:uid="{F8E31229-3DE5-4FBE-8052-B84A514679CD}"/>
    <cellStyle name="Comma 2 3 4 3 3 4" xfId="11888" xr:uid="{4C5B11CF-89FD-4863-97D3-2178D5B1B3AA}"/>
    <cellStyle name="Comma 2 3 4 3 4" xfId="3845" xr:uid="{D42EFC0F-17E7-471F-B651-13C8E689A691}"/>
    <cellStyle name="Comma 2 3 4 3 4 2" xfId="12898" xr:uid="{00A69101-B4BA-4CDC-9D20-EAD0E7DE9828}"/>
    <cellStyle name="Comma 2 3 4 3 5" xfId="6859" xr:uid="{4C647833-5BA6-4536-B675-E910A3B48602}"/>
    <cellStyle name="Comma 2 3 4 3 5 2" xfId="15912" xr:uid="{51379B1D-0F77-4A18-B598-C82CF5ACE8E6}"/>
    <cellStyle name="Comma 2 3 4 3 6" xfId="9880" xr:uid="{F07744A8-7C64-4CDE-91DA-8AF41082C9EA}"/>
    <cellStyle name="Comma 2 3 4 4" xfId="767" xr:uid="{EAC8A2E4-7EE6-41BC-BCD5-1491D2A9C579}"/>
    <cellStyle name="Comma 2 3 4 4 2" xfId="1771" xr:uid="{0A7CEE4C-A32C-4C5D-A65B-27847DB5DE61}"/>
    <cellStyle name="Comma 2 3 4 4 2 2" xfId="4850" xr:uid="{A737C3D2-9212-404F-A659-3EB7382B1547}"/>
    <cellStyle name="Comma 2 3 4 4 2 2 2" xfId="13903" xr:uid="{372B1D32-B5B9-4EFC-947C-15B9A5EDDA3D}"/>
    <cellStyle name="Comma 2 3 4 4 2 3" xfId="7864" xr:uid="{6048A854-5537-4521-A50E-5E4808F6E8C7}"/>
    <cellStyle name="Comma 2 3 4 4 2 3 2" xfId="16917" xr:uid="{A31E23E7-5260-4045-A109-F53D4989984B}"/>
    <cellStyle name="Comma 2 3 4 4 2 4" xfId="10885" xr:uid="{DA0D4188-E4FF-4AF9-9B4C-91FBA1230AD3}"/>
    <cellStyle name="Comma 2 3 4 4 3" xfId="2775" xr:uid="{4E2266A3-678D-47D4-9F21-CEBC9A9DCDA2}"/>
    <cellStyle name="Comma 2 3 4 4 3 2" xfId="5854" xr:uid="{29A2461D-3204-4DF9-B9D0-8DA85A632EAF}"/>
    <cellStyle name="Comma 2 3 4 4 3 2 2" xfId="14907" xr:uid="{D4397041-8319-4B73-86CB-40FAB58E68EE}"/>
    <cellStyle name="Comma 2 3 4 4 3 3" xfId="8868" xr:uid="{3F7B1E82-B6A7-4799-B298-330D1BC53775}"/>
    <cellStyle name="Comma 2 3 4 4 3 3 2" xfId="17921" xr:uid="{F5443BF2-9C12-4934-81D5-B08614C8110F}"/>
    <cellStyle name="Comma 2 3 4 4 3 4" xfId="11889" xr:uid="{7D4CD8E1-63A3-4C02-B650-D7EFF47C724D}"/>
    <cellStyle name="Comma 2 3 4 4 4" xfId="3846" xr:uid="{42130A79-C357-484A-B39B-3FE50CAB6844}"/>
    <cellStyle name="Comma 2 3 4 4 4 2" xfId="12899" xr:uid="{972E6FA0-0E86-4A60-986F-26BDBD01CFCF}"/>
    <cellStyle name="Comma 2 3 4 4 5" xfId="6860" xr:uid="{E31B9889-B055-471E-B6E9-62F1B1F0831C}"/>
    <cellStyle name="Comma 2 3 4 4 5 2" xfId="15913" xr:uid="{2C0DACB9-C660-42E3-A3CE-004265460407}"/>
    <cellStyle name="Comma 2 3 4 4 6" xfId="9881" xr:uid="{52CA0F0B-DCFA-4F4E-B2C8-BDE25186D971}"/>
    <cellStyle name="Comma 2 3 4 5" xfId="1339" xr:uid="{92505910-84DD-4823-8D61-3A23136A94D0}"/>
    <cellStyle name="Comma 2 3 4 5 2" xfId="4418" xr:uid="{90CD8F2B-9677-4F60-89A9-037DCEE60436}"/>
    <cellStyle name="Comma 2 3 4 5 2 2" xfId="13471" xr:uid="{100D9222-422B-4F79-A385-DCFF9A0FEF0A}"/>
    <cellStyle name="Comma 2 3 4 5 3" xfId="7432" xr:uid="{8141D805-AC02-4D99-9BA2-40F6BB5822EF}"/>
    <cellStyle name="Comma 2 3 4 5 3 2" xfId="16485" xr:uid="{91D788DD-1F16-405B-88CF-ABD87E7A86C6}"/>
    <cellStyle name="Comma 2 3 4 5 4" xfId="10453" xr:uid="{54472E6D-DC37-498E-A1E9-A1C1204DBE84}"/>
    <cellStyle name="Comma 2 3 4 6" xfId="2343" xr:uid="{9ACCB3F7-E76F-4DCC-9E52-95E8760A25B2}"/>
    <cellStyle name="Comma 2 3 4 6 2" xfId="5422" xr:uid="{7A196137-0619-447B-B210-3963FE58951D}"/>
    <cellStyle name="Comma 2 3 4 6 2 2" xfId="14475" xr:uid="{8E29543D-E08A-4718-BCC9-C308E0CB271F}"/>
    <cellStyle name="Comma 2 3 4 6 3" xfId="8436" xr:uid="{5A5DBB51-831C-47BA-B2E8-D75571BD39BF}"/>
    <cellStyle name="Comma 2 3 4 6 3 2" xfId="17489" xr:uid="{4D62832D-01D2-44EE-9FD4-F9F03B61C189}"/>
    <cellStyle name="Comma 2 3 4 6 4" xfId="11457" xr:uid="{05822D8C-0790-4D9A-A522-50FEABD26E31}"/>
    <cellStyle name="Comma 2 3 4 7" xfId="3412" xr:uid="{9A0D18CA-0858-4C1F-8A86-5664394FC27A}"/>
    <cellStyle name="Comma 2 3 4 7 2" xfId="12465" xr:uid="{5E8812B5-6E75-48DA-9C94-5E0BE2EF49C1}"/>
    <cellStyle name="Comma 2 3 4 8" xfId="6426" xr:uid="{3060C39A-7713-4CFB-BBC0-6D35B91D16C2}"/>
    <cellStyle name="Comma 2 3 4 8 2" xfId="15479" xr:uid="{1C97C841-2324-403C-B529-B29FBA22943D}"/>
    <cellStyle name="Comma 2 3 4 9" xfId="9446" xr:uid="{FC16D7AA-4261-4377-A1B8-A7C956AAB6C7}"/>
    <cellStyle name="Comma 2 3 5" xfId="344" xr:uid="{F4724094-465A-4990-BB63-DAAFC925E492}"/>
    <cellStyle name="Comma 2 3 5 2" xfId="542" xr:uid="{672C40D5-E528-4E34-A677-94D5562F9353}"/>
    <cellStyle name="Comma 2 3 5 2 2" xfId="768" xr:uid="{EAB73615-0E60-4C7B-BA41-DEEFA7B39D37}"/>
    <cellStyle name="Comma 2 3 5 2 2 2" xfId="1772" xr:uid="{8F793221-B864-4540-8372-6E5E2F0B977F}"/>
    <cellStyle name="Comma 2 3 5 2 2 2 2" xfId="4851" xr:uid="{95504DAB-DD1D-4E38-8BDB-E53E7D3589C7}"/>
    <cellStyle name="Comma 2 3 5 2 2 2 2 2" xfId="13904" xr:uid="{AFF587F8-D625-464A-BD12-5B437F9B3772}"/>
    <cellStyle name="Comma 2 3 5 2 2 2 3" xfId="7865" xr:uid="{02EA0341-8E93-442B-905F-3B47A84A7A95}"/>
    <cellStyle name="Comma 2 3 5 2 2 2 3 2" xfId="16918" xr:uid="{06C4A0BA-32A8-4102-BFEB-AEF79695F630}"/>
    <cellStyle name="Comma 2 3 5 2 2 2 4" xfId="10886" xr:uid="{F537E684-5A69-47D7-AC77-BFD6C40A10ED}"/>
    <cellStyle name="Comma 2 3 5 2 2 3" xfId="2776" xr:uid="{66B7B707-CECA-4826-BEC1-22F4709D3A73}"/>
    <cellStyle name="Comma 2 3 5 2 2 3 2" xfId="5855" xr:uid="{59D40EA8-9F09-4308-BBDC-03EDA0348A93}"/>
    <cellStyle name="Comma 2 3 5 2 2 3 2 2" xfId="14908" xr:uid="{E31C12A7-701A-4BBD-8D55-23056E421D25}"/>
    <cellStyle name="Comma 2 3 5 2 2 3 3" xfId="8869" xr:uid="{7B3218E1-7804-428B-B19C-7596AD3D7B22}"/>
    <cellStyle name="Comma 2 3 5 2 2 3 3 2" xfId="17922" xr:uid="{F7ED26D3-7767-4A44-A0FD-AF4645DE0EE9}"/>
    <cellStyle name="Comma 2 3 5 2 2 3 4" xfId="11890" xr:uid="{E85DF597-CEAB-4983-891F-6D979E9A54FC}"/>
    <cellStyle name="Comma 2 3 5 2 2 4" xfId="3847" xr:uid="{8E16FA73-7BEF-407C-8C44-99A2F359386B}"/>
    <cellStyle name="Comma 2 3 5 2 2 4 2" xfId="12900" xr:uid="{A3B57C46-AB85-4915-8C18-AFD7B5DDB94C}"/>
    <cellStyle name="Comma 2 3 5 2 2 5" xfId="6861" xr:uid="{4991A45E-777E-4521-98B3-688DDE29FF2C}"/>
    <cellStyle name="Comma 2 3 5 2 2 5 2" xfId="15914" xr:uid="{69DEE543-469F-435D-949D-379F3787A004}"/>
    <cellStyle name="Comma 2 3 5 2 2 6" xfId="9882" xr:uid="{97FB78AB-05B8-4F53-8E40-6AC98DDC4048}"/>
    <cellStyle name="Comma 2 3 5 2 3" xfId="769" xr:uid="{C0B3FAF9-CAA9-43A7-9CCC-BC545D928970}"/>
    <cellStyle name="Comma 2 3 5 2 3 2" xfId="1773" xr:uid="{3586E1B3-833C-4872-89CA-EE767F5597D0}"/>
    <cellStyle name="Comma 2 3 5 2 3 2 2" xfId="4852" xr:uid="{59D535E6-1149-461D-B4D1-43961EEE5FDF}"/>
    <cellStyle name="Comma 2 3 5 2 3 2 2 2" xfId="13905" xr:uid="{32FAF7D3-B18C-4542-9E93-AA9D0246B949}"/>
    <cellStyle name="Comma 2 3 5 2 3 2 3" xfId="7866" xr:uid="{B753AC16-BD2A-4ACC-9C4B-D3B4E27F3D60}"/>
    <cellStyle name="Comma 2 3 5 2 3 2 3 2" xfId="16919" xr:uid="{9CE60814-70F6-4AAA-BEE1-71BB22E394AA}"/>
    <cellStyle name="Comma 2 3 5 2 3 2 4" xfId="10887" xr:uid="{B061AD5D-4AF1-4BED-A997-7F6B90DE329B}"/>
    <cellStyle name="Comma 2 3 5 2 3 3" xfId="2777" xr:uid="{2BB33310-012C-4F7C-958D-94121C2824C3}"/>
    <cellStyle name="Comma 2 3 5 2 3 3 2" xfId="5856" xr:uid="{5C61665C-8A4C-4E8B-98C7-7D7D5B46378A}"/>
    <cellStyle name="Comma 2 3 5 2 3 3 2 2" xfId="14909" xr:uid="{5534D820-DB86-4DEF-A3E6-3C613B9BC55E}"/>
    <cellStyle name="Comma 2 3 5 2 3 3 3" xfId="8870" xr:uid="{9BFBD2E4-8F78-4598-ABF6-7F5A71B6AAFC}"/>
    <cellStyle name="Comma 2 3 5 2 3 3 3 2" xfId="17923" xr:uid="{5BD8CBE4-9309-402D-966A-FBFFDBD9B870}"/>
    <cellStyle name="Comma 2 3 5 2 3 3 4" xfId="11891" xr:uid="{3A72E286-A3F9-438C-99AF-3F3E4F1980C6}"/>
    <cellStyle name="Comma 2 3 5 2 3 4" xfId="3848" xr:uid="{E51D62D2-23D4-4680-A01A-2DE44BAFB61C}"/>
    <cellStyle name="Comma 2 3 5 2 3 4 2" xfId="12901" xr:uid="{2AA3E35F-82B0-4FCB-B646-2C1C3B71BC2D}"/>
    <cellStyle name="Comma 2 3 5 2 3 5" xfId="6862" xr:uid="{602A6744-395A-4BDA-B358-1E149029DF79}"/>
    <cellStyle name="Comma 2 3 5 2 3 5 2" xfId="15915" xr:uid="{6FDB1BBA-5176-4962-BC25-C16B10792148}"/>
    <cellStyle name="Comma 2 3 5 2 3 6" xfId="9883" xr:uid="{10AC278C-01B8-4119-8283-88509FE33032}"/>
    <cellStyle name="Comma 2 3 5 2 4" xfId="1549" xr:uid="{61DF9704-8E0E-4EDF-A9CE-12AC5C5D335C}"/>
    <cellStyle name="Comma 2 3 5 2 4 2" xfId="4628" xr:uid="{B41A098F-EC76-43C6-B415-865F195EEA1C}"/>
    <cellStyle name="Comma 2 3 5 2 4 2 2" xfId="13681" xr:uid="{E9F6F5C6-4E13-4D4C-87ED-4581FBF3152F}"/>
    <cellStyle name="Comma 2 3 5 2 4 3" xfId="7642" xr:uid="{AD216577-2D85-41AD-B2A6-FA9AA8435CFB}"/>
    <cellStyle name="Comma 2 3 5 2 4 3 2" xfId="16695" xr:uid="{DD10AD4D-671D-468D-9B72-859EA5D8AE9D}"/>
    <cellStyle name="Comma 2 3 5 2 4 4" xfId="10663" xr:uid="{24986418-51B2-45E2-ABB1-53C604D6CE93}"/>
    <cellStyle name="Comma 2 3 5 2 5" xfId="2553" xr:uid="{BD09360A-A14F-4B3C-8864-7D0B00CF9221}"/>
    <cellStyle name="Comma 2 3 5 2 5 2" xfId="5632" xr:uid="{D2C9C4E9-7D1B-4ECB-BEF3-30B82E450741}"/>
    <cellStyle name="Comma 2 3 5 2 5 2 2" xfId="14685" xr:uid="{FCEA0553-F52F-469A-ACA4-080C40AC3A64}"/>
    <cellStyle name="Comma 2 3 5 2 5 3" xfId="8646" xr:uid="{52A403CE-8975-4BE0-8833-FD9A8C0E6986}"/>
    <cellStyle name="Comma 2 3 5 2 5 3 2" xfId="17699" xr:uid="{3030A9E2-45E9-4951-A3DA-4CA4F470EA65}"/>
    <cellStyle name="Comma 2 3 5 2 5 4" xfId="11667" xr:uid="{9059F24C-5949-481B-9965-EBB3A4C8BB3A}"/>
    <cellStyle name="Comma 2 3 5 2 6" xfId="3623" xr:uid="{9BA3F290-E788-4A31-892B-579DC7A6EC4E}"/>
    <cellStyle name="Comma 2 3 5 2 6 2" xfId="12676" xr:uid="{DC1A51B0-52C3-4646-B59B-2BAAF00EE1B9}"/>
    <cellStyle name="Comma 2 3 5 2 7" xfId="6637" xr:uid="{83F7B066-29B6-4030-BFE0-685BB843DA82}"/>
    <cellStyle name="Comma 2 3 5 2 7 2" xfId="15690" xr:uid="{BE538CA1-0AF2-4F4E-AE28-50890C604E38}"/>
    <cellStyle name="Comma 2 3 5 2 8" xfId="9657" xr:uid="{FD858B3E-F0C8-4246-90A0-0E7ACF2F4A13}"/>
    <cellStyle name="Comma 2 3 5 3" xfId="770" xr:uid="{34624A60-365D-45ED-86BB-7A0DAD62287D}"/>
    <cellStyle name="Comma 2 3 5 3 2" xfId="1774" xr:uid="{1F2E47E0-DDEF-448A-9994-5725C6571862}"/>
    <cellStyle name="Comma 2 3 5 3 2 2" xfId="4853" xr:uid="{77152CCC-6C74-45D5-8F75-ED30F63A31F3}"/>
    <cellStyle name="Comma 2 3 5 3 2 2 2" xfId="13906" xr:uid="{904D4EFF-E359-42AA-A006-0A1064CC2502}"/>
    <cellStyle name="Comma 2 3 5 3 2 3" xfId="7867" xr:uid="{5BF6C017-8BC9-433A-83D9-85182F83ACC7}"/>
    <cellStyle name="Comma 2 3 5 3 2 3 2" xfId="16920" xr:uid="{D2B81948-3387-4698-A7E1-84DF18B3FA9B}"/>
    <cellStyle name="Comma 2 3 5 3 2 4" xfId="10888" xr:uid="{976F595D-298D-4E06-A8DB-C5942A377B10}"/>
    <cellStyle name="Comma 2 3 5 3 3" xfId="2778" xr:uid="{4D3BA946-1AC0-4447-ADDB-CB5A85B6B0E8}"/>
    <cellStyle name="Comma 2 3 5 3 3 2" xfId="5857" xr:uid="{19D2F0B5-E70A-43FE-8485-70FD28113928}"/>
    <cellStyle name="Comma 2 3 5 3 3 2 2" xfId="14910" xr:uid="{3D9A6073-66E3-450F-912F-F76C579E3112}"/>
    <cellStyle name="Comma 2 3 5 3 3 3" xfId="8871" xr:uid="{E1C98832-053D-4F73-ADC0-1B441B6BF60D}"/>
    <cellStyle name="Comma 2 3 5 3 3 3 2" xfId="17924" xr:uid="{916669A4-8C5D-4DB9-94A5-8FDC50544C75}"/>
    <cellStyle name="Comma 2 3 5 3 3 4" xfId="11892" xr:uid="{1D5C8F0B-1BAE-4F19-890C-D2848A3E6EDF}"/>
    <cellStyle name="Comma 2 3 5 3 4" xfId="3849" xr:uid="{D822108E-DA1E-4197-948E-08CABF9F7F09}"/>
    <cellStyle name="Comma 2 3 5 3 4 2" xfId="12902" xr:uid="{0A23F6B5-4EB0-4EA5-B43F-D23F7C9A89A7}"/>
    <cellStyle name="Comma 2 3 5 3 5" xfId="6863" xr:uid="{2FE63328-8B8B-4909-9E18-88A610C8B73F}"/>
    <cellStyle name="Comma 2 3 5 3 5 2" xfId="15916" xr:uid="{A23CBAD5-2AF9-4AB7-99DC-025B738A1127}"/>
    <cellStyle name="Comma 2 3 5 3 6" xfId="9884" xr:uid="{42547FAE-EBB5-48C8-92EA-0F4A15AED00A}"/>
    <cellStyle name="Comma 2 3 5 4" xfId="771" xr:uid="{DBA7042B-0AFA-42CC-9126-02D2FA17AD35}"/>
    <cellStyle name="Comma 2 3 5 4 2" xfId="1775" xr:uid="{FCA5D92A-915F-4F67-9EDD-F8CE98CD8367}"/>
    <cellStyle name="Comma 2 3 5 4 2 2" xfId="4854" xr:uid="{C9B4E7E6-BE14-4577-9A31-810428A01224}"/>
    <cellStyle name="Comma 2 3 5 4 2 2 2" xfId="13907" xr:uid="{3C5F6EE1-2A8A-4F76-A08C-80C4CE98C010}"/>
    <cellStyle name="Comma 2 3 5 4 2 3" xfId="7868" xr:uid="{723F1E0B-03AD-49FC-AA74-FC6F98F65493}"/>
    <cellStyle name="Comma 2 3 5 4 2 3 2" xfId="16921" xr:uid="{918A9BC7-BD39-40C2-9795-B1D197FC0E4E}"/>
    <cellStyle name="Comma 2 3 5 4 2 4" xfId="10889" xr:uid="{F51060D4-D025-4777-B0D0-471DCF939678}"/>
    <cellStyle name="Comma 2 3 5 4 3" xfId="2779" xr:uid="{7E4E6B3E-AB4F-4242-A8E5-733189132F62}"/>
    <cellStyle name="Comma 2 3 5 4 3 2" xfId="5858" xr:uid="{6A24925A-4F9A-4C23-89E0-7A719DEE54F6}"/>
    <cellStyle name="Comma 2 3 5 4 3 2 2" xfId="14911" xr:uid="{7EA3604E-9AA8-4EE0-A261-8C5023D9E283}"/>
    <cellStyle name="Comma 2 3 5 4 3 3" xfId="8872" xr:uid="{3855DC2B-9C13-478C-A9E4-E3461F9A6A09}"/>
    <cellStyle name="Comma 2 3 5 4 3 3 2" xfId="17925" xr:uid="{DFC5DB73-988C-46C0-8DBC-CC9801FC0E43}"/>
    <cellStyle name="Comma 2 3 5 4 3 4" xfId="11893" xr:uid="{131987BE-8F10-4DD3-9001-ABEE17502B4C}"/>
    <cellStyle name="Comma 2 3 5 4 4" xfId="3850" xr:uid="{50550E0B-21EE-4377-A2FB-21574B66FA9F}"/>
    <cellStyle name="Comma 2 3 5 4 4 2" xfId="12903" xr:uid="{110B6EA0-1D28-4D73-9E1E-82A18E3E713D}"/>
    <cellStyle name="Comma 2 3 5 4 5" xfId="6864" xr:uid="{0C2A44F7-0297-40BA-8058-BE97B711A415}"/>
    <cellStyle name="Comma 2 3 5 4 5 2" xfId="15917" xr:uid="{257337C0-993A-43B9-BF7B-D5785EA9F78A}"/>
    <cellStyle name="Comma 2 3 5 4 6" xfId="9885" xr:uid="{B73A2C91-39FD-4690-B3E7-391402A4D5DE}"/>
    <cellStyle name="Comma 2 3 5 5" xfId="1378" xr:uid="{8398DD90-3F0E-4883-8420-7F0BDF398E85}"/>
    <cellStyle name="Comma 2 3 5 5 2" xfId="4457" xr:uid="{56394DEE-F9ED-4FD6-A8BF-A6B5A57ECDD0}"/>
    <cellStyle name="Comma 2 3 5 5 2 2" xfId="13510" xr:uid="{0712ECA6-C619-4CD1-A62B-10EDF6C0D53A}"/>
    <cellStyle name="Comma 2 3 5 5 3" xfId="7471" xr:uid="{16336691-6CD3-4D37-8750-CCE22B0D9A22}"/>
    <cellStyle name="Comma 2 3 5 5 3 2" xfId="16524" xr:uid="{37C8D69F-9C8B-4D99-B1AB-11A36F8A69EA}"/>
    <cellStyle name="Comma 2 3 5 5 4" xfId="10492" xr:uid="{9774B739-3E84-4335-85E1-51BDB7298FE6}"/>
    <cellStyle name="Comma 2 3 5 6" xfId="2382" xr:uid="{528993EC-2635-4BFF-9103-FCF896B11304}"/>
    <cellStyle name="Comma 2 3 5 6 2" xfId="5461" xr:uid="{E1246C0D-67BA-4900-962D-1EE3BF5713CC}"/>
    <cellStyle name="Comma 2 3 5 6 2 2" xfId="14514" xr:uid="{1C42325D-A8E1-4A0D-8F97-6A2C4E195188}"/>
    <cellStyle name="Comma 2 3 5 6 3" xfId="8475" xr:uid="{1AF39C7C-EA54-4C2A-AC5B-4D42E165A364}"/>
    <cellStyle name="Comma 2 3 5 6 3 2" xfId="17528" xr:uid="{53B67EFE-C10B-4AC4-B870-D06E1A4120AB}"/>
    <cellStyle name="Comma 2 3 5 6 4" xfId="11496" xr:uid="{53BA7457-BDEC-4D54-9964-72E68F5F5DB4}"/>
    <cellStyle name="Comma 2 3 5 7" xfId="3451" xr:uid="{F2029F89-0CC6-46F0-B85D-161269700C7C}"/>
    <cellStyle name="Comma 2 3 5 7 2" xfId="12504" xr:uid="{03D0B4E9-7303-4D27-8785-9CE55271EE14}"/>
    <cellStyle name="Comma 2 3 5 8" xfId="6465" xr:uid="{6E207709-5B5E-4B74-85F1-756368F7160D}"/>
    <cellStyle name="Comma 2 3 5 8 2" xfId="15518" xr:uid="{DC288658-EEBC-40FE-9A68-B6EE5C22E042}"/>
    <cellStyle name="Comma 2 3 5 9" xfId="9485" xr:uid="{1CD18671-5036-40D8-B5D2-608A4B080811}"/>
    <cellStyle name="Comma 2 3 6" xfId="419" xr:uid="{EAAA7E37-6D5E-45E0-B5C1-7F2EABA01C62}"/>
    <cellStyle name="Comma 2 3 6 2" xfId="772" xr:uid="{C29BD3E7-B317-4B53-AFC7-FA06C950859A}"/>
    <cellStyle name="Comma 2 3 6 2 2" xfId="1776" xr:uid="{4310FD73-9241-439D-877C-DFF5A475E580}"/>
    <cellStyle name="Comma 2 3 6 2 2 2" xfId="4855" xr:uid="{C7A035A8-3509-4F30-9449-73E615776B2B}"/>
    <cellStyle name="Comma 2 3 6 2 2 2 2" xfId="13908" xr:uid="{FCF16D4F-E95F-470D-8D73-B3FC8E0D18DE}"/>
    <cellStyle name="Comma 2 3 6 2 2 3" xfId="7869" xr:uid="{D6110B1C-EC03-4D79-A94A-4E0CC2EA2527}"/>
    <cellStyle name="Comma 2 3 6 2 2 3 2" xfId="16922" xr:uid="{1C3AE124-81C0-4145-8B13-734104BA4787}"/>
    <cellStyle name="Comma 2 3 6 2 2 4" xfId="10890" xr:uid="{DAB5D396-CB73-43AA-943C-2ABE8D8D9D18}"/>
    <cellStyle name="Comma 2 3 6 2 3" xfId="2780" xr:uid="{33F8101C-EDB7-40A2-9209-9296179A3208}"/>
    <cellStyle name="Comma 2 3 6 2 3 2" xfId="5859" xr:uid="{E2F8B617-2C0C-4C82-BF60-93B775117BE2}"/>
    <cellStyle name="Comma 2 3 6 2 3 2 2" xfId="14912" xr:uid="{3C8C8A49-32F5-4708-8D3D-3B815492D921}"/>
    <cellStyle name="Comma 2 3 6 2 3 3" xfId="8873" xr:uid="{6F4C2368-E18C-4AA3-B8C6-E8993AE451A3}"/>
    <cellStyle name="Comma 2 3 6 2 3 3 2" xfId="17926" xr:uid="{32BE424B-A4DC-4B05-8B80-880258F707BD}"/>
    <cellStyle name="Comma 2 3 6 2 3 4" xfId="11894" xr:uid="{9F52C28D-1BDF-4AE1-9B77-55FB10B444F1}"/>
    <cellStyle name="Comma 2 3 6 2 4" xfId="3851" xr:uid="{6ED08127-928B-4558-AEE0-A17363236C59}"/>
    <cellStyle name="Comma 2 3 6 2 4 2" xfId="12904" xr:uid="{31DC715F-73B6-4D22-BE1C-5C01B2A9ABF9}"/>
    <cellStyle name="Comma 2 3 6 2 5" xfId="6865" xr:uid="{554B5E32-D1DB-4363-B6D2-641ACC6C73A3}"/>
    <cellStyle name="Comma 2 3 6 2 5 2" xfId="15918" xr:uid="{27E7C0A7-A838-4719-9C21-1077704E751B}"/>
    <cellStyle name="Comma 2 3 6 2 6" xfId="9886" xr:uid="{B2B07866-8A7E-441C-960A-43B2E8219460}"/>
    <cellStyle name="Comma 2 3 6 3" xfId="773" xr:uid="{BA7858B4-A4ED-49FE-9664-D32A36FDF178}"/>
    <cellStyle name="Comma 2 3 6 3 2" xfId="1777" xr:uid="{61FF3D10-B46A-47B8-8B5F-D06104A86EBF}"/>
    <cellStyle name="Comma 2 3 6 3 2 2" xfId="4856" xr:uid="{B5169BEB-C1DC-4F96-97E3-2B1486A31724}"/>
    <cellStyle name="Comma 2 3 6 3 2 2 2" xfId="13909" xr:uid="{9C0DAE86-98AF-4C13-A466-C45A97CC8732}"/>
    <cellStyle name="Comma 2 3 6 3 2 3" xfId="7870" xr:uid="{7B964C43-B90E-41DD-89F1-8880E3B862E5}"/>
    <cellStyle name="Comma 2 3 6 3 2 3 2" xfId="16923" xr:uid="{6B402370-0899-470A-B29C-63EB90E1857F}"/>
    <cellStyle name="Comma 2 3 6 3 2 4" xfId="10891" xr:uid="{194EEA43-C07F-4BFD-8CBD-F9C3B59C72CC}"/>
    <cellStyle name="Comma 2 3 6 3 3" xfId="2781" xr:uid="{39602A51-034C-4B60-B3B7-8004AC5EA1AE}"/>
    <cellStyle name="Comma 2 3 6 3 3 2" xfId="5860" xr:uid="{1C63B2F9-1C7F-4DFF-BF8A-B3B93A889744}"/>
    <cellStyle name="Comma 2 3 6 3 3 2 2" xfId="14913" xr:uid="{00B93879-C665-4EC4-B989-135AA0F0B249}"/>
    <cellStyle name="Comma 2 3 6 3 3 3" xfId="8874" xr:uid="{0EA88465-7096-4087-848A-F25998CEA894}"/>
    <cellStyle name="Comma 2 3 6 3 3 3 2" xfId="17927" xr:uid="{00FC1859-8957-4DCE-8D15-CDF583F7EC1C}"/>
    <cellStyle name="Comma 2 3 6 3 3 4" xfId="11895" xr:uid="{B01B7C65-54AD-4910-9BB5-CE0D140CA83D}"/>
    <cellStyle name="Comma 2 3 6 3 4" xfId="3852" xr:uid="{E1215BAB-2FD1-4CA5-8ADE-A7DEB0F0FDBB}"/>
    <cellStyle name="Comma 2 3 6 3 4 2" xfId="12905" xr:uid="{38480A91-F40E-425B-A2A7-6935D9998E3E}"/>
    <cellStyle name="Comma 2 3 6 3 5" xfId="6866" xr:uid="{9C396889-C655-4F7C-805A-1BA259DA9945}"/>
    <cellStyle name="Comma 2 3 6 3 5 2" xfId="15919" xr:uid="{5AF998F9-FB7C-446B-98AE-66F3A5562F54}"/>
    <cellStyle name="Comma 2 3 6 3 6" xfId="9887" xr:uid="{052848BC-62F2-446D-BD4E-0CA4E83E1AA2}"/>
    <cellStyle name="Comma 2 3 6 4" xfId="1428" xr:uid="{722DEC50-B673-4128-BE1C-B5C401FD7708}"/>
    <cellStyle name="Comma 2 3 6 4 2" xfId="4507" xr:uid="{A8ED8F54-F27B-4E27-852C-CCBA668EABE5}"/>
    <cellStyle name="Comma 2 3 6 4 2 2" xfId="13560" xr:uid="{7C51253B-71D7-4F68-B0D0-9B75F6AA2605}"/>
    <cellStyle name="Comma 2 3 6 4 3" xfId="7521" xr:uid="{F5764005-181C-4DA3-9212-529BA2AA2407}"/>
    <cellStyle name="Comma 2 3 6 4 3 2" xfId="16574" xr:uid="{A8EC340C-9714-4976-8FD9-633F7AAB3E76}"/>
    <cellStyle name="Comma 2 3 6 4 4" xfId="10542" xr:uid="{62BC0801-E847-4895-AF89-3F82CF2F5B73}"/>
    <cellStyle name="Comma 2 3 6 5" xfId="2432" xr:uid="{3CC64ED7-ECB5-4B7A-8D47-946BD987FBAE}"/>
    <cellStyle name="Comma 2 3 6 5 2" xfId="5511" xr:uid="{FFECCE52-E951-4579-AFE7-595BDDB4D5E1}"/>
    <cellStyle name="Comma 2 3 6 5 2 2" xfId="14564" xr:uid="{C5D74EAB-6F62-432A-8935-FE1A31403F45}"/>
    <cellStyle name="Comma 2 3 6 5 3" xfId="8525" xr:uid="{94ABC7FB-2382-46C6-A11C-21B7C58DBB68}"/>
    <cellStyle name="Comma 2 3 6 5 3 2" xfId="17578" xr:uid="{84617915-0110-439D-AAEB-34615A018237}"/>
    <cellStyle name="Comma 2 3 6 5 4" xfId="11546" xr:uid="{A237CB6D-B7AB-4E0A-A1CD-2F1ED46A112F}"/>
    <cellStyle name="Comma 2 3 6 6" xfId="3502" xr:uid="{333E4D0D-1EA1-45A8-8D9C-7B6FF395D509}"/>
    <cellStyle name="Comma 2 3 6 6 2" xfId="12555" xr:uid="{AE5B71D8-AD22-4F12-B494-FF8F54098367}"/>
    <cellStyle name="Comma 2 3 6 7" xfId="6516" xr:uid="{E5EF5E04-F5C5-4FD4-87D8-54C67C118CF7}"/>
    <cellStyle name="Comma 2 3 6 7 2" xfId="15569" xr:uid="{37048E79-AB63-47A8-B063-29CC01C881A8}"/>
    <cellStyle name="Comma 2 3 6 8" xfId="9536" xr:uid="{E4BF4988-4B0B-4B1E-8760-14E50AEE0B0E}"/>
    <cellStyle name="Comma 2 3 7" xfId="774" xr:uid="{25838B49-A438-47DA-89A3-0518DBE17535}"/>
    <cellStyle name="Comma 2 3 7 2" xfId="1778" xr:uid="{AC6CB559-8E2C-441F-A2A2-5CBD95A7B548}"/>
    <cellStyle name="Comma 2 3 7 2 2" xfId="4857" xr:uid="{2BF201F3-1EC1-46BD-B6CD-0B5A268FDAD7}"/>
    <cellStyle name="Comma 2 3 7 2 2 2" xfId="13910" xr:uid="{25D31397-D4EC-4680-B59A-AB2150D9DCBF}"/>
    <cellStyle name="Comma 2 3 7 2 3" xfId="7871" xr:uid="{3CA228E5-FBF7-4693-A042-9390E4EBD915}"/>
    <cellStyle name="Comma 2 3 7 2 3 2" xfId="16924" xr:uid="{4D38DDAD-4D49-4BEF-91F6-32EC910FF8A0}"/>
    <cellStyle name="Comma 2 3 7 2 4" xfId="10892" xr:uid="{D85D9058-07DC-4050-A264-ED2C541B545C}"/>
    <cellStyle name="Comma 2 3 7 3" xfId="2782" xr:uid="{AD979DB6-C9B8-4C12-9E01-9D78A255B916}"/>
    <cellStyle name="Comma 2 3 7 3 2" xfId="5861" xr:uid="{0A748E35-EC8B-4EFB-A7F4-4B3AAEF18D37}"/>
    <cellStyle name="Comma 2 3 7 3 2 2" xfId="14914" xr:uid="{42C5CC5D-4513-4474-8BD1-3FC3CA06B750}"/>
    <cellStyle name="Comma 2 3 7 3 3" xfId="8875" xr:uid="{3D451B9C-7459-4399-ADAA-3332DDCD1A1E}"/>
    <cellStyle name="Comma 2 3 7 3 3 2" xfId="17928" xr:uid="{5280F3F9-C5BB-447C-91A4-40070254808B}"/>
    <cellStyle name="Comma 2 3 7 3 4" xfId="11896" xr:uid="{CA9D83C1-65FA-4ECE-9600-812B7E8EF568}"/>
    <cellStyle name="Comma 2 3 7 4" xfId="3853" xr:uid="{C3A685A8-31CE-428A-BED2-77E7170C1780}"/>
    <cellStyle name="Comma 2 3 7 4 2" xfId="12906" xr:uid="{07631EE5-638C-4F8B-81F0-7D0E19785C6C}"/>
    <cellStyle name="Comma 2 3 7 5" xfId="6867" xr:uid="{2F248977-735D-496F-91E3-A3DD5ABAA3B8}"/>
    <cellStyle name="Comma 2 3 7 5 2" xfId="15920" xr:uid="{A993C184-E373-41C5-BF71-68F3FA2F2EBB}"/>
    <cellStyle name="Comma 2 3 7 6" xfId="9888" xr:uid="{ED53F567-6373-4C3F-BC25-3BBFCA689BC2}"/>
    <cellStyle name="Comma 2 3 8" xfId="775" xr:uid="{A3D5B80C-4E20-4A1A-85DF-A6D3F32E500E}"/>
    <cellStyle name="Comma 2 3 8 2" xfId="1779" xr:uid="{6931E089-04B5-4A7F-AD2E-985E9F436415}"/>
    <cellStyle name="Comma 2 3 8 2 2" xfId="4858" xr:uid="{92566E0F-5CA8-44CE-B161-B810535B8236}"/>
    <cellStyle name="Comma 2 3 8 2 2 2" xfId="13911" xr:uid="{48636C5D-0362-41C9-A83C-99F2A2E4CCBE}"/>
    <cellStyle name="Comma 2 3 8 2 3" xfId="7872" xr:uid="{369EDEB5-1C49-42D0-BB32-1C5083E7E498}"/>
    <cellStyle name="Comma 2 3 8 2 3 2" xfId="16925" xr:uid="{F4115966-5882-45BF-9731-B80978E708C7}"/>
    <cellStyle name="Comma 2 3 8 2 4" xfId="10893" xr:uid="{88DF1434-E0BB-4433-8F2C-5D4927D0766D}"/>
    <cellStyle name="Comma 2 3 8 3" xfId="2783" xr:uid="{177AAFA6-18D7-4B7B-9155-7DE6EB7C5DED}"/>
    <cellStyle name="Comma 2 3 8 3 2" xfId="5862" xr:uid="{67087FFD-F9AE-40FC-9B36-96815AF23713}"/>
    <cellStyle name="Comma 2 3 8 3 2 2" xfId="14915" xr:uid="{221EE992-02E9-4C58-8D5A-3693DDAD88DB}"/>
    <cellStyle name="Comma 2 3 8 3 3" xfId="8876" xr:uid="{C09B2794-9CAF-4E41-BF2C-222253ED35F9}"/>
    <cellStyle name="Comma 2 3 8 3 3 2" xfId="17929" xr:uid="{56B7BD28-4370-435D-AAD9-A915CB5CB495}"/>
    <cellStyle name="Comma 2 3 8 3 4" xfId="11897" xr:uid="{69F8AA75-8006-46B1-AD1B-77D8689898A9}"/>
    <cellStyle name="Comma 2 3 8 4" xfId="3854" xr:uid="{7C8FC395-08ED-4B75-BD36-E524EFC9098C}"/>
    <cellStyle name="Comma 2 3 8 4 2" xfId="12907" xr:uid="{37D8364C-FDB5-47E0-ABA5-675FD9183139}"/>
    <cellStyle name="Comma 2 3 8 5" xfId="6868" xr:uid="{CA0E125D-AFDE-4CA2-9B9D-315DF3B477E2}"/>
    <cellStyle name="Comma 2 3 8 5 2" xfId="15921" xr:uid="{E23A57A5-DDE8-4EA5-B57E-E502595E9517}"/>
    <cellStyle name="Comma 2 3 8 6" xfId="9889" xr:uid="{B94DF475-50C4-44A8-AB0B-A1DA0E0C205F}"/>
    <cellStyle name="Comma 2 3 9" xfId="1257" xr:uid="{A11B09DB-47F3-4D20-BFB3-2B85C9842680}"/>
    <cellStyle name="Comma 2 3 9 2" xfId="4336" xr:uid="{AD579998-6791-4AC8-88D8-04EEB391D4FF}"/>
    <cellStyle name="Comma 2 3 9 2 2" xfId="13389" xr:uid="{31588028-0823-45E8-845A-F5FA27395CE6}"/>
    <cellStyle name="Comma 2 3 9 3" xfId="7350" xr:uid="{851BDD9E-1D94-44EF-B17A-2C189DB85CCE}"/>
    <cellStyle name="Comma 2 3 9 3 2" xfId="16403" xr:uid="{F50DA393-99E5-4840-B322-F84E3A640518}"/>
    <cellStyle name="Comma 2 3 9 4" xfId="10371" xr:uid="{6D25ECB6-B4BB-4BB2-B171-24177F07FE65}"/>
    <cellStyle name="Comma 2 4" xfId="100" xr:uid="{70A0B284-5642-41DE-BA24-6BDC14C24B58}"/>
    <cellStyle name="Comma 2 4 10" xfId="9372" xr:uid="{489E22B9-728D-432E-89F1-2558F0F16CB7}"/>
    <cellStyle name="Comma 2 4 2" xfId="132" xr:uid="{0646A1E2-E597-41DE-A96A-1BBC6EDAF71B}"/>
    <cellStyle name="Comma 2 4 2 2" xfId="459" xr:uid="{F838D0E2-AD8D-4870-ACFC-6DBD90603CDC}"/>
    <cellStyle name="Comma 2 4 2 2 2" xfId="776" xr:uid="{D3A0A026-AE14-4CD1-972D-E5F52B5AC1CF}"/>
    <cellStyle name="Comma 2 4 2 2 2 2" xfId="1780" xr:uid="{85D43B6A-CD36-41B4-A6ED-25F4D65ED9B9}"/>
    <cellStyle name="Comma 2 4 2 2 2 2 2" xfId="4859" xr:uid="{4E2AD4E0-C4AB-445B-A9C7-58AF0FB02558}"/>
    <cellStyle name="Comma 2 4 2 2 2 2 2 2" xfId="13912" xr:uid="{19EC60F4-0189-464F-8A47-9D25DA4629D2}"/>
    <cellStyle name="Comma 2 4 2 2 2 2 3" xfId="7873" xr:uid="{64574D4C-3595-4042-A07A-3C586AA9DD15}"/>
    <cellStyle name="Comma 2 4 2 2 2 2 3 2" xfId="16926" xr:uid="{118EA314-2106-4B36-A500-8F751E437085}"/>
    <cellStyle name="Comma 2 4 2 2 2 2 4" xfId="10894" xr:uid="{CAB1F25D-5CB7-403D-A521-2C0A1FFA0B8D}"/>
    <cellStyle name="Comma 2 4 2 2 2 3" xfId="2784" xr:uid="{4F0C7381-F164-4BF5-BAF3-B4D63536258D}"/>
    <cellStyle name="Comma 2 4 2 2 2 3 2" xfId="5863" xr:uid="{CD3C6538-5AD7-4861-ACD8-5EBA4FCAFC37}"/>
    <cellStyle name="Comma 2 4 2 2 2 3 2 2" xfId="14916" xr:uid="{B12B2842-EA5D-43EB-87B8-951034AE316C}"/>
    <cellStyle name="Comma 2 4 2 2 2 3 3" xfId="8877" xr:uid="{A965B60E-2651-4C65-A80F-ACEC1D0DD1C9}"/>
    <cellStyle name="Comma 2 4 2 2 2 3 3 2" xfId="17930" xr:uid="{E72EAD89-B701-4A9F-BB20-211463A6EA28}"/>
    <cellStyle name="Comma 2 4 2 2 2 3 4" xfId="11898" xr:uid="{F6359A7D-AC48-46FA-8EBA-3E4031BE28D8}"/>
    <cellStyle name="Comma 2 4 2 2 2 4" xfId="3855" xr:uid="{BC3B0E2B-B05A-4D56-8A7F-8DAF95E950EC}"/>
    <cellStyle name="Comma 2 4 2 2 2 4 2" xfId="12908" xr:uid="{F724036D-A174-4C05-A6F4-9CA58FC7DE06}"/>
    <cellStyle name="Comma 2 4 2 2 2 5" xfId="6869" xr:uid="{0692D2CF-402A-422B-8004-1A2C823FEB89}"/>
    <cellStyle name="Comma 2 4 2 2 2 5 2" xfId="15922" xr:uid="{B99023AA-011A-473F-ADE5-AF106D151410}"/>
    <cellStyle name="Comma 2 4 2 2 2 6" xfId="9890" xr:uid="{E0B2D9F9-03BC-4B59-BB15-486E33B3784E}"/>
    <cellStyle name="Comma 2 4 2 2 3" xfId="777" xr:uid="{FB44219B-B529-4583-9DE9-2454ABB3CB99}"/>
    <cellStyle name="Comma 2 4 2 2 3 2" xfId="1781" xr:uid="{B4748287-3EFB-401F-BFAA-87C63A91351D}"/>
    <cellStyle name="Comma 2 4 2 2 3 2 2" xfId="4860" xr:uid="{CCD98D1C-C603-43C1-9080-E5B309F30B9E}"/>
    <cellStyle name="Comma 2 4 2 2 3 2 2 2" xfId="13913" xr:uid="{9FFB8634-2F65-48AB-9E32-4A61AA96097E}"/>
    <cellStyle name="Comma 2 4 2 2 3 2 3" xfId="7874" xr:uid="{312DA527-6F99-40FA-861E-B9BCD4C22CED}"/>
    <cellStyle name="Comma 2 4 2 2 3 2 3 2" xfId="16927" xr:uid="{B1AAB9CD-9D15-4E68-B8AF-4E2DC5AA850E}"/>
    <cellStyle name="Comma 2 4 2 2 3 2 4" xfId="10895" xr:uid="{3D3AD28C-BB1C-444C-B616-7A895AA8665B}"/>
    <cellStyle name="Comma 2 4 2 2 3 3" xfId="2785" xr:uid="{F187F759-219F-40F3-BB56-F40C5E978CEE}"/>
    <cellStyle name="Comma 2 4 2 2 3 3 2" xfId="5864" xr:uid="{B51C93F0-BC35-404C-B50E-9883C5F18433}"/>
    <cellStyle name="Comma 2 4 2 2 3 3 2 2" xfId="14917" xr:uid="{8E4CADC2-18C3-4662-8397-29CEDE7057AF}"/>
    <cellStyle name="Comma 2 4 2 2 3 3 3" xfId="8878" xr:uid="{D3C4EA27-1BC2-463E-8FA0-8D87D71D11EA}"/>
    <cellStyle name="Comma 2 4 2 2 3 3 3 2" xfId="17931" xr:uid="{6A508949-5312-4639-8194-EAAF6ECFDA0C}"/>
    <cellStyle name="Comma 2 4 2 2 3 3 4" xfId="11899" xr:uid="{E25DA247-A878-4871-9D14-832A439A1ED1}"/>
    <cellStyle name="Comma 2 4 2 2 3 4" xfId="3856" xr:uid="{E2799F60-E8DC-461F-B829-BA0CF6DA4056}"/>
    <cellStyle name="Comma 2 4 2 2 3 4 2" xfId="12909" xr:uid="{C15BDF43-7734-4553-8E03-5AD210D88E61}"/>
    <cellStyle name="Comma 2 4 2 2 3 5" xfId="6870" xr:uid="{2D4B706C-1F81-4644-8B47-B0EAE46AC4CB}"/>
    <cellStyle name="Comma 2 4 2 2 3 5 2" xfId="15923" xr:uid="{958C8EA3-179B-436F-90AA-92A3F1F94B38}"/>
    <cellStyle name="Comma 2 4 2 2 3 6" xfId="9891" xr:uid="{A17DDC57-475F-4055-929F-DEBEB0F3D739}"/>
    <cellStyle name="Comma 2 4 2 2 4" xfId="1468" xr:uid="{0AFC1B4F-45BB-46EF-AA86-1F8A734AED33}"/>
    <cellStyle name="Comma 2 4 2 2 4 2" xfId="4547" xr:uid="{7791CFEC-3F25-4161-8A5E-146DD03332D3}"/>
    <cellStyle name="Comma 2 4 2 2 4 2 2" xfId="13600" xr:uid="{35F876FE-17E2-4837-9430-0220E21232F6}"/>
    <cellStyle name="Comma 2 4 2 2 4 3" xfId="7561" xr:uid="{C597FF0C-FF11-4D3C-B783-88191AECD95C}"/>
    <cellStyle name="Comma 2 4 2 2 4 3 2" xfId="16614" xr:uid="{FBDBB9DD-7714-46B7-9DFB-4E74F4EB48AA}"/>
    <cellStyle name="Comma 2 4 2 2 4 4" xfId="10582" xr:uid="{427E5F7D-5C9B-4FD3-9722-CBD6A9D86CA7}"/>
    <cellStyle name="Comma 2 4 2 2 5" xfId="2472" xr:uid="{ED65074C-030B-471A-9E90-D19E02CDCE0B}"/>
    <cellStyle name="Comma 2 4 2 2 5 2" xfId="5551" xr:uid="{6869D075-466B-4BA6-9F4A-5302221D023F}"/>
    <cellStyle name="Comma 2 4 2 2 5 2 2" xfId="14604" xr:uid="{D3C187F8-1737-494F-980C-AA53FF3E8E3D}"/>
    <cellStyle name="Comma 2 4 2 2 5 3" xfId="8565" xr:uid="{A84FA112-A277-4A8A-8ED3-93EE1F7D3BA8}"/>
    <cellStyle name="Comma 2 4 2 2 5 3 2" xfId="17618" xr:uid="{545AD0F2-1D48-4935-8080-DD2D22C3799E}"/>
    <cellStyle name="Comma 2 4 2 2 5 4" xfId="11586" xr:uid="{0A9C3216-970E-459B-9666-E61494CC8E3D}"/>
    <cellStyle name="Comma 2 4 2 2 6" xfId="3542" xr:uid="{91D2BE7C-9922-45F6-9F7A-6D3720A9D29B}"/>
    <cellStyle name="Comma 2 4 2 2 6 2" xfId="12595" xr:uid="{F89D4F05-C2E0-44B8-B1F4-393C48F373DD}"/>
    <cellStyle name="Comma 2 4 2 2 7" xfId="6556" xr:uid="{46811A02-E875-42DD-9422-F06E4780B651}"/>
    <cellStyle name="Comma 2 4 2 2 7 2" xfId="15609" xr:uid="{9257DEC1-8E68-4F92-9B08-78D2848A407A}"/>
    <cellStyle name="Comma 2 4 2 2 8" xfId="9576" xr:uid="{F851EB41-54A2-4B3F-95A6-2412A81ADCE6}"/>
    <cellStyle name="Comma 2 4 2 3" xfId="778" xr:uid="{A8AF88E0-4D72-4241-B9E1-CA6907D62D8D}"/>
    <cellStyle name="Comma 2 4 2 3 2" xfId="1782" xr:uid="{412889C5-EC61-4B02-8445-8F35FDF6CDA2}"/>
    <cellStyle name="Comma 2 4 2 3 2 2" xfId="4861" xr:uid="{0A354155-966C-4082-BB67-445E5F082D6A}"/>
    <cellStyle name="Comma 2 4 2 3 2 2 2" xfId="13914" xr:uid="{636833A7-A42D-4385-BD91-9C34B7BF2C5A}"/>
    <cellStyle name="Comma 2 4 2 3 2 3" xfId="7875" xr:uid="{E4D94289-3A4F-4EEC-8814-D093833CBB03}"/>
    <cellStyle name="Comma 2 4 2 3 2 3 2" xfId="16928" xr:uid="{8ED7F68D-DD41-41B1-A13F-CA94396485F9}"/>
    <cellStyle name="Comma 2 4 2 3 2 4" xfId="10896" xr:uid="{8A784F68-1303-4E97-8193-EA053E446FA6}"/>
    <cellStyle name="Comma 2 4 2 3 3" xfId="2786" xr:uid="{1791B253-B0ED-41FF-AE3C-443DFAA85A34}"/>
    <cellStyle name="Comma 2 4 2 3 3 2" xfId="5865" xr:uid="{0E013A97-C65D-4D4B-BFA4-31E209D95659}"/>
    <cellStyle name="Comma 2 4 2 3 3 2 2" xfId="14918" xr:uid="{3F430216-9885-4CFB-BAED-118FB52693CF}"/>
    <cellStyle name="Comma 2 4 2 3 3 3" xfId="8879" xr:uid="{6BAA947B-93DF-4F8D-83A6-4D69034CCB9E}"/>
    <cellStyle name="Comma 2 4 2 3 3 3 2" xfId="17932" xr:uid="{6226FFA7-6B94-49B1-B3DA-2441717D43C6}"/>
    <cellStyle name="Comma 2 4 2 3 3 4" xfId="11900" xr:uid="{5AE34C35-7AB2-4840-AE3F-05B7A0FA9F23}"/>
    <cellStyle name="Comma 2 4 2 3 4" xfId="3857" xr:uid="{060CC329-D759-4898-9333-5BF0D9FD1B82}"/>
    <cellStyle name="Comma 2 4 2 3 4 2" xfId="12910" xr:uid="{91A394D7-2E9E-44B9-954B-F2F6B0EBE9BC}"/>
    <cellStyle name="Comma 2 4 2 3 5" xfId="6871" xr:uid="{DC180BE1-9FFE-4747-BCCE-7B036BCF7AF1}"/>
    <cellStyle name="Comma 2 4 2 3 5 2" xfId="15924" xr:uid="{FD863113-DBDE-4588-A7FC-03470B3E6F9F}"/>
    <cellStyle name="Comma 2 4 2 3 6" xfId="9892" xr:uid="{D3532A40-62BA-492C-9F00-A8930CC6C791}"/>
    <cellStyle name="Comma 2 4 2 4" xfId="779" xr:uid="{8AA13044-ADD9-4D33-B356-73913CB33391}"/>
    <cellStyle name="Comma 2 4 2 4 2" xfId="1783" xr:uid="{591D22D0-09BA-46B1-90B2-1969F578609C}"/>
    <cellStyle name="Comma 2 4 2 4 2 2" xfId="4862" xr:uid="{82F3B5FB-4213-4D10-AD0F-F7BD431F1D66}"/>
    <cellStyle name="Comma 2 4 2 4 2 2 2" xfId="13915" xr:uid="{45F58054-BD5B-4BAF-8062-BBE8BF13F1CD}"/>
    <cellStyle name="Comma 2 4 2 4 2 3" xfId="7876" xr:uid="{8D118D6D-7D0E-4A7A-81CC-D06693DFA23F}"/>
    <cellStyle name="Comma 2 4 2 4 2 3 2" xfId="16929" xr:uid="{1A948B69-0F05-4926-9795-0CBCC8B55309}"/>
    <cellStyle name="Comma 2 4 2 4 2 4" xfId="10897" xr:uid="{51A733CC-8AF8-40CB-A3B3-542A905972D3}"/>
    <cellStyle name="Comma 2 4 2 4 3" xfId="2787" xr:uid="{B4187B7A-034C-497F-AA47-E44343054C07}"/>
    <cellStyle name="Comma 2 4 2 4 3 2" xfId="5866" xr:uid="{D09E5775-2E02-439C-9253-AB13F15D149F}"/>
    <cellStyle name="Comma 2 4 2 4 3 2 2" xfId="14919" xr:uid="{3C9B03A8-5EE2-4CC4-94D8-615BD3A0552F}"/>
    <cellStyle name="Comma 2 4 2 4 3 3" xfId="8880" xr:uid="{10652E2B-4313-47B4-8F8D-6D2CA58F2834}"/>
    <cellStyle name="Comma 2 4 2 4 3 3 2" xfId="17933" xr:uid="{318DAC49-D826-4C5E-8C8D-2456085C8639}"/>
    <cellStyle name="Comma 2 4 2 4 3 4" xfId="11901" xr:uid="{AD2DB654-BACA-414D-ADE1-1D7FB697B62E}"/>
    <cellStyle name="Comma 2 4 2 4 4" xfId="3858" xr:uid="{07C11FB2-4D5E-4511-A3D1-EFC6FD5266C1}"/>
    <cellStyle name="Comma 2 4 2 4 4 2" xfId="12911" xr:uid="{952F3F81-3E6A-4307-BBFE-D456567784E9}"/>
    <cellStyle name="Comma 2 4 2 4 5" xfId="6872" xr:uid="{6F5C93C1-C5B5-4795-B60B-6DB7353E09B6}"/>
    <cellStyle name="Comma 2 4 2 4 5 2" xfId="15925" xr:uid="{D2DEED14-3F67-41E1-9621-B9A612FBD1D4}"/>
    <cellStyle name="Comma 2 4 2 4 6" xfId="9893" xr:uid="{9D8C40A8-FDDF-494C-82CE-E4DE79FC0A1E}"/>
    <cellStyle name="Comma 2 4 2 5" xfId="1297" xr:uid="{67567D87-6BDC-4292-9F2D-2A439BD50A8A}"/>
    <cellStyle name="Comma 2 4 2 5 2" xfId="4376" xr:uid="{3805D7C8-6E1E-4833-B56D-3ED051E27BD4}"/>
    <cellStyle name="Comma 2 4 2 5 2 2" xfId="13429" xr:uid="{2A2266F8-DED9-4395-A0B8-5E73663CC56A}"/>
    <cellStyle name="Comma 2 4 2 5 3" xfId="7390" xr:uid="{CACD7B2F-5434-4654-8F8C-30F38E6BBF23}"/>
    <cellStyle name="Comma 2 4 2 5 3 2" xfId="16443" xr:uid="{088695CC-D63F-402D-8405-156A3600C200}"/>
    <cellStyle name="Comma 2 4 2 5 4" xfId="10411" xr:uid="{0A7AAC79-8734-47FD-8AC3-E04DF483F522}"/>
    <cellStyle name="Comma 2 4 2 6" xfId="2301" xr:uid="{B5C04127-B766-41E7-A0D9-D4C01836E406}"/>
    <cellStyle name="Comma 2 4 2 6 2" xfId="5380" xr:uid="{B0CC0A99-EE0B-4D76-B524-89A25F6A4CCA}"/>
    <cellStyle name="Comma 2 4 2 6 2 2" xfId="14433" xr:uid="{5851C9F7-2CEC-436A-ADC3-54950517A01B}"/>
    <cellStyle name="Comma 2 4 2 6 3" xfId="8394" xr:uid="{12A371FF-62DB-4079-B23E-47406C18826A}"/>
    <cellStyle name="Comma 2 4 2 6 3 2" xfId="17447" xr:uid="{3F653568-A701-4BED-9830-FA5D0794F2A1}"/>
    <cellStyle name="Comma 2 4 2 6 4" xfId="11415" xr:uid="{14B16889-1B8D-4133-9815-F8031F042510}"/>
    <cellStyle name="Comma 2 4 2 7" xfId="3370" xr:uid="{4A6F8FDE-7EC5-432B-A10E-1D3F7161F4C7}"/>
    <cellStyle name="Comma 2 4 2 7 2" xfId="12423" xr:uid="{DE4A78FD-D807-4D15-A051-29ECDC147FF6}"/>
    <cellStyle name="Comma 2 4 2 8" xfId="6384" xr:uid="{F720D4E1-3DB9-48A2-8598-76D2D0080CD8}"/>
    <cellStyle name="Comma 2 4 2 8 2" xfId="15437" xr:uid="{1A3B3437-5FE0-4F8F-BA71-8E2276DBAF43}"/>
    <cellStyle name="Comma 2 4 2 9" xfId="9404" xr:uid="{6D30132C-7131-4CCC-A890-6BFCECF0EFAD}"/>
    <cellStyle name="Comma 2 4 3" xfId="427" xr:uid="{C666663B-A15B-4AA0-BE7C-6EDF7CF043D8}"/>
    <cellStyle name="Comma 2 4 3 2" xfId="780" xr:uid="{025913A2-57BE-4846-9F07-023F6AE94204}"/>
    <cellStyle name="Comma 2 4 3 2 2" xfId="1784" xr:uid="{22C35D53-80E3-47B6-A46B-D01AE06E20D2}"/>
    <cellStyle name="Comma 2 4 3 2 2 2" xfId="4863" xr:uid="{9B5825AA-8DE6-4798-94E7-4A12977B0D36}"/>
    <cellStyle name="Comma 2 4 3 2 2 2 2" xfId="13916" xr:uid="{20FA7639-EBFD-4274-80A7-E9CD2C5AB332}"/>
    <cellStyle name="Comma 2 4 3 2 2 3" xfId="7877" xr:uid="{4D32AE57-8812-42C4-B824-8D0D343F99D0}"/>
    <cellStyle name="Comma 2 4 3 2 2 3 2" xfId="16930" xr:uid="{5663CB27-FD9A-4EDE-963A-82C3A9965DA0}"/>
    <cellStyle name="Comma 2 4 3 2 2 4" xfId="10898" xr:uid="{61190C0B-C707-4A1C-97C8-92D31BA60F39}"/>
    <cellStyle name="Comma 2 4 3 2 3" xfId="2788" xr:uid="{3F505995-1798-43B4-B2A6-B3A1F1A35CC8}"/>
    <cellStyle name="Comma 2 4 3 2 3 2" xfId="5867" xr:uid="{2664AADA-E6F8-49AE-8A16-9AC2BF110591}"/>
    <cellStyle name="Comma 2 4 3 2 3 2 2" xfId="14920" xr:uid="{60925130-924A-43EC-8EFB-740B0B99CE98}"/>
    <cellStyle name="Comma 2 4 3 2 3 3" xfId="8881" xr:uid="{89EB791B-6435-4104-B9CF-9C9429368F52}"/>
    <cellStyle name="Comma 2 4 3 2 3 3 2" xfId="17934" xr:uid="{8B320D5C-7A93-4E97-9C20-6E88BFBEC81F}"/>
    <cellStyle name="Comma 2 4 3 2 3 4" xfId="11902" xr:uid="{27B223D2-1528-4F21-AD6B-89965041EA14}"/>
    <cellStyle name="Comma 2 4 3 2 4" xfId="3859" xr:uid="{D26D9C07-D823-4012-87F9-1FC5192BBA80}"/>
    <cellStyle name="Comma 2 4 3 2 4 2" xfId="12912" xr:uid="{7C0ED23B-8BC3-45B2-ADD5-D8B6D728D824}"/>
    <cellStyle name="Comma 2 4 3 2 5" xfId="6873" xr:uid="{F64B1EAE-C4E4-4415-8649-1E3BC6A8CA3B}"/>
    <cellStyle name="Comma 2 4 3 2 5 2" xfId="15926" xr:uid="{5F3EC13F-1D0D-4FF7-A085-971C5A375860}"/>
    <cellStyle name="Comma 2 4 3 2 6" xfId="9894" xr:uid="{9450B25F-58EF-4E0E-A149-994C50E33797}"/>
    <cellStyle name="Comma 2 4 3 3" xfId="781" xr:uid="{F3C76FF3-8311-4AB5-A46D-D22F289FAD94}"/>
    <cellStyle name="Comma 2 4 3 3 2" xfId="1785" xr:uid="{5183F983-C43A-4CBD-8014-1592C6E408DF}"/>
    <cellStyle name="Comma 2 4 3 3 2 2" xfId="4864" xr:uid="{AB65F630-FC46-440A-A9DC-6B922EE7573F}"/>
    <cellStyle name="Comma 2 4 3 3 2 2 2" xfId="13917" xr:uid="{29D865D5-AFD1-4077-9BDC-D108AA43C9FA}"/>
    <cellStyle name="Comma 2 4 3 3 2 3" xfId="7878" xr:uid="{01881410-0B1E-4942-A2F1-AD203DE7FA7A}"/>
    <cellStyle name="Comma 2 4 3 3 2 3 2" xfId="16931" xr:uid="{D70D1C16-B24F-4831-9B56-19E170157380}"/>
    <cellStyle name="Comma 2 4 3 3 2 4" xfId="10899" xr:uid="{23D233B1-66DA-424C-9577-B7E42CF5E20C}"/>
    <cellStyle name="Comma 2 4 3 3 3" xfId="2789" xr:uid="{5A17FB13-B38D-4335-A895-4C6EB07D8E92}"/>
    <cellStyle name="Comma 2 4 3 3 3 2" xfId="5868" xr:uid="{3787ED97-F84B-468D-B832-21B0C8A85852}"/>
    <cellStyle name="Comma 2 4 3 3 3 2 2" xfId="14921" xr:uid="{55153464-94DD-4342-A1B3-4715274E7113}"/>
    <cellStyle name="Comma 2 4 3 3 3 3" xfId="8882" xr:uid="{F1C4F576-0922-4B49-A637-2565A0BC440B}"/>
    <cellStyle name="Comma 2 4 3 3 3 3 2" xfId="17935" xr:uid="{01A84619-5560-494C-A0E1-DED7687CFB2C}"/>
    <cellStyle name="Comma 2 4 3 3 3 4" xfId="11903" xr:uid="{068C3062-1EA7-47BA-979E-188491664DE8}"/>
    <cellStyle name="Comma 2 4 3 3 4" xfId="3860" xr:uid="{38AB1B96-C54E-4F32-B790-7A7043EB587B}"/>
    <cellStyle name="Comma 2 4 3 3 4 2" xfId="12913" xr:uid="{82350CC5-3975-4C89-848D-ED24ED3FABF5}"/>
    <cellStyle name="Comma 2 4 3 3 5" xfId="6874" xr:uid="{B21706DF-0B85-4361-B026-C57262BCCA98}"/>
    <cellStyle name="Comma 2 4 3 3 5 2" xfId="15927" xr:uid="{C1D6A83B-C550-4FBD-9076-3BBEAF3A196A}"/>
    <cellStyle name="Comma 2 4 3 3 6" xfId="9895" xr:uid="{3DF64571-B69A-4AB7-91BD-CA7BD0A82817}"/>
    <cellStyle name="Comma 2 4 3 4" xfId="1436" xr:uid="{E6E7EA37-4FB1-49BC-A4F7-D92705033ED4}"/>
    <cellStyle name="Comma 2 4 3 4 2" xfId="4515" xr:uid="{06EEF31D-78C0-4CBF-B9FF-689C989BA5D5}"/>
    <cellStyle name="Comma 2 4 3 4 2 2" xfId="13568" xr:uid="{AA9B4E68-AF1A-4380-8EB5-E99C876438C1}"/>
    <cellStyle name="Comma 2 4 3 4 3" xfId="7529" xr:uid="{0D480432-1C1A-42A9-A8BC-3DFAD80E55C8}"/>
    <cellStyle name="Comma 2 4 3 4 3 2" xfId="16582" xr:uid="{A27F107E-4845-4C17-A00E-DD0EEFAA2284}"/>
    <cellStyle name="Comma 2 4 3 4 4" xfId="10550" xr:uid="{3879C362-0115-44A9-9C7A-7F2EEB5E8097}"/>
    <cellStyle name="Comma 2 4 3 5" xfId="2440" xr:uid="{FA929ED6-4CF8-4398-995E-1A71A6525D52}"/>
    <cellStyle name="Comma 2 4 3 5 2" xfId="5519" xr:uid="{A5971631-79FD-44DB-BC29-FB92D1656C1B}"/>
    <cellStyle name="Comma 2 4 3 5 2 2" xfId="14572" xr:uid="{A77641BA-E469-48DA-B381-7614D89BBC69}"/>
    <cellStyle name="Comma 2 4 3 5 3" xfId="8533" xr:uid="{D844608D-F73A-4BCE-96B2-46992E8A54A5}"/>
    <cellStyle name="Comma 2 4 3 5 3 2" xfId="17586" xr:uid="{231618B0-03A3-4648-846D-DC57A74B0226}"/>
    <cellStyle name="Comma 2 4 3 5 4" xfId="11554" xr:uid="{192B5D48-48F7-43FE-B28F-290C27F856CF}"/>
    <cellStyle name="Comma 2 4 3 6" xfId="3510" xr:uid="{D71D494C-4409-4316-86D6-81858447D6C3}"/>
    <cellStyle name="Comma 2 4 3 6 2" xfId="12563" xr:uid="{48735815-51C8-4047-911B-4C9952A1047E}"/>
    <cellStyle name="Comma 2 4 3 7" xfId="6524" xr:uid="{96833EF3-47DB-4A9B-8B20-42910E86FA5D}"/>
    <cellStyle name="Comma 2 4 3 7 2" xfId="15577" xr:uid="{B74D9292-BD24-4308-9418-31F01BB9AA9C}"/>
    <cellStyle name="Comma 2 4 3 8" xfId="9544" xr:uid="{622D2259-A018-4B95-82AF-873CB93D6C48}"/>
    <cellStyle name="Comma 2 4 4" xfId="782" xr:uid="{31FB7D68-2582-4F78-9BF1-477F1B876839}"/>
    <cellStyle name="Comma 2 4 4 2" xfId="1786" xr:uid="{D931D756-E800-4FBD-97DB-5F1138FA6D4C}"/>
    <cellStyle name="Comma 2 4 4 2 2" xfId="4865" xr:uid="{D422FFA0-4259-44F2-8A7C-204E4879E0F9}"/>
    <cellStyle name="Comma 2 4 4 2 2 2" xfId="13918" xr:uid="{758952F9-AFA8-4ED6-8FA5-BD839DC9AC36}"/>
    <cellStyle name="Comma 2 4 4 2 3" xfId="7879" xr:uid="{DFAD9ADC-56D4-41C7-8105-220470B24F2A}"/>
    <cellStyle name="Comma 2 4 4 2 3 2" xfId="16932" xr:uid="{366E454D-CDFF-4F47-A1A3-F2FBB207A95E}"/>
    <cellStyle name="Comma 2 4 4 2 4" xfId="10900" xr:uid="{2234BC99-1DAA-49E8-959F-5DB3840389DB}"/>
    <cellStyle name="Comma 2 4 4 3" xfId="2790" xr:uid="{3563C091-D973-4A43-A667-AFE7C97BADDF}"/>
    <cellStyle name="Comma 2 4 4 3 2" xfId="5869" xr:uid="{5E1DFAC5-D997-4488-A20B-9FCC58AAC39A}"/>
    <cellStyle name="Comma 2 4 4 3 2 2" xfId="14922" xr:uid="{9F9FE25E-8C56-4EB5-BC56-E5CAA2BFBBBE}"/>
    <cellStyle name="Comma 2 4 4 3 3" xfId="8883" xr:uid="{00411F36-7B0F-4C68-99F6-D865115F590F}"/>
    <cellStyle name="Comma 2 4 4 3 3 2" xfId="17936" xr:uid="{22B44F22-D38E-4436-BA29-73562FC4618E}"/>
    <cellStyle name="Comma 2 4 4 3 4" xfId="11904" xr:uid="{52785BD0-A29B-4551-99FF-4FD2B270BEE2}"/>
    <cellStyle name="Comma 2 4 4 4" xfId="3861" xr:uid="{190B6A33-AFE6-4068-860E-1FF9788FF46E}"/>
    <cellStyle name="Comma 2 4 4 4 2" xfId="12914" xr:uid="{0AAD567A-07F6-410C-986D-F65EC2C7A55D}"/>
    <cellStyle name="Comma 2 4 4 5" xfId="6875" xr:uid="{E9651FB2-A9BF-4FA2-B6F9-8B3F2B5EAA23}"/>
    <cellStyle name="Comma 2 4 4 5 2" xfId="15928" xr:uid="{F6931C95-FAE3-4A15-B9B4-24C14B96DB13}"/>
    <cellStyle name="Comma 2 4 4 6" xfId="9896" xr:uid="{9D86D4E9-34E2-422B-8348-809D11B6FFD0}"/>
    <cellStyle name="Comma 2 4 5" xfId="783" xr:uid="{977B37AC-F765-41E3-BADF-08B889331589}"/>
    <cellStyle name="Comma 2 4 5 2" xfId="1787" xr:uid="{D2B0AB00-538B-4468-A510-55225E49366C}"/>
    <cellStyle name="Comma 2 4 5 2 2" xfId="4866" xr:uid="{68943706-7169-4FE2-A8B9-7B63A805267A}"/>
    <cellStyle name="Comma 2 4 5 2 2 2" xfId="13919" xr:uid="{68BF24A4-235A-4A7F-BD5E-BED29BAE4D55}"/>
    <cellStyle name="Comma 2 4 5 2 3" xfId="7880" xr:uid="{D6F30092-B646-4A8D-B71F-CECF1DD348B5}"/>
    <cellStyle name="Comma 2 4 5 2 3 2" xfId="16933" xr:uid="{C4973B66-6BA8-40B8-9194-D5C1EF60F989}"/>
    <cellStyle name="Comma 2 4 5 2 4" xfId="10901" xr:uid="{5DA25520-CF8B-47B3-BFA5-E129B8A7E8E5}"/>
    <cellStyle name="Comma 2 4 5 3" xfId="2791" xr:uid="{F302C576-4459-46E9-BC40-0CA669875F32}"/>
    <cellStyle name="Comma 2 4 5 3 2" xfId="5870" xr:uid="{39DAF590-0004-4544-9E6E-DE007162635C}"/>
    <cellStyle name="Comma 2 4 5 3 2 2" xfId="14923" xr:uid="{4DF3098A-8064-4D49-8710-EA95630831FE}"/>
    <cellStyle name="Comma 2 4 5 3 3" xfId="8884" xr:uid="{136D491F-1BEE-49E1-9CC0-DC918C3D361B}"/>
    <cellStyle name="Comma 2 4 5 3 3 2" xfId="17937" xr:uid="{4F424D3B-6124-422F-8EEB-66A8AE0A9593}"/>
    <cellStyle name="Comma 2 4 5 3 4" xfId="11905" xr:uid="{52BF622C-3B75-46E9-9296-64703F90A467}"/>
    <cellStyle name="Comma 2 4 5 4" xfId="3862" xr:uid="{4123B47C-259A-4216-8F26-A06B44E9EB6A}"/>
    <cellStyle name="Comma 2 4 5 4 2" xfId="12915" xr:uid="{915A8135-A2EF-41F5-8039-46813E2814DE}"/>
    <cellStyle name="Comma 2 4 5 5" xfId="6876" xr:uid="{96EEDFA6-22F5-412F-A488-02C16FC9DD56}"/>
    <cellStyle name="Comma 2 4 5 5 2" xfId="15929" xr:uid="{5B98D2E8-C075-4A3C-A61F-426325FD65B6}"/>
    <cellStyle name="Comma 2 4 5 6" xfId="9897" xr:uid="{5A9085D1-BF2F-42F9-B328-B9EA5CD40AEC}"/>
    <cellStyle name="Comma 2 4 6" xfId="1265" xr:uid="{FE56DAA6-5EB5-4248-BF22-2B27FE954030}"/>
    <cellStyle name="Comma 2 4 6 2" xfId="4344" xr:uid="{E883FC86-2D5F-41E2-AE30-FAD42133F297}"/>
    <cellStyle name="Comma 2 4 6 2 2" xfId="13397" xr:uid="{7B3EC969-43D1-48FA-8AFC-377B243810AC}"/>
    <cellStyle name="Comma 2 4 6 3" xfId="7358" xr:uid="{7B4728E3-0408-471F-BD07-27B09A038854}"/>
    <cellStyle name="Comma 2 4 6 3 2" xfId="16411" xr:uid="{AD12E431-4055-41A6-AFD1-15C9FCE663E3}"/>
    <cellStyle name="Comma 2 4 6 4" xfId="10379" xr:uid="{CF3A3AB1-1D54-4816-8A8C-2D2777B7D2F4}"/>
    <cellStyle name="Comma 2 4 7" xfId="2269" xr:uid="{83381A3B-AEA0-49EB-A7CA-12EBC847BBF0}"/>
    <cellStyle name="Comma 2 4 7 2" xfId="5348" xr:uid="{89ECB944-5A95-4BF8-ABBD-2F6B66B61DB6}"/>
    <cellStyle name="Comma 2 4 7 2 2" xfId="14401" xr:uid="{3280E29F-0593-47B5-92A7-2B18FD09BD5C}"/>
    <cellStyle name="Comma 2 4 7 3" xfId="8362" xr:uid="{AE9EEBA0-B857-4C5C-BF33-413FAF25B314}"/>
    <cellStyle name="Comma 2 4 7 3 2" xfId="17415" xr:uid="{D6134E50-400B-4286-904F-A96E85611EF8}"/>
    <cellStyle name="Comma 2 4 7 4" xfId="11383" xr:uid="{FC1AE081-F11F-4707-AE59-61B2FCE4D454}"/>
    <cellStyle name="Comma 2 4 8" xfId="3338" xr:uid="{208C802F-9575-490B-9DEA-32AAEC99CF6B}"/>
    <cellStyle name="Comma 2 4 8 2" xfId="12391" xr:uid="{D336E952-4E49-4395-9689-BF2F0C118EA1}"/>
    <cellStyle name="Comma 2 4 9" xfId="6352" xr:uid="{427F3B7F-27FA-42CF-BE2C-F22BDED160F5}"/>
    <cellStyle name="Comma 2 4 9 2" xfId="15405" xr:uid="{1BEE13E7-1689-4EE1-BA53-ED4D16D12E3F}"/>
    <cellStyle name="Comma 2 5" xfId="116" xr:uid="{BA0AF8D1-1AA1-4B08-8983-10C0CCD68C51}"/>
    <cellStyle name="Comma 2 5 2" xfId="443" xr:uid="{08289665-A2D3-4ED5-8B43-1C495043269A}"/>
    <cellStyle name="Comma 2 5 2 2" xfId="784" xr:uid="{B81B2C8C-0545-46F4-92D9-4184FA7C346E}"/>
    <cellStyle name="Comma 2 5 2 2 2" xfId="1788" xr:uid="{87CC1A90-22E1-47CD-9F28-D4AF67E2AF61}"/>
    <cellStyle name="Comma 2 5 2 2 2 2" xfId="4867" xr:uid="{9473FE8E-7052-40D4-B8D5-41CF6AA202E9}"/>
    <cellStyle name="Comma 2 5 2 2 2 2 2" xfId="13920" xr:uid="{70B27F7D-3123-49FA-8BE5-E368A284A796}"/>
    <cellStyle name="Comma 2 5 2 2 2 3" xfId="7881" xr:uid="{71ADD7B6-F603-49E8-A41C-F882A56769EC}"/>
    <cellStyle name="Comma 2 5 2 2 2 3 2" xfId="16934" xr:uid="{EF315A66-92A5-487D-ACD4-70CACDAD507E}"/>
    <cellStyle name="Comma 2 5 2 2 2 4" xfId="10902" xr:uid="{8364B736-D31C-48B1-A5BA-7FDA3531E2EC}"/>
    <cellStyle name="Comma 2 5 2 2 3" xfId="2792" xr:uid="{B52E49FE-6CCA-46E2-88E9-5C17A5AC0308}"/>
    <cellStyle name="Comma 2 5 2 2 3 2" xfId="5871" xr:uid="{04D0145B-8CBC-45D2-AFB8-3A152D263580}"/>
    <cellStyle name="Comma 2 5 2 2 3 2 2" xfId="14924" xr:uid="{2E92F8B7-1C7B-4383-8176-D54A124DAF81}"/>
    <cellStyle name="Comma 2 5 2 2 3 3" xfId="8885" xr:uid="{D672AA8B-8906-4075-B916-29B61E850346}"/>
    <cellStyle name="Comma 2 5 2 2 3 3 2" xfId="17938" xr:uid="{1A692116-A4E9-4024-ACBF-52209DF3B48D}"/>
    <cellStyle name="Comma 2 5 2 2 3 4" xfId="11906" xr:uid="{67DB61F5-D509-4660-BB59-70A65449510C}"/>
    <cellStyle name="Comma 2 5 2 2 4" xfId="3863" xr:uid="{876E01A3-5C22-4E3C-98A1-F0C76DC42444}"/>
    <cellStyle name="Comma 2 5 2 2 4 2" xfId="12916" xr:uid="{2A1E1870-E376-484A-8EED-AC26CE21F1E2}"/>
    <cellStyle name="Comma 2 5 2 2 5" xfId="6877" xr:uid="{35C1029E-368A-48C2-934B-A41EA1E5FB37}"/>
    <cellStyle name="Comma 2 5 2 2 5 2" xfId="15930" xr:uid="{6E26417D-7761-4C6F-919B-60630F22F896}"/>
    <cellStyle name="Comma 2 5 2 2 6" xfId="9898" xr:uid="{3A64E674-5252-4DF0-8AFF-C1606CA0B710}"/>
    <cellStyle name="Comma 2 5 2 3" xfId="785" xr:uid="{F1F2FAA9-E0B8-42D6-8238-1CC4C4BEB9F3}"/>
    <cellStyle name="Comma 2 5 2 3 2" xfId="1789" xr:uid="{BBA2BB3F-9DA9-4A9C-A0CA-BA570218D4A7}"/>
    <cellStyle name="Comma 2 5 2 3 2 2" xfId="4868" xr:uid="{478D4927-1546-4D79-BBBE-2C3F18C3A35B}"/>
    <cellStyle name="Comma 2 5 2 3 2 2 2" xfId="13921" xr:uid="{D14D5E5F-629A-48FE-870F-0FF683BC387E}"/>
    <cellStyle name="Comma 2 5 2 3 2 3" xfId="7882" xr:uid="{FEEFCB88-099B-48CB-9B46-880384671444}"/>
    <cellStyle name="Comma 2 5 2 3 2 3 2" xfId="16935" xr:uid="{44C532E7-CEA4-4A1B-B8BA-F8C6F63A22FE}"/>
    <cellStyle name="Comma 2 5 2 3 2 4" xfId="10903" xr:uid="{768DE0E6-6B75-44A3-AAF4-C1545C91E4FF}"/>
    <cellStyle name="Comma 2 5 2 3 3" xfId="2793" xr:uid="{2CEEEA88-CD74-4600-8570-590358FCE25B}"/>
    <cellStyle name="Comma 2 5 2 3 3 2" xfId="5872" xr:uid="{641FC222-20A1-492A-BC1D-7BC4BB7EA69A}"/>
    <cellStyle name="Comma 2 5 2 3 3 2 2" xfId="14925" xr:uid="{690C1260-CAFB-4CE9-8E5B-D9A2E0A6E118}"/>
    <cellStyle name="Comma 2 5 2 3 3 3" xfId="8886" xr:uid="{3BD17AC2-F17F-4D4B-8725-B6C59EF4324E}"/>
    <cellStyle name="Comma 2 5 2 3 3 3 2" xfId="17939" xr:uid="{B05631A5-2B63-4FBB-AF8A-4F1F6859835F}"/>
    <cellStyle name="Comma 2 5 2 3 3 4" xfId="11907" xr:uid="{1DD32F84-C2F4-4999-9AD3-3B6300F5713E}"/>
    <cellStyle name="Comma 2 5 2 3 4" xfId="3864" xr:uid="{0BE21B56-D48C-4BC1-AC7E-13E2FC2CF403}"/>
    <cellStyle name="Comma 2 5 2 3 4 2" xfId="12917" xr:uid="{AED94A70-5C46-4C47-92FA-695AF8676DB0}"/>
    <cellStyle name="Comma 2 5 2 3 5" xfId="6878" xr:uid="{AFFFF237-A424-4979-AB18-78987884D64C}"/>
    <cellStyle name="Comma 2 5 2 3 5 2" xfId="15931" xr:uid="{5D4D9A03-4DEF-46B7-828C-2DE289DBD744}"/>
    <cellStyle name="Comma 2 5 2 3 6" xfId="9899" xr:uid="{0B586281-FB43-4EB4-9FB9-E2F3A68379C8}"/>
    <cellStyle name="Comma 2 5 2 4" xfId="1452" xr:uid="{34EBEDB4-6231-420F-B1CD-025D1BDFFD50}"/>
    <cellStyle name="Comma 2 5 2 4 2" xfId="4531" xr:uid="{8F8F0AB0-F32B-422B-A045-ADC8269BA32D}"/>
    <cellStyle name="Comma 2 5 2 4 2 2" xfId="13584" xr:uid="{5008C2E3-3FA7-416A-96B9-4A9B47BB7CA4}"/>
    <cellStyle name="Comma 2 5 2 4 3" xfId="7545" xr:uid="{3599D5EA-4A0A-4FCF-9D4C-EDAF47211F5A}"/>
    <cellStyle name="Comma 2 5 2 4 3 2" xfId="16598" xr:uid="{55EC1C79-86CA-4221-9C4E-5DDCD7850928}"/>
    <cellStyle name="Comma 2 5 2 4 4" xfId="10566" xr:uid="{6BFF0F31-29FC-4149-89DC-7AEF2824D06D}"/>
    <cellStyle name="Comma 2 5 2 5" xfId="2456" xr:uid="{70EB648B-595C-4EAE-B169-1BC66CA6ED3A}"/>
    <cellStyle name="Comma 2 5 2 5 2" xfId="5535" xr:uid="{86A6851C-E7D6-4487-A660-E446FB764E35}"/>
    <cellStyle name="Comma 2 5 2 5 2 2" xfId="14588" xr:uid="{0E016BC4-500F-4058-BAB6-9FB8C2DDE314}"/>
    <cellStyle name="Comma 2 5 2 5 3" xfId="8549" xr:uid="{AE6B7EC6-543F-4802-8388-DA8EDFAF5E52}"/>
    <cellStyle name="Comma 2 5 2 5 3 2" xfId="17602" xr:uid="{7F55A968-1A0B-4097-9D9A-EBF44347DEF2}"/>
    <cellStyle name="Comma 2 5 2 5 4" xfId="11570" xr:uid="{AFF6DF40-B8C8-4FCD-96AF-A6E18C405C55}"/>
    <cellStyle name="Comma 2 5 2 6" xfId="3526" xr:uid="{909532E3-9C18-4A61-A76B-62A0802D70BF}"/>
    <cellStyle name="Comma 2 5 2 6 2" xfId="12579" xr:uid="{4FE2FA53-C103-4ECA-BF86-F3B6F84DF530}"/>
    <cellStyle name="Comma 2 5 2 7" xfId="6540" xr:uid="{7854B724-8B0E-4836-B84B-9DD9100359F3}"/>
    <cellStyle name="Comma 2 5 2 7 2" xfId="15593" xr:uid="{9E2135B0-FD49-487C-A81A-34ED1D77241A}"/>
    <cellStyle name="Comma 2 5 2 8" xfId="9560" xr:uid="{5CEFBA47-8771-4D50-A197-86F158906565}"/>
    <cellStyle name="Comma 2 5 3" xfId="786" xr:uid="{D9365B82-01EA-4349-8D85-478850800C06}"/>
    <cellStyle name="Comma 2 5 3 2" xfId="1790" xr:uid="{11908E1D-55D3-4B1A-ACF5-4CD88E10C68B}"/>
    <cellStyle name="Comma 2 5 3 2 2" xfId="4869" xr:uid="{3D275DCC-C578-4435-A750-D885D1AD17B4}"/>
    <cellStyle name="Comma 2 5 3 2 2 2" xfId="13922" xr:uid="{5372123D-325D-4CE1-A7A4-5E34A930BF12}"/>
    <cellStyle name="Comma 2 5 3 2 3" xfId="7883" xr:uid="{9D659721-9E2C-43EA-A248-B0B071F88178}"/>
    <cellStyle name="Comma 2 5 3 2 3 2" xfId="16936" xr:uid="{E1C148B8-CD97-46D7-BF25-767BB610AD27}"/>
    <cellStyle name="Comma 2 5 3 2 4" xfId="10904" xr:uid="{C633FF95-5AA3-4FE6-A668-9A7F332C95E9}"/>
    <cellStyle name="Comma 2 5 3 3" xfId="2794" xr:uid="{C6FFC3E9-C239-4213-BDD1-1C47D06BE506}"/>
    <cellStyle name="Comma 2 5 3 3 2" xfId="5873" xr:uid="{7971284E-CC4D-458D-AE5C-86EB284A5BA6}"/>
    <cellStyle name="Comma 2 5 3 3 2 2" xfId="14926" xr:uid="{59D29457-B3A8-4DD5-8F3E-056EE391EF9B}"/>
    <cellStyle name="Comma 2 5 3 3 3" xfId="8887" xr:uid="{1F67FD09-C479-42EB-8600-AF8B20D0C21E}"/>
    <cellStyle name="Comma 2 5 3 3 3 2" xfId="17940" xr:uid="{3B06D8D5-3895-4387-8CB6-49B27376BF3A}"/>
    <cellStyle name="Comma 2 5 3 3 4" xfId="11908" xr:uid="{86EE5D37-3450-4911-985F-F85538654835}"/>
    <cellStyle name="Comma 2 5 3 4" xfId="3865" xr:uid="{7831A9F1-32C3-4043-87D6-75D3003ECC9F}"/>
    <cellStyle name="Comma 2 5 3 4 2" xfId="12918" xr:uid="{3FD5513D-B426-4188-84B0-19FE98D52C69}"/>
    <cellStyle name="Comma 2 5 3 5" xfId="6879" xr:uid="{81388B69-9337-4476-9F8F-32D35FB8CE81}"/>
    <cellStyle name="Comma 2 5 3 5 2" xfId="15932" xr:uid="{D2006521-93BB-4067-AB0C-895E94095630}"/>
    <cellStyle name="Comma 2 5 3 6" xfId="9900" xr:uid="{96A678C1-C8C4-40EE-83EB-0C3172FBE6D1}"/>
    <cellStyle name="Comma 2 5 4" xfId="787" xr:uid="{B261576C-9E5A-4BE7-ADAF-16CF23DF46E3}"/>
    <cellStyle name="Comma 2 5 4 2" xfId="1791" xr:uid="{D910E44E-2EE5-4F1D-B2D7-F36F77AC1CA8}"/>
    <cellStyle name="Comma 2 5 4 2 2" xfId="4870" xr:uid="{B913312E-88BA-4BCC-ADD4-E448DB6B380F}"/>
    <cellStyle name="Comma 2 5 4 2 2 2" xfId="13923" xr:uid="{1ADEDE09-7070-485D-9979-B5490F1337B6}"/>
    <cellStyle name="Comma 2 5 4 2 3" xfId="7884" xr:uid="{D702093B-271E-47E0-8F34-0E4D0647542B}"/>
    <cellStyle name="Comma 2 5 4 2 3 2" xfId="16937" xr:uid="{EDA3CE08-6A77-452F-AFBA-B59050491A89}"/>
    <cellStyle name="Comma 2 5 4 2 4" xfId="10905" xr:uid="{9C56D69A-6AA2-4FDC-89C4-B411A44AA36E}"/>
    <cellStyle name="Comma 2 5 4 3" xfId="2795" xr:uid="{7739430F-F638-4A6F-B7EF-E174ED68B65A}"/>
    <cellStyle name="Comma 2 5 4 3 2" xfId="5874" xr:uid="{312999C4-C9B2-426A-8251-5A0203E3D7BB}"/>
    <cellStyle name="Comma 2 5 4 3 2 2" xfId="14927" xr:uid="{756CC3B2-C235-40A5-80F6-20E75C9DD7A5}"/>
    <cellStyle name="Comma 2 5 4 3 3" xfId="8888" xr:uid="{009C45E4-F1B6-4D86-B4C9-AE86536AD3A7}"/>
    <cellStyle name="Comma 2 5 4 3 3 2" xfId="17941" xr:uid="{3E26DC81-644C-4773-9238-59ACA9C9C374}"/>
    <cellStyle name="Comma 2 5 4 3 4" xfId="11909" xr:uid="{CA713EB8-A1D6-4D1C-A73E-63AE965D26C0}"/>
    <cellStyle name="Comma 2 5 4 4" xfId="3866" xr:uid="{8D275AD1-9677-462E-A3A9-050201D7D214}"/>
    <cellStyle name="Comma 2 5 4 4 2" xfId="12919" xr:uid="{489DCC80-1330-4C01-804E-692F7F32B4C1}"/>
    <cellStyle name="Comma 2 5 4 5" xfId="6880" xr:uid="{56EB905A-C0CB-4E77-8BA1-176440ED5896}"/>
    <cellStyle name="Comma 2 5 4 5 2" xfId="15933" xr:uid="{52258008-8532-4B51-A858-AA161770A97E}"/>
    <cellStyle name="Comma 2 5 4 6" xfId="9901" xr:uid="{354A2552-075F-4534-9DD1-F08690BED6EB}"/>
    <cellStyle name="Comma 2 5 5" xfId="1281" xr:uid="{84CD0477-CA2F-45E2-B101-DC176B222060}"/>
    <cellStyle name="Comma 2 5 5 2" xfId="4360" xr:uid="{A2D4ECB1-D808-453D-8276-03E5295C71E8}"/>
    <cellStyle name="Comma 2 5 5 2 2" xfId="13413" xr:uid="{0BE6B5E0-8A97-4AD6-B483-97939F2C8D1E}"/>
    <cellStyle name="Comma 2 5 5 3" xfId="7374" xr:uid="{E92C3DD2-E8AD-4648-AEB2-430F94506F80}"/>
    <cellStyle name="Comma 2 5 5 3 2" xfId="16427" xr:uid="{8533E248-FFDB-415A-A010-4D370A6E32C1}"/>
    <cellStyle name="Comma 2 5 5 4" xfId="10395" xr:uid="{1C636A84-E28D-4C85-9DC7-7AFCF2CB3C22}"/>
    <cellStyle name="Comma 2 5 6" xfId="2285" xr:uid="{592EA949-0FC7-4D07-9A10-241FDD832D44}"/>
    <cellStyle name="Comma 2 5 6 2" xfId="5364" xr:uid="{4DDE298E-77C4-4012-8605-5A2368931B49}"/>
    <cellStyle name="Comma 2 5 6 2 2" xfId="14417" xr:uid="{3E4FD84B-EE68-4CA0-A683-FCE2C7496A4A}"/>
    <cellStyle name="Comma 2 5 6 3" xfId="8378" xr:uid="{D7A1585B-F7B4-4851-BEE2-9E36324C1AE2}"/>
    <cellStyle name="Comma 2 5 6 3 2" xfId="17431" xr:uid="{9D323069-E3A3-4377-8A45-FE3F85951400}"/>
    <cellStyle name="Comma 2 5 6 4" xfId="11399" xr:uid="{623D2E62-F7E9-4ACC-91CD-6D2EC9AC4615}"/>
    <cellStyle name="Comma 2 5 7" xfId="3354" xr:uid="{9E54FB25-9174-4CC6-A05C-992537A31BA8}"/>
    <cellStyle name="Comma 2 5 7 2" xfId="12407" xr:uid="{DE62E6CD-0F60-4F74-9BB0-5539394BAFC9}"/>
    <cellStyle name="Comma 2 5 8" xfId="6368" xr:uid="{3EC41483-3E35-43E9-8383-F9155A525BF3}"/>
    <cellStyle name="Comma 2 5 8 2" xfId="15421" xr:uid="{F40E5DF2-0D6F-4D0B-85B2-3E4E289B86C1}"/>
    <cellStyle name="Comma 2 5 9" xfId="9388" xr:uid="{1852DCD2-C780-4E32-9555-1D83600F517B}"/>
    <cellStyle name="Comma 2 6" xfId="80" xr:uid="{C3BFECF5-F475-474C-9E9E-1392293FA3B0}"/>
    <cellStyle name="Comma 2 6 2" xfId="410" xr:uid="{60232381-9079-456F-8F61-128F37775726}"/>
    <cellStyle name="Comma 2 6 2 2" xfId="788" xr:uid="{45EB35E9-9B38-4B1C-8447-F8BE1B16685B}"/>
    <cellStyle name="Comma 2 6 2 2 2" xfId="1792" xr:uid="{50EF8AA4-CE7C-44F2-AC79-9A0290CE4FFE}"/>
    <cellStyle name="Comma 2 6 2 2 2 2" xfId="4871" xr:uid="{8FA5378B-2687-42B3-89C3-61E8FF8DEA26}"/>
    <cellStyle name="Comma 2 6 2 2 2 2 2" xfId="13924" xr:uid="{20274841-1582-4C2E-A04E-75644F752524}"/>
    <cellStyle name="Comma 2 6 2 2 2 3" xfId="7885" xr:uid="{E7D487D3-1CD8-4E37-91B3-B5DF34704652}"/>
    <cellStyle name="Comma 2 6 2 2 2 3 2" xfId="16938" xr:uid="{2EA37814-62DF-4017-A003-E1349ED6BB0F}"/>
    <cellStyle name="Comma 2 6 2 2 2 4" xfId="10906" xr:uid="{9A6614AD-C484-4393-AD9C-600D01EEE948}"/>
    <cellStyle name="Comma 2 6 2 2 3" xfId="2796" xr:uid="{72F76D09-4114-4B49-B75B-CA2A566C6CE3}"/>
    <cellStyle name="Comma 2 6 2 2 3 2" xfId="5875" xr:uid="{6779D65D-3058-4EEA-AB4B-E4E8C34D2E6A}"/>
    <cellStyle name="Comma 2 6 2 2 3 2 2" xfId="14928" xr:uid="{42BB686B-15AB-447A-81BC-C6419B708E42}"/>
    <cellStyle name="Comma 2 6 2 2 3 3" xfId="8889" xr:uid="{9BF96715-42B5-4C17-A89A-EC03DA220642}"/>
    <cellStyle name="Comma 2 6 2 2 3 3 2" xfId="17942" xr:uid="{6A688AD1-2BAC-49CE-83F2-6D4F969B6830}"/>
    <cellStyle name="Comma 2 6 2 2 3 4" xfId="11910" xr:uid="{5EA2A985-D03C-41D5-B8B0-CB573E31970A}"/>
    <cellStyle name="Comma 2 6 2 2 4" xfId="3867" xr:uid="{4EC44E7F-86C3-4581-A78C-A1FE2205E49E}"/>
    <cellStyle name="Comma 2 6 2 2 4 2" xfId="12920" xr:uid="{A13F86F3-B165-4F3D-8C06-31B784DDECD1}"/>
    <cellStyle name="Comma 2 6 2 2 5" xfId="6881" xr:uid="{6A4CE5F2-ED9D-4A89-959E-6982A9BEC6AE}"/>
    <cellStyle name="Comma 2 6 2 2 5 2" xfId="15934" xr:uid="{6FB169EF-A067-48C4-9556-B9DB662C855F}"/>
    <cellStyle name="Comma 2 6 2 2 6" xfId="9902" xr:uid="{85C6BF46-7584-4FC5-A298-5F74CAFDF9C0}"/>
    <cellStyle name="Comma 2 6 2 3" xfId="789" xr:uid="{E980AB7E-7C95-458A-A855-4C168669D328}"/>
    <cellStyle name="Comma 2 6 2 3 2" xfId="1793" xr:uid="{D8F9A599-7F3D-4484-9F3B-4285EB2FC6B0}"/>
    <cellStyle name="Comma 2 6 2 3 2 2" xfId="4872" xr:uid="{D820C1A1-10ED-44D0-9C49-8C7B032E5894}"/>
    <cellStyle name="Comma 2 6 2 3 2 2 2" xfId="13925" xr:uid="{433B8804-413B-40C2-9F21-B42DE20FC137}"/>
    <cellStyle name="Comma 2 6 2 3 2 3" xfId="7886" xr:uid="{85825071-933E-492A-B309-63757F639741}"/>
    <cellStyle name="Comma 2 6 2 3 2 3 2" xfId="16939" xr:uid="{C312A78C-200F-4BEF-A554-12D6061D8CE9}"/>
    <cellStyle name="Comma 2 6 2 3 2 4" xfId="10907" xr:uid="{0CFE2BD0-B927-472D-9007-4AE2DE7FC5CC}"/>
    <cellStyle name="Comma 2 6 2 3 3" xfId="2797" xr:uid="{813947EB-C891-4B6A-96E1-E67E1865DFD6}"/>
    <cellStyle name="Comma 2 6 2 3 3 2" xfId="5876" xr:uid="{A8B7DDF1-5DCB-43F7-A92D-A3300F3C2A36}"/>
    <cellStyle name="Comma 2 6 2 3 3 2 2" xfId="14929" xr:uid="{C86A0E03-44B9-4701-A7C9-2832E55EE36F}"/>
    <cellStyle name="Comma 2 6 2 3 3 3" xfId="8890" xr:uid="{2B887E42-1165-44C6-A36B-7C0923A391F6}"/>
    <cellStyle name="Comma 2 6 2 3 3 3 2" xfId="17943" xr:uid="{01E33787-C0D5-478A-A1C6-9732A21BCCBE}"/>
    <cellStyle name="Comma 2 6 2 3 3 4" xfId="11911" xr:uid="{87B92709-1B62-4C77-9927-84AA76E067DE}"/>
    <cellStyle name="Comma 2 6 2 3 4" xfId="3868" xr:uid="{F510EAFD-DB64-4671-AF9A-0FD01B998360}"/>
    <cellStyle name="Comma 2 6 2 3 4 2" xfId="12921" xr:uid="{D8B22916-D077-474C-80BA-0967BCC7BCA8}"/>
    <cellStyle name="Comma 2 6 2 3 5" xfId="6882" xr:uid="{0619A390-66CB-4F42-998A-74702A09E29B}"/>
    <cellStyle name="Comma 2 6 2 3 5 2" xfId="15935" xr:uid="{6B6803E9-B091-42F2-B82E-391E0B3982B3}"/>
    <cellStyle name="Comma 2 6 2 3 6" xfId="9903" xr:uid="{5EF9A102-3D02-4A67-A23F-B41E0940A043}"/>
    <cellStyle name="Comma 2 6 2 4" xfId="1420" xr:uid="{4A162B3E-7D89-4123-A21D-1382BC42A588}"/>
    <cellStyle name="Comma 2 6 2 4 2" xfId="4499" xr:uid="{E3B5B6E3-FE53-4AA6-8A89-CECDD1CB2AA8}"/>
    <cellStyle name="Comma 2 6 2 4 2 2" xfId="13552" xr:uid="{08CDF19F-C419-49C9-AD99-0D1E04F13615}"/>
    <cellStyle name="Comma 2 6 2 4 3" xfId="7513" xr:uid="{295955D4-16B9-4254-8071-5898A92DBE8B}"/>
    <cellStyle name="Comma 2 6 2 4 3 2" xfId="16566" xr:uid="{EF2D52E6-D859-4A4F-8A6B-F8612FF7BC21}"/>
    <cellStyle name="Comma 2 6 2 4 4" xfId="10534" xr:uid="{B0D7B706-189A-426A-B5AF-CEFEAC77E8A2}"/>
    <cellStyle name="Comma 2 6 2 5" xfId="2424" xr:uid="{F57DBC1F-C036-4384-86D9-F55AD4053CDE}"/>
    <cellStyle name="Comma 2 6 2 5 2" xfId="5503" xr:uid="{60A22844-3680-4820-B444-2DAE41ADAD81}"/>
    <cellStyle name="Comma 2 6 2 5 2 2" xfId="14556" xr:uid="{5FD32D9E-6F6B-413E-AF00-69C1737AEEEF}"/>
    <cellStyle name="Comma 2 6 2 5 3" xfId="8517" xr:uid="{B2D28AD3-D9B8-489F-A4AD-C629CA48ECD6}"/>
    <cellStyle name="Comma 2 6 2 5 3 2" xfId="17570" xr:uid="{1A163684-CC4A-4E5C-A654-49C303AF76C2}"/>
    <cellStyle name="Comma 2 6 2 5 4" xfId="11538" xr:uid="{5FA340B9-6021-4303-AE52-2D4CBC2AA774}"/>
    <cellStyle name="Comma 2 6 2 6" xfId="3494" xr:uid="{A1EB7B54-ACAF-478E-9E35-590263668511}"/>
    <cellStyle name="Comma 2 6 2 6 2" xfId="12547" xr:uid="{B1B12C66-B5EF-430C-BD41-18AF74F4D48A}"/>
    <cellStyle name="Comma 2 6 2 7" xfId="6508" xr:uid="{B3268BDB-3C8F-46AD-9A78-01883B61F349}"/>
    <cellStyle name="Comma 2 6 2 7 2" xfId="15561" xr:uid="{24EB3288-62B5-4F23-9C5A-7FEBB7D61102}"/>
    <cellStyle name="Comma 2 6 2 8" xfId="9528" xr:uid="{15457BC1-937A-483C-B6E7-537F22BE44FB}"/>
    <cellStyle name="Comma 2 6 3" xfId="790" xr:uid="{A9E67D58-CB13-4A85-8B7E-55C56B1B1AE1}"/>
    <cellStyle name="Comma 2 6 3 2" xfId="1794" xr:uid="{FE511D61-D5AE-4A3B-9385-C30786418D99}"/>
    <cellStyle name="Comma 2 6 3 2 2" xfId="4873" xr:uid="{E8A94BBF-B1FA-4989-B774-299264718E88}"/>
    <cellStyle name="Comma 2 6 3 2 2 2" xfId="13926" xr:uid="{40B94558-8FA4-4842-B7C1-F15221B6A20D}"/>
    <cellStyle name="Comma 2 6 3 2 3" xfId="7887" xr:uid="{38236668-DE8B-4EB9-93F3-F704E5452850}"/>
    <cellStyle name="Comma 2 6 3 2 3 2" xfId="16940" xr:uid="{73EA2653-FB84-44E1-BAB0-0EE5D9A973D5}"/>
    <cellStyle name="Comma 2 6 3 2 4" xfId="10908" xr:uid="{6985C190-0E7C-4B37-86A9-E3DFBC454A07}"/>
    <cellStyle name="Comma 2 6 3 3" xfId="2798" xr:uid="{601976C3-F7A3-4D54-8C4A-E6057571F344}"/>
    <cellStyle name="Comma 2 6 3 3 2" xfId="5877" xr:uid="{20845C0F-AEE6-49B7-9724-39610669D797}"/>
    <cellStyle name="Comma 2 6 3 3 2 2" xfId="14930" xr:uid="{2CAE56FB-DA27-4F81-BE4E-C63A5D7390A3}"/>
    <cellStyle name="Comma 2 6 3 3 3" xfId="8891" xr:uid="{BC408FD9-C2DA-4E69-8819-35DFB4BF71FD}"/>
    <cellStyle name="Comma 2 6 3 3 3 2" xfId="17944" xr:uid="{A783F5FD-FBCA-4BFD-8D57-215654C19F55}"/>
    <cellStyle name="Comma 2 6 3 3 4" xfId="11912" xr:uid="{4C1AFEDA-09E0-44D0-8D1A-5666921867F1}"/>
    <cellStyle name="Comma 2 6 3 4" xfId="3869" xr:uid="{9C6605A3-D54B-42BE-A555-9843BB8D0B55}"/>
    <cellStyle name="Comma 2 6 3 4 2" xfId="12922" xr:uid="{87C5451C-9CAA-4847-BBFF-8D395CB45BC5}"/>
    <cellStyle name="Comma 2 6 3 5" xfId="6883" xr:uid="{BDC7CD04-CE5F-49C8-B953-57E0154981BF}"/>
    <cellStyle name="Comma 2 6 3 5 2" xfId="15936" xr:uid="{B39E6FFB-07D6-43FB-82DC-8B19A4F62067}"/>
    <cellStyle name="Comma 2 6 3 6" xfId="9904" xr:uid="{79F1D642-E626-4799-976C-B055E4E84A95}"/>
    <cellStyle name="Comma 2 6 4" xfId="791" xr:uid="{A75FED9D-E71C-48D4-B81E-9F56D354A0DC}"/>
    <cellStyle name="Comma 2 6 4 2" xfId="1795" xr:uid="{D57A4017-EC98-4F0A-85C8-A0A6C16EC2E7}"/>
    <cellStyle name="Comma 2 6 4 2 2" xfId="4874" xr:uid="{D5D7DC7E-912B-4DC4-8A97-EC01DAD3B81E}"/>
    <cellStyle name="Comma 2 6 4 2 2 2" xfId="13927" xr:uid="{19B39434-163F-4EB9-BE3A-289DC5BF5752}"/>
    <cellStyle name="Comma 2 6 4 2 3" xfId="7888" xr:uid="{E5E797ED-2B7E-4B5A-9445-7B1C634AE8EE}"/>
    <cellStyle name="Comma 2 6 4 2 3 2" xfId="16941" xr:uid="{8CDFC4E0-78E4-48B4-A8B6-F5B5E7253291}"/>
    <cellStyle name="Comma 2 6 4 2 4" xfId="10909" xr:uid="{1093D266-A1F7-4E4E-8A54-EAA3F903228B}"/>
    <cellStyle name="Comma 2 6 4 3" xfId="2799" xr:uid="{17AA868C-FE7B-4A37-9758-73346B460C75}"/>
    <cellStyle name="Comma 2 6 4 3 2" xfId="5878" xr:uid="{AFC28FCE-D4C9-4619-915A-73AE28EEF0B8}"/>
    <cellStyle name="Comma 2 6 4 3 2 2" xfId="14931" xr:uid="{2CA0807D-86B0-470D-8617-02C750F1576D}"/>
    <cellStyle name="Comma 2 6 4 3 3" xfId="8892" xr:uid="{2BF007C3-8A31-440D-BE9D-609C476AF985}"/>
    <cellStyle name="Comma 2 6 4 3 3 2" xfId="17945" xr:uid="{6426023C-A599-4500-88B7-E90D26C3FC10}"/>
    <cellStyle name="Comma 2 6 4 3 4" xfId="11913" xr:uid="{B0421BAC-839A-4304-9E55-8130A30B7784}"/>
    <cellStyle name="Comma 2 6 4 4" xfId="3870" xr:uid="{748CD230-A8C8-4F53-A1B0-ECB448AD30A5}"/>
    <cellStyle name="Comma 2 6 4 4 2" xfId="12923" xr:uid="{432209A8-4355-4C68-ACEF-1378FAC3DFE0}"/>
    <cellStyle name="Comma 2 6 4 5" xfId="6884" xr:uid="{5331DFBF-32E9-49FA-91C6-2280612F2686}"/>
    <cellStyle name="Comma 2 6 4 5 2" xfId="15937" xr:uid="{2CC9B637-EF9F-4F2C-B359-8120D623E7FB}"/>
    <cellStyle name="Comma 2 6 4 6" xfId="9905" xr:uid="{33E399F2-699C-4C11-9C17-D6C56D721CBF}"/>
    <cellStyle name="Comma 2 6 5" xfId="1249" xr:uid="{770A4C26-B4BA-4B59-A63F-A980E4C97055}"/>
    <cellStyle name="Comma 2 6 5 2" xfId="4328" xr:uid="{3FC542F3-4A3A-4D1E-B534-990CD8F013BC}"/>
    <cellStyle name="Comma 2 6 5 2 2" xfId="13381" xr:uid="{DAB1138B-7143-4D2D-9B69-31730E7DA7C8}"/>
    <cellStyle name="Comma 2 6 5 3" xfId="7342" xr:uid="{F975E097-3577-4DC4-815F-7B1FA592575D}"/>
    <cellStyle name="Comma 2 6 5 3 2" xfId="16395" xr:uid="{8E308F32-218A-47C4-97CF-F501AE04664C}"/>
    <cellStyle name="Comma 2 6 5 4" xfId="10363" xr:uid="{20422BD4-37F4-4CD7-B2ED-2424118A5EF5}"/>
    <cellStyle name="Comma 2 6 6" xfId="2253" xr:uid="{FBA8B32B-777D-4124-90A2-3BB99309B337}"/>
    <cellStyle name="Comma 2 6 6 2" xfId="5332" xr:uid="{E0FBB21B-9734-4C91-BB34-C28D5E38A918}"/>
    <cellStyle name="Comma 2 6 6 2 2" xfId="14385" xr:uid="{A5053656-8ECB-4DD7-9DA8-FD43E9E83493}"/>
    <cellStyle name="Comma 2 6 6 3" xfId="8346" xr:uid="{082A16B9-B96C-4363-9172-A340EC6AA48C}"/>
    <cellStyle name="Comma 2 6 6 3 2" xfId="17399" xr:uid="{6D75076B-6059-492D-84C0-124C293E28E3}"/>
    <cellStyle name="Comma 2 6 6 4" xfId="11367" xr:uid="{8923FDF1-5B4F-4FB6-AFFF-C83BD7FA91A7}"/>
    <cellStyle name="Comma 2 6 7" xfId="3322" xr:uid="{42CDE5F0-E278-4804-AF42-E4B19D8D9A98}"/>
    <cellStyle name="Comma 2 6 7 2" xfId="12375" xr:uid="{7115BDD1-78AF-4323-93F6-0D80BDE1FC75}"/>
    <cellStyle name="Comma 2 6 8" xfId="6336" xr:uid="{051C2C35-ECCF-416F-91DF-00B3EE328CB6}"/>
    <cellStyle name="Comma 2 6 8 2" xfId="15389" xr:uid="{548337E4-3A66-4CF8-97A9-33106D1ADE23}"/>
    <cellStyle name="Comma 2 6 9" xfId="9356" xr:uid="{65099BD2-AB83-4CE9-BD27-4E6A7A532696}"/>
    <cellStyle name="Comma 2 7" xfId="165" xr:uid="{069308D6-F984-4AB3-AF92-F93F4E0BDCBC}"/>
    <cellStyle name="Comma 2 7 2" xfId="479" xr:uid="{13705C19-020B-40DF-B988-B1B32DA298CC}"/>
    <cellStyle name="Comma 2 7 2 2" xfId="792" xr:uid="{615434F4-545D-4E71-B3FF-DB8E478D1D24}"/>
    <cellStyle name="Comma 2 7 2 2 2" xfId="1796" xr:uid="{26570F52-EF18-402A-B268-B2F84C17FD4D}"/>
    <cellStyle name="Comma 2 7 2 2 2 2" xfId="4875" xr:uid="{3CA37F02-198A-45DF-AA9C-D3DB6607FACC}"/>
    <cellStyle name="Comma 2 7 2 2 2 2 2" xfId="13928" xr:uid="{AFFC9634-809E-4D96-AB72-A27C4660D97C}"/>
    <cellStyle name="Comma 2 7 2 2 2 3" xfId="7889" xr:uid="{B9658F49-1397-4D09-857F-056D19DA5033}"/>
    <cellStyle name="Comma 2 7 2 2 2 3 2" xfId="16942" xr:uid="{F48BC409-C4C4-4D04-B170-BE4D9510D908}"/>
    <cellStyle name="Comma 2 7 2 2 2 4" xfId="10910" xr:uid="{8614154C-FFF1-4EBC-9232-25C2A3C35997}"/>
    <cellStyle name="Comma 2 7 2 2 3" xfId="2800" xr:uid="{D4F2C828-6F9C-41D1-B672-99E0DE75BBB9}"/>
    <cellStyle name="Comma 2 7 2 2 3 2" xfId="5879" xr:uid="{35F3CA96-BC8D-4C10-937B-A79BB482BD18}"/>
    <cellStyle name="Comma 2 7 2 2 3 2 2" xfId="14932" xr:uid="{0C9E93BE-E214-415C-B6EA-2C7A3BA948E6}"/>
    <cellStyle name="Comma 2 7 2 2 3 3" xfId="8893" xr:uid="{BA17900A-94BC-4AB0-9413-5EC2394251E6}"/>
    <cellStyle name="Comma 2 7 2 2 3 3 2" xfId="17946" xr:uid="{5EDE35C9-F1BD-48D3-A505-BB770F7371EC}"/>
    <cellStyle name="Comma 2 7 2 2 3 4" xfId="11914" xr:uid="{C6487963-4F69-4F1D-A2DA-F2A1351FBF46}"/>
    <cellStyle name="Comma 2 7 2 2 4" xfId="3871" xr:uid="{03CB718E-A683-4ECE-8A22-07DF4EF96271}"/>
    <cellStyle name="Comma 2 7 2 2 4 2" xfId="12924" xr:uid="{89734D0B-BB17-4BE9-BAEC-2619EB23CC6B}"/>
    <cellStyle name="Comma 2 7 2 2 5" xfId="6885" xr:uid="{518CFC9F-3B7C-4FBA-9A74-C161B5E33532}"/>
    <cellStyle name="Comma 2 7 2 2 5 2" xfId="15938" xr:uid="{3DE7DDB8-BCD7-4155-B4E8-131FFAC8F557}"/>
    <cellStyle name="Comma 2 7 2 2 6" xfId="9906" xr:uid="{982ADDA1-DDEB-43B4-813A-BA0263E31C56}"/>
    <cellStyle name="Comma 2 7 2 3" xfId="793" xr:uid="{7B031604-3432-4EB7-B7A5-62DDC1EE2297}"/>
    <cellStyle name="Comma 2 7 2 3 2" xfId="1797" xr:uid="{C28A8ABF-7A5B-4B14-8261-4DB99298A3A8}"/>
    <cellStyle name="Comma 2 7 2 3 2 2" xfId="4876" xr:uid="{D3825CDE-C78F-4281-BC0F-960D724C8F68}"/>
    <cellStyle name="Comma 2 7 2 3 2 2 2" xfId="13929" xr:uid="{9786A49C-4FB1-41A7-B5DF-C3AC6939DF3A}"/>
    <cellStyle name="Comma 2 7 2 3 2 3" xfId="7890" xr:uid="{61DCCA6C-51B7-4678-B4CD-70FD4487316B}"/>
    <cellStyle name="Comma 2 7 2 3 2 3 2" xfId="16943" xr:uid="{A33807E7-04DB-455B-A11E-984477AD3638}"/>
    <cellStyle name="Comma 2 7 2 3 2 4" xfId="10911" xr:uid="{E5C68B44-075E-4146-917E-87FD4CC1ED7C}"/>
    <cellStyle name="Comma 2 7 2 3 3" xfId="2801" xr:uid="{C441EE5E-1E40-416B-8AC2-D544FFE2CBB4}"/>
    <cellStyle name="Comma 2 7 2 3 3 2" xfId="5880" xr:uid="{B862D95F-D40F-40CA-B47B-5D4FED34572A}"/>
    <cellStyle name="Comma 2 7 2 3 3 2 2" xfId="14933" xr:uid="{2C7032D2-18BA-43D5-AAA1-466C9007DC5D}"/>
    <cellStyle name="Comma 2 7 2 3 3 3" xfId="8894" xr:uid="{512E802F-E035-4EBA-BF5E-1ACC5A011B27}"/>
    <cellStyle name="Comma 2 7 2 3 3 3 2" xfId="17947" xr:uid="{79D9B9CF-7A0C-4FC7-93CB-C0956C984CEB}"/>
    <cellStyle name="Comma 2 7 2 3 3 4" xfId="11915" xr:uid="{ED97FADB-23B3-4055-B8B5-7E6599EB7C1C}"/>
    <cellStyle name="Comma 2 7 2 3 4" xfId="3872" xr:uid="{2B47DAAD-C04B-4BB7-A100-8A48462BF1A7}"/>
    <cellStyle name="Comma 2 7 2 3 4 2" xfId="12925" xr:uid="{F185D1F2-2695-4680-9091-DB22BA971C57}"/>
    <cellStyle name="Comma 2 7 2 3 5" xfId="6886" xr:uid="{0061DAE2-780B-4D97-8FD1-5B468F50E977}"/>
    <cellStyle name="Comma 2 7 2 3 5 2" xfId="15939" xr:uid="{47461728-904C-45C4-B02B-E7C312C9B142}"/>
    <cellStyle name="Comma 2 7 2 3 6" xfId="9907" xr:uid="{4A5DD9CC-14B6-45EE-82BF-B60B3AAED658}"/>
    <cellStyle name="Comma 2 7 2 4" xfId="1488" xr:uid="{5497D44C-C17E-4775-98D5-997016D243C5}"/>
    <cellStyle name="Comma 2 7 2 4 2" xfId="4567" xr:uid="{B66DD44D-EE77-41AE-B8CB-3C63509B365E}"/>
    <cellStyle name="Comma 2 7 2 4 2 2" xfId="13620" xr:uid="{D8FC6AEE-CB1D-4632-9D60-88EDD1F94F4A}"/>
    <cellStyle name="Comma 2 7 2 4 3" xfId="7581" xr:uid="{3C34F255-E7F2-45C8-A35B-974475ED66E5}"/>
    <cellStyle name="Comma 2 7 2 4 3 2" xfId="16634" xr:uid="{18901BBF-05D1-4F9E-9255-DF300C32E41D}"/>
    <cellStyle name="Comma 2 7 2 4 4" xfId="10602" xr:uid="{DE626339-3C54-4C8F-ACBB-FDA8757DE25C}"/>
    <cellStyle name="Comma 2 7 2 5" xfId="2492" xr:uid="{D9C8D34A-0179-4C96-AC7C-72B1D8BF4BA4}"/>
    <cellStyle name="Comma 2 7 2 5 2" xfId="5571" xr:uid="{E42A65AF-6938-42D1-8621-F348E43A1B02}"/>
    <cellStyle name="Comma 2 7 2 5 2 2" xfId="14624" xr:uid="{972E59CF-12D2-4A11-85E6-00EF7C32E21F}"/>
    <cellStyle name="Comma 2 7 2 5 3" xfId="8585" xr:uid="{5E668F9E-6B53-4D52-BF9F-139541AA7929}"/>
    <cellStyle name="Comma 2 7 2 5 3 2" xfId="17638" xr:uid="{4DCC344A-93C7-4C05-AB8A-4BB2D28D24C0}"/>
    <cellStyle name="Comma 2 7 2 5 4" xfId="11606" xr:uid="{28D88CCE-431C-4310-BB83-8DEEAE4A3B88}"/>
    <cellStyle name="Comma 2 7 2 6" xfId="3562" xr:uid="{0BF637C1-F18E-4F5A-BDFE-EF443E4DE3BB}"/>
    <cellStyle name="Comma 2 7 2 6 2" xfId="12615" xr:uid="{BD582194-5E95-4BAB-95FE-812E8A58A794}"/>
    <cellStyle name="Comma 2 7 2 7" xfId="6576" xr:uid="{765F0F84-60F2-4B7F-ABC1-8D949193235E}"/>
    <cellStyle name="Comma 2 7 2 7 2" xfId="15629" xr:uid="{5BCDF686-D025-448F-9FA7-8BF5FDB2BE59}"/>
    <cellStyle name="Comma 2 7 2 8" xfId="9596" xr:uid="{65C9EEDF-D651-423D-8198-30147362FEA0}"/>
    <cellStyle name="Comma 2 7 3" xfId="794" xr:uid="{8F890404-3CF8-4376-8EB4-93C911E631AE}"/>
    <cellStyle name="Comma 2 7 3 2" xfId="1798" xr:uid="{99769207-06FB-4F6C-A592-147976D95FAB}"/>
    <cellStyle name="Comma 2 7 3 2 2" xfId="4877" xr:uid="{85C30C3F-5EAD-4886-AE55-766AE628D19C}"/>
    <cellStyle name="Comma 2 7 3 2 2 2" xfId="13930" xr:uid="{C44EDBFB-9C2F-4821-939C-699452B0C790}"/>
    <cellStyle name="Comma 2 7 3 2 3" xfId="7891" xr:uid="{BD441EB0-603E-4C60-B7AB-E88EE2477AB5}"/>
    <cellStyle name="Comma 2 7 3 2 3 2" xfId="16944" xr:uid="{5453DE1F-8452-4180-A397-F5CADF7C5E55}"/>
    <cellStyle name="Comma 2 7 3 2 4" xfId="10912" xr:uid="{E6595CF2-EFDF-4C08-97A9-3201F7AF4FC5}"/>
    <cellStyle name="Comma 2 7 3 3" xfId="2802" xr:uid="{B4DA2CD4-8F42-49C3-9751-654848B943F2}"/>
    <cellStyle name="Comma 2 7 3 3 2" xfId="5881" xr:uid="{9546CD94-6A78-4433-A016-93525D6C7D6A}"/>
    <cellStyle name="Comma 2 7 3 3 2 2" xfId="14934" xr:uid="{B22DF950-0485-4723-9BA7-8598E674B715}"/>
    <cellStyle name="Comma 2 7 3 3 3" xfId="8895" xr:uid="{1A9987E4-0A1A-4575-9FB2-BC5E54190D9A}"/>
    <cellStyle name="Comma 2 7 3 3 3 2" xfId="17948" xr:uid="{BC3C8972-38C4-4274-B8BE-439094EBEAB9}"/>
    <cellStyle name="Comma 2 7 3 3 4" xfId="11916" xr:uid="{8DA98E84-D5DD-4C0B-9280-6FE06D4731B2}"/>
    <cellStyle name="Comma 2 7 3 4" xfId="3873" xr:uid="{9F99DC95-85D3-446F-9352-25EAB4FF1931}"/>
    <cellStyle name="Comma 2 7 3 4 2" xfId="12926" xr:uid="{C87CDE44-A242-4632-9CBB-2BED88169098}"/>
    <cellStyle name="Comma 2 7 3 5" xfId="6887" xr:uid="{E7D55E21-4540-449B-AADA-1B9830720950}"/>
    <cellStyle name="Comma 2 7 3 5 2" xfId="15940" xr:uid="{332F3795-B611-4BA3-8821-0EFFB2CC81F1}"/>
    <cellStyle name="Comma 2 7 3 6" xfId="9908" xr:uid="{C1290D65-63D5-447D-9422-8647558AFD7D}"/>
    <cellStyle name="Comma 2 7 4" xfId="795" xr:uid="{365DBAA4-AA39-4B4E-ABD5-0BAEE4636289}"/>
    <cellStyle name="Comma 2 7 4 2" xfId="1799" xr:uid="{E6D0377F-1C83-4941-9780-D0DE1FE9C753}"/>
    <cellStyle name="Comma 2 7 4 2 2" xfId="4878" xr:uid="{E2A4C5CF-C8FD-4F9B-8F3E-DCAE94F47411}"/>
    <cellStyle name="Comma 2 7 4 2 2 2" xfId="13931" xr:uid="{6AA252AC-A19C-4571-A5A0-2481F4DB288B}"/>
    <cellStyle name="Comma 2 7 4 2 3" xfId="7892" xr:uid="{8F2F0856-3690-49D5-B357-C50C86EDCFD9}"/>
    <cellStyle name="Comma 2 7 4 2 3 2" xfId="16945" xr:uid="{EEF35F65-3C69-471B-9F99-45AC7D6C8037}"/>
    <cellStyle name="Comma 2 7 4 2 4" xfId="10913" xr:uid="{BAE7CCBA-6A4C-437A-855D-CA3B04142DDD}"/>
    <cellStyle name="Comma 2 7 4 3" xfId="2803" xr:uid="{86E0AE89-7E72-4771-A2D0-AFA50A5C44CB}"/>
    <cellStyle name="Comma 2 7 4 3 2" xfId="5882" xr:uid="{4125EA3A-9EDA-4331-8074-4FB30AACE29C}"/>
    <cellStyle name="Comma 2 7 4 3 2 2" xfId="14935" xr:uid="{A7F682FE-6AFC-45B7-A313-7DEE2C98DB09}"/>
    <cellStyle name="Comma 2 7 4 3 3" xfId="8896" xr:uid="{C9C4C7A9-C827-4162-A861-C1D59152B94F}"/>
    <cellStyle name="Comma 2 7 4 3 3 2" xfId="17949" xr:uid="{9189861F-3FC2-42B6-AFEE-BB416E347755}"/>
    <cellStyle name="Comma 2 7 4 3 4" xfId="11917" xr:uid="{094E4EDD-5EBB-4BF1-98D3-A1A6FC41D67D}"/>
    <cellStyle name="Comma 2 7 4 4" xfId="3874" xr:uid="{C38CDA62-D8AD-43BB-BD89-D37AE36DE477}"/>
    <cellStyle name="Comma 2 7 4 4 2" xfId="12927" xr:uid="{C2157735-8203-44C7-BBED-59DCBD70BA52}"/>
    <cellStyle name="Comma 2 7 4 5" xfId="6888" xr:uid="{78E58EE3-8D97-4DEF-8412-5736750B1E72}"/>
    <cellStyle name="Comma 2 7 4 5 2" xfId="15941" xr:uid="{B43673B7-1CCA-454A-B6F7-F01345CA3995}"/>
    <cellStyle name="Comma 2 7 4 6" xfId="9909" xr:uid="{9563B201-CB1C-43A0-B479-4C5B1A298510}"/>
    <cellStyle name="Comma 2 7 5" xfId="1317" xr:uid="{07C5AD6F-BC8D-46CB-9D28-8D2E40316631}"/>
    <cellStyle name="Comma 2 7 5 2" xfId="4396" xr:uid="{568AC083-A41A-4C74-B3F7-6C1578978710}"/>
    <cellStyle name="Comma 2 7 5 2 2" xfId="13449" xr:uid="{61B12F4D-9B63-4223-BCC7-1406A44DF0C6}"/>
    <cellStyle name="Comma 2 7 5 3" xfId="7410" xr:uid="{2BBAF82C-EAFF-4C0B-8CCE-540D1E92AD3A}"/>
    <cellStyle name="Comma 2 7 5 3 2" xfId="16463" xr:uid="{6422DB17-DD3F-467B-B037-1ACE59E04F5E}"/>
    <cellStyle name="Comma 2 7 5 4" xfId="10431" xr:uid="{CF1974A2-87F1-4DF5-ACC6-7648468A8779}"/>
    <cellStyle name="Comma 2 7 6" xfId="2321" xr:uid="{D7D212D9-79C6-45FA-B19E-B7E9A98E77EA}"/>
    <cellStyle name="Comma 2 7 6 2" xfId="5400" xr:uid="{36CBC0E4-B64C-4B10-8944-356F9C997066}"/>
    <cellStyle name="Comma 2 7 6 2 2" xfId="14453" xr:uid="{0B2FDD2F-E44D-4D86-8C29-B79504E19C9A}"/>
    <cellStyle name="Comma 2 7 6 3" xfId="8414" xr:uid="{61D5C4D3-1B2E-496D-856D-242BCB5B7A98}"/>
    <cellStyle name="Comma 2 7 6 3 2" xfId="17467" xr:uid="{5C910F9B-A76B-4832-9A38-C013AC5FE6EB}"/>
    <cellStyle name="Comma 2 7 6 4" xfId="11435" xr:uid="{35A38CBB-F6D2-445D-AC8F-6F47E9289A11}"/>
    <cellStyle name="Comma 2 7 7" xfId="3390" xr:uid="{D543BBAB-9577-4BD3-823A-84EFC1A56BAF}"/>
    <cellStyle name="Comma 2 7 7 2" xfId="12443" xr:uid="{BF334A07-9EB3-4354-B330-983C1BD0F449}"/>
    <cellStyle name="Comma 2 7 8" xfId="6404" xr:uid="{9C39BDBC-F25F-4316-8C7D-4389D25E112F}"/>
    <cellStyle name="Comma 2 7 8 2" xfId="15457" xr:uid="{47AA0C4D-026A-4666-9AFD-B4897D86943A}"/>
    <cellStyle name="Comma 2 7 9" xfId="9424" xr:uid="{104195F0-2D61-4665-BA97-9B658F4AA47C}"/>
    <cellStyle name="Comma 2 8" xfId="322" xr:uid="{B07A9501-26E4-432C-BE24-589F17C6F069}"/>
    <cellStyle name="Comma 2 8 2" xfId="520" xr:uid="{BE43FB94-BE23-4B70-A167-63E2386D8728}"/>
    <cellStyle name="Comma 2 8 2 2" xfId="796" xr:uid="{9DDC300D-47E8-42F7-A427-99486C34699F}"/>
    <cellStyle name="Comma 2 8 2 2 2" xfId="1800" xr:uid="{7D4CDE9A-1A63-4E0D-89AA-717DADB18F99}"/>
    <cellStyle name="Comma 2 8 2 2 2 2" xfId="4879" xr:uid="{91F48287-1770-4214-BDB1-784F1B7E0DDD}"/>
    <cellStyle name="Comma 2 8 2 2 2 2 2" xfId="13932" xr:uid="{CDFB5718-2054-4F13-BC18-BA532EB7A357}"/>
    <cellStyle name="Comma 2 8 2 2 2 3" xfId="7893" xr:uid="{4C6D31E3-B233-4846-AA0D-7727359809A1}"/>
    <cellStyle name="Comma 2 8 2 2 2 3 2" xfId="16946" xr:uid="{E2995E0B-3F4A-4D9C-BC18-B1222A76C0FE}"/>
    <cellStyle name="Comma 2 8 2 2 2 4" xfId="10914" xr:uid="{AB7B3036-7126-41F8-9276-6DE70D37AC23}"/>
    <cellStyle name="Comma 2 8 2 2 3" xfId="2804" xr:uid="{464F2721-B7DC-436D-B166-85EBAB84756D}"/>
    <cellStyle name="Comma 2 8 2 2 3 2" xfId="5883" xr:uid="{AA5C9D65-6515-4202-A6ED-5E3AB83D15B6}"/>
    <cellStyle name="Comma 2 8 2 2 3 2 2" xfId="14936" xr:uid="{57F51503-B181-4F3D-BEC9-D67B76636892}"/>
    <cellStyle name="Comma 2 8 2 2 3 3" xfId="8897" xr:uid="{A64588D9-DF6A-4766-AEE9-A4DAB28E63BF}"/>
    <cellStyle name="Comma 2 8 2 2 3 3 2" xfId="17950" xr:uid="{4EAD4BCD-3AAB-44B9-AC64-D63070E21B94}"/>
    <cellStyle name="Comma 2 8 2 2 3 4" xfId="11918" xr:uid="{EEF37D35-A7FD-4957-AA76-A32EF121E0E6}"/>
    <cellStyle name="Comma 2 8 2 2 4" xfId="3875" xr:uid="{D6A334EB-67BA-483F-94BD-7643D8025784}"/>
    <cellStyle name="Comma 2 8 2 2 4 2" xfId="12928" xr:uid="{A2A31792-038F-4021-BEC4-988DC630B1A6}"/>
    <cellStyle name="Comma 2 8 2 2 5" xfId="6889" xr:uid="{18710D53-568F-4272-B12D-4895028D5CE6}"/>
    <cellStyle name="Comma 2 8 2 2 5 2" xfId="15942" xr:uid="{939DFDDA-838F-411D-8C94-518B2C3D5B87}"/>
    <cellStyle name="Comma 2 8 2 2 6" xfId="9910" xr:uid="{56FD7702-8A9A-4756-85B6-2180AF158095}"/>
    <cellStyle name="Comma 2 8 2 3" xfId="797" xr:uid="{4CA7A182-C332-4BA8-A35C-5F820C571833}"/>
    <cellStyle name="Comma 2 8 2 3 2" xfId="1801" xr:uid="{47B92298-3ED4-4B2A-A92D-18BFD238325B}"/>
    <cellStyle name="Comma 2 8 2 3 2 2" xfId="4880" xr:uid="{964B33D0-632A-4AB3-82BE-3A3DE2B989DC}"/>
    <cellStyle name="Comma 2 8 2 3 2 2 2" xfId="13933" xr:uid="{8CAB3F08-A0F7-410B-9082-50207EACB93A}"/>
    <cellStyle name="Comma 2 8 2 3 2 3" xfId="7894" xr:uid="{092E1D2D-1756-4077-B27D-4F32DB005FC5}"/>
    <cellStyle name="Comma 2 8 2 3 2 3 2" xfId="16947" xr:uid="{E6381C48-76A5-4EA2-8C3E-A7B536EF16CC}"/>
    <cellStyle name="Comma 2 8 2 3 2 4" xfId="10915" xr:uid="{CEA7CCE2-7073-42E0-B077-08745A45C4D1}"/>
    <cellStyle name="Comma 2 8 2 3 3" xfId="2805" xr:uid="{F2716CCE-A162-432A-9360-A999100988E9}"/>
    <cellStyle name="Comma 2 8 2 3 3 2" xfId="5884" xr:uid="{80763F21-C5CB-4001-9CC9-7647E162ACB9}"/>
    <cellStyle name="Comma 2 8 2 3 3 2 2" xfId="14937" xr:uid="{B02C1055-4D0F-40A0-A500-65A213A32F5B}"/>
    <cellStyle name="Comma 2 8 2 3 3 3" xfId="8898" xr:uid="{5CD567FF-5A0D-4634-9B58-8A772BEE79A9}"/>
    <cellStyle name="Comma 2 8 2 3 3 3 2" xfId="17951" xr:uid="{EDAFD3B9-133E-496E-8687-5029DD98A899}"/>
    <cellStyle name="Comma 2 8 2 3 3 4" xfId="11919" xr:uid="{20171DBB-A538-4FB1-984A-F03DC88954DF}"/>
    <cellStyle name="Comma 2 8 2 3 4" xfId="3876" xr:uid="{62151F74-2330-4997-A6BE-5CE80EDDD015}"/>
    <cellStyle name="Comma 2 8 2 3 4 2" xfId="12929" xr:uid="{3BB1D6B6-33C1-4BDC-894A-A421E0A42B43}"/>
    <cellStyle name="Comma 2 8 2 3 5" xfId="6890" xr:uid="{10C0D94C-7DC4-48E6-9501-C5695E2CF6CF}"/>
    <cellStyle name="Comma 2 8 2 3 5 2" xfId="15943" xr:uid="{5DDA3A44-C7E8-4300-A2A8-B12ACF200C67}"/>
    <cellStyle name="Comma 2 8 2 3 6" xfId="9911" xr:uid="{B4E4F6B1-0976-4DB9-9E38-AF49F8AB0A3D}"/>
    <cellStyle name="Comma 2 8 2 4" xfId="1527" xr:uid="{618207E4-EE9D-44B9-AE1F-32C0C240E5B2}"/>
    <cellStyle name="Comma 2 8 2 4 2" xfId="4606" xr:uid="{0B326E46-A776-4D8B-9CCF-09B2E46A5376}"/>
    <cellStyle name="Comma 2 8 2 4 2 2" xfId="13659" xr:uid="{8DC9E8DA-EB90-44FF-A3FE-BF67E84DB659}"/>
    <cellStyle name="Comma 2 8 2 4 3" xfId="7620" xr:uid="{0228088A-CE8E-483B-8A0F-76A9EC64E572}"/>
    <cellStyle name="Comma 2 8 2 4 3 2" xfId="16673" xr:uid="{B4609C91-CCB8-4984-B31A-E36E2E93E90D}"/>
    <cellStyle name="Comma 2 8 2 4 4" xfId="10641" xr:uid="{F0B20082-A3AE-4BF5-A57F-4E777B0FC272}"/>
    <cellStyle name="Comma 2 8 2 5" xfId="2531" xr:uid="{FD4007E5-5064-47CE-9BC9-52192988F5CC}"/>
    <cellStyle name="Comma 2 8 2 5 2" xfId="5610" xr:uid="{44D2B056-69C8-4F19-A414-3BFCF27A2B64}"/>
    <cellStyle name="Comma 2 8 2 5 2 2" xfId="14663" xr:uid="{6C88AC2E-4BFE-4C5E-853D-3FC566A7B161}"/>
    <cellStyle name="Comma 2 8 2 5 3" xfId="8624" xr:uid="{F14BEB0C-8092-47E8-A365-A550DE846E82}"/>
    <cellStyle name="Comma 2 8 2 5 3 2" xfId="17677" xr:uid="{6585C434-D5E2-496C-B3AF-22F41DC23531}"/>
    <cellStyle name="Comma 2 8 2 5 4" xfId="11645" xr:uid="{C3B315BA-5FCE-4131-AAC9-45096810499D}"/>
    <cellStyle name="Comma 2 8 2 6" xfId="3601" xr:uid="{C9883FEE-88F2-4CEE-A658-A8C65B59438F}"/>
    <cellStyle name="Comma 2 8 2 6 2" xfId="12654" xr:uid="{37C3D4F4-02B7-4DC8-B3CF-64D6CF83E11C}"/>
    <cellStyle name="Comma 2 8 2 7" xfId="6615" xr:uid="{BB618F85-F4DA-4851-9484-8A972489602E}"/>
    <cellStyle name="Comma 2 8 2 7 2" xfId="15668" xr:uid="{B8BD6C56-EC0E-4DFD-83FC-EAD487BA9546}"/>
    <cellStyle name="Comma 2 8 2 8" xfId="9635" xr:uid="{9F32D316-2C5C-42BB-AF7B-CC19CD8FE53A}"/>
    <cellStyle name="Comma 2 8 3" xfId="798" xr:uid="{5C16AFA6-4522-4450-8B55-188FCA0C7640}"/>
    <cellStyle name="Comma 2 8 3 2" xfId="1802" xr:uid="{86E2E89F-5783-4355-9003-7D525B02DCC6}"/>
    <cellStyle name="Comma 2 8 3 2 2" xfId="4881" xr:uid="{C6419F88-4BF5-4120-93B0-BF554C96B1FD}"/>
    <cellStyle name="Comma 2 8 3 2 2 2" xfId="13934" xr:uid="{9B79F93C-7C1A-4104-AC31-203C0FCF3677}"/>
    <cellStyle name="Comma 2 8 3 2 3" xfId="7895" xr:uid="{E5E04C33-EAB6-4264-8F87-C93A5AF4ECE0}"/>
    <cellStyle name="Comma 2 8 3 2 3 2" xfId="16948" xr:uid="{2B961866-DAEA-4BFF-9984-C4D3CA284528}"/>
    <cellStyle name="Comma 2 8 3 2 4" xfId="10916" xr:uid="{8CC2D301-B321-46D1-8075-35B2AEF5C7D7}"/>
    <cellStyle name="Comma 2 8 3 3" xfId="2806" xr:uid="{7288327A-5B12-4EF7-87AC-1322A6BDD4D3}"/>
    <cellStyle name="Comma 2 8 3 3 2" xfId="5885" xr:uid="{2D103399-7DDD-4AAF-BB93-787F6A8A6013}"/>
    <cellStyle name="Comma 2 8 3 3 2 2" xfId="14938" xr:uid="{E5882EEF-33B5-4A9B-81B2-DBC0D69D057A}"/>
    <cellStyle name="Comma 2 8 3 3 3" xfId="8899" xr:uid="{1CF99630-81ED-4914-B7C2-03E61FC42955}"/>
    <cellStyle name="Comma 2 8 3 3 3 2" xfId="17952" xr:uid="{8872701A-932D-46D7-9D75-89F4E73FB790}"/>
    <cellStyle name="Comma 2 8 3 3 4" xfId="11920" xr:uid="{95533AB1-53B7-4B82-A89F-843A58E1AFCD}"/>
    <cellStyle name="Comma 2 8 3 4" xfId="3877" xr:uid="{6E11ED0D-F7C1-4B6B-83EF-6B4A04477D1E}"/>
    <cellStyle name="Comma 2 8 3 4 2" xfId="12930" xr:uid="{975DB2A7-FD23-4991-B54B-FB682678D366}"/>
    <cellStyle name="Comma 2 8 3 5" xfId="6891" xr:uid="{8DD436B2-304E-406C-916C-B945D6624CCD}"/>
    <cellStyle name="Comma 2 8 3 5 2" xfId="15944" xr:uid="{232B4B04-CF08-41B8-90C3-6163A795E857}"/>
    <cellStyle name="Comma 2 8 3 6" xfId="9912" xr:uid="{85B52B39-38B7-4043-A6BD-6F6BFB16BBF2}"/>
    <cellStyle name="Comma 2 8 4" xfId="799" xr:uid="{B9BD41ED-26C6-4446-B1E4-3F670739BD65}"/>
    <cellStyle name="Comma 2 8 4 2" xfId="1803" xr:uid="{8400ECA4-BF98-4659-B22A-2C048BB1B850}"/>
    <cellStyle name="Comma 2 8 4 2 2" xfId="4882" xr:uid="{A1A0F538-4A41-46E6-A866-A69AEAA35CA3}"/>
    <cellStyle name="Comma 2 8 4 2 2 2" xfId="13935" xr:uid="{5A8CFDAE-8A9C-445C-9E08-D05E523910EF}"/>
    <cellStyle name="Comma 2 8 4 2 3" xfId="7896" xr:uid="{3EA0B250-16B9-40F1-A68F-74BCBD559A81}"/>
    <cellStyle name="Comma 2 8 4 2 3 2" xfId="16949" xr:uid="{C680D2DD-70AD-4981-BE0B-F8B274F6FEEC}"/>
    <cellStyle name="Comma 2 8 4 2 4" xfId="10917" xr:uid="{6A312C3A-9C2B-485F-B344-950F554FE176}"/>
    <cellStyle name="Comma 2 8 4 3" xfId="2807" xr:uid="{B5143CF3-15D1-42FE-A1BA-5CE54FDF61D0}"/>
    <cellStyle name="Comma 2 8 4 3 2" xfId="5886" xr:uid="{4583F084-4B94-4EA5-8460-B3F2FEC1F49E}"/>
    <cellStyle name="Comma 2 8 4 3 2 2" xfId="14939" xr:uid="{74FFA83F-075B-45C4-B75D-BA1382672FCD}"/>
    <cellStyle name="Comma 2 8 4 3 3" xfId="8900" xr:uid="{3DB01CCF-1DC8-432C-83F1-8CF2437F65FF}"/>
    <cellStyle name="Comma 2 8 4 3 3 2" xfId="17953" xr:uid="{E360FE33-BBA8-4439-9C1E-B6ABEC282FD5}"/>
    <cellStyle name="Comma 2 8 4 3 4" xfId="11921" xr:uid="{27827051-6A14-46BE-B010-741FFE22B32B}"/>
    <cellStyle name="Comma 2 8 4 4" xfId="3878" xr:uid="{43E710CD-7C0F-409D-A85E-2DC880B91711}"/>
    <cellStyle name="Comma 2 8 4 4 2" xfId="12931" xr:uid="{F61C3F14-03E0-47E6-A861-C845F05585CF}"/>
    <cellStyle name="Comma 2 8 4 5" xfId="6892" xr:uid="{57D42A4B-15BD-41F7-B23D-AD8B6E405556}"/>
    <cellStyle name="Comma 2 8 4 5 2" xfId="15945" xr:uid="{ED539681-328F-431F-90E2-8FF19F8501F1}"/>
    <cellStyle name="Comma 2 8 4 6" xfId="9913" xr:uid="{345A262A-77F1-4E38-99AA-7A3CADB9FF29}"/>
    <cellStyle name="Comma 2 8 5" xfId="1356" xr:uid="{58763BDB-45AD-4F79-A973-9270887A0DD6}"/>
    <cellStyle name="Comma 2 8 5 2" xfId="4435" xr:uid="{76754016-FF0C-4E0B-869F-4FD44ABC6763}"/>
    <cellStyle name="Comma 2 8 5 2 2" xfId="13488" xr:uid="{C8E5B08F-2DD2-4A03-9511-164F3B51686D}"/>
    <cellStyle name="Comma 2 8 5 3" xfId="7449" xr:uid="{D08EAD75-9B19-44FE-A54F-AF910F852780}"/>
    <cellStyle name="Comma 2 8 5 3 2" xfId="16502" xr:uid="{222B33DF-3409-41E1-AEFD-89B17BB44769}"/>
    <cellStyle name="Comma 2 8 5 4" xfId="10470" xr:uid="{73DDDD7D-69D4-43EC-8F44-1E14D8E3D9B7}"/>
    <cellStyle name="Comma 2 8 6" xfId="2360" xr:uid="{19872FB6-C32D-4061-AA42-CF70FBB4B3B4}"/>
    <cellStyle name="Comma 2 8 6 2" xfId="5439" xr:uid="{A5A57661-5932-48D7-8482-72F0ED2CF6CE}"/>
    <cellStyle name="Comma 2 8 6 2 2" xfId="14492" xr:uid="{98EE6EF4-C97F-4F0B-AE2A-43CCA10E329C}"/>
    <cellStyle name="Comma 2 8 6 3" xfId="8453" xr:uid="{6AA75E06-B19D-4E66-81E4-4954AB82EDB2}"/>
    <cellStyle name="Comma 2 8 6 3 2" xfId="17506" xr:uid="{AFD7AD35-8ABD-4277-AC48-72633CA41498}"/>
    <cellStyle name="Comma 2 8 6 4" xfId="11474" xr:uid="{087B11E7-5BE7-4F2F-B374-64154DE320EF}"/>
    <cellStyle name="Comma 2 8 7" xfId="3429" xr:uid="{C548434C-4BCC-4A89-955D-D4416BADDE39}"/>
    <cellStyle name="Comma 2 8 7 2" xfId="12482" xr:uid="{386D044E-4E11-4D25-93E6-F492702F679B}"/>
    <cellStyle name="Comma 2 8 8" xfId="6443" xr:uid="{68D005CF-115F-4D14-B883-CD5B0A05D093}"/>
    <cellStyle name="Comma 2 8 8 2" xfId="15496" xr:uid="{8BAC8F7E-531B-4AD5-99B6-78A031606797}"/>
    <cellStyle name="Comma 2 8 9" xfId="9463" xr:uid="{3816C27C-0A10-4F09-AEAD-DE382402E372}"/>
    <cellStyle name="Comma 2 9" xfId="405" xr:uid="{58E4ECC2-C015-452F-A88A-5C50ABA0F821}"/>
    <cellStyle name="Comma 2 9 2" xfId="800" xr:uid="{902B8DF5-B1C0-4811-9396-EB782D513F6D}"/>
    <cellStyle name="Comma 2 9 2 2" xfId="1804" xr:uid="{B74A000C-E2D0-461E-AF07-9C084EC9E25E}"/>
    <cellStyle name="Comma 2 9 2 2 2" xfId="4883" xr:uid="{53282A68-B504-40B0-A52F-D6F5DA761C39}"/>
    <cellStyle name="Comma 2 9 2 2 2 2" xfId="13936" xr:uid="{2BF7F483-2489-4AD1-8066-E694E925A511}"/>
    <cellStyle name="Comma 2 9 2 2 3" xfId="7897" xr:uid="{9853BB4E-3DA9-4E6F-B316-77E8F4E6CAEC}"/>
    <cellStyle name="Comma 2 9 2 2 3 2" xfId="16950" xr:uid="{3A4E2A61-4DAB-477E-A2F1-EE731CC062A9}"/>
    <cellStyle name="Comma 2 9 2 2 4" xfId="10918" xr:uid="{281E35F9-F1AD-4710-8C61-14D608420FA9}"/>
    <cellStyle name="Comma 2 9 2 3" xfId="2808" xr:uid="{9AE8513B-DA3A-4C84-B61B-CA5B6B8D33A8}"/>
    <cellStyle name="Comma 2 9 2 3 2" xfId="5887" xr:uid="{BA344A40-C3B1-4E52-B67C-8DAF9C47BA6F}"/>
    <cellStyle name="Comma 2 9 2 3 2 2" xfId="14940" xr:uid="{B1618525-4697-45DA-9D4D-C6EC882B522F}"/>
    <cellStyle name="Comma 2 9 2 3 3" xfId="8901" xr:uid="{80B18D66-0366-4B2F-90D0-1261FAF130AF}"/>
    <cellStyle name="Comma 2 9 2 3 3 2" xfId="17954" xr:uid="{F6B3F527-E87C-4903-99A0-29404988C7C5}"/>
    <cellStyle name="Comma 2 9 2 3 4" xfId="11922" xr:uid="{766B8680-1E5B-4A1B-BF08-E80119477FCD}"/>
    <cellStyle name="Comma 2 9 2 4" xfId="3879" xr:uid="{88E1A27E-5659-44F9-98F0-6BF550528346}"/>
    <cellStyle name="Comma 2 9 2 4 2" xfId="12932" xr:uid="{5310E70D-833A-4F72-A8C0-09F21EA4DAAC}"/>
    <cellStyle name="Comma 2 9 2 5" xfId="6893" xr:uid="{49C61EC0-BF1E-4C6F-A148-540A8CC1D185}"/>
    <cellStyle name="Comma 2 9 2 5 2" xfId="15946" xr:uid="{7ABAF5AF-72C6-4D2B-BFBA-AE899B74B05D}"/>
    <cellStyle name="Comma 2 9 2 6" xfId="9914" xr:uid="{251A2C16-076B-4B51-988A-FB565F304685}"/>
    <cellStyle name="Comma 2 9 3" xfId="801" xr:uid="{1F2CE8D4-EDAD-4C84-B7EE-DC3152577D4A}"/>
    <cellStyle name="Comma 2 9 3 2" xfId="1805" xr:uid="{ADBD78A3-46AC-4394-9046-2A5E8D4A8BF4}"/>
    <cellStyle name="Comma 2 9 3 2 2" xfId="4884" xr:uid="{9ACBF584-B87B-44E9-862D-F0D263C8D9A1}"/>
    <cellStyle name="Comma 2 9 3 2 2 2" xfId="13937" xr:uid="{4647AE27-BE06-4AF4-8D67-D42895240343}"/>
    <cellStyle name="Comma 2 9 3 2 3" xfId="7898" xr:uid="{9FC97246-2E67-4F75-B8B7-948446787B8A}"/>
    <cellStyle name="Comma 2 9 3 2 3 2" xfId="16951" xr:uid="{5EE1618F-AACC-49D3-A841-BD644EFCD17A}"/>
    <cellStyle name="Comma 2 9 3 2 4" xfId="10919" xr:uid="{BA67C659-CE08-45C3-BF0D-0DFC87837911}"/>
    <cellStyle name="Comma 2 9 3 3" xfId="2809" xr:uid="{9C820157-984D-494F-9A9E-88906F650F07}"/>
    <cellStyle name="Comma 2 9 3 3 2" xfId="5888" xr:uid="{B413B625-A67F-4EB8-89C8-CBFF843A6D3D}"/>
    <cellStyle name="Comma 2 9 3 3 2 2" xfId="14941" xr:uid="{2E517AA9-D306-468A-A0F5-5A5A08EB5739}"/>
    <cellStyle name="Comma 2 9 3 3 3" xfId="8902" xr:uid="{88BDC5FE-DCEB-46D4-8BDA-D11FBE76B045}"/>
    <cellStyle name="Comma 2 9 3 3 3 2" xfId="17955" xr:uid="{F9082F08-55EE-4D70-B0CE-4442C6D76D11}"/>
    <cellStyle name="Comma 2 9 3 3 4" xfId="11923" xr:uid="{1F66297B-FF30-4607-AE03-4AFB9ECCAE6A}"/>
    <cellStyle name="Comma 2 9 3 4" xfId="3880" xr:uid="{D9DE9852-CF3A-4640-B2C0-DA89C5960465}"/>
    <cellStyle name="Comma 2 9 3 4 2" xfId="12933" xr:uid="{301DF0E0-9CB4-420B-BF41-B8A408FAA965}"/>
    <cellStyle name="Comma 2 9 3 5" xfId="6894" xr:uid="{F54986E0-28FF-4C98-A550-D233F0B25DA2}"/>
    <cellStyle name="Comma 2 9 3 5 2" xfId="15947" xr:uid="{67D62467-ADB6-4550-8FE8-283F66F44FA5}"/>
    <cellStyle name="Comma 2 9 3 6" xfId="9915" xr:uid="{902071B5-6ED4-4B0E-9846-D340F8CC0090}"/>
    <cellStyle name="Comma 2 9 4" xfId="1416" xr:uid="{1E5AD036-7A79-4D31-908A-C3D4E4A49767}"/>
    <cellStyle name="Comma 2 9 4 2" xfId="4495" xr:uid="{032632D2-B28E-4D52-802C-E086C583B30C}"/>
    <cellStyle name="Comma 2 9 4 2 2" xfId="13548" xr:uid="{846DC15C-CD8E-46D6-A8E0-43D5B648720F}"/>
    <cellStyle name="Comma 2 9 4 3" xfId="7509" xr:uid="{5296E937-8B29-4277-808A-1DC6FABDC41B}"/>
    <cellStyle name="Comma 2 9 4 3 2" xfId="16562" xr:uid="{4C59E3C4-2E5D-4D6B-B044-4C04B3999B54}"/>
    <cellStyle name="Comma 2 9 4 4" xfId="10530" xr:uid="{162EF1BA-B4E9-4233-8DDF-114C8FA78627}"/>
    <cellStyle name="Comma 2 9 5" xfId="2420" xr:uid="{E2E1F452-7111-4A19-ABCB-1E7A3A05307B}"/>
    <cellStyle name="Comma 2 9 5 2" xfId="5499" xr:uid="{38E8CC12-2A89-4063-B22D-07F0C44D73CE}"/>
    <cellStyle name="Comma 2 9 5 2 2" xfId="14552" xr:uid="{EA577DF5-6EB8-4DD3-9CB6-639EBDD1CA67}"/>
    <cellStyle name="Comma 2 9 5 3" xfId="8513" xr:uid="{E2AE7057-CE66-4F46-939A-2B5CAB9D5EA3}"/>
    <cellStyle name="Comma 2 9 5 3 2" xfId="17566" xr:uid="{D29F8FAE-F07D-4369-AE77-4797511608D2}"/>
    <cellStyle name="Comma 2 9 5 4" xfId="11534" xr:uid="{641F8CB9-0233-4619-8B25-69C8E6A2D454}"/>
    <cellStyle name="Comma 2 9 6" xfId="3490" xr:uid="{14C80E93-21C4-4434-ADA0-9CFEB4C1A530}"/>
    <cellStyle name="Comma 2 9 6 2" xfId="12543" xr:uid="{2F43F3CB-7C83-47DB-9390-7D48226EC630}"/>
    <cellStyle name="Comma 2 9 7" xfId="6504" xr:uid="{8AEE1BF8-FD2F-4698-A2A4-B147B0A68584}"/>
    <cellStyle name="Comma 2 9 7 2" xfId="15557" xr:uid="{29AACEEC-ED25-4DD7-AFAE-8248145DAAD7}"/>
    <cellStyle name="Comma 2 9 8" xfId="9524" xr:uid="{695F0A16-2936-4AEA-AD5F-A56D6FACE109}"/>
    <cellStyle name="Comma 20" xfId="360" xr:uid="{79B65D9B-4040-4379-9C8E-6C996CB98EC5}"/>
    <cellStyle name="Comma 20 2" xfId="557" xr:uid="{2565EF03-023A-4A07-BA02-820DD25A652A}"/>
    <cellStyle name="Comma 20 2 2" xfId="802" xr:uid="{95FF726F-E3A6-4B0C-9491-2A5D7A9D1393}"/>
    <cellStyle name="Comma 20 2 2 2" xfId="1806" xr:uid="{70934D82-9FC6-4B0D-9550-5A1547F8FDCE}"/>
    <cellStyle name="Comma 20 2 2 2 2" xfId="4885" xr:uid="{AE929A2B-CED8-4FBB-9038-0018865CBFC3}"/>
    <cellStyle name="Comma 20 2 2 2 2 2" xfId="13938" xr:uid="{31314F3C-6454-4286-BB54-2BF9F67A74E9}"/>
    <cellStyle name="Comma 20 2 2 2 3" xfId="7899" xr:uid="{DE35B798-01D8-400B-9B9A-E530AA7248AB}"/>
    <cellStyle name="Comma 20 2 2 2 3 2" xfId="16952" xr:uid="{C497D2DD-EBF4-4EEC-9F01-32AA73E8FC35}"/>
    <cellStyle name="Comma 20 2 2 2 4" xfId="10920" xr:uid="{10A3C83C-0DC2-4C07-8968-2953BB06913B}"/>
    <cellStyle name="Comma 20 2 2 3" xfId="2810" xr:uid="{5627685D-7457-4D5E-AD36-7AF95792AC54}"/>
    <cellStyle name="Comma 20 2 2 3 2" xfId="5889" xr:uid="{60AF3524-19FB-47D2-A72A-CDB9A7E245D7}"/>
    <cellStyle name="Comma 20 2 2 3 2 2" xfId="14942" xr:uid="{83C69B7C-B9D2-4559-A542-050002F4E9BF}"/>
    <cellStyle name="Comma 20 2 2 3 3" xfId="8903" xr:uid="{DF29C0EC-0540-455C-9CA2-BF28B74A1945}"/>
    <cellStyle name="Comma 20 2 2 3 3 2" xfId="17956" xr:uid="{127D80DA-07EE-46EA-A4D0-1EA496C18E3D}"/>
    <cellStyle name="Comma 20 2 2 3 4" xfId="11924" xr:uid="{370C17EC-8F0D-4A71-AC4E-3E7A4A9C8165}"/>
    <cellStyle name="Comma 20 2 2 4" xfId="3881" xr:uid="{496990E7-CB4B-49C4-A24D-7A6961CD4488}"/>
    <cellStyle name="Comma 20 2 2 4 2" xfId="12934" xr:uid="{059B1570-8324-40C4-A253-2797F053EFD3}"/>
    <cellStyle name="Comma 20 2 2 5" xfId="6895" xr:uid="{6C323C27-DBFC-40CF-89B9-1112AAF397C3}"/>
    <cellStyle name="Comma 20 2 2 5 2" xfId="15948" xr:uid="{167B838E-BAFB-4DA7-A144-E408896629B6}"/>
    <cellStyle name="Comma 20 2 2 6" xfId="9916" xr:uid="{9D721AE7-1DDF-46F0-8B32-F0185833C8CB}"/>
    <cellStyle name="Comma 20 2 3" xfId="803" xr:uid="{349F2A5F-6CD0-490B-9063-E63B945BD9D8}"/>
    <cellStyle name="Comma 20 2 3 2" xfId="1807" xr:uid="{8F9A2BD4-923B-48EE-857D-6780C76EB8D9}"/>
    <cellStyle name="Comma 20 2 3 2 2" xfId="4886" xr:uid="{17D8D4D7-0F3B-41D2-8F64-FD8D841C74F7}"/>
    <cellStyle name="Comma 20 2 3 2 2 2" xfId="13939" xr:uid="{26240D67-7A6E-4707-A68B-77F1D23F3792}"/>
    <cellStyle name="Comma 20 2 3 2 3" xfId="7900" xr:uid="{6BC2CC2D-2D64-47D0-848E-8730794925D1}"/>
    <cellStyle name="Comma 20 2 3 2 3 2" xfId="16953" xr:uid="{D52D9AD0-7117-46A0-82D5-8364D1B051F8}"/>
    <cellStyle name="Comma 20 2 3 2 4" xfId="10921" xr:uid="{77B358A8-F95E-4D2F-8050-A5C8B634F5F0}"/>
    <cellStyle name="Comma 20 2 3 3" xfId="2811" xr:uid="{50805ECE-75AF-4E07-8427-674705E8AC00}"/>
    <cellStyle name="Comma 20 2 3 3 2" xfId="5890" xr:uid="{C938FD74-AE3F-4F58-9BEC-E32B7A256AC5}"/>
    <cellStyle name="Comma 20 2 3 3 2 2" xfId="14943" xr:uid="{6902DBFD-BF52-42F3-9BCF-FD4313010519}"/>
    <cellStyle name="Comma 20 2 3 3 3" xfId="8904" xr:uid="{7A147438-3EF4-4051-A2AB-21ED1A60BEE1}"/>
    <cellStyle name="Comma 20 2 3 3 3 2" xfId="17957" xr:uid="{E2AC94F5-91D9-47AC-8153-9FEF556A85A0}"/>
    <cellStyle name="Comma 20 2 3 3 4" xfId="11925" xr:uid="{54935D63-9BE0-4275-9F0D-908068DDA48C}"/>
    <cellStyle name="Comma 20 2 3 4" xfId="3882" xr:uid="{360BFF4A-DB0D-4640-9235-5E91EE0E1600}"/>
    <cellStyle name="Comma 20 2 3 4 2" xfId="12935" xr:uid="{C375A1BC-568A-45D8-9C36-462F3DB4FA70}"/>
    <cellStyle name="Comma 20 2 3 5" xfId="6896" xr:uid="{E6A6DD58-2678-4728-AC93-C18E2BD48F79}"/>
    <cellStyle name="Comma 20 2 3 5 2" xfId="15949" xr:uid="{86B79932-21A8-475F-824F-8A9DD2AE0582}"/>
    <cellStyle name="Comma 20 2 3 6" xfId="9917" xr:uid="{EAC894B3-B8B1-46E8-871B-E987A4E7C0D3}"/>
    <cellStyle name="Comma 20 2 4" xfId="1564" xr:uid="{F014C40D-14C3-41AA-B363-49C6C0CBC1F4}"/>
    <cellStyle name="Comma 20 2 4 2" xfId="4643" xr:uid="{871F3393-AC34-414E-9C5F-38DDE950EFC7}"/>
    <cellStyle name="Comma 20 2 4 2 2" xfId="13696" xr:uid="{7CBFE40F-E1F6-464F-A05D-83C03DE33E82}"/>
    <cellStyle name="Comma 20 2 4 3" xfId="7657" xr:uid="{8848837D-A355-49CC-8073-C2328E5A0334}"/>
    <cellStyle name="Comma 20 2 4 3 2" xfId="16710" xr:uid="{CE0C8E12-6DC0-4045-9E1D-B2C95E27F930}"/>
    <cellStyle name="Comma 20 2 4 4" xfId="10678" xr:uid="{F56611FD-F7C6-4335-BA6D-01A55FAEEB8D}"/>
    <cellStyle name="Comma 20 2 5" xfId="2568" xr:uid="{D32946A1-4A28-43D8-95A1-7906C352E587}"/>
    <cellStyle name="Comma 20 2 5 2" xfId="5647" xr:uid="{EF8870DC-C4C7-47C1-949E-F9BB2F50E3AB}"/>
    <cellStyle name="Comma 20 2 5 2 2" xfId="14700" xr:uid="{DF11A4EE-731D-48B6-AD7C-3EDC6716F065}"/>
    <cellStyle name="Comma 20 2 5 3" xfId="8661" xr:uid="{59918C1E-4F26-4CB7-8826-ADAEAF74BE14}"/>
    <cellStyle name="Comma 20 2 5 3 2" xfId="17714" xr:uid="{B821621E-C8F2-429A-BF0D-FDB76BBA06E9}"/>
    <cellStyle name="Comma 20 2 5 4" xfId="11682" xr:uid="{2940EE54-5902-499E-83BA-C4FB667D3291}"/>
    <cellStyle name="Comma 20 2 6" xfId="3638" xr:uid="{1382740E-281B-4826-9735-04FF3966BDA7}"/>
    <cellStyle name="Comma 20 2 6 2" xfId="12691" xr:uid="{1636C51A-3FA4-4C76-B261-D9A360DCD108}"/>
    <cellStyle name="Comma 20 2 7" xfId="6652" xr:uid="{31860920-4088-4317-B908-0973C3C8D3CC}"/>
    <cellStyle name="Comma 20 2 7 2" xfId="15705" xr:uid="{5DD71D08-D3A3-4A40-A0AC-3101216E2A00}"/>
    <cellStyle name="Comma 20 2 8" xfId="9672" xr:uid="{5280A48F-5FC1-4191-AD09-62D814B691D7}"/>
    <cellStyle name="Comma 20 3" xfId="804" xr:uid="{C53D7354-1BD6-44AA-B2F8-31667A3AC82E}"/>
    <cellStyle name="Comma 20 3 2" xfId="1808" xr:uid="{CC0DE59A-EF69-4CCC-B486-DA4353578E08}"/>
    <cellStyle name="Comma 20 3 2 2" xfId="4887" xr:uid="{222FD3A7-139A-4DCF-9B4F-B7C38AB0F514}"/>
    <cellStyle name="Comma 20 3 2 2 2" xfId="13940" xr:uid="{3B16B08B-FAFA-45A0-AC5C-0938748CA7B3}"/>
    <cellStyle name="Comma 20 3 2 3" xfId="7901" xr:uid="{45346F8E-F327-4919-BC0A-3282B3311472}"/>
    <cellStyle name="Comma 20 3 2 3 2" xfId="16954" xr:uid="{D8498588-BD25-46E7-935D-83CD5E194833}"/>
    <cellStyle name="Comma 20 3 2 4" xfId="10922" xr:uid="{1BB3B189-C37F-4F1E-8C60-9DC2281F3629}"/>
    <cellStyle name="Comma 20 3 3" xfId="2812" xr:uid="{8A909EF9-95AB-44E4-8328-24AFBE970036}"/>
    <cellStyle name="Comma 20 3 3 2" xfId="5891" xr:uid="{7897E655-CCD4-4A19-AAAC-95AA921C759A}"/>
    <cellStyle name="Comma 20 3 3 2 2" xfId="14944" xr:uid="{4A48BEE9-F8F5-4566-8F13-F5CC04731130}"/>
    <cellStyle name="Comma 20 3 3 3" xfId="8905" xr:uid="{F2AB4FAD-0BED-4DF7-8896-3830C170093F}"/>
    <cellStyle name="Comma 20 3 3 3 2" xfId="17958" xr:uid="{6DB965E0-5550-406D-AD40-6F90A8F2421B}"/>
    <cellStyle name="Comma 20 3 3 4" xfId="11926" xr:uid="{4E2DA05C-0B89-4854-B277-A62A0C21386D}"/>
    <cellStyle name="Comma 20 3 4" xfId="3883" xr:uid="{E98D82AC-6FF9-4FBB-BF86-F8C25405678D}"/>
    <cellStyle name="Comma 20 3 4 2" xfId="12936" xr:uid="{CF114861-45CA-4C5B-966B-B31FB80209E0}"/>
    <cellStyle name="Comma 20 3 5" xfId="6897" xr:uid="{D4B1BEBC-6667-4BBE-82BA-4385E8ED618A}"/>
    <cellStyle name="Comma 20 3 5 2" xfId="15950" xr:uid="{D3B0323A-902B-4607-900E-A78C8C4FFA5C}"/>
    <cellStyle name="Comma 20 3 6" xfId="9918" xr:uid="{DF159D78-7ACE-461B-8111-5603937534D2}"/>
    <cellStyle name="Comma 20 4" xfId="805" xr:uid="{CFD11928-CBD6-4902-9727-68019DEE3B3C}"/>
    <cellStyle name="Comma 20 4 2" xfId="1809" xr:uid="{A38108B6-144A-42CA-A9CE-3E49DF115BC6}"/>
    <cellStyle name="Comma 20 4 2 2" xfId="4888" xr:uid="{A98772FC-9DE5-43FA-9126-2B833CA86696}"/>
    <cellStyle name="Comma 20 4 2 2 2" xfId="13941" xr:uid="{88E565AA-8EF8-4CF6-A3DF-E146048E70CF}"/>
    <cellStyle name="Comma 20 4 2 3" xfId="7902" xr:uid="{34245D79-EDE0-4FB5-A84F-A026D0732999}"/>
    <cellStyle name="Comma 20 4 2 3 2" xfId="16955" xr:uid="{0355FD97-8F82-4B9E-8F0B-A3A7AB5EB45A}"/>
    <cellStyle name="Comma 20 4 2 4" xfId="10923" xr:uid="{76EA61C0-0E24-47AF-8099-302FA3EFAF2B}"/>
    <cellStyle name="Comma 20 4 3" xfId="2813" xr:uid="{CC3C78FA-BE1B-4150-AB03-536E482D4E4B}"/>
    <cellStyle name="Comma 20 4 3 2" xfId="5892" xr:uid="{DB052A50-D28C-491B-919C-38A8A3494701}"/>
    <cellStyle name="Comma 20 4 3 2 2" xfId="14945" xr:uid="{CDAB1F2B-02AC-4672-B64C-52D3F63FA6BC}"/>
    <cellStyle name="Comma 20 4 3 3" xfId="8906" xr:uid="{99BEF38B-1B39-40B4-8A60-6D9E9EF8CC3E}"/>
    <cellStyle name="Comma 20 4 3 3 2" xfId="17959" xr:uid="{627CF0D9-48C5-4129-8B71-A3713C8F76F3}"/>
    <cellStyle name="Comma 20 4 3 4" xfId="11927" xr:uid="{9B728EE1-DEFA-4157-933C-F2E6EF0E9190}"/>
    <cellStyle name="Comma 20 4 4" xfId="3884" xr:uid="{E947022F-B3EE-4EB4-B4B7-120A42FD76BE}"/>
    <cellStyle name="Comma 20 4 4 2" xfId="12937" xr:uid="{56FF244D-7EA4-4D80-954D-10AF65BF7642}"/>
    <cellStyle name="Comma 20 4 5" xfId="6898" xr:uid="{E7C8F228-B6F0-46DC-AA8E-886411EC79AB}"/>
    <cellStyle name="Comma 20 4 5 2" xfId="15951" xr:uid="{F7BC8307-C120-40A1-9A6E-50CC841D7267}"/>
    <cellStyle name="Comma 20 4 6" xfId="9919" xr:uid="{3CFAF9D9-2817-4100-9F6C-9E5E0B482583}"/>
    <cellStyle name="Comma 20 5" xfId="1393" xr:uid="{93C98D03-1D2B-4E9B-8D8A-7B2DE075D5C5}"/>
    <cellStyle name="Comma 20 5 2" xfId="4472" xr:uid="{DF33EC7A-3F45-4939-BD00-2305AE386774}"/>
    <cellStyle name="Comma 20 5 2 2" xfId="13525" xr:uid="{2B8BB3DA-DA8A-4340-8E51-6885D89E3B7B}"/>
    <cellStyle name="Comma 20 5 3" xfId="7486" xr:uid="{B4D564C2-1795-49C7-A210-F6CBD9B6D049}"/>
    <cellStyle name="Comma 20 5 3 2" xfId="16539" xr:uid="{BFD60B71-F197-42D8-9352-E9D098DA05DF}"/>
    <cellStyle name="Comma 20 5 4" xfId="10507" xr:uid="{4DB96C91-39D6-4AF5-B9AE-F65910925DD2}"/>
    <cellStyle name="Comma 20 6" xfId="2397" xr:uid="{81B3BFA6-BC7A-4149-8A43-C8F3DC314C50}"/>
    <cellStyle name="Comma 20 6 2" xfId="5476" xr:uid="{4BFB9AB3-67A6-403D-A8D9-831645F3FADF}"/>
    <cellStyle name="Comma 20 6 2 2" xfId="14529" xr:uid="{609B6E19-87A8-4EC2-9FAC-5F32BDEFCC21}"/>
    <cellStyle name="Comma 20 6 3" xfId="8490" xr:uid="{A01686B2-FE36-4640-AFEF-FB08EAF7C6AD}"/>
    <cellStyle name="Comma 20 6 3 2" xfId="17543" xr:uid="{15890A6D-FB23-4C0B-AC61-85ED8F07D70E}"/>
    <cellStyle name="Comma 20 6 4" xfId="11511" xr:uid="{704D5CD5-4796-4824-A709-634F1098882B}"/>
    <cellStyle name="Comma 20 7" xfId="3466" xr:uid="{7553D213-407C-4EBE-8DE3-9E320782E70C}"/>
    <cellStyle name="Comma 20 7 2" xfId="12519" xr:uid="{BF6DF5AB-A288-4947-A432-6677A827C005}"/>
    <cellStyle name="Comma 20 8" xfId="6480" xr:uid="{A4505C6F-910F-4E0D-B763-A3DFB81FF80A}"/>
    <cellStyle name="Comma 20 8 2" xfId="15533" xr:uid="{BAAB9E02-7674-4FD0-8640-EFC3BBA7E8B9}"/>
    <cellStyle name="Comma 20 9" xfId="9500" xr:uid="{3247FB15-6377-4043-A458-72BCD70F5012}"/>
    <cellStyle name="Comma 21" xfId="379" xr:uid="{BDCE9D90-23B5-4785-9D32-842970AB800A}"/>
    <cellStyle name="Comma 21 2" xfId="566" xr:uid="{9573FB46-B7EB-4012-9B46-DD2ED276966E}"/>
    <cellStyle name="Comma 21 2 2" xfId="806" xr:uid="{09107F04-BE88-428D-91FE-04A18D0388CC}"/>
    <cellStyle name="Comma 21 2 2 2" xfId="1810" xr:uid="{0CA23901-7035-4F03-A3AF-62C06B2A59BF}"/>
    <cellStyle name="Comma 21 2 2 2 2" xfId="4889" xr:uid="{44C9ACB8-D2D2-4296-9EC4-91C693F32FEF}"/>
    <cellStyle name="Comma 21 2 2 2 2 2" xfId="13942" xr:uid="{07184682-30AF-4BD4-8403-BF406714976E}"/>
    <cellStyle name="Comma 21 2 2 2 3" xfId="7903" xr:uid="{EC444508-EF68-449E-99B1-33C5B3551461}"/>
    <cellStyle name="Comma 21 2 2 2 3 2" xfId="16956" xr:uid="{410E14EF-DA27-4CDF-9F5B-1966108BDE52}"/>
    <cellStyle name="Comma 21 2 2 2 4" xfId="10924" xr:uid="{BA8D80DC-556E-48FF-B2AE-CFAA422CF5F7}"/>
    <cellStyle name="Comma 21 2 2 3" xfId="2814" xr:uid="{8B12B700-A27D-4F13-B532-A3E694B7542D}"/>
    <cellStyle name="Comma 21 2 2 3 2" xfId="5893" xr:uid="{7BBE7343-118F-4492-9C6B-546729BB8391}"/>
    <cellStyle name="Comma 21 2 2 3 2 2" xfId="14946" xr:uid="{11A6B8CC-0147-4866-A249-C552FBC644F2}"/>
    <cellStyle name="Comma 21 2 2 3 3" xfId="8907" xr:uid="{9CBD4874-E47D-41B9-A342-67C922003BBE}"/>
    <cellStyle name="Comma 21 2 2 3 3 2" xfId="17960" xr:uid="{A322BF95-E5E4-4239-98B3-54D6837B2A9E}"/>
    <cellStyle name="Comma 21 2 2 3 4" xfId="11928" xr:uid="{87B8FD5E-35F7-4BC2-A7E7-B3D396B643E9}"/>
    <cellStyle name="Comma 21 2 2 4" xfId="3885" xr:uid="{94CDE321-BBA6-40A7-918D-6B3230A8425E}"/>
    <cellStyle name="Comma 21 2 2 4 2" xfId="12938" xr:uid="{E0C12F66-0483-4BD3-AD49-9B2176B5CCAD}"/>
    <cellStyle name="Comma 21 2 2 5" xfId="6899" xr:uid="{03EBA25C-8C1F-4422-9165-77ADBE5F564F}"/>
    <cellStyle name="Comma 21 2 2 5 2" xfId="15952" xr:uid="{DBD72AB4-0AF2-4D9E-B76C-5CC70DF75990}"/>
    <cellStyle name="Comma 21 2 2 6" xfId="9920" xr:uid="{840CED69-FD9E-4A73-AD05-3CE53A0516AF}"/>
    <cellStyle name="Comma 21 2 3" xfId="807" xr:uid="{F566D7C6-D1E8-4DCE-979B-47D03A8E5A68}"/>
    <cellStyle name="Comma 21 2 3 2" xfId="1811" xr:uid="{940B9F8F-828B-4561-BA22-88B4F281772E}"/>
    <cellStyle name="Comma 21 2 3 2 2" xfId="4890" xr:uid="{B2D3EBD9-F74A-4C73-BA76-8AA86FBD5FDD}"/>
    <cellStyle name="Comma 21 2 3 2 2 2" xfId="13943" xr:uid="{9B9DB59A-7BFE-43A9-9115-649A3EF8B287}"/>
    <cellStyle name="Comma 21 2 3 2 3" xfId="7904" xr:uid="{D40D1DF3-0203-4C9E-B09F-F2C361C19760}"/>
    <cellStyle name="Comma 21 2 3 2 3 2" xfId="16957" xr:uid="{72C4E6D7-A7E9-43BD-A146-DD4E1E3D5833}"/>
    <cellStyle name="Comma 21 2 3 2 4" xfId="10925" xr:uid="{4B5F19BC-50D0-4F32-A418-C5B58086ED36}"/>
    <cellStyle name="Comma 21 2 3 3" xfId="2815" xr:uid="{94DF19A3-8585-4B4D-AD0B-ED39759DD52B}"/>
    <cellStyle name="Comma 21 2 3 3 2" xfId="5894" xr:uid="{16A5CC18-B978-4922-A447-1AA93286C033}"/>
    <cellStyle name="Comma 21 2 3 3 2 2" xfId="14947" xr:uid="{E0F60C8C-9762-4672-BA15-78B62DA45691}"/>
    <cellStyle name="Comma 21 2 3 3 3" xfId="8908" xr:uid="{D481E782-A3D2-47E1-B960-FB37EEA49378}"/>
    <cellStyle name="Comma 21 2 3 3 3 2" xfId="17961" xr:uid="{3B12C16B-B72F-4367-B0E1-B78E0140B5FD}"/>
    <cellStyle name="Comma 21 2 3 3 4" xfId="11929" xr:uid="{D508F9CC-8423-484A-A493-CEBD7FAC2AB5}"/>
    <cellStyle name="Comma 21 2 3 4" xfId="3886" xr:uid="{ABA9086D-3281-4251-B7F7-AA5456FBC48C}"/>
    <cellStyle name="Comma 21 2 3 4 2" xfId="12939" xr:uid="{D168600E-84BD-428E-A497-ADCEBF93A581}"/>
    <cellStyle name="Comma 21 2 3 5" xfId="6900" xr:uid="{58FFC29F-C21A-4D1E-8A04-E9C770AADC69}"/>
    <cellStyle name="Comma 21 2 3 5 2" xfId="15953" xr:uid="{9CA1A637-9CFA-48CC-8518-7B5C612A48E8}"/>
    <cellStyle name="Comma 21 2 3 6" xfId="9921" xr:uid="{B07B6ED1-CB6B-4F62-8507-79B1E8A83AFE}"/>
    <cellStyle name="Comma 21 2 4" xfId="1572" xr:uid="{F247CB86-A071-4A0C-A9C5-CB0183B0193D}"/>
    <cellStyle name="Comma 21 2 4 2" xfId="4651" xr:uid="{27EF8A57-B303-45E1-888C-E311F05CBFDF}"/>
    <cellStyle name="Comma 21 2 4 2 2" xfId="13704" xr:uid="{6B529390-F6A8-48D4-9B72-6056F246DA16}"/>
    <cellStyle name="Comma 21 2 4 3" xfId="7665" xr:uid="{A81CED59-15B1-4CB8-958E-8CEC522861E9}"/>
    <cellStyle name="Comma 21 2 4 3 2" xfId="16718" xr:uid="{24ED8D70-05AA-48E5-8155-3A46F983811C}"/>
    <cellStyle name="Comma 21 2 4 4" xfId="10686" xr:uid="{96B1B106-59C1-499D-8311-4257F804A8EC}"/>
    <cellStyle name="Comma 21 2 5" xfId="2576" xr:uid="{3F9E8A73-73E9-4766-8EF5-68EC08833EAB}"/>
    <cellStyle name="Comma 21 2 5 2" xfId="5655" xr:uid="{534BD47B-5F4D-441F-8309-DC3AD70E07DF}"/>
    <cellStyle name="Comma 21 2 5 2 2" xfId="14708" xr:uid="{B9BCDBCD-4E44-4D2C-86CE-F36A3D82D7A9}"/>
    <cellStyle name="Comma 21 2 5 3" xfId="8669" xr:uid="{6FC775D9-C029-4B25-80E9-C459FAF8451A}"/>
    <cellStyle name="Comma 21 2 5 3 2" xfId="17722" xr:uid="{697D2A2F-45EE-4C3B-85A1-9DED650DE6C5}"/>
    <cellStyle name="Comma 21 2 5 4" xfId="11690" xr:uid="{5E3D4F98-1AAB-4206-B336-A2F210B720AC}"/>
    <cellStyle name="Comma 21 2 6" xfId="3647" xr:uid="{B016B262-9817-40A7-8AE4-EE6015862642}"/>
    <cellStyle name="Comma 21 2 6 2" xfId="12700" xr:uid="{2FEBA1EF-52BD-4EB1-83CE-D5158B66AB66}"/>
    <cellStyle name="Comma 21 2 7" xfId="6661" xr:uid="{71A4B7F9-101A-4EEA-94D7-AE4148C25D1C}"/>
    <cellStyle name="Comma 21 2 7 2" xfId="15714" xr:uid="{A43AEC90-B439-4A96-8EB6-AA243355E3B9}"/>
    <cellStyle name="Comma 21 2 8" xfId="9681" xr:uid="{B72B62F2-D32E-4397-A359-07EC608CB6E3}"/>
    <cellStyle name="Comma 21 3" xfId="808" xr:uid="{7245FAED-2D49-4115-99D8-645BAA5F1C89}"/>
    <cellStyle name="Comma 21 3 2" xfId="1812" xr:uid="{90E3A1F3-B564-48C4-9E8F-A48855FB6BA5}"/>
    <cellStyle name="Comma 21 3 2 2" xfId="4891" xr:uid="{880A9814-424D-403C-87BC-3951169DC6D0}"/>
    <cellStyle name="Comma 21 3 2 2 2" xfId="13944" xr:uid="{D3631741-1722-4812-B804-08631B31372C}"/>
    <cellStyle name="Comma 21 3 2 3" xfId="7905" xr:uid="{A288CB3A-F184-435F-BCC9-42B3F8A7182B}"/>
    <cellStyle name="Comma 21 3 2 3 2" xfId="16958" xr:uid="{F7C17E78-4D19-4136-B2EE-DE84C5862172}"/>
    <cellStyle name="Comma 21 3 2 4" xfId="10926" xr:uid="{9851DB3D-EA15-4E92-B705-7BB8A9F95020}"/>
    <cellStyle name="Comma 21 3 3" xfId="2816" xr:uid="{51A1E7DC-69CD-4787-886A-67394C2006EE}"/>
    <cellStyle name="Comma 21 3 3 2" xfId="5895" xr:uid="{510CAA91-20E9-4D04-B410-89B3E24D35FE}"/>
    <cellStyle name="Comma 21 3 3 2 2" xfId="14948" xr:uid="{43A88FED-EF16-4355-8830-38A2B9304234}"/>
    <cellStyle name="Comma 21 3 3 3" xfId="8909" xr:uid="{B4404FD5-203C-4985-BED7-D02DA4909C95}"/>
    <cellStyle name="Comma 21 3 3 3 2" xfId="17962" xr:uid="{44865E08-8A44-40AF-84EE-94D994A3006C}"/>
    <cellStyle name="Comma 21 3 3 4" xfId="11930" xr:uid="{13822CB6-08BE-46E5-9131-17C7784BC020}"/>
    <cellStyle name="Comma 21 3 4" xfId="3887" xr:uid="{FF560E4B-8F8E-449F-9197-5D426235F362}"/>
    <cellStyle name="Comma 21 3 4 2" xfId="12940" xr:uid="{2E867156-83DF-495E-B928-0AB18C09BB2A}"/>
    <cellStyle name="Comma 21 3 5" xfId="6901" xr:uid="{9D919817-CAC6-4B43-A07C-50E8E97E1B59}"/>
    <cellStyle name="Comma 21 3 5 2" xfId="15954" xr:uid="{6575BF94-9E43-4225-85BD-6DB8E81BB2EE}"/>
    <cellStyle name="Comma 21 3 6" xfId="9922" xr:uid="{5E5B9440-39AA-4448-980A-D85DBE4DE8C5}"/>
    <cellStyle name="Comma 21 4" xfId="809" xr:uid="{1CB8D770-A1DA-4CEB-9ECC-24CC0482494C}"/>
    <cellStyle name="Comma 21 4 2" xfId="1813" xr:uid="{70CDDD84-FEE5-49EB-81A6-EA2C3744B41D}"/>
    <cellStyle name="Comma 21 4 2 2" xfId="4892" xr:uid="{71B0CEF5-A5FC-4F97-9C23-CD38C0FAFEC3}"/>
    <cellStyle name="Comma 21 4 2 2 2" xfId="13945" xr:uid="{0D4CAD56-071B-4539-9725-B00A4FEA8613}"/>
    <cellStyle name="Comma 21 4 2 3" xfId="7906" xr:uid="{B0309531-7ACD-41E4-AFB6-36332668A198}"/>
    <cellStyle name="Comma 21 4 2 3 2" xfId="16959" xr:uid="{30863DAD-6049-4A0B-81CE-636C0C591541}"/>
    <cellStyle name="Comma 21 4 2 4" xfId="10927" xr:uid="{EE0C2515-0ABF-4010-B23E-3475E0E9567F}"/>
    <cellStyle name="Comma 21 4 3" xfId="2817" xr:uid="{19AF8A3E-F048-438F-975D-CB20E0ACDC33}"/>
    <cellStyle name="Comma 21 4 3 2" xfId="5896" xr:uid="{973C94F4-DE60-4C77-9598-238B0CDF53A9}"/>
    <cellStyle name="Comma 21 4 3 2 2" xfId="14949" xr:uid="{3DE22FAB-990A-4D67-BD0A-6B35E7D950C5}"/>
    <cellStyle name="Comma 21 4 3 3" xfId="8910" xr:uid="{0359C909-AB57-41BB-94EE-9A1F2F32268E}"/>
    <cellStyle name="Comma 21 4 3 3 2" xfId="17963" xr:uid="{D88D895B-CA29-4E41-8F41-9285C764C7AE}"/>
    <cellStyle name="Comma 21 4 3 4" xfId="11931" xr:uid="{0AA644FE-86E3-479F-A229-A574A98B1D84}"/>
    <cellStyle name="Comma 21 4 4" xfId="3888" xr:uid="{B15E30DD-D21D-4475-B834-59AE51772C49}"/>
    <cellStyle name="Comma 21 4 4 2" xfId="12941" xr:uid="{2FD36531-B7A4-4474-9D6A-ED432FB3AB65}"/>
    <cellStyle name="Comma 21 4 5" xfId="6902" xr:uid="{412F3D54-982A-4597-96B1-B43B292E1D91}"/>
    <cellStyle name="Comma 21 4 5 2" xfId="15955" xr:uid="{3911D2B4-10CB-4159-B164-7BD0B43F268E}"/>
    <cellStyle name="Comma 21 4 6" xfId="9923" xr:uid="{29A8B2FF-F9DC-4E93-AB27-2FA03A4DFD5E}"/>
    <cellStyle name="Comma 21 5" xfId="1401" xr:uid="{47E9D8CA-B1D9-40E0-B6AB-4CDB35DB07A7}"/>
    <cellStyle name="Comma 21 5 2" xfId="4480" xr:uid="{D62C6AB2-03D3-44CB-8F5E-E616E70523B9}"/>
    <cellStyle name="Comma 21 5 2 2" xfId="13533" xr:uid="{A7833049-6BBF-4880-9BBF-94B475E33967}"/>
    <cellStyle name="Comma 21 5 3" xfId="7494" xr:uid="{8BA970E1-8F67-4C19-A467-94656ED2DBE6}"/>
    <cellStyle name="Comma 21 5 3 2" xfId="16547" xr:uid="{48C48EA2-11AB-4068-9709-28D5A53176DD}"/>
    <cellStyle name="Comma 21 5 4" xfId="10515" xr:uid="{EC3939F0-2E54-4858-BD64-D51DAE82A0B4}"/>
    <cellStyle name="Comma 21 6" xfId="2405" xr:uid="{EFC06A04-FCBF-4111-A2C5-6BBFFC394F61}"/>
    <cellStyle name="Comma 21 6 2" xfId="5484" xr:uid="{CD4166B9-5A88-41C5-A3C3-D19C70627438}"/>
    <cellStyle name="Comma 21 6 2 2" xfId="14537" xr:uid="{292CC57A-1D9E-499C-8E66-9B7543979149}"/>
    <cellStyle name="Comma 21 6 3" xfId="8498" xr:uid="{BE60E474-A90F-4584-B129-C3B41F3B13C6}"/>
    <cellStyle name="Comma 21 6 3 2" xfId="17551" xr:uid="{1F01D9E5-9852-40D2-9866-AB291376276D}"/>
    <cellStyle name="Comma 21 6 4" xfId="11519" xr:uid="{0FEDF2EC-D167-4DE2-B4DB-64DB991E01BD}"/>
    <cellStyle name="Comma 21 7" xfId="3475" xr:uid="{E2376FF8-AF9F-4507-A53B-4CF7D28486F5}"/>
    <cellStyle name="Comma 21 7 2" xfId="12528" xr:uid="{DBCAFD8C-E6ED-4D6B-A361-BEA94356BB90}"/>
    <cellStyle name="Comma 21 8" xfId="6489" xr:uid="{9970503F-E9B0-4158-8225-CE116F7680E3}"/>
    <cellStyle name="Comma 21 8 2" xfId="15542" xr:uid="{67E23BE4-D59A-42E2-AA18-30604E0E25BE}"/>
    <cellStyle name="Comma 21 9" xfId="9509" xr:uid="{58396602-EC34-4E48-AF4A-E10F9133E423}"/>
    <cellStyle name="Comma 22" xfId="367" xr:uid="{7BA5973B-34D2-447F-B3D9-9387B2F8B3F3}"/>
    <cellStyle name="Comma 22 2" xfId="560" xr:uid="{5A67F549-3607-4532-AE65-4CEB0B71553E}"/>
    <cellStyle name="Comma 22 2 2" xfId="810" xr:uid="{0E9FFB74-570E-4589-80FE-4268C6DC2D01}"/>
    <cellStyle name="Comma 22 2 2 2" xfId="1814" xr:uid="{CE4F3C2B-0E20-4459-B123-17DFFB1A390F}"/>
    <cellStyle name="Comma 22 2 2 2 2" xfId="4893" xr:uid="{DAFBC74C-6AA8-408A-8CCE-ED607A6F37F9}"/>
    <cellStyle name="Comma 22 2 2 2 2 2" xfId="13946" xr:uid="{A8D0133E-700A-4A96-B0E8-680ECD19B060}"/>
    <cellStyle name="Comma 22 2 2 2 3" xfId="7907" xr:uid="{32C32158-A668-4AD8-B774-421B25C610A6}"/>
    <cellStyle name="Comma 22 2 2 2 3 2" xfId="16960" xr:uid="{65EEC130-8B0C-459B-BC51-CE28731BD819}"/>
    <cellStyle name="Comma 22 2 2 2 4" xfId="10928" xr:uid="{2BA600A0-1723-48CC-984B-367FE7CD528F}"/>
    <cellStyle name="Comma 22 2 2 3" xfId="2818" xr:uid="{5318B9E8-F902-4B8F-8FE4-AE0F6FC4D6CC}"/>
    <cellStyle name="Comma 22 2 2 3 2" xfId="5897" xr:uid="{5433D9D1-17D5-4C58-97FA-3DC7D920DC80}"/>
    <cellStyle name="Comma 22 2 2 3 2 2" xfId="14950" xr:uid="{9098D0B3-875E-4434-A5BF-0C0E24AF9A9D}"/>
    <cellStyle name="Comma 22 2 2 3 3" xfId="8911" xr:uid="{D4EF91D8-149E-47AB-B676-4679C4F78091}"/>
    <cellStyle name="Comma 22 2 2 3 3 2" xfId="17964" xr:uid="{6CED28FB-8634-45BE-82B6-B80DB7742448}"/>
    <cellStyle name="Comma 22 2 2 3 4" xfId="11932" xr:uid="{7648468E-29DC-4FE6-9309-8F05B2C8928D}"/>
    <cellStyle name="Comma 22 2 2 4" xfId="3889" xr:uid="{1D99FCDD-8311-4B62-8493-45E130056B0B}"/>
    <cellStyle name="Comma 22 2 2 4 2" xfId="12942" xr:uid="{2F8B0F8B-1C07-49BF-BD9D-668D6737E99E}"/>
    <cellStyle name="Comma 22 2 2 5" xfId="6903" xr:uid="{107F161A-609B-4F0B-B3F1-18F0E931735D}"/>
    <cellStyle name="Comma 22 2 2 5 2" xfId="15956" xr:uid="{B04C0688-F66D-4C77-B74C-F03BA1C1971D}"/>
    <cellStyle name="Comma 22 2 2 6" xfId="9924" xr:uid="{DE746427-7FD4-4912-B7BD-705A8CF6CDB9}"/>
    <cellStyle name="Comma 22 2 3" xfId="811" xr:uid="{D658E270-2097-40D2-8F94-150EE363C77B}"/>
    <cellStyle name="Comma 22 2 3 2" xfId="1815" xr:uid="{CFB63C16-C513-4137-904C-050C3D01846F}"/>
    <cellStyle name="Comma 22 2 3 2 2" xfId="4894" xr:uid="{19C0D829-4F38-4530-A920-10AFC4BC7C5C}"/>
    <cellStyle name="Comma 22 2 3 2 2 2" xfId="13947" xr:uid="{F3B2162D-8A2A-4F91-A0BD-2CDFA0023077}"/>
    <cellStyle name="Comma 22 2 3 2 3" xfId="7908" xr:uid="{0BA7D063-08DC-4FA6-85AF-32409FB1FBD8}"/>
    <cellStyle name="Comma 22 2 3 2 3 2" xfId="16961" xr:uid="{397F3F31-C3B2-4286-8D00-207AC18D52D8}"/>
    <cellStyle name="Comma 22 2 3 2 4" xfId="10929" xr:uid="{1A9CCE22-CCA2-4776-A98A-8A4521F9A246}"/>
    <cellStyle name="Comma 22 2 3 3" xfId="2819" xr:uid="{787D5540-D0D6-4B65-B550-4191D0F39323}"/>
    <cellStyle name="Comma 22 2 3 3 2" xfId="5898" xr:uid="{F9D9E0DD-7620-47D5-BD4F-8F43194BD999}"/>
    <cellStyle name="Comma 22 2 3 3 2 2" xfId="14951" xr:uid="{F35727F0-F707-4F34-AA99-9D0D01DF51B5}"/>
    <cellStyle name="Comma 22 2 3 3 3" xfId="8912" xr:uid="{BB56B36B-AE2A-4828-95A8-32ECD201F029}"/>
    <cellStyle name="Comma 22 2 3 3 3 2" xfId="17965" xr:uid="{74D7728C-5876-4A77-BD2A-43BB01568DA0}"/>
    <cellStyle name="Comma 22 2 3 3 4" xfId="11933" xr:uid="{AE58A20A-1B13-4440-91C6-454108A81356}"/>
    <cellStyle name="Comma 22 2 3 4" xfId="3890" xr:uid="{7E63BD1C-FC9D-469A-A8B8-E60BB0A3EAD2}"/>
    <cellStyle name="Comma 22 2 3 4 2" xfId="12943" xr:uid="{88A5B3DD-E5BE-4CC5-AB32-2DE22DCEE613}"/>
    <cellStyle name="Comma 22 2 3 5" xfId="6904" xr:uid="{AE73989C-B2B3-47D0-B152-6BD126CE2E0D}"/>
    <cellStyle name="Comma 22 2 3 5 2" xfId="15957" xr:uid="{13D0D29A-719F-41E5-91B4-C68243D7DFC0}"/>
    <cellStyle name="Comma 22 2 3 6" xfId="9925" xr:uid="{0E296248-7143-4946-ABD1-2E4CE49DECEF}"/>
    <cellStyle name="Comma 22 2 4" xfId="1567" xr:uid="{24A37BDF-B9C5-4AC5-A0C4-1272226B1E21}"/>
    <cellStyle name="Comma 22 2 4 2" xfId="4646" xr:uid="{3584C0C1-71BA-4E7B-9B40-36E909C0A082}"/>
    <cellStyle name="Comma 22 2 4 2 2" xfId="13699" xr:uid="{C0FD6D21-9672-4F6D-AD97-72E4188914E7}"/>
    <cellStyle name="Comma 22 2 4 3" xfId="7660" xr:uid="{B0B72FEB-41CA-4831-BD94-AF4CFDE9BB87}"/>
    <cellStyle name="Comma 22 2 4 3 2" xfId="16713" xr:uid="{7448D361-0F4D-4CA3-AADF-D37F3454EC12}"/>
    <cellStyle name="Comma 22 2 4 4" xfId="10681" xr:uid="{0EA63DF0-FA51-4E63-A46F-DABAC78AE123}"/>
    <cellStyle name="Comma 22 2 5" xfId="2571" xr:uid="{79C8CD7B-D929-4084-BE4B-6A495FC4E93E}"/>
    <cellStyle name="Comma 22 2 5 2" xfId="5650" xr:uid="{61CC9448-485C-4DC3-9E45-C243044C8676}"/>
    <cellStyle name="Comma 22 2 5 2 2" xfId="14703" xr:uid="{963E3F3B-533A-4921-937F-D4297006C222}"/>
    <cellStyle name="Comma 22 2 5 3" xfId="8664" xr:uid="{E46FCA3E-081C-4A7C-BDA0-5B977DA752DA}"/>
    <cellStyle name="Comma 22 2 5 3 2" xfId="17717" xr:uid="{371C2AE6-5E0F-4A40-AACB-5E147DA488D5}"/>
    <cellStyle name="Comma 22 2 5 4" xfId="11685" xr:uid="{B9CA9D47-5B92-4DB0-BEEF-333912DCC73D}"/>
    <cellStyle name="Comma 22 2 6" xfId="3641" xr:uid="{CD805FCF-3B69-49E7-AE02-089AC86C1042}"/>
    <cellStyle name="Comma 22 2 6 2" xfId="12694" xr:uid="{4EC98321-E930-4325-B662-614320A93EC2}"/>
    <cellStyle name="Comma 22 2 7" xfId="6655" xr:uid="{C247A4B0-8835-4799-9FE0-D772AE596AA4}"/>
    <cellStyle name="Comma 22 2 7 2" xfId="15708" xr:uid="{BDF34A61-806F-40F6-B474-5D651748CEAE}"/>
    <cellStyle name="Comma 22 2 8" xfId="9675" xr:uid="{6F9CB782-E146-4B4E-B716-8C9B571455E8}"/>
    <cellStyle name="Comma 22 3" xfId="812" xr:uid="{C20A4B62-5D89-494F-B92B-1753C09C7FC2}"/>
    <cellStyle name="Comma 22 3 2" xfId="1816" xr:uid="{4B66B68D-6970-414F-8EF4-F73212071824}"/>
    <cellStyle name="Comma 22 3 2 2" xfId="4895" xr:uid="{76442EE2-E7D3-46D4-B720-0BA76941241C}"/>
    <cellStyle name="Comma 22 3 2 2 2" xfId="13948" xr:uid="{29B7A173-15A4-4387-849E-92B27EF4000C}"/>
    <cellStyle name="Comma 22 3 2 3" xfId="7909" xr:uid="{28CEB09D-2A0D-413F-801D-1092F5F83B4C}"/>
    <cellStyle name="Comma 22 3 2 3 2" xfId="16962" xr:uid="{4949DBE0-F7E8-48DC-BA91-84CD993267F1}"/>
    <cellStyle name="Comma 22 3 2 4" xfId="10930" xr:uid="{36E8C301-2B68-4D03-A0E7-A2F49253C866}"/>
    <cellStyle name="Comma 22 3 3" xfId="2820" xr:uid="{DC4D4B28-FEB1-4D7B-A1FE-E19787052FA2}"/>
    <cellStyle name="Comma 22 3 3 2" xfId="5899" xr:uid="{C197A491-85A1-413F-89C3-6FC9493D9808}"/>
    <cellStyle name="Comma 22 3 3 2 2" xfId="14952" xr:uid="{46E8CA0A-3BF5-4A06-9951-74713B4E0B60}"/>
    <cellStyle name="Comma 22 3 3 3" xfId="8913" xr:uid="{DC7653B7-1AAA-4108-B5EE-83445F69990B}"/>
    <cellStyle name="Comma 22 3 3 3 2" xfId="17966" xr:uid="{13870441-6327-4662-8892-C3A1FC34B8B8}"/>
    <cellStyle name="Comma 22 3 3 4" xfId="11934" xr:uid="{A5A6DCE1-F88D-4C24-991B-8C488EE8AC24}"/>
    <cellStyle name="Comma 22 3 4" xfId="3891" xr:uid="{377B4B25-9DD8-4A11-8DBB-BD96628712D9}"/>
    <cellStyle name="Comma 22 3 4 2" xfId="12944" xr:uid="{88C951A3-F1B0-4245-A4C1-D31ADCF2A367}"/>
    <cellStyle name="Comma 22 3 5" xfId="6905" xr:uid="{1106683D-396E-4A69-AA76-8CD8CE39630E}"/>
    <cellStyle name="Comma 22 3 5 2" xfId="15958" xr:uid="{429949B0-44F0-4869-B042-96F966733070}"/>
    <cellStyle name="Comma 22 3 6" xfId="9926" xr:uid="{50437EB6-067B-4F7D-A048-35E90E8555F7}"/>
    <cellStyle name="Comma 22 4" xfId="813" xr:uid="{1DBEE549-D2CE-4D7C-BF9B-66EE4C7F5D32}"/>
    <cellStyle name="Comma 22 4 2" xfId="1817" xr:uid="{C5B070CF-EA5F-43DF-8920-CDF69DD317AE}"/>
    <cellStyle name="Comma 22 4 2 2" xfId="4896" xr:uid="{879A59B1-B516-4F42-8575-A95F5755B68F}"/>
    <cellStyle name="Comma 22 4 2 2 2" xfId="13949" xr:uid="{3E3766D1-1E4C-4486-8539-387DD075C303}"/>
    <cellStyle name="Comma 22 4 2 3" xfId="7910" xr:uid="{FE79CAA4-8162-403D-915B-2AD678C8B66C}"/>
    <cellStyle name="Comma 22 4 2 3 2" xfId="16963" xr:uid="{A7624749-A3A3-4E8F-AF9E-3321762977E5}"/>
    <cellStyle name="Comma 22 4 2 4" xfId="10931" xr:uid="{D4F4BFD6-3C22-40A0-B844-CD6022379780}"/>
    <cellStyle name="Comma 22 4 3" xfId="2821" xr:uid="{C2047612-D1E0-4963-8DE9-1B12A78F8791}"/>
    <cellStyle name="Comma 22 4 3 2" xfId="5900" xr:uid="{ECA4CD81-E12F-49A6-9D17-3BB1BB021802}"/>
    <cellStyle name="Comma 22 4 3 2 2" xfId="14953" xr:uid="{8172C2AD-EC69-431B-B945-B0054D43E8A5}"/>
    <cellStyle name="Comma 22 4 3 3" xfId="8914" xr:uid="{5CCE65E0-1911-4A5D-80E7-11FC2B10E4E1}"/>
    <cellStyle name="Comma 22 4 3 3 2" xfId="17967" xr:uid="{5E2E7716-91F1-44B9-9BD7-FE7B3C140863}"/>
    <cellStyle name="Comma 22 4 3 4" xfId="11935" xr:uid="{CD75D250-0750-4E4E-AAFA-DD329950D36F}"/>
    <cellStyle name="Comma 22 4 4" xfId="3892" xr:uid="{207E921B-6BB0-49D3-A865-93E479F6DDFA}"/>
    <cellStyle name="Comma 22 4 4 2" xfId="12945" xr:uid="{F296DBCF-83F3-4137-9766-006ACDA7ADCC}"/>
    <cellStyle name="Comma 22 4 5" xfId="6906" xr:uid="{FCA448B5-E64F-402C-B72A-968E414E46E6}"/>
    <cellStyle name="Comma 22 4 5 2" xfId="15959" xr:uid="{D6D4EABF-C579-43E2-A863-A0989DC1D442}"/>
    <cellStyle name="Comma 22 4 6" xfId="9927" xr:uid="{8672E139-6A59-4025-BAB7-4C06DAF7E4C4}"/>
    <cellStyle name="Comma 22 5" xfId="1396" xr:uid="{C3AAE465-0DAB-4831-9086-32617FB95F6A}"/>
    <cellStyle name="Comma 22 5 2" xfId="4475" xr:uid="{C22F0BA2-52D5-49E7-989C-69647B59075E}"/>
    <cellStyle name="Comma 22 5 2 2" xfId="13528" xr:uid="{03781DB5-41E8-4BB8-982B-EBFEC1658820}"/>
    <cellStyle name="Comma 22 5 3" xfId="7489" xr:uid="{14A53670-943E-4C01-9429-0B3B9A78C562}"/>
    <cellStyle name="Comma 22 5 3 2" xfId="16542" xr:uid="{781F3C37-56FC-486B-BA97-D87B0CAA5A4C}"/>
    <cellStyle name="Comma 22 5 4" xfId="10510" xr:uid="{E1199C25-144A-4964-8144-3AA3A578EB0C}"/>
    <cellStyle name="Comma 22 6" xfId="2400" xr:uid="{4DD5E637-70CB-4B5F-A4BF-28C6E7BD55C5}"/>
    <cellStyle name="Comma 22 6 2" xfId="5479" xr:uid="{9A718BCB-6BFA-483E-99FB-A1941CA5F09A}"/>
    <cellStyle name="Comma 22 6 2 2" xfId="14532" xr:uid="{D98B7A88-2F89-4A2A-B07B-70E74798D866}"/>
    <cellStyle name="Comma 22 6 3" xfId="8493" xr:uid="{247CF2F3-8FC0-4FEA-8D6E-6A7688020573}"/>
    <cellStyle name="Comma 22 6 3 2" xfId="17546" xr:uid="{960F7E20-E205-4862-8D4C-495F8BAE330B}"/>
    <cellStyle name="Comma 22 6 4" xfId="11514" xr:uid="{1D1C3A26-8AE6-4291-9503-C694E6602A79}"/>
    <cellStyle name="Comma 22 7" xfId="3469" xr:uid="{012C0A8D-A9B0-480A-8DC4-AC31385CD3B9}"/>
    <cellStyle name="Comma 22 7 2" xfId="12522" xr:uid="{7DD34A35-792C-486D-AF77-81D9EC771EAD}"/>
    <cellStyle name="Comma 22 8" xfId="6483" xr:uid="{AE8678A9-D46C-4FBA-9071-0A1C850C2113}"/>
    <cellStyle name="Comma 22 8 2" xfId="15536" xr:uid="{4FBFC425-9DF6-4BAC-9BBF-33301F37505C}"/>
    <cellStyle name="Comma 22 9" xfId="9503" xr:uid="{A392A132-7331-49E2-9D6B-EB3ECD09CEA2}"/>
    <cellStyle name="Comma 23" xfId="378" xr:uid="{E1D5F807-A6E9-4E0B-8AF7-E12BBAD98446}"/>
    <cellStyle name="Comma 23 2" xfId="565" xr:uid="{B6B37D29-C833-4EA3-A78E-3C2D514C974B}"/>
    <cellStyle name="Comma 23 2 2" xfId="814" xr:uid="{11F44E47-4E23-46DC-A4CD-6AE94F6466CE}"/>
    <cellStyle name="Comma 23 2 2 2" xfId="1818" xr:uid="{02EB59AF-E884-451F-976B-C0AB829C4B16}"/>
    <cellStyle name="Comma 23 2 2 2 2" xfId="4897" xr:uid="{513D548F-4D2A-4E11-BFDF-AA5BD6B2060F}"/>
    <cellStyle name="Comma 23 2 2 2 2 2" xfId="13950" xr:uid="{1CEB5867-08FE-426F-84E0-BB9DA0EDE2A3}"/>
    <cellStyle name="Comma 23 2 2 2 3" xfId="7911" xr:uid="{6EBA2E98-9AC9-4EE0-9EB0-98498B9DAD0E}"/>
    <cellStyle name="Comma 23 2 2 2 3 2" xfId="16964" xr:uid="{38C34984-F22F-40B8-A1D2-EC95D024A9B1}"/>
    <cellStyle name="Comma 23 2 2 2 4" xfId="10932" xr:uid="{8EE041FE-7E9B-4D33-B755-8422EBA169DB}"/>
    <cellStyle name="Comma 23 2 2 3" xfId="2822" xr:uid="{2CEB7F4C-95AB-4778-822C-74DC0C8A5F20}"/>
    <cellStyle name="Comma 23 2 2 3 2" xfId="5901" xr:uid="{7B68E6FD-829C-4C50-8AC2-1C83109CFB84}"/>
    <cellStyle name="Comma 23 2 2 3 2 2" xfId="14954" xr:uid="{FB30DF7C-CC02-4175-B450-8E28F6FA7970}"/>
    <cellStyle name="Comma 23 2 2 3 3" xfId="8915" xr:uid="{FBCF5DB6-4CB7-41A4-9F67-1D210B680AA1}"/>
    <cellStyle name="Comma 23 2 2 3 3 2" xfId="17968" xr:uid="{BBDC54B8-9F25-4EF3-82B8-68F29B0AF169}"/>
    <cellStyle name="Comma 23 2 2 3 4" xfId="11936" xr:uid="{74A657C3-9001-4E2D-BDD5-84646BDDAD02}"/>
    <cellStyle name="Comma 23 2 2 4" xfId="3893" xr:uid="{F6F2E280-52CB-4B17-A750-57FAA30284AD}"/>
    <cellStyle name="Comma 23 2 2 4 2" xfId="12946" xr:uid="{F106642A-6BFF-484F-BFB6-27D41D3EF84A}"/>
    <cellStyle name="Comma 23 2 2 5" xfId="6907" xr:uid="{9261DCD2-A4DC-46E6-AC11-3F40EABB9AC3}"/>
    <cellStyle name="Comma 23 2 2 5 2" xfId="15960" xr:uid="{F4E4DF75-83AD-496A-85A4-1261FD5064A8}"/>
    <cellStyle name="Comma 23 2 2 6" xfId="9928" xr:uid="{DD3B1CD9-C259-411E-B4F1-6E1C9BBF4A54}"/>
    <cellStyle name="Comma 23 2 3" xfId="815" xr:uid="{DE4B0DA3-E48C-457C-9A27-0DC25DB99400}"/>
    <cellStyle name="Comma 23 2 3 2" xfId="1819" xr:uid="{3ABD6D74-D3A2-4A79-903F-6B1B46C16612}"/>
    <cellStyle name="Comma 23 2 3 2 2" xfId="4898" xr:uid="{53102C67-0605-42CE-9AD5-BF88887416CB}"/>
    <cellStyle name="Comma 23 2 3 2 2 2" xfId="13951" xr:uid="{2BED1140-4CD0-44BC-9698-B19EABFEB09D}"/>
    <cellStyle name="Comma 23 2 3 2 3" xfId="7912" xr:uid="{CF35643E-FFDE-4165-8CED-36466BD9553C}"/>
    <cellStyle name="Comma 23 2 3 2 3 2" xfId="16965" xr:uid="{75667951-E4E7-4E10-AD12-FDD27899C7B0}"/>
    <cellStyle name="Comma 23 2 3 2 4" xfId="10933" xr:uid="{0DA6348A-A1C8-4033-A3E8-F4C465B421D9}"/>
    <cellStyle name="Comma 23 2 3 3" xfId="2823" xr:uid="{8310FBBD-7856-4638-A70E-39743D77F99F}"/>
    <cellStyle name="Comma 23 2 3 3 2" xfId="5902" xr:uid="{EC63AC48-7C23-46F4-AD61-827288AFC287}"/>
    <cellStyle name="Comma 23 2 3 3 2 2" xfId="14955" xr:uid="{18BE4CD6-07A0-49F4-8C56-194EE93595EA}"/>
    <cellStyle name="Comma 23 2 3 3 3" xfId="8916" xr:uid="{05306BFE-E63C-454F-808F-998298FB790E}"/>
    <cellStyle name="Comma 23 2 3 3 3 2" xfId="17969" xr:uid="{798CAFF4-AB3B-4F84-A35A-A2857ED4263B}"/>
    <cellStyle name="Comma 23 2 3 3 4" xfId="11937" xr:uid="{440E72D7-BBFE-4D33-BF50-C4310A3D7AC4}"/>
    <cellStyle name="Comma 23 2 3 4" xfId="3894" xr:uid="{8ECC9B90-7B31-4FD6-A27C-787527D2241A}"/>
    <cellStyle name="Comma 23 2 3 4 2" xfId="12947" xr:uid="{116FE49D-8726-496D-B5A5-21B18A71AF3C}"/>
    <cellStyle name="Comma 23 2 3 5" xfId="6908" xr:uid="{E0A337C1-E790-4118-BDD6-48F9FE1547C3}"/>
    <cellStyle name="Comma 23 2 3 5 2" xfId="15961" xr:uid="{AC2215A9-D03D-466C-96B5-EF9681A1E828}"/>
    <cellStyle name="Comma 23 2 3 6" xfId="9929" xr:uid="{D13A1DB1-B122-4ECB-8708-FD06DF5F2219}"/>
    <cellStyle name="Comma 23 2 4" xfId="1571" xr:uid="{A05D7FA6-9726-4AA5-A709-3A113D46DF6F}"/>
    <cellStyle name="Comma 23 2 4 2" xfId="4650" xr:uid="{7F261BC7-519F-4534-B968-1116D346DB27}"/>
    <cellStyle name="Comma 23 2 4 2 2" xfId="13703" xr:uid="{E65EAC06-F1FF-4157-A3C4-A6635785120A}"/>
    <cellStyle name="Comma 23 2 4 3" xfId="7664" xr:uid="{5BE02C27-8C03-44BB-A234-5CAE7A69C8C0}"/>
    <cellStyle name="Comma 23 2 4 3 2" xfId="16717" xr:uid="{E7C6D592-7350-451E-A856-565FD8C5C5F6}"/>
    <cellStyle name="Comma 23 2 4 4" xfId="10685" xr:uid="{94498A27-E7E5-4843-A362-377B9E3F07B5}"/>
    <cellStyle name="Comma 23 2 5" xfId="2575" xr:uid="{2E1785FF-3218-43D1-A926-FE530BC7DDFB}"/>
    <cellStyle name="Comma 23 2 5 2" xfId="5654" xr:uid="{10E8D621-EB4F-4EE3-B5E6-22A528B46B16}"/>
    <cellStyle name="Comma 23 2 5 2 2" xfId="14707" xr:uid="{4FAC3969-5E34-4B65-9CF0-D0EB21CEFE66}"/>
    <cellStyle name="Comma 23 2 5 3" xfId="8668" xr:uid="{A14665A2-200B-44E1-B0FD-2852992C3999}"/>
    <cellStyle name="Comma 23 2 5 3 2" xfId="17721" xr:uid="{254E6CCE-832D-4C0F-9B10-A5595EF40283}"/>
    <cellStyle name="Comma 23 2 5 4" xfId="11689" xr:uid="{DD04B466-5A7F-4F07-A2EF-793748F92E46}"/>
    <cellStyle name="Comma 23 2 6" xfId="3646" xr:uid="{16165D4D-4B8A-4553-B0A4-5CEA160AF383}"/>
    <cellStyle name="Comma 23 2 6 2" xfId="12699" xr:uid="{BC512A86-28D4-4238-9D19-C05D7354A867}"/>
    <cellStyle name="Comma 23 2 7" xfId="6660" xr:uid="{7DAB4798-D86F-4304-AEF6-DCB57C119C37}"/>
    <cellStyle name="Comma 23 2 7 2" xfId="15713" xr:uid="{6823CDA2-E041-43DA-98B4-7708EBAB97CA}"/>
    <cellStyle name="Comma 23 2 8" xfId="9680" xr:uid="{E0FBF2CA-945E-4C1F-98B8-90C94BC94EC8}"/>
    <cellStyle name="Comma 23 3" xfId="816" xr:uid="{37011F00-A996-49E8-8ABF-5494E3BF8C1F}"/>
    <cellStyle name="Comma 23 3 2" xfId="1820" xr:uid="{FCAB1E6B-B945-403D-8982-C7F5A15C6A46}"/>
    <cellStyle name="Comma 23 3 2 2" xfId="4899" xr:uid="{EF477F63-6882-4274-B3F4-15907A7D2DDF}"/>
    <cellStyle name="Comma 23 3 2 2 2" xfId="13952" xr:uid="{6670EDC8-8772-418C-9B17-1166BCFA8D73}"/>
    <cellStyle name="Comma 23 3 2 3" xfId="7913" xr:uid="{D96BC60B-9C70-4868-B610-3C50DDD778F4}"/>
    <cellStyle name="Comma 23 3 2 3 2" xfId="16966" xr:uid="{59D9DAA5-1EBD-45DD-A381-0B08AF46A8DD}"/>
    <cellStyle name="Comma 23 3 2 4" xfId="10934" xr:uid="{A4D3B7E4-4D8E-412B-ABEA-A177FAFEF800}"/>
    <cellStyle name="Comma 23 3 3" xfId="2824" xr:uid="{E23FDFB7-B5FF-414B-B0B3-03A348C96FD8}"/>
    <cellStyle name="Comma 23 3 3 2" xfId="5903" xr:uid="{AC2CFF18-2033-4916-90C1-DB041B36CB58}"/>
    <cellStyle name="Comma 23 3 3 2 2" xfId="14956" xr:uid="{760E6438-4C70-4F08-BD53-D8C0D6716601}"/>
    <cellStyle name="Comma 23 3 3 3" xfId="8917" xr:uid="{4440D479-6D5D-4168-B2CA-FF13CE919B75}"/>
    <cellStyle name="Comma 23 3 3 3 2" xfId="17970" xr:uid="{616E55DE-5BA5-4F9B-8157-33D300E96DBA}"/>
    <cellStyle name="Comma 23 3 3 4" xfId="11938" xr:uid="{F18C6E01-E481-4E94-89FB-31C673196C41}"/>
    <cellStyle name="Comma 23 3 4" xfId="3895" xr:uid="{EEFA4721-AF6B-4E26-8C8C-A35B86F477BF}"/>
    <cellStyle name="Comma 23 3 4 2" xfId="12948" xr:uid="{80A5B3A2-5870-4477-9E56-42A76FAD9135}"/>
    <cellStyle name="Comma 23 3 5" xfId="6909" xr:uid="{CACD082A-D732-41CD-880B-E43570FDA08C}"/>
    <cellStyle name="Comma 23 3 5 2" xfId="15962" xr:uid="{682C35D9-6D80-46BE-AA81-2E8DBD6D3527}"/>
    <cellStyle name="Comma 23 3 6" xfId="9930" xr:uid="{BC023DF5-FE0C-49CB-A83A-D669A8A9177B}"/>
    <cellStyle name="Comma 23 4" xfId="817" xr:uid="{D9135B44-F34A-4E65-AFD7-0C5FCD0FACA2}"/>
    <cellStyle name="Comma 23 4 2" xfId="1821" xr:uid="{BB8A07B0-553C-46E8-8353-609AA2C51EBB}"/>
    <cellStyle name="Comma 23 4 2 2" xfId="4900" xr:uid="{D3C42628-1120-4D1D-A06E-0185364B26AE}"/>
    <cellStyle name="Comma 23 4 2 2 2" xfId="13953" xr:uid="{35D92DDF-AC95-48AD-B41C-61BDAC5912DF}"/>
    <cellStyle name="Comma 23 4 2 3" xfId="7914" xr:uid="{489AC210-5E1D-4AE9-B9A5-63084CFDB0E6}"/>
    <cellStyle name="Comma 23 4 2 3 2" xfId="16967" xr:uid="{7D1EC5A7-B1DC-4FFE-BD13-EEAA2F4CF7E6}"/>
    <cellStyle name="Comma 23 4 2 4" xfId="10935" xr:uid="{BC77E7D5-B372-4511-A0AF-28529FB33011}"/>
    <cellStyle name="Comma 23 4 3" xfId="2825" xr:uid="{3A550F18-049A-49F2-8C49-89098905617A}"/>
    <cellStyle name="Comma 23 4 3 2" xfId="5904" xr:uid="{C1564C55-2875-48FB-B265-FF4459EE94E3}"/>
    <cellStyle name="Comma 23 4 3 2 2" xfId="14957" xr:uid="{BA1FCACC-F255-4060-BA07-97E99C93420F}"/>
    <cellStyle name="Comma 23 4 3 3" xfId="8918" xr:uid="{604F0745-B4AC-4EA8-9770-C21581D41EB7}"/>
    <cellStyle name="Comma 23 4 3 3 2" xfId="17971" xr:uid="{1AF1EF49-FFEC-4315-8D77-AD7CCD7F0669}"/>
    <cellStyle name="Comma 23 4 3 4" xfId="11939" xr:uid="{77735A99-FC72-459E-859B-F067D45ACCA2}"/>
    <cellStyle name="Comma 23 4 4" xfId="3896" xr:uid="{D8876600-ED2A-41A4-9319-F4E22B6918FF}"/>
    <cellStyle name="Comma 23 4 4 2" xfId="12949" xr:uid="{75E46A41-DC08-4D75-A81C-9361797E78A0}"/>
    <cellStyle name="Comma 23 4 5" xfId="6910" xr:uid="{D0F8A0B9-C1B3-4A82-A43C-FE7A328FC795}"/>
    <cellStyle name="Comma 23 4 5 2" xfId="15963" xr:uid="{4E203A3F-D009-40FC-A503-B92B79FE37D7}"/>
    <cellStyle name="Comma 23 4 6" xfId="9931" xr:uid="{1A20E6C8-06EB-40FE-95A5-747FC9B23251}"/>
    <cellStyle name="Comma 23 5" xfId="1400" xr:uid="{810BBA30-3235-4DB5-A40C-2CA9D8134601}"/>
    <cellStyle name="Comma 23 5 2" xfId="4479" xr:uid="{FD761EB3-9414-4BFA-84C0-61402BA65F64}"/>
    <cellStyle name="Comma 23 5 2 2" xfId="13532" xr:uid="{22984047-8BEB-4ECA-88D5-AD367DDF18E9}"/>
    <cellStyle name="Comma 23 5 3" xfId="7493" xr:uid="{E5BA6DFD-4F36-4EFC-9B21-867CBEA1FA86}"/>
    <cellStyle name="Comma 23 5 3 2" xfId="16546" xr:uid="{40B51B71-1489-4C89-B565-792B94C540B6}"/>
    <cellStyle name="Comma 23 5 4" xfId="10514" xr:uid="{15ACE7C4-80A0-46BA-9621-8DFEC9A27F8A}"/>
    <cellStyle name="Comma 23 6" xfId="2404" xr:uid="{EACE67B4-2795-437F-95AB-0B2ED8BA9E60}"/>
    <cellStyle name="Comma 23 6 2" xfId="5483" xr:uid="{16D262D6-BF71-4674-B2AC-A3F8773E45CA}"/>
    <cellStyle name="Comma 23 6 2 2" xfId="14536" xr:uid="{98033B0B-CD6F-4810-B792-9CFB745A6741}"/>
    <cellStyle name="Comma 23 6 3" xfId="8497" xr:uid="{558D768D-7687-4902-9263-02DC7ABD2B48}"/>
    <cellStyle name="Comma 23 6 3 2" xfId="17550" xr:uid="{D38DFDFB-1752-46C0-9996-17CA77840A4B}"/>
    <cellStyle name="Comma 23 6 4" xfId="11518" xr:uid="{123D11F2-4172-4DFD-A3C7-5683DD13526B}"/>
    <cellStyle name="Comma 23 7" xfId="3474" xr:uid="{5091DF38-F886-401A-9907-FF0E4FA9671E}"/>
    <cellStyle name="Comma 23 7 2" xfId="12527" xr:uid="{2A877349-C692-4FCE-9B01-4DEA823EF410}"/>
    <cellStyle name="Comma 23 8" xfId="6488" xr:uid="{662E5E32-46B6-48D4-A395-FAEEBDACCA48}"/>
    <cellStyle name="Comma 23 8 2" xfId="15541" xr:uid="{B2B51B5B-20D1-4BDA-BCAA-09D2C02027F3}"/>
    <cellStyle name="Comma 23 9" xfId="9508" xr:uid="{D2F090EC-2CEA-4C92-A9FB-C45230210AE5}"/>
    <cellStyle name="Comma 24" xfId="240" xr:uid="{545D97A9-5D54-4D5E-900E-2AF5903AE32C}"/>
    <cellStyle name="Comma 24 10" xfId="9448" xr:uid="{8D041FDE-FCCA-4512-A578-755582869741}"/>
    <cellStyle name="Comma 24 2" xfId="346" xr:uid="{88F0B0BB-5367-4158-A92C-6171C6240738}"/>
    <cellStyle name="Comma 24 2 2" xfId="544" xr:uid="{552286EE-02AC-4856-B148-62ACD86E74F4}"/>
    <cellStyle name="Comma 24 2 2 2" xfId="818" xr:uid="{7FC6B7B5-672D-4619-B1DD-6201C3B4D123}"/>
    <cellStyle name="Comma 24 2 2 2 2" xfId="1822" xr:uid="{2976947B-7F85-4783-8CDD-1FB4DFA2AE7A}"/>
    <cellStyle name="Comma 24 2 2 2 2 2" xfId="4901" xr:uid="{FE671ABC-EDDE-4C7B-A155-405094CA82C2}"/>
    <cellStyle name="Comma 24 2 2 2 2 2 2" xfId="13954" xr:uid="{7F18A18C-0E03-4920-98F5-46A9904407E9}"/>
    <cellStyle name="Comma 24 2 2 2 2 3" xfId="7915" xr:uid="{4542D381-4547-4942-80CE-8F42FFEE1C7C}"/>
    <cellStyle name="Comma 24 2 2 2 2 3 2" xfId="16968" xr:uid="{33122BC1-AE23-43AE-A972-4248EDF35AFE}"/>
    <cellStyle name="Comma 24 2 2 2 2 4" xfId="10936" xr:uid="{CA863562-6E85-4C0F-BB0F-C36D33D3403B}"/>
    <cellStyle name="Comma 24 2 2 2 3" xfId="2826" xr:uid="{A1C80733-6207-4296-8A16-98DCEA4F2980}"/>
    <cellStyle name="Comma 24 2 2 2 3 2" xfId="5905" xr:uid="{0AD23C95-947D-4EDF-B813-B0470D68FABD}"/>
    <cellStyle name="Comma 24 2 2 2 3 2 2" xfId="14958" xr:uid="{B9979260-EAAF-45D1-9E3E-A900CF2C207A}"/>
    <cellStyle name="Comma 24 2 2 2 3 3" xfId="8919" xr:uid="{0411DDB0-8059-4DF5-A6D5-0FCC1659F04F}"/>
    <cellStyle name="Comma 24 2 2 2 3 3 2" xfId="17972" xr:uid="{B6864D04-EB28-4885-AC54-C9BB1A39CA89}"/>
    <cellStyle name="Comma 24 2 2 2 3 4" xfId="11940" xr:uid="{66E2C74B-BA8E-438A-92AC-3A2895062843}"/>
    <cellStyle name="Comma 24 2 2 2 4" xfId="3897" xr:uid="{E9CDFED3-4B85-4B41-952B-3866E2FD49C8}"/>
    <cellStyle name="Comma 24 2 2 2 4 2" xfId="12950" xr:uid="{0A9ECF1E-A5CF-4E4A-A0BD-6CD828BF95CB}"/>
    <cellStyle name="Comma 24 2 2 2 5" xfId="6911" xr:uid="{ADBC3153-BE6D-4042-8073-9BDD19DEE5AE}"/>
    <cellStyle name="Comma 24 2 2 2 5 2" xfId="15964" xr:uid="{8D0A6C98-6CC5-4306-BB7A-8B3A3F518158}"/>
    <cellStyle name="Comma 24 2 2 2 6" xfId="9932" xr:uid="{3BBF6F9F-7DA7-4216-9402-B9D9535E9F0A}"/>
    <cellStyle name="Comma 24 2 2 3" xfId="819" xr:uid="{5A92AE39-9AD1-46E5-884E-C4F29FA9E458}"/>
    <cellStyle name="Comma 24 2 2 3 2" xfId="1823" xr:uid="{84CD846D-02EF-4738-9BDF-F17C430137BE}"/>
    <cellStyle name="Comma 24 2 2 3 2 2" xfId="4902" xr:uid="{D6EAFC64-1BF6-4AAC-91F6-E73110C8A23A}"/>
    <cellStyle name="Comma 24 2 2 3 2 2 2" xfId="13955" xr:uid="{7ADAC7ED-676A-4100-B092-1E1E555F6858}"/>
    <cellStyle name="Comma 24 2 2 3 2 3" xfId="7916" xr:uid="{9AB53CCD-95C9-4DE9-8246-7DAA06D06486}"/>
    <cellStyle name="Comma 24 2 2 3 2 3 2" xfId="16969" xr:uid="{65831AE1-F85F-42C5-B846-7A7D5EE1F7E8}"/>
    <cellStyle name="Comma 24 2 2 3 2 4" xfId="10937" xr:uid="{3147063D-9491-4EC0-9CC2-2D78681A4B0C}"/>
    <cellStyle name="Comma 24 2 2 3 3" xfId="2827" xr:uid="{205E18C2-5A4E-4074-BBFC-4B97144E783D}"/>
    <cellStyle name="Comma 24 2 2 3 3 2" xfId="5906" xr:uid="{632EDF44-7081-4BDC-ADEC-868CC88CDB75}"/>
    <cellStyle name="Comma 24 2 2 3 3 2 2" xfId="14959" xr:uid="{3EEED332-E79D-4717-970C-6F8D99CD8FDB}"/>
    <cellStyle name="Comma 24 2 2 3 3 3" xfId="8920" xr:uid="{FFE95077-FFFB-4733-AA87-667D601D0680}"/>
    <cellStyle name="Comma 24 2 2 3 3 3 2" xfId="17973" xr:uid="{88C6B184-314A-42DB-9FFF-65D984F60498}"/>
    <cellStyle name="Comma 24 2 2 3 3 4" xfId="11941" xr:uid="{696DE1F5-7B38-4E06-8E8B-A36C4A2D8AFA}"/>
    <cellStyle name="Comma 24 2 2 3 4" xfId="3898" xr:uid="{EF4A38CF-008B-4021-839C-4F798E022091}"/>
    <cellStyle name="Comma 24 2 2 3 4 2" xfId="12951" xr:uid="{7F532474-D66D-4C4A-ADBB-D4FD68DDCE99}"/>
    <cellStyle name="Comma 24 2 2 3 5" xfId="6912" xr:uid="{EDB944A8-1909-4DBE-891E-C1D8839E8585}"/>
    <cellStyle name="Comma 24 2 2 3 5 2" xfId="15965" xr:uid="{71A5FD33-899F-467A-A6F1-BC385B2010D0}"/>
    <cellStyle name="Comma 24 2 2 3 6" xfId="9933" xr:uid="{9AC7D4B9-15FF-440B-A967-CF562BB4BE85}"/>
    <cellStyle name="Comma 24 2 2 4" xfId="1551" xr:uid="{D0B0C80B-DF67-4E1F-9D90-8E334D379F1D}"/>
    <cellStyle name="Comma 24 2 2 4 2" xfId="4630" xr:uid="{C6F0C690-2EAA-42CB-8AAD-0D4C7CDEEEEE}"/>
    <cellStyle name="Comma 24 2 2 4 2 2" xfId="13683" xr:uid="{B7E360A9-0442-4478-AF29-8EA94893CB1F}"/>
    <cellStyle name="Comma 24 2 2 4 3" xfId="7644" xr:uid="{5D7699CA-82BD-4122-876F-35538BC632B0}"/>
    <cellStyle name="Comma 24 2 2 4 3 2" xfId="16697" xr:uid="{13750AA3-0151-4BEB-ADF0-35E98461341E}"/>
    <cellStyle name="Comma 24 2 2 4 4" xfId="10665" xr:uid="{CEA99DB7-5EF8-47EB-8E04-36482BFD2487}"/>
    <cellStyle name="Comma 24 2 2 5" xfId="2555" xr:uid="{9D98EE2D-C62E-415B-8041-B9103D166DB5}"/>
    <cellStyle name="Comma 24 2 2 5 2" xfId="5634" xr:uid="{5DE5C8C8-C316-45E8-818B-8A675B63E0F4}"/>
    <cellStyle name="Comma 24 2 2 5 2 2" xfId="14687" xr:uid="{29A5F9B6-5CC9-4D9A-AE88-AE6579DF4B8C}"/>
    <cellStyle name="Comma 24 2 2 5 3" xfId="8648" xr:uid="{92AF6B45-8CD6-40C3-B7EE-88B9ABE0C5E6}"/>
    <cellStyle name="Comma 24 2 2 5 3 2" xfId="17701" xr:uid="{DFE255F9-EEE1-438B-AD24-22E3EF625F44}"/>
    <cellStyle name="Comma 24 2 2 5 4" xfId="11669" xr:uid="{6CB9B7CD-EE13-4960-94F5-B5B4C6092E9E}"/>
    <cellStyle name="Comma 24 2 2 6" xfId="3625" xr:uid="{44978967-AABA-4229-81B1-AF892E015974}"/>
    <cellStyle name="Comma 24 2 2 6 2" xfId="12678" xr:uid="{B01C78BB-FA89-4D45-BA44-48C79790D34D}"/>
    <cellStyle name="Comma 24 2 2 7" xfId="6639" xr:uid="{565DC74D-55C6-4E23-A1CB-9ECEFADE4EFB}"/>
    <cellStyle name="Comma 24 2 2 7 2" xfId="15692" xr:uid="{EC59A5E8-1FA8-46A9-B7AB-23EB25CE97FA}"/>
    <cellStyle name="Comma 24 2 2 8" xfId="9659" xr:uid="{7EC29915-3CF7-4A39-8DD5-14A3BC2A96B0}"/>
    <cellStyle name="Comma 24 2 3" xfId="820" xr:uid="{427554DA-4978-4613-BA63-4477920617AF}"/>
    <cellStyle name="Comma 24 2 3 2" xfId="1824" xr:uid="{BD6AA20C-8B38-4FF9-9FD0-979156B10D01}"/>
    <cellStyle name="Comma 24 2 3 2 2" xfId="4903" xr:uid="{469998D9-1CD7-49AC-9F89-A96A79ADB5BF}"/>
    <cellStyle name="Comma 24 2 3 2 2 2" xfId="13956" xr:uid="{7D6903F4-F679-4DA2-AF52-B5C3E3CF929A}"/>
    <cellStyle name="Comma 24 2 3 2 3" xfId="7917" xr:uid="{53DAB918-46DE-4CB5-A497-DB09ECA7EDF6}"/>
    <cellStyle name="Comma 24 2 3 2 3 2" xfId="16970" xr:uid="{A0667590-0E70-44E6-AA84-A73368B52905}"/>
    <cellStyle name="Comma 24 2 3 2 4" xfId="10938" xr:uid="{72670BCC-E90C-4FEF-9E15-CBD1F5EB26DC}"/>
    <cellStyle name="Comma 24 2 3 3" xfId="2828" xr:uid="{A3926F7D-9F00-4A24-A687-DB9B42D9E3B6}"/>
    <cellStyle name="Comma 24 2 3 3 2" xfId="5907" xr:uid="{D2AC5BD5-3879-4E9F-9B8A-E016EDA1E389}"/>
    <cellStyle name="Comma 24 2 3 3 2 2" xfId="14960" xr:uid="{CBEFF9D8-478D-4A54-8DA3-9AD7ABC95535}"/>
    <cellStyle name="Comma 24 2 3 3 3" xfId="8921" xr:uid="{85F6988F-99B4-4A8E-BAFF-6BC4BE39F0AC}"/>
    <cellStyle name="Comma 24 2 3 3 3 2" xfId="17974" xr:uid="{03FAB763-8F63-4079-8B3B-CF19EBA0B60C}"/>
    <cellStyle name="Comma 24 2 3 3 4" xfId="11942" xr:uid="{02D1699E-9742-404E-87E5-7F7C2942A71F}"/>
    <cellStyle name="Comma 24 2 3 4" xfId="3899" xr:uid="{008968C0-F50B-4703-ABE2-F2CD15B46C7D}"/>
    <cellStyle name="Comma 24 2 3 4 2" xfId="12952" xr:uid="{481E0C93-787F-41BB-90FD-453F6BFCEEC3}"/>
    <cellStyle name="Comma 24 2 3 5" xfId="6913" xr:uid="{A66D0AAC-68EF-4B82-8C67-0EA526E5CB8E}"/>
    <cellStyle name="Comma 24 2 3 5 2" xfId="15966" xr:uid="{E7D7E876-DD4D-41A7-A6AF-A0B945F9D8E7}"/>
    <cellStyle name="Comma 24 2 3 6" xfId="9934" xr:uid="{82B5ADB9-D8C5-4FC3-9E8C-8E153A825FF1}"/>
    <cellStyle name="Comma 24 2 4" xfId="821" xr:uid="{3C002EA8-7FD2-4EF1-BA6F-5F796E48BB59}"/>
    <cellStyle name="Comma 24 2 4 2" xfId="1825" xr:uid="{AD1BE9F1-1084-4E74-9006-C361F0AB96DE}"/>
    <cellStyle name="Comma 24 2 4 2 2" xfId="4904" xr:uid="{557831F9-199A-46D8-AA57-FFB0B49AAF6E}"/>
    <cellStyle name="Comma 24 2 4 2 2 2" xfId="13957" xr:uid="{7F229EA0-817D-4246-A780-21FB2D721ADE}"/>
    <cellStyle name="Comma 24 2 4 2 3" xfId="7918" xr:uid="{4C7E46E8-092C-4EE0-8330-57F3524B49A0}"/>
    <cellStyle name="Comma 24 2 4 2 3 2" xfId="16971" xr:uid="{8EEBAD7E-54B9-4ECE-9815-294A9BE759AF}"/>
    <cellStyle name="Comma 24 2 4 2 4" xfId="10939" xr:uid="{81598A65-C00F-4902-AA4D-7C0723916545}"/>
    <cellStyle name="Comma 24 2 4 3" xfId="2829" xr:uid="{7BF2299B-9064-49DD-87AA-FF31D7C78212}"/>
    <cellStyle name="Comma 24 2 4 3 2" xfId="5908" xr:uid="{59CD54F8-DE56-4AB1-BAB1-B743BD4DC030}"/>
    <cellStyle name="Comma 24 2 4 3 2 2" xfId="14961" xr:uid="{B97EC916-A686-4F2C-BEDA-09C42131010A}"/>
    <cellStyle name="Comma 24 2 4 3 3" xfId="8922" xr:uid="{30AC918F-D750-46EF-9AFC-D4DF1A479048}"/>
    <cellStyle name="Comma 24 2 4 3 3 2" xfId="17975" xr:uid="{9AA7B1E0-CCB6-4D53-B036-CF380899175D}"/>
    <cellStyle name="Comma 24 2 4 3 4" xfId="11943" xr:uid="{0BF73CBE-3BFC-4312-AA19-D733392FCA86}"/>
    <cellStyle name="Comma 24 2 4 4" xfId="3900" xr:uid="{1C83E623-48E2-4DFE-A8DD-BA2F07F3F0F4}"/>
    <cellStyle name="Comma 24 2 4 4 2" xfId="12953" xr:uid="{2D8E48CB-0115-4560-B551-2269EFC42D7A}"/>
    <cellStyle name="Comma 24 2 4 5" xfId="6914" xr:uid="{4FF79123-FA2C-4A1F-8777-71B4B6B9CCA7}"/>
    <cellStyle name="Comma 24 2 4 5 2" xfId="15967" xr:uid="{21B5EA09-B7B3-41B9-A1D5-17DF2A9DDC42}"/>
    <cellStyle name="Comma 24 2 4 6" xfId="9935" xr:uid="{6C422D30-34C0-40D0-B3F0-84BA19C1F604}"/>
    <cellStyle name="Comma 24 2 5" xfId="1380" xr:uid="{DB6AFDAD-B519-40FE-BC7A-06D0498AD634}"/>
    <cellStyle name="Comma 24 2 5 2" xfId="4459" xr:uid="{66407C8D-1857-4387-A542-C6EF42EB4549}"/>
    <cellStyle name="Comma 24 2 5 2 2" xfId="13512" xr:uid="{A497E436-FCAE-4869-B673-176EA2361F7D}"/>
    <cellStyle name="Comma 24 2 5 3" xfId="7473" xr:uid="{DE40CCBD-F521-47F7-95BC-0E4B6D75C339}"/>
    <cellStyle name="Comma 24 2 5 3 2" xfId="16526" xr:uid="{FDF0803C-5913-494C-BB44-89C63DC87515}"/>
    <cellStyle name="Comma 24 2 5 4" xfId="10494" xr:uid="{6DDBF32A-7E7B-4670-9BAC-2A6E9F40423B}"/>
    <cellStyle name="Comma 24 2 6" xfId="2384" xr:uid="{1B22A1F0-93EE-40C8-99B8-38D6D019E588}"/>
    <cellStyle name="Comma 24 2 6 2" xfId="5463" xr:uid="{D0E20246-0EA3-4D63-B603-6E18D705C577}"/>
    <cellStyle name="Comma 24 2 6 2 2" xfId="14516" xr:uid="{E015CB52-9580-4788-BD21-397346A55015}"/>
    <cellStyle name="Comma 24 2 6 3" xfId="8477" xr:uid="{962F5924-8B36-4C2C-A45E-BA5AACAEF790}"/>
    <cellStyle name="Comma 24 2 6 3 2" xfId="17530" xr:uid="{F9972A91-1EC9-4FB4-9288-D4E642314456}"/>
    <cellStyle name="Comma 24 2 6 4" xfId="11498" xr:uid="{8BB01A2B-C8A1-49A9-8546-9431E6E4E483}"/>
    <cellStyle name="Comma 24 2 7" xfId="3453" xr:uid="{01B1193F-001F-421A-90DC-5CED1906A416}"/>
    <cellStyle name="Comma 24 2 7 2" xfId="12506" xr:uid="{9003133D-6353-41B8-9DA0-752438FFBD84}"/>
    <cellStyle name="Comma 24 2 8" xfId="6467" xr:uid="{D93C31FB-839F-451E-8203-7F894D70DB67}"/>
    <cellStyle name="Comma 24 2 8 2" xfId="15520" xr:uid="{2F9219EE-CF28-4BB8-96A4-F01A29DE83F6}"/>
    <cellStyle name="Comma 24 2 9" xfId="9487" xr:uid="{2CDEEFB1-2AD0-4F95-8DE7-5CCBC175120B}"/>
    <cellStyle name="Comma 24 3" xfId="504" xr:uid="{63BD6ADE-4AD9-4A24-806A-D1F77D1EAC26}"/>
    <cellStyle name="Comma 24 3 2" xfId="822" xr:uid="{F07F36E5-35CA-4350-8B39-C54AF0A82209}"/>
    <cellStyle name="Comma 24 3 2 2" xfId="1826" xr:uid="{4935CF1A-BD32-4502-B80D-38CB81951D68}"/>
    <cellStyle name="Comma 24 3 2 2 2" xfId="4905" xr:uid="{89BDC26A-8C46-48BA-A4E5-40B32EADDCD7}"/>
    <cellStyle name="Comma 24 3 2 2 2 2" xfId="13958" xr:uid="{0547EDD1-FA1D-469E-8914-1E573645A362}"/>
    <cellStyle name="Comma 24 3 2 2 3" xfId="7919" xr:uid="{7C287D48-9142-4433-94AB-7FF9FD7B3B77}"/>
    <cellStyle name="Comma 24 3 2 2 3 2" xfId="16972" xr:uid="{112F1659-6DAC-4CD9-9BDF-27E0BB740495}"/>
    <cellStyle name="Comma 24 3 2 2 4" xfId="10940" xr:uid="{28D41964-6104-4B53-8F1F-4D558462A685}"/>
    <cellStyle name="Comma 24 3 2 3" xfId="2830" xr:uid="{7A61D298-59A1-4281-BCC9-A816580AFA6D}"/>
    <cellStyle name="Comma 24 3 2 3 2" xfId="5909" xr:uid="{BE9F9E33-6714-43CD-8DA4-C9D2921F08C8}"/>
    <cellStyle name="Comma 24 3 2 3 2 2" xfId="14962" xr:uid="{B7609E58-33FD-47E6-884F-484E638CEBAF}"/>
    <cellStyle name="Comma 24 3 2 3 3" xfId="8923" xr:uid="{B5AC0173-BC70-4D2B-A781-3D8DA23AAB8D}"/>
    <cellStyle name="Comma 24 3 2 3 3 2" xfId="17976" xr:uid="{EDA353BA-5D4B-4593-9394-2D465831A3F9}"/>
    <cellStyle name="Comma 24 3 2 3 4" xfId="11944" xr:uid="{9A89C5AB-892D-4612-B393-49600CBFD507}"/>
    <cellStyle name="Comma 24 3 2 4" xfId="3901" xr:uid="{39814FBE-4219-4B42-8A96-69E934C83ECF}"/>
    <cellStyle name="Comma 24 3 2 4 2" xfId="12954" xr:uid="{66A91DAC-8435-479C-827F-7CE2FDCDAB41}"/>
    <cellStyle name="Comma 24 3 2 5" xfId="6915" xr:uid="{EDF97770-D62B-4559-BA0E-CEF13FF4A9C2}"/>
    <cellStyle name="Comma 24 3 2 5 2" xfId="15968" xr:uid="{27020D84-A0E1-4914-8DEF-D81B10F8CE20}"/>
    <cellStyle name="Comma 24 3 2 6" xfId="9936" xr:uid="{D00147F2-98B3-4409-BD41-AFEF84F27BBF}"/>
    <cellStyle name="Comma 24 3 3" xfId="823" xr:uid="{2C0E4CD1-5654-4103-BD26-1370F0E3B5A0}"/>
    <cellStyle name="Comma 24 3 3 2" xfId="1827" xr:uid="{E18A0031-CF03-43A9-850B-394472E3BC20}"/>
    <cellStyle name="Comma 24 3 3 2 2" xfId="4906" xr:uid="{16AC0C34-DCE8-4F58-837D-550762A8DE0F}"/>
    <cellStyle name="Comma 24 3 3 2 2 2" xfId="13959" xr:uid="{915E8FB5-077A-4D33-945B-928101BC644C}"/>
    <cellStyle name="Comma 24 3 3 2 3" xfId="7920" xr:uid="{45909BAF-B237-4C45-90E9-3D453FFB288D}"/>
    <cellStyle name="Comma 24 3 3 2 3 2" xfId="16973" xr:uid="{32E277EB-9C19-48D9-A0D0-4DD7A688FB77}"/>
    <cellStyle name="Comma 24 3 3 2 4" xfId="10941" xr:uid="{BB307053-B257-4C96-B353-434DE979FDE1}"/>
    <cellStyle name="Comma 24 3 3 3" xfId="2831" xr:uid="{468DDCE9-8E05-419C-BA74-9702E0840539}"/>
    <cellStyle name="Comma 24 3 3 3 2" xfId="5910" xr:uid="{BC04C9E2-BECE-4E00-9698-E00AE9E53888}"/>
    <cellStyle name="Comma 24 3 3 3 2 2" xfId="14963" xr:uid="{9C1BDB85-5E3A-44EF-B070-79ED974CBFE2}"/>
    <cellStyle name="Comma 24 3 3 3 3" xfId="8924" xr:uid="{3A649334-1C53-4B63-8B59-BEA26FA2FF3B}"/>
    <cellStyle name="Comma 24 3 3 3 3 2" xfId="17977" xr:uid="{51155698-1AF2-4BA1-B0E3-98DB0705AC83}"/>
    <cellStyle name="Comma 24 3 3 3 4" xfId="11945" xr:uid="{04F30E64-E492-4C4F-87A1-BF543FFBEA7F}"/>
    <cellStyle name="Comma 24 3 3 4" xfId="3902" xr:uid="{5060F563-2818-4C33-B63F-03F0A3F8CDA2}"/>
    <cellStyle name="Comma 24 3 3 4 2" xfId="12955" xr:uid="{BF87BF69-866B-4DE0-9FD4-C2513119B36F}"/>
    <cellStyle name="Comma 24 3 3 5" xfId="6916" xr:uid="{ACF5B004-88DE-4ADB-9FC7-60073EB8CE27}"/>
    <cellStyle name="Comma 24 3 3 5 2" xfId="15969" xr:uid="{C5682751-CC76-4D75-A4B3-5125752E4446}"/>
    <cellStyle name="Comma 24 3 3 6" xfId="9937" xr:uid="{8F0F8F56-7FA5-49D2-8A4A-75024A37548A}"/>
    <cellStyle name="Comma 24 3 4" xfId="1512" xr:uid="{709F9936-2E15-41E8-9186-A52AFD760B08}"/>
    <cellStyle name="Comma 24 3 4 2" xfId="4591" xr:uid="{BC73CCD8-75A7-45D2-B50F-53FF854B032B}"/>
    <cellStyle name="Comma 24 3 4 2 2" xfId="13644" xr:uid="{66B216B3-A4A1-4EFF-B598-DD2343380CF4}"/>
    <cellStyle name="Comma 24 3 4 3" xfId="7605" xr:uid="{2823B504-8310-4739-9720-E0D4DF2A414A}"/>
    <cellStyle name="Comma 24 3 4 3 2" xfId="16658" xr:uid="{2C4428C3-61A8-4D5F-B492-884BE5774AE1}"/>
    <cellStyle name="Comma 24 3 4 4" xfId="10626" xr:uid="{C623CE0B-5F27-49AC-AA6D-6065C43CA830}"/>
    <cellStyle name="Comma 24 3 5" xfId="2516" xr:uid="{DB442A90-88B3-4E03-885F-653EF68BBCB4}"/>
    <cellStyle name="Comma 24 3 5 2" xfId="5595" xr:uid="{88F71676-0E86-45FE-8D8F-8F619EF02D5F}"/>
    <cellStyle name="Comma 24 3 5 2 2" xfId="14648" xr:uid="{8E2D43E6-798B-4ABF-A810-CA5028D5259F}"/>
    <cellStyle name="Comma 24 3 5 3" xfId="8609" xr:uid="{DF0C3B2F-89CF-451C-8CCF-8408669BA02B}"/>
    <cellStyle name="Comma 24 3 5 3 2" xfId="17662" xr:uid="{5DF93238-428F-4220-B17C-D4ABE32F6DBA}"/>
    <cellStyle name="Comma 24 3 5 4" xfId="11630" xr:uid="{01FF569F-80AB-4D85-AE24-3466CC5127D0}"/>
    <cellStyle name="Comma 24 3 6" xfId="3586" xr:uid="{48916575-8809-4FE1-B328-C62114A060DE}"/>
    <cellStyle name="Comma 24 3 6 2" xfId="12639" xr:uid="{B6A9BBCE-409F-4285-8B87-2FBD7B1D42D4}"/>
    <cellStyle name="Comma 24 3 7" xfId="6600" xr:uid="{F29C9660-A35B-49F6-8A4E-2ED5B72D4896}"/>
    <cellStyle name="Comma 24 3 7 2" xfId="15653" xr:uid="{BB859A25-45B3-45A8-8E8B-8944E223E88A}"/>
    <cellStyle name="Comma 24 3 8" xfId="9620" xr:uid="{8E36FF50-BC8A-4C61-9A2E-5E220064F15D}"/>
    <cellStyle name="Comma 24 4" xfId="824" xr:uid="{A6AB4853-07D4-4A24-975B-A7DD68CE0AE7}"/>
    <cellStyle name="Comma 24 4 2" xfId="1828" xr:uid="{FBD4BA58-83D9-4E91-B4F6-2AE95055D7C9}"/>
    <cellStyle name="Comma 24 4 2 2" xfId="4907" xr:uid="{F349A0DF-A211-480B-9FEA-A8349B80C850}"/>
    <cellStyle name="Comma 24 4 2 2 2" xfId="13960" xr:uid="{904CCFBE-FB28-45E3-8D14-47DD8E53284E}"/>
    <cellStyle name="Comma 24 4 2 3" xfId="7921" xr:uid="{0B5E9727-5A77-4C53-ABB4-99AF04AF8517}"/>
    <cellStyle name="Comma 24 4 2 3 2" xfId="16974" xr:uid="{4374E12E-4CDD-48E3-B675-5F53829D2A39}"/>
    <cellStyle name="Comma 24 4 2 4" xfId="10942" xr:uid="{E314D90F-B735-463D-BD5B-F0C94EA8471D}"/>
    <cellStyle name="Comma 24 4 3" xfId="2832" xr:uid="{F6D66107-0956-48B8-9BEB-74329CBCE671}"/>
    <cellStyle name="Comma 24 4 3 2" xfId="5911" xr:uid="{5EAD6FD1-B9B1-4F13-8C08-3A2A58556BE4}"/>
    <cellStyle name="Comma 24 4 3 2 2" xfId="14964" xr:uid="{F59CE2F1-8BC5-4641-B081-C998A1FFEA0C}"/>
    <cellStyle name="Comma 24 4 3 3" xfId="8925" xr:uid="{505C9D0D-05F6-4B19-BDE6-DF483650AE73}"/>
    <cellStyle name="Comma 24 4 3 3 2" xfId="17978" xr:uid="{82F0B8FA-DB56-484A-A82D-5AEFE28AED26}"/>
    <cellStyle name="Comma 24 4 3 4" xfId="11946" xr:uid="{3A971293-3952-4F91-9E4B-1BA2640FC0CE}"/>
    <cellStyle name="Comma 24 4 4" xfId="3903" xr:uid="{5FFEF738-2EA4-4749-A002-7447BD02472D}"/>
    <cellStyle name="Comma 24 4 4 2" xfId="12956" xr:uid="{9E12B71A-1A4F-436E-9E97-D34A65005337}"/>
    <cellStyle name="Comma 24 4 5" xfId="6917" xr:uid="{4F6F5A45-66AD-4165-A689-46D23E6DDD21}"/>
    <cellStyle name="Comma 24 4 5 2" xfId="15970" xr:uid="{56539503-3953-4F65-AFCC-B74EFEF8A02D}"/>
    <cellStyle name="Comma 24 4 6" xfId="9938" xr:uid="{8320F76D-B8CF-4A1C-9197-0F10F9AFD6B0}"/>
    <cellStyle name="Comma 24 5" xfId="825" xr:uid="{322750A5-DA1C-406D-B49F-D838C0F5E332}"/>
    <cellStyle name="Comma 24 5 2" xfId="1829" xr:uid="{63257A9C-C3AB-43F7-B94B-1D8D2B9231AA}"/>
    <cellStyle name="Comma 24 5 2 2" xfId="4908" xr:uid="{22F2D741-4B4E-4358-81C0-D673C23AF186}"/>
    <cellStyle name="Comma 24 5 2 2 2" xfId="13961" xr:uid="{D51C1193-60C2-4FDA-BA16-46515818F282}"/>
    <cellStyle name="Comma 24 5 2 3" xfId="7922" xr:uid="{CEBDFC48-933A-4D67-A94E-55063A3C493D}"/>
    <cellStyle name="Comma 24 5 2 3 2" xfId="16975" xr:uid="{5DCC8D4D-B83D-4CAB-BF4B-123385E0512B}"/>
    <cellStyle name="Comma 24 5 2 4" xfId="10943" xr:uid="{EDBB3AE5-21A2-48F0-A8A5-EA7C4D8BAEE6}"/>
    <cellStyle name="Comma 24 5 3" xfId="2833" xr:uid="{03B2F424-49CD-423E-881B-A2B26D530374}"/>
    <cellStyle name="Comma 24 5 3 2" xfId="5912" xr:uid="{F9DF906A-65E7-4A91-89F5-F4A33504993E}"/>
    <cellStyle name="Comma 24 5 3 2 2" xfId="14965" xr:uid="{FAFE7EBD-1BB5-4D71-B4D2-A0B66A0D0893}"/>
    <cellStyle name="Comma 24 5 3 3" xfId="8926" xr:uid="{3E7EAC89-659E-4E86-AC59-3E0FDDE0B2C7}"/>
    <cellStyle name="Comma 24 5 3 3 2" xfId="17979" xr:uid="{7B5CA6A9-A0AA-40F5-ABB8-472F46814F94}"/>
    <cellStyle name="Comma 24 5 3 4" xfId="11947" xr:uid="{D943BB44-B81D-4817-B09D-20024D485320}"/>
    <cellStyle name="Comma 24 5 4" xfId="3904" xr:uid="{FCE627D8-9DE3-4AE1-829E-BA0AA8BD671E}"/>
    <cellStyle name="Comma 24 5 4 2" xfId="12957" xr:uid="{7049BB87-C9BD-4705-817F-6C674815C642}"/>
    <cellStyle name="Comma 24 5 5" xfId="6918" xr:uid="{DA72E049-A299-40F4-ACA2-7A211DAE5BE5}"/>
    <cellStyle name="Comma 24 5 5 2" xfId="15971" xr:uid="{53E9C7BB-6E83-4ADE-9FEE-3F522CC08FB0}"/>
    <cellStyle name="Comma 24 5 6" xfId="9939" xr:uid="{FC86E6D0-0641-4C30-ACDD-B6CF90E07476}"/>
    <cellStyle name="Comma 24 6" xfId="1341" xr:uid="{C61F3986-8CB7-4C00-8853-124664FD512C}"/>
    <cellStyle name="Comma 24 6 2" xfId="4420" xr:uid="{F9ED92F9-3BBF-4213-9ACA-124F64F93BCB}"/>
    <cellStyle name="Comma 24 6 2 2" xfId="13473" xr:uid="{AEBE59DF-BC1B-4D62-A1C0-AE62CC54BEAF}"/>
    <cellStyle name="Comma 24 6 3" xfId="7434" xr:uid="{B88CAC0D-251F-434E-97F9-CB8348F7883F}"/>
    <cellStyle name="Comma 24 6 3 2" xfId="16487" xr:uid="{E6D5FEFC-8489-4CFF-887A-FBCFB64DA88C}"/>
    <cellStyle name="Comma 24 6 4" xfId="10455" xr:uid="{4140BA24-63D5-4DC7-A21B-21DED7D35824}"/>
    <cellStyle name="Comma 24 7" xfId="2345" xr:uid="{91E110B1-B230-405E-93EB-8E5F650594F8}"/>
    <cellStyle name="Comma 24 7 2" xfId="5424" xr:uid="{0FF44926-9BF9-4A03-82A9-5042A9BBDF5E}"/>
    <cellStyle name="Comma 24 7 2 2" xfId="14477" xr:uid="{D7E78968-64FA-46D2-904A-7E002D512205}"/>
    <cellStyle name="Comma 24 7 3" xfId="8438" xr:uid="{E1C79317-A65A-487B-9210-9D6DAFD6A384}"/>
    <cellStyle name="Comma 24 7 3 2" xfId="17491" xr:uid="{8D8EFB7E-4EB5-4F2F-A6FA-F43F2481E6C4}"/>
    <cellStyle name="Comma 24 7 4" xfId="11459" xr:uid="{60FE8077-D7A3-42F2-9444-D3EA2766AB68}"/>
    <cellStyle name="Comma 24 8" xfId="3414" xr:uid="{209EDA65-639E-4AE9-A12A-D23B99EA450D}"/>
    <cellStyle name="Comma 24 8 2" xfId="12467" xr:uid="{FB88804E-2EC9-4220-B4DA-CFF92E944A66}"/>
    <cellStyle name="Comma 24 9" xfId="6428" xr:uid="{D4F807C6-9F4B-4E75-9052-DA55AC921D0E}"/>
    <cellStyle name="Comma 24 9 2" xfId="15481" xr:uid="{69C911C7-B31F-4921-B113-2DA8B36E7A49}"/>
    <cellStyle name="Comma 25" xfId="370" xr:uid="{3FCFB8B3-7C55-46D3-9A87-DF546B3FE87A}"/>
    <cellStyle name="Comma 25 2" xfId="561" xr:uid="{A96C752C-1B82-49D9-8607-3A00A3641523}"/>
    <cellStyle name="Comma 25 2 2" xfId="826" xr:uid="{57E559F6-B847-4509-B545-A82F62A7C39E}"/>
    <cellStyle name="Comma 25 2 2 2" xfId="1830" xr:uid="{FCDEA7F3-7181-4C71-8C8B-5A37252431B4}"/>
    <cellStyle name="Comma 25 2 2 2 2" xfId="4909" xr:uid="{8106DF74-9D07-4BB3-B959-1C44DF2B9344}"/>
    <cellStyle name="Comma 25 2 2 2 2 2" xfId="13962" xr:uid="{F3DEC614-F9CA-47CF-82B2-A92AEB4E5299}"/>
    <cellStyle name="Comma 25 2 2 2 3" xfId="7923" xr:uid="{20510367-04B5-4A4F-9877-40E8C2EC78FB}"/>
    <cellStyle name="Comma 25 2 2 2 3 2" xfId="16976" xr:uid="{A7C61BF5-344B-4BB3-9753-950D5AC77EC1}"/>
    <cellStyle name="Comma 25 2 2 2 4" xfId="10944" xr:uid="{F1E8AF53-E7DD-4343-B1A8-0520B44116BE}"/>
    <cellStyle name="Comma 25 2 2 3" xfId="2834" xr:uid="{942865A1-C458-48A9-B30F-2D39D05B8B64}"/>
    <cellStyle name="Comma 25 2 2 3 2" xfId="5913" xr:uid="{83D25950-02F4-49A7-A4F8-55DE968F7A46}"/>
    <cellStyle name="Comma 25 2 2 3 2 2" xfId="14966" xr:uid="{A95D7DCB-267F-4511-9ECA-52DFD849858E}"/>
    <cellStyle name="Comma 25 2 2 3 3" xfId="8927" xr:uid="{FBB2465E-037B-4CFB-8234-AF3BC40BCF99}"/>
    <cellStyle name="Comma 25 2 2 3 3 2" xfId="17980" xr:uid="{C293ECE3-9D74-402E-AD07-8AD29076A18B}"/>
    <cellStyle name="Comma 25 2 2 3 4" xfId="11948" xr:uid="{F5BF5E36-DF11-4CBF-82CC-5A7018C0849C}"/>
    <cellStyle name="Comma 25 2 2 4" xfId="3905" xr:uid="{B993491A-8C73-4FDB-BBB6-2A8F7D6FD994}"/>
    <cellStyle name="Comma 25 2 2 4 2" xfId="12958" xr:uid="{2F736E99-A2FD-4292-BC69-AA94B966E9CB}"/>
    <cellStyle name="Comma 25 2 2 5" xfId="6919" xr:uid="{2790DB8E-7117-42A0-92F0-FC56D83A3A48}"/>
    <cellStyle name="Comma 25 2 2 5 2" xfId="15972" xr:uid="{21187435-A330-485A-8700-7127EA716D02}"/>
    <cellStyle name="Comma 25 2 2 6" xfId="9940" xr:uid="{B7EE9D37-70B7-4D44-8BF1-97FBFCD6B207}"/>
    <cellStyle name="Comma 25 2 3" xfId="827" xr:uid="{38023229-1819-4E80-80AA-2522DFEF2EEA}"/>
    <cellStyle name="Comma 25 2 3 2" xfId="1831" xr:uid="{A8308D07-927B-44B2-9096-1964F8771016}"/>
    <cellStyle name="Comma 25 2 3 2 2" xfId="4910" xr:uid="{90AF08C2-D433-4D1A-BEB9-57A86A316EAE}"/>
    <cellStyle name="Comma 25 2 3 2 2 2" xfId="13963" xr:uid="{F6376868-31FB-4313-9E5F-19F6851DAD83}"/>
    <cellStyle name="Comma 25 2 3 2 3" xfId="7924" xr:uid="{F0C36186-BC01-4351-97E4-C375947AF2A5}"/>
    <cellStyle name="Comma 25 2 3 2 3 2" xfId="16977" xr:uid="{09751421-9268-467F-A296-9F7CBD57EA50}"/>
    <cellStyle name="Comma 25 2 3 2 4" xfId="10945" xr:uid="{1FEFB3C7-5C08-41D1-A6D8-432E30A51529}"/>
    <cellStyle name="Comma 25 2 3 3" xfId="2835" xr:uid="{E84D2442-3FB3-44A3-9520-C97078AA6FA3}"/>
    <cellStyle name="Comma 25 2 3 3 2" xfId="5914" xr:uid="{F07A8233-A2B8-44F7-B866-CD4FDF286295}"/>
    <cellStyle name="Comma 25 2 3 3 2 2" xfId="14967" xr:uid="{753E39B3-4788-42F9-B733-718A6620EF82}"/>
    <cellStyle name="Comma 25 2 3 3 3" xfId="8928" xr:uid="{D3ABFE3B-6607-4C6C-9D1A-5645E1FFC633}"/>
    <cellStyle name="Comma 25 2 3 3 3 2" xfId="17981" xr:uid="{00395555-648E-43BD-A309-7445A0A2A1EE}"/>
    <cellStyle name="Comma 25 2 3 3 4" xfId="11949" xr:uid="{E88CDCDC-ED14-4CCC-94F7-1E98CE5E0673}"/>
    <cellStyle name="Comma 25 2 3 4" xfId="3906" xr:uid="{CAEF57F3-A119-464C-A5B9-6BCDFB7E1868}"/>
    <cellStyle name="Comma 25 2 3 4 2" xfId="12959" xr:uid="{0DA78462-B63D-475E-A4ED-8CC15FFA715B}"/>
    <cellStyle name="Comma 25 2 3 5" xfId="6920" xr:uid="{6121809F-A03D-440B-AFD7-67B4B26CB026}"/>
    <cellStyle name="Comma 25 2 3 5 2" xfId="15973" xr:uid="{D11A26B4-E8B6-4F9C-A5C7-BDDD08701AF7}"/>
    <cellStyle name="Comma 25 2 3 6" xfId="9941" xr:uid="{3F10423B-0EB3-4C04-A407-167AF71AB07F}"/>
    <cellStyle name="Comma 25 2 4" xfId="1568" xr:uid="{6DDC8842-86C9-4E9E-9FE5-A22AD4E420AB}"/>
    <cellStyle name="Comma 25 2 4 2" xfId="4647" xr:uid="{B59425DC-1E2C-4B62-9141-75FCF4BDA135}"/>
    <cellStyle name="Comma 25 2 4 2 2" xfId="13700" xr:uid="{4E8D22B9-0FA9-4AC2-90B9-DB6528E5FF99}"/>
    <cellStyle name="Comma 25 2 4 3" xfId="7661" xr:uid="{1E945195-D67A-432A-9FC4-5AFF37F39E08}"/>
    <cellStyle name="Comma 25 2 4 3 2" xfId="16714" xr:uid="{23AD930E-51E5-49FC-8552-FDBAAE86245B}"/>
    <cellStyle name="Comma 25 2 4 4" xfId="10682" xr:uid="{531C3619-0751-4B2F-9403-98387408BADE}"/>
    <cellStyle name="Comma 25 2 5" xfId="2572" xr:uid="{2B5BEC78-B6FB-44DE-A6C4-2BDEF7B0FFBA}"/>
    <cellStyle name="Comma 25 2 5 2" xfId="5651" xr:uid="{2125931D-7567-466A-A061-A51F7E843583}"/>
    <cellStyle name="Comma 25 2 5 2 2" xfId="14704" xr:uid="{884E99B8-9237-4813-96B3-19DC3FD5681E}"/>
    <cellStyle name="Comma 25 2 5 3" xfId="8665" xr:uid="{67D306E4-A928-4120-851C-931F6297C0B9}"/>
    <cellStyle name="Comma 25 2 5 3 2" xfId="17718" xr:uid="{6D9C59AE-FF4E-4C6B-8538-0EFFC6FB8868}"/>
    <cellStyle name="Comma 25 2 5 4" xfId="11686" xr:uid="{BE4430D6-9A1B-46B4-9D0E-52867FCAC71D}"/>
    <cellStyle name="Comma 25 2 6" xfId="3642" xr:uid="{E48BBD9A-0729-48C0-970E-C82955927F9C}"/>
    <cellStyle name="Comma 25 2 6 2" xfId="12695" xr:uid="{12478F95-C849-4115-A19B-FC18350D1C80}"/>
    <cellStyle name="Comma 25 2 7" xfId="6656" xr:uid="{7BE89AEB-C6D6-4A5A-AAF9-FD2A80467F5B}"/>
    <cellStyle name="Comma 25 2 7 2" xfId="15709" xr:uid="{6CCE4AC6-889E-4615-A273-3F9894F03372}"/>
    <cellStyle name="Comma 25 2 8" xfId="9676" xr:uid="{5E90CC76-69F3-456A-B2F9-F445C09130D1}"/>
    <cellStyle name="Comma 25 3" xfId="828" xr:uid="{56AFAE53-68FF-43C8-BAFC-A5C64BAE99E7}"/>
    <cellStyle name="Comma 25 3 2" xfId="1832" xr:uid="{0CD68D37-2E6D-4D12-8FF8-7B36391D71FE}"/>
    <cellStyle name="Comma 25 3 2 2" xfId="4911" xr:uid="{87240E96-6C5E-44EA-9228-C84F2A6FD07C}"/>
    <cellStyle name="Comma 25 3 2 2 2" xfId="13964" xr:uid="{CA743333-4227-4D4B-B09C-D353F866214C}"/>
    <cellStyle name="Comma 25 3 2 3" xfId="7925" xr:uid="{C523834C-4306-486E-A7CF-789956472AFA}"/>
    <cellStyle name="Comma 25 3 2 3 2" xfId="16978" xr:uid="{104F676C-81A7-423E-ABE6-DD9A91EBBD50}"/>
    <cellStyle name="Comma 25 3 2 4" xfId="10946" xr:uid="{A51EEC43-17A6-4281-8F42-0EF77D56014C}"/>
    <cellStyle name="Comma 25 3 3" xfId="2836" xr:uid="{59EF8DDC-0AEE-48B3-B602-0F16FC3499CC}"/>
    <cellStyle name="Comma 25 3 3 2" xfId="5915" xr:uid="{872985B1-12F1-46C0-BF5A-A65AE60418AE}"/>
    <cellStyle name="Comma 25 3 3 2 2" xfId="14968" xr:uid="{3E87C646-AC9A-4A30-9566-0CF9F719E807}"/>
    <cellStyle name="Comma 25 3 3 3" xfId="8929" xr:uid="{05073F41-824C-4411-BCEE-67DB20A89ADD}"/>
    <cellStyle name="Comma 25 3 3 3 2" xfId="17982" xr:uid="{67288120-AA29-4E54-9F6D-B5645C956514}"/>
    <cellStyle name="Comma 25 3 3 4" xfId="11950" xr:uid="{B25B4730-46AE-4D58-B54D-CCE62D52586E}"/>
    <cellStyle name="Comma 25 3 4" xfId="3907" xr:uid="{0B34EAFA-BC10-46F8-9F23-755F25F280F8}"/>
    <cellStyle name="Comma 25 3 4 2" xfId="12960" xr:uid="{01F0A0AD-8FF9-473F-A13E-C84933713223}"/>
    <cellStyle name="Comma 25 3 5" xfId="6921" xr:uid="{219BEA3A-6A56-4936-8B1E-FB6A0C5D4BEB}"/>
    <cellStyle name="Comma 25 3 5 2" xfId="15974" xr:uid="{FF4B3F5B-6194-458F-9793-412CA8265219}"/>
    <cellStyle name="Comma 25 3 6" xfId="9942" xr:uid="{943A60CF-7241-410A-9C38-CB4A8FE2F78C}"/>
    <cellStyle name="Comma 25 4" xfId="829" xr:uid="{D1BF1EAD-0590-4D1A-9E63-1ADF0440140E}"/>
    <cellStyle name="Comma 25 4 2" xfId="1833" xr:uid="{DAA34850-918E-4625-B161-E391F55C55B8}"/>
    <cellStyle name="Comma 25 4 2 2" xfId="4912" xr:uid="{D9AE496E-8CD7-49B0-8D9A-EE0379EFB715}"/>
    <cellStyle name="Comma 25 4 2 2 2" xfId="13965" xr:uid="{28A04655-0EB8-4AEF-B828-6403BD12FE18}"/>
    <cellStyle name="Comma 25 4 2 3" xfId="7926" xr:uid="{648E69C5-C035-49E4-A187-B95D1CF2CEFC}"/>
    <cellStyle name="Comma 25 4 2 3 2" xfId="16979" xr:uid="{1BA3EFE3-2313-4068-883B-650B8CB001AE}"/>
    <cellStyle name="Comma 25 4 2 4" xfId="10947" xr:uid="{AFF29F4A-B4B9-4EF5-97F6-AD9093241BF3}"/>
    <cellStyle name="Comma 25 4 3" xfId="2837" xr:uid="{81D60144-7070-417A-B76D-ACED636FC996}"/>
    <cellStyle name="Comma 25 4 3 2" xfId="5916" xr:uid="{2B9781FA-303F-444B-B6F6-F3677B5E09B2}"/>
    <cellStyle name="Comma 25 4 3 2 2" xfId="14969" xr:uid="{0B9DFBD2-3E34-419B-9F4D-60424CBE79BD}"/>
    <cellStyle name="Comma 25 4 3 3" xfId="8930" xr:uid="{838111D0-70BD-4982-945C-2EA2A50D0E8E}"/>
    <cellStyle name="Comma 25 4 3 3 2" xfId="17983" xr:uid="{6844549F-BCDB-40FD-B10B-2F230892FEA6}"/>
    <cellStyle name="Comma 25 4 3 4" xfId="11951" xr:uid="{9DC68F6D-36D5-46EF-9516-E6DA0FC736FE}"/>
    <cellStyle name="Comma 25 4 4" xfId="3908" xr:uid="{36CF6DCA-E11D-498E-B3D4-970AC2C3056F}"/>
    <cellStyle name="Comma 25 4 4 2" xfId="12961" xr:uid="{E8D281D7-B671-403D-90C8-6EC47364A2E2}"/>
    <cellStyle name="Comma 25 4 5" xfId="6922" xr:uid="{0A3549B4-7C1B-4036-9355-70E5E483F7CA}"/>
    <cellStyle name="Comma 25 4 5 2" xfId="15975" xr:uid="{3289DBFD-2EAD-4D79-BE16-AD86C84891B1}"/>
    <cellStyle name="Comma 25 4 6" xfId="9943" xr:uid="{A860ACD9-E331-442A-A8B3-9AAFEDAE3C0F}"/>
    <cellStyle name="Comma 25 5" xfId="1397" xr:uid="{90DE98D5-7D3E-4C2E-9554-66B9D869D5E3}"/>
    <cellStyle name="Comma 25 5 2" xfId="4476" xr:uid="{C5D26B1E-0D61-4A5F-8823-3D37375F3DC6}"/>
    <cellStyle name="Comma 25 5 2 2" xfId="13529" xr:uid="{B5257029-6A40-403A-9825-74A67F45A1E5}"/>
    <cellStyle name="Comma 25 5 3" xfId="7490" xr:uid="{AFE3DA9E-936B-4FCB-A267-F79D6DE19F71}"/>
    <cellStyle name="Comma 25 5 3 2" xfId="16543" xr:uid="{E58D5917-2E36-4062-B56B-D0166EF12A12}"/>
    <cellStyle name="Comma 25 5 4" xfId="10511" xr:uid="{A6132433-2788-40D2-AF03-8EB30861E043}"/>
    <cellStyle name="Comma 25 6" xfId="2401" xr:uid="{A1CFC199-73AF-4777-808C-17759F780128}"/>
    <cellStyle name="Comma 25 6 2" xfId="5480" xr:uid="{A18BAA97-D877-40E8-B9BC-8AA9E25F899E}"/>
    <cellStyle name="Comma 25 6 2 2" xfId="14533" xr:uid="{AB2BC68A-E0A5-47E1-B49F-02EBC8B677F3}"/>
    <cellStyle name="Comma 25 6 3" xfId="8494" xr:uid="{34CD75A5-B350-4BCB-AE2B-0E2856A50372}"/>
    <cellStyle name="Comma 25 6 3 2" xfId="17547" xr:uid="{9BD77C4D-36A4-47C0-81FD-0D0F84CC0C97}"/>
    <cellStyle name="Comma 25 6 4" xfId="11515" xr:uid="{747B6557-AE19-44F3-8E1A-3788F9BBA515}"/>
    <cellStyle name="Comma 25 7" xfId="3470" xr:uid="{60326F70-A6CE-4AA6-AEC4-7636FA526AF4}"/>
    <cellStyle name="Comma 25 7 2" xfId="12523" xr:uid="{FC164161-09C0-4116-954B-4CC0A091AB9D}"/>
    <cellStyle name="Comma 25 8" xfId="6484" xr:uid="{CC53F770-2A7F-42D8-8B05-2C7A7244C586}"/>
    <cellStyle name="Comma 25 8 2" xfId="15537" xr:uid="{DEF3442C-0944-43B0-84B5-2D9AFC44C094}"/>
    <cellStyle name="Comma 25 9" xfId="9504" xr:uid="{91E4042B-E1FF-43AD-92F0-F6A2C01874F2}"/>
    <cellStyle name="Comma 26" xfId="374" xr:uid="{CBA01205-3182-44E1-9D5F-ACC781082B9E}"/>
    <cellStyle name="Comma 26 2" xfId="563" xr:uid="{0D2A9B9E-5B6F-4A09-AD41-4224496ECE18}"/>
    <cellStyle name="Comma 26 2 2" xfId="830" xr:uid="{67B7DB07-7ED9-4D7A-86B5-1A5DBB7D34DA}"/>
    <cellStyle name="Comma 26 2 2 2" xfId="1834" xr:uid="{41673B38-6B12-4AD1-88F6-461DE6189F35}"/>
    <cellStyle name="Comma 26 2 2 2 2" xfId="4913" xr:uid="{037D6EA1-3A9D-4AB4-8FE8-06289AEAB794}"/>
    <cellStyle name="Comma 26 2 2 2 2 2" xfId="13966" xr:uid="{E38EEE8B-5AA1-48F5-9A41-1D0185C13203}"/>
    <cellStyle name="Comma 26 2 2 2 3" xfId="7927" xr:uid="{C8543073-82C2-4D5E-9058-6882A6E131CC}"/>
    <cellStyle name="Comma 26 2 2 2 3 2" xfId="16980" xr:uid="{D3F33FA8-95DB-4711-AB9F-7DB0AEED8A97}"/>
    <cellStyle name="Comma 26 2 2 2 4" xfId="10948" xr:uid="{ACB8FCE1-BB6F-459B-B002-51FABF49CFF3}"/>
    <cellStyle name="Comma 26 2 2 3" xfId="2838" xr:uid="{05C90925-A220-4DAC-A1C5-651A9D210758}"/>
    <cellStyle name="Comma 26 2 2 3 2" xfId="5917" xr:uid="{174C2460-A592-46D9-8782-0811BEB70CED}"/>
    <cellStyle name="Comma 26 2 2 3 2 2" xfId="14970" xr:uid="{0AAA61D3-3ECA-491C-8E52-2BBC8CAFB321}"/>
    <cellStyle name="Comma 26 2 2 3 3" xfId="8931" xr:uid="{6A1F32FD-B52D-4623-B7AF-D881C07036E5}"/>
    <cellStyle name="Comma 26 2 2 3 3 2" xfId="17984" xr:uid="{FFC36D2D-286B-488E-8018-68AB4F644378}"/>
    <cellStyle name="Comma 26 2 2 3 4" xfId="11952" xr:uid="{47703E5F-EB33-4CBF-B932-0B1AFFE41CEC}"/>
    <cellStyle name="Comma 26 2 2 4" xfId="3909" xr:uid="{C67EFC99-DF50-4E9B-A289-433F7CA782B3}"/>
    <cellStyle name="Comma 26 2 2 4 2" xfId="12962" xr:uid="{64AB8F99-A9CD-4F88-87AB-93A18765D023}"/>
    <cellStyle name="Comma 26 2 2 5" xfId="6923" xr:uid="{A6670291-73FF-4019-9F43-A51FFF56993A}"/>
    <cellStyle name="Comma 26 2 2 5 2" xfId="15976" xr:uid="{70CB1E03-D1DB-4D38-B2DF-16C2458732D4}"/>
    <cellStyle name="Comma 26 2 2 6" xfId="9944" xr:uid="{EE388993-72D7-4B2C-8B50-5CF61816CC1D}"/>
    <cellStyle name="Comma 26 2 3" xfId="831" xr:uid="{F40BEC79-3C7F-4794-8997-73750225E951}"/>
    <cellStyle name="Comma 26 2 3 2" xfId="1835" xr:uid="{743A687A-B8FD-4CB4-B0F9-F93E309D07E6}"/>
    <cellStyle name="Comma 26 2 3 2 2" xfId="4914" xr:uid="{9CDB15E6-7103-4174-B551-CCF71EEB46C9}"/>
    <cellStyle name="Comma 26 2 3 2 2 2" xfId="13967" xr:uid="{6377CC33-8419-4556-8789-9413B6F4319D}"/>
    <cellStyle name="Comma 26 2 3 2 3" xfId="7928" xr:uid="{2B31E17E-20BF-488E-ACC5-5FEA9CCFAF51}"/>
    <cellStyle name="Comma 26 2 3 2 3 2" xfId="16981" xr:uid="{AE4DEA08-B50C-4865-9EB7-B5DBC582BE76}"/>
    <cellStyle name="Comma 26 2 3 2 4" xfId="10949" xr:uid="{310AABC1-4B2E-43CC-ACE0-D508B6E16479}"/>
    <cellStyle name="Comma 26 2 3 3" xfId="2839" xr:uid="{F112E440-F47F-4EB1-AA20-531FBBC75DF3}"/>
    <cellStyle name="Comma 26 2 3 3 2" xfId="5918" xr:uid="{36E0E5F7-B87C-4A66-8B8A-C6AA0D15795A}"/>
    <cellStyle name="Comma 26 2 3 3 2 2" xfId="14971" xr:uid="{10E11009-3E09-4051-8E32-FD32E2765596}"/>
    <cellStyle name="Comma 26 2 3 3 3" xfId="8932" xr:uid="{64E398B4-41AB-4A42-931B-4D42D9F8CB76}"/>
    <cellStyle name="Comma 26 2 3 3 3 2" xfId="17985" xr:uid="{3F5282BD-5170-4250-ADC0-E1A157E93E80}"/>
    <cellStyle name="Comma 26 2 3 3 4" xfId="11953" xr:uid="{B43E7FF0-AF7F-4C6C-866C-22873D6FF529}"/>
    <cellStyle name="Comma 26 2 3 4" xfId="3910" xr:uid="{8A564267-A543-44BC-9ACB-098AC7274124}"/>
    <cellStyle name="Comma 26 2 3 4 2" xfId="12963" xr:uid="{8B8A59C0-4090-4E5C-B52C-E4D0210BA946}"/>
    <cellStyle name="Comma 26 2 3 5" xfId="6924" xr:uid="{993A89E4-F94C-4597-ADDE-6D7C72E35F93}"/>
    <cellStyle name="Comma 26 2 3 5 2" xfId="15977" xr:uid="{9A8489CC-FEB5-4473-B1B2-D1EBC951568F}"/>
    <cellStyle name="Comma 26 2 3 6" xfId="9945" xr:uid="{0E3D1414-751D-431F-A9BD-6266A98D7056}"/>
    <cellStyle name="Comma 26 2 4" xfId="1569" xr:uid="{62FB8FD3-AF44-4316-84B3-6B8844B5E664}"/>
    <cellStyle name="Comma 26 2 4 2" xfId="4648" xr:uid="{71A2DC7C-E540-43BB-B46A-7036C7EAEB5E}"/>
    <cellStyle name="Comma 26 2 4 2 2" xfId="13701" xr:uid="{2159A612-3AB4-45D2-BD7B-FE629C522C8F}"/>
    <cellStyle name="Comma 26 2 4 3" xfId="7662" xr:uid="{DB309EE2-373F-405B-AF86-468CED56A6BE}"/>
    <cellStyle name="Comma 26 2 4 3 2" xfId="16715" xr:uid="{7FFE52FB-11A3-42A8-AB23-6354B05F9343}"/>
    <cellStyle name="Comma 26 2 4 4" xfId="10683" xr:uid="{7B182486-A26A-41E5-85C2-FF83576DD5F5}"/>
    <cellStyle name="Comma 26 2 5" xfId="2573" xr:uid="{3201A3CA-4FD4-472E-A3FB-65708454787D}"/>
    <cellStyle name="Comma 26 2 5 2" xfId="5652" xr:uid="{85B72D21-B570-43E5-BED5-DBF082D0F63B}"/>
    <cellStyle name="Comma 26 2 5 2 2" xfId="14705" xr:uid="{DF459F0E-69CE-4D9A-B5D8-24AF1CF05ABC}"/>
    <cellStyle name="Comma 26 2 5 3" xfId="8666" xr:uid="{B7250BF8-A0D7-4C56-88B1-F8F923663C34}"/>
    <cellStyle name="Comma 26 2 5 3 2" xfId="17719" xr:uid="{9E3D6E0C-5CDB-4DCE-89BC-FD9BF0ED6008}"/>
    <cellStyle name="Comma 26 2 5 4" xfId="11687" xr:uid="{ED1EA899-9B8A-4447-BCB6-EDC6C59A9F34}"/>
    <cellStyle name="Comma 26 2 6" xfId="3644" xr:uid="{FA92ED98-4F05-4CF8-8F48-5E8581D3DD89}"/>
    <cellStyle name="Comma 26 2 6 2" xfId="12697" xr:uid="{D81990C5-0D52-48F0-8402-F4BCC8C30EF6}"/>
    <cellStyle name="Comma 26 2 7" xfId="6658" xr:uid="{FCF7E068-0BE8-4F05-BA07-4A00393DF765}"/>
    <cellStyle name="Comma 26 2 7 2" xfId="15711" xr:uid="{8F618F77-E3E6-4BE2-A658-AEEA80B5332A}"/>
    <cellStyle name="Comma 26 2 8" xfId="9678" xr:uid="{67502781-3F5A-4C79-BB6F-38D0E9BBE0C5}"/>
    <cellStyle name="Comma 26 3" xfId="832" xr:uid="{077EC517-0510-44E5-91FE-FA6CF90BB8FC}"/>
    <cellStyle name="Comma 26 3 2" xfId="1836" xr:uid="{6C9153E5-1134-4C1E-88A7-029FE44AC2DF}"/>
    <cellStyle name="Comma 26 3 2 2" xfId="4915" xr:uid="{09432CA7-2840-41C5-AD1A-24825F21EE3C}"/>
    <cellStyle name="Comma 26 3 2 2 2" xfId="13968" xr:uid="{CBBFB687-4C39-407F-8419-5772DBAE6C3D}"/>
    <cellStyle name="Comma 26 3 2 3" xfId="7929" xr:uid="{448A5AEF-990C-4965-A3D6-88E2F66EDBAE}"/>
    <cellStyle name="Comma 26 3 2 3 2" xfId="16982" xr:uid="{D729D518-56ED-41C6-AD60-86A5E99DC8CA}"/>
    <cellStyle name="Comma 26 3 2 4" xfId="10950" xr:uid="{E668B2A2-B1BB-4847-A7FD-5878F2D5367F}"/>
    <cellStyle name="Comma 26 3 3" xfId="2840" xr:uid="{C1EEDF13-6502-41D7-8868-63ED5B6FB027}"/>
    <cellStyle name="Comma 26 3 3 2" xfId="5919" xr:uid="{524B5498-B3BB-4867-94AD-FC049D851F73}"/>
    <cellStyle name="Comma 26 3 3 2 2" xfId="14972" xr:uid="{1565E998-D03B-4A9D-96C7-64FE21650934}"/>
    <cellStyle name="Comma 26 3 3 3" xfId="8933" xr:uid="{E0E71B71-96AF-41F4-8883-C52B60FEA7F6}"/>
    <cellStyle name="Comma 26 3 3 3 2" xfId="17986" xr:uid="{AB5EDA4A-D844-49D5-8A7A-5A8B6EDDD862}"/>
    <cellStyle name="Comma 26 3 3 4" xfId="11954" xr:uid="{20913466-05A0-4BE6-A533-292D850A093C}"/>
    <cellStyle name="Comma 26 3 4" xfId="3911" xr:uid="{081FECA0-4F82-48ED-BD69-829126E680A6}"/>
    <cellStyle name="Comma 26 3 4 2" xfId="12964" xr:uid="{76BF3E0D-205A-497B-81C2-1E9AA5255895}"/>
    <cellStyle name="Comma 26 3 5" xfId="6925" xr:uid="{5A589DE4-65D0-4A42-AD2F-94C4A052D199}"/>
    <cellStyle name="Comma 26 3 5 2" xfId="15978" xr:uid="{8123A703-9254-4228-A83E-522073E16094}"/>
    <cellStyle name="Comma 26 3 6" xfId="9946" xr:uid="{DEE293FD-64D3-45A4-AFB9-6338B84B94EB}"/>
    <cellStyle name="Comma 26 4" xfId="833" xr:uid="{72F25018-B48D-4C40-9E87-37A62BA47ADF}"/>
    <cellStyle name="Comma 26 4 2" xfId="1837" xr:uid="{A116810A-42EA-4E1B-A618-9067FB84304A}"/>
    <cellStyle name="Comma 26 4 2 2" xfId="4916" xr:uid="{317F8B0E-8AE2-460F-8794-9DB029A2EE74}"/>
    <cellStyle name="Comma 26 4 2 2 2" xfId="13969" xr:uid="{11DE3A98-8EF2-4CFB-AE62-488C66FC41B5}"/>
    <cellStyle name="Comma 26 4 2 3" xfId="7930" xr:uid="{248B8A15-73A3-4634-B37A-306CB6710D55}"/>
    <cellStyle name="Comma 26 4 2 3 2" xfId="16983" xr:uid="{86BDCFE7-8788-4C86-B939-F3F6188B891A}"/>
    <cellStyle name="Comma 26 4 2 4" xfId="10951" xr:uid="{250EBE17-1AB6-421C-A3D8-9FFCE296AECD}"/>
    <cellStyle name="Comma 26 4 3" xfId="2841" xr:uid="{5DA2B767-C496-4311-9822-640856D038C3}"/>
    <cellStyle name="Comma 26 4 3 2" xfId="5920" xr:uid="{86C93359-4247-48DA-85E5-BD375F0B6EFD}"/>
    <cellStyle name="Comma 26 4 3 2 2" xfId="14973" xr:uid="{C7A63188-9FDA-42A6-B08F-9C8620F84E1A}"/>
    <cellStyle name="Comma 26 4 3 3" xfId="8934" xr:uid="{493CD1BC-B520-4DF8-B459-450E7525BD1E}"/>
    <cellStyle name="Comma 26 4 3 3 2" xfId="17987" xr:uid="{1BCF9B91-712D-4B00-8139-CC3C3B4ABBD9}"/>
    <cellStyle name="Comma 26 4 3 4" xfId="11955" xr:uid="{810F0673-AA0C-48DB-8105-B70670C9990F}"/>
    <cellStyle name="Comma 26 4 4" xfId="3912" xr:uid="{27C69D9D-AE53-4D8C-A7FB-C842C24E1373}"/>
    <cellStyle name="Comma 26 4 4 2" xfId="12965" xr:uid="{4DA0FC44-D948-4806-8A91-C448EAF1F63F}"/>
    <cellStyle name="Comma 26 4 5" xfId="6926" xr:uid="{489F0C05-7AD4-4AD2-B1F0-CA533CE274A1}"/>
    <cellStyle name="Comma 26 4 5 2" xfId="15979" xr:uid="{36064E41-F00B-42A8-B94F-B25654A1F19D}"/>
    <cellStyle name="Comma 26 4 6" xfId="9947" xr:uid="{6C7920DD-B7E2-40DB-A6DE-098B300F867F}"/>
    <cellStyle name="Comma 26 5" xfId="1398" xr:uid="{C64D92B8-02D8-4E17-936F-47D3F659DC0A}"/>
    <cellStyle name="Comma 26 5 2" xfId="4477" xr:uid="{D0D1F982-E448-4CBB-8CDD-B7BAC7A54D13}"/>
    <cellStyle name="Comma 26 5 2 2" xfId="13530" xr:uid="{00880BF3-5768-495E-BF81-E8A9EF76D04C}"/>
    <cellStyle name="Comma 26 5 3" xfId="7491" xr:uid="{1F2FC265-84BF-4710-8488-916F6E6D4E46}"/>
    <cellStyle name="Comma 26 5 3 2" xfId="16544" xr:uid="{BDB78FFA-8A91-43C4-8B1D-7A0BA805BE7D}"/>
    <cellStyle name="Comma 26 5 4" xfId="10512" xr:uid="{C5899A43-EC60-4616-A8BE-0A285FA4BEE4}"/>
    <cellStyle name="Comma 26 6" xfId="2402" xr:uid="{32F64F03-AB28-4B24-BA13-899BCC09E025}"/>
    <cellStyle name="Comma 26 6 2" xfId="5481" xr:uid="{DC534E16-7F9D-4809-842F-0BC435F9E5AD}"/>
    <cellStyle name="Comma 26 6 2 2" xfId="14534" xr:uid="{DB0212D6-A48F-4D6B-91E2-FB46AAA552E5}"/>
    <cellStyle name="Comma 26 6 3" xfId="8495" xr:uid="{E9013B99-A544-4795-B0B9-6398F98C8DC0}"/>
    <cellStyle name="Comma 26 6 3 2" xfId="17548" xr:uid="{E379C384-1ECF-4FA9-9D1B-A5DB660AE0D1}"/>
    <cellStyle name="Comma 26 6 4" xfId="11516" xr:uid="{1C980947-FE13-4006-8B3C-7883A9E58D92}"/>
    <cellStyle name="Comma 26 7" xfId="3472" xr:uid="{65152D1A-B1CC-4BDF-B4AA-F0D202378993}"/>
    <cellStyle name="Comma 26 7 2" xfId="12525" xr:uid="{660346A5-D947-4A71-92B9-3B338A7DD9C5}"/>
    <cellStyle name="Comma 26 8" xfId="6486" xr:uid="{1963EF60-5D9E-48BD-8330-CE2347CA8C0D}"/>
    <cellStyle name="Comma 26 8 2" xfId="15539" xr:uid="{26F8AB27-74D1-4B17-AF4E-8922A87A8AE2}"/>
    <cellStyle name="Comma 26 9" xfId="9506" xr:uid="{3E85E411-A4E5-45D6-9F36-048D801E6CED}"/>
    <cellStyle name="Comma 27" xfId="366" xr:uid="{30A8A447-A7E9-4080-963B-7F2121C4413C}"/>
    <cellStyle name="Comma 27 2" xfId="559" xr:uid="{4FE34D48-232A-4892-88E3-14BFB42C9C9E}"/>
    <cellStyle name="Comma 27 2 2" xfId="834" xr:uid="{8DC882A2-C0B6-4F6F-ABD7-CFDC976AFDA5}"/>
    <cellStyle name="Comma 27 2 2 2" xfId="1838" xr:uid="{46B3AFB3-7F93-4F13-A3ED-D0B13DC72A18}"/>
    <cellStyle name="Comma 27 2 2 2 2" xfId="4917" xr:uid="{33785803-F921-4E12-ADC0-EDD00BE53E32}"/>
    <cellStyle name="Comma 27 2 2 2 2 2" xfId="13970" xr:uid="{888EC992-619D-421D-8B9A-C62364B62BB7}"/>
    <cellStyle name="Comma 27 2 2 2 3" xfId="7931" xr:uid="{82999365-EB54-4DEF-952C-13FA440E3EE3}"/>
    <cellStyle name="Comma 27 2 2 2 3 2" xfId="16984" xr:uid="{C0164EBF-5135-4438-9E4B-94BE92B2C6E6}"/>
    <cellStyle name="Comma 27 2 2 2 4" xfId="10952" xr:uid="{5EC4663B-491F-4471-A432-F3AC955BE7EC}"/>
    <cellStyle name="Comma 27 2 2 3" xfId="2842" xr:uid="{8E1CB201-19A2-4249-A712-88FBC4274BB2}"/>
    <cellStyle name="Comma 27 2 2 3 2" xfId="5921" xr:uid="{86BEABA6-09BD-40A2-9E2F-8679B17A96A5}"/>
    <cellStyle name="Comma 27 2 2 3 2 2" xfId="14974" xr:uid="{D06CC7A0-DBAB-4B96-8FC8-BC4617E507A5}"/>
    <cellStyle name="Comma 27 2 2 3 3" xfId="8935" xr:uid="{34BA34A2-0AC3-42C6-B5AE-981E22EBEB6D}"/>
    <cellStyle name="Comma 27 2 2 3 3 2" xfId="17988" xr:uid="{485D7FD6-90A2-4C14-9AB6-ECAA782BBDCB}"/>
    <cellStyle name="Comma 27 2 2 3 4" xfId="11956" xr:uid="{E7E00BC9-8823-40AE-B278-1788FF2EE156}"/>
    <cellStyle name="Comma 27 2 2 4" xfId="3913" xr:uid="{BA0BBB67-9A07-4D2C-95A3-859FF15F996C}"/>
    <cellStyle name="Comma 27 2 2 4 2" xfId="12966" xr:uid="{EDC67EF8-900D-44A8-9AB3-602134855580}"/>
    <cellStyle name="Comma 27 2 2 5" xfId="6927" xr:uid="{07311D75-ED51-4FBB-AAD7-3B792854AB60}"/>
    <cellStyle name="Comma 27 2 2 5 2" xfId="15980" xr:uid="{B4F5EB52-F091-4E8A-974C-BB905F227864}"/>
    <cellStyle name="Comma 27 2 2 6" xfId="9948" xr:uid="{9F6F9BB7-4B3E-4920-A896-ED606ECD548D}"/>
    <cellStyle name="Comma 27 2 3" xfId="835" xr:uid="{AE35AD8B-A8C0-4CD8-9985-6ACBBD27A702}"/>
    <cellStyle name="Comma 27 2 3 2" xfId="1839" xr:uid="{943F683F-C6F5-4734-8830-67163328B68B}"/>
    <cellStyle name="Comma 27 2 3 2 2" xfId="4918" xr:uid="{77A207F7-B976-405E-9C13-5858328D50F0}"/>
    <cellStyle name="Comma 27 2 3 2 2 2" xfId="13971" xr:uid="{7EA5199A-201F-4D9B-A0F3-8E9A95C41D71}"/>
    <cellStyle name="Comma 27 2 3 2 3" xfId="7932" xr:uid="{4F7470D2-15C1-4A3A-955F-7F29D8BA4DD5}"/>
    <cellStyle name="Comma 27 2 3 2 3 2" xfId="16985" xr:uid="{123A6EED-318C-41FE-B5A2-555B1191C68B}"/>
    <cellStyle name="Comma 27 2 3 2 4" xfId="10953" xr:uid="{F138C993-53D9-4EDD-A405-74A8EBCF29FE}"/>
    <cellStyle name="Comma 27 2 3 3" xfId="2843" xr:uid="{C2354D75-C76C-41B0-B3BD-E9C09CD0CECD}"/>
    <cellStyle name="Comma 27 2 3 3 2" xfId="5922" xr:uid="{2BE78CE6-0B1A-43A8-8610-1A6E47C031B6}"/>
    <cellStyle name="Comma 27 2 3 3 2 2" xfId="14975" xr:uid="{6700C459-B323-44EF-9B08-000EB3C98A60}"/>
    <cellStyle name="Comma 27 2 3 3 3" xfId="8936" xr:uid="{7E85C060-ED06-4CD7-8420-7D58BD8A201A}"/>
    <cellStyle name="Comma 27 2 3 3 3 2" xfId="17989" xr:uid="{E0C71D9A-FA8C-466E-B9A3-BA4F62D22347}"/>
    <cellStyle name="Comma 27 2 3 3 4" xfId="11957" xr:uid="{D555C4A5-6815-49D7-961C-DBAB179F6F0E}"/>
    <cellStyle name="Comma 27 2 3 4" xfId="3914" xr:uid="{35F8101C-412C-4D46-8484-DD92AD4DF55C}"/>
    <cellStyle name="Comma 27 2 3 4 2" xfId="12967" xr:uid="{BEE2B25B-40D2-4E2E-9582-12E1D095644C}"/>
    <cellStyle name="Comma 27 2 3 5" xfId="6928" xr:uid="{A42A24D8-0CAB-4020-BE50-6D33ECDDB970}"/>
    <cellStyle name="Comma 27 2 3 5 2" xfId="15981" xr:uid="{4E0C4CDC-D6B1-4E01-91DB-FF50F8E837C1}"/>
    <cellStyle name="Comma 27 2 3 6" xfId="9949" xr:uid="{A0FFC280-4B45-4234-A40E-20C8AA579AFE}"/>
    <cellStyle name="Comma 27 2 4" xfId="1566" xr:uid="{3779B487-97ED-48B3-859C-FCF4A7C54351}"/>
    <cellStyle name="Comma 27 2 4 2" xfId="4645" xr:uid="{F8AF7805-1267-49BB-8BFD-5A87106D5068}"/>
    <cellStyle name="Comma 27 2 4 2 2" xfId="13698" xr:uid="{9AE10A25-7D68-4A81-A795-73078153A13D}"/>
    <cellStyle name="Comma 27 2 4 3" xfId="7659" xr:uid="{BEBF23EA-0522-4F2C-BF5B-32E10A238C33}"/>
    <cellStyle name="Comma 27 2 4 3 2" xfId="16712" xr:uid="{9C8FBD0F-42AE-4F7C-B5C0-F25A06092FD9}"/>
    <cellStyle name="Comma 27 2 4 4" xfId="10680" xr:uid="{DC96523B-7DE7-4CE1-BBFB-3E5BC2F08ED0}"/>
    <cellStyle name="Comma 27 2 5" xfId="2570" xr:uid="{012E8F3D-297D-4D80-A7E5-A1DEDDEFB3DC}"/>
    <cellStyle name="Comma 27 2 5 2" xfId="5649" xr:uid="{74D72E5F-3B83-441A-B4D4-FDD3C8F9757E}"/>
    <cellStyle name="Comma 27 2 5 2 2" xfId="14702" xr:uid="{9D4F280E-3653-4456-B3EA-276B00C7276F}"/>
    <cellStyle name="Comma 27 2 5 3" xfId="8663" xr:uid="{C0AE0B64-5F3C-4693-A76A-9E22C4236281}"/>
    <cellStyle name="Comma 27 2 5 3 2" xfId="17716" xr:uid="{E98F3CA0-485D-4CB8-81AF-8E1B9BE8C382}"/>
    <cellStyle name="Comma 27 2 5 4" xfId="11684" xr:uid="{35CBDA42-6C43-4696-9267-60439EFBF00F}"/>
    <cellStyle name="Comma 27 2 6" xfId="3640" xr:uid="{AE421143-6694-4E7B-9F40-31C8CFCFED80}"/>
    <cellStyle name="Comma 27 2 6 2" xfId="12693" xr:uid="{2E84F56C-EC3E-49B2-B4C7-9A868A69E8C2}"/>
    <cellStyle name="Comma 27 2 7" xfId="6654" xr:uid="{F50E4729-3A54-4EBD-8FDC-4ABFF7AB2FC2}"/>
    <cellStyle name="Comma 27 2 7 2" xfId="15707" xr:uid="{8365A8D4-E77C-4E0E-AC14-E0F09E8D55D3}"/>
    <cellStyle name="Comma 27 2 8" xfId="9674" xr:uid="{48695FA8-E7AC-4CF3-B6E9-F11D17517D80}"/>
    <cellStyle name="Comma 27 3" xfId="836" xr:uid="{BF146529-927D-47F8-B752-F9708F20D3E7}"/>
    <cellStyle name="Comma 27 3 2" xfId="1840" xr:uid="{B5E4DF95-C693-4272-9932-C1335E8CDA54}"/>
    <cellStyle name="Comma 27 3 2 2" xfId="4919" xr:uid="{7C6CEEA0-1CB2-42D6-84F8-C42F21FC04B2}"/>
    <cellStyle name="Comma 27 3 2 2 2" xfId="13972" xr:uid="{E4E6E008-9095-41EF-AABF-3E68F5266DD1}"/>
    <cellStyle name="Comma 27 3 2 3" xfId="7933" xr:uid="{DB151E76-A62E-4789-859C-D9D5F2B87E4E}"/>
    <cellStyle name="Comma 27 3 2 3 2" xfId="16986" xr:uid="{C38F1105-09D0-4E8C-8E16-4D3EE74D111C}"/>
    <cellStyle name="Comma 27 3 2 4" xfId="10954" xr:uid="{14FE04B6-F116-4128-A3F2-EBB172ADA4A2}"/>
    <cellStyle name="Comma 27 3 3" xfId="2844" xr:uid="{E178AB08-2131-443A-A163-08466BD08139}"/>
    <cellStyle name="Comma 27 3 3 2" xfId="5923" xr:uid="{F3A9873E-72B7-47D8-8C76-9DCA319D3DBF}"/>
    <cellStyle name="Comma 27 3 3 2 2" xfId="14976" xr:uid="{2A111977-7099-49F8-8022-6E846B91DE82}"/>
    <cellStyle name="Comma 27 3 3 3" xfId="8937" xr:uid="{1F900C28-BD5C-4D63-8250-B4D7D1230F4D}"/>
    <cellStyle name="Comma 27 3 3 3 2" xfId="17990" xr:uid="{01903172-136C-4C16-AF0A-B3EE0794FC31}"/>
    <cellStyle name="Comma 27 3 3 4" xfId="11958" xr:uid="{4608EFF0-2BE7-4C0D-9467-A6ABD5A631B6}"/>
    <cellStyle name="Comma 27 3 4" xfId="3915" xr:uid="{61B66AF6-4DD5-4173-9590-D305A5FEE0E5}"/>
    <cellStyle name="Comma 27 3 4 2" xfId="12968" xr:uid="{EFDD62CB-7754-4723-A6DB-2E23965AF0E3}"/>
    <cellStyle name="Comma 27 3 5" xfId="6929" xr:uid="{02DA29CE-C06F-4662-9F24-85F28121638E}"/>
    <cellStyle name="Comma 27 3 5 2" xfId="15982" xr:uid="{30F895BF-3CEF-480E-AF02-9726A709416F}"/>
    <cellStyle name="Comma 27 3 6" xfId="9950" xr:uid="{B635E8E8-AAAD-41C5-95D8-EB0579F2CBCB}"/>
    <cellStyle name="Comma 27 4" xfId="837" xr:uid="{7EBFAE3F-F5F7-4944-ABEF-B469ED92AEBB}"/>
    <cellStyle name="Comma 27 4 2" xfId="1841" xr:uid="{6D857183-6B21-4530-A64D-A48ADD47D7A9}"/>
    <cellStyle name="Comma 27 4 2 2" xfId="4920" xr:uid="{18E3C031-A7B5-4858-A137-64501D35B2EE}"/>
    <cellStyle name="Comma 27 4 2 2 2" xfId="13973" xr:uid="{F93BDAAD-4DC6-45E4-B806-BCB5492562C7}"/>
    <cellStyle name="Comma 27 4 2 3" xfId="7934" xr:uid="{493B0F0A-4F6A-44E8-B9B5-41FBD834CB15}"/>
    <cellStyle name="Comma 27 4 2 3 2" xfId="16987" xr:uid="{57FCD90A-2BC9-4F0A-B0AC-7774749A180D}"/>
    <cellStyle name="Comma 27 4 2 4" xfId="10955" xr:uid="{6DD05876-7BFC-4085-8389-E7928DD5C95A}"/>
    <cellStyle name="Comma 27 4 3" xfId="2845" xr:uid="{4FE26DED-F4E3-4C65-B127-A9906DA3FA8E}"/>
    <cellStyle name="Comma 27 4 3 2" xfId="5924" xr:uid="{D5A5C6DF-A560-4A46-9F98-98E5DC93F86D}"/>
    <cellStyle name="Comma 27 4 3 2 2" xfId="14977" xr:uid="{D3122247-E565-448B-BE42-DB80905AC122}"/>
    <cellStyle name="Comma 27 4 3 3" xfId="8938" xr:uid="{1C5FC27B-3A4B-4F83-8217-59684428927D}"/>
    <cellStyle name="Comma 27 4 3 3 2" xfId="17991" xr:uid="{857D4AEA-F7C7-429D-9AAF-553D442C84E4}"/>
    <cellStyle name="Comma 27 4 3 4" xfId="11959" xr:uid="{4136D749-BD13-43F0-83B2-171330FBC367}"/>
    <cellStyle name="Comma 27 4 4" xfId="3916" xr:uid="{765EECED-DB26-44C2-BB3F-CD9EEC5FAFF8}"/>
    <cellStyle name="Comma 27 4 4 2" xfId="12969" xr:uid="{1E9437E9-260B-4A33-84C0-2792311DFAE5}"/>
    <cellStyle name="Comma 27 4 5" xfId="6930" xr:uid="{C00FCC63-01A7-46B7-B241-4F3FAD2FC9CA}"/>
    <cellStyle name="Comma 27 4 5 2" xfId="15983" xr:uid="{0644EFD3-02C2-4614-9631-BB4235F9F7EA}"/>
    <cellStyle name="Comma 27 4 6" xfId="9951" xr:uid="{01210ED4-5FD9-4B95-90B7-97A461E13D3C}"/>
    <cellStyle name="Comma 27 5" xfId="1395" xr:uid="{5937BD2B-F85F-43E5-98F7-0BB7F85875D7}"/>
    <cellStyle name="Comma 27 5 2" xfId="4474" xr:uid="{3D763972-77D4-4E30-826E-ED9F5309B446}"/>
    <cellStyle name="Comma 27 5 2 2" xfId="13527" xr:uid="{740732D6-1DE9-48C5-8B76-57EDB6C0D35C}"/>
    <cellStyle name="Comma 27 5 3" xfId="7488" xr:uid="{CFD60D36-D578-41AA-9CE5-44046705349A}"/>
    <cellStyle name="Comma 27 5 3 2" xfId="16541" xr:uid="{2DC6EF88-F7E1-4B55-88A9-4D7904C54BA5}"/>
    <cellStyle name="Comma 27 5 4" xfId="10509" xr:uid="{6250FED8-4C28-46BD-B5F5-693C7D8BB0F6}"/>
    <cellStyle name="Comma 27 6" xfId="2399" xr:uid="{F7017AE0-CFC7-47F6-8642-56395AA45077}"/>
    <cellStyle name="Comma 27 6 2" xfId="5478" xr:uid="{BFEA0093-0B9F-4BBA-AF32-58B0864C61E2}"/>
    <cellStyle name="Comma 27 6 2 2" xfId="14531" xr:uid="{41144839-7DDD-4B10-B18D-74391081AC82}"/>
    <cellStyle name="Comma 27 6 3" xfId="8492" xr:uid="{E849AC78-AD92-48DA-AEBC-0715E8ED339D}"/>
    <cellStyle name="Comma 27 6 3 2" xfId="17545" xr:uid="{AD489928-DEFB-4DDF-8A16-60F1EB649C17}"/>
    <cellStyle name="Comma 27 6 4" xfId="11513" xr:uid="{DE2CEC9D-03A7-4FA7-ABE8-1A67968D9780}"/>
    <cellStyle name="Comma 27 7" xfId="3468" xr:uid="{9A758F04-79A3-4BB7-99F3-5515FDD80305}"/>
    <cellStyle name="Comma 27 7 2" xfId="12521" xr:uid="{68D3E539-78D8-475A-834B-E3C5C4D89414}"/>
    <cellStyle name="Comma 27 8" xfId="6482" xr:uid="{6C4E3144-FAEE-4B4E-A744-E4193AF6CF90}"/>
    <cellStyle name="Comma 27 8 2" xfId="15535" xr:uid="{14F53723-799C-4A83-8CA4-8F32AEB3A6E7}"/>
    <cellStyle name="Comma 27 9" xfId="9502" xr:uid="{FA75BAF9-8815-4F5D-BC18-32C6BD609B51}"/>
    <cellStyle name="Comma 28" xfId="377" xr:uid="{9674854D-C00B-4A18-99B5-E4248DABB35B}"/>
    <cellStyle name="Comma 28 2" xfId="564" xr:uid="{16313E2A-0A16-4658-BE0C-2AE1DF366018}"/>
    <cellStyle name="Comma 28 2 2" xfId="838" xr:uid="{20E1C8E0-74B6-4CE5-8C4A-45E261FE2D49}"/>
    <cellStyle name="Comma 28 2 2 2" xfId="1842" xr:uid="{D2592082-5110-4FA0-99CF-1C3A7207B0B0}"/>
    <cellStyle name="Comma 28 2 2 2 2" xfId="4921" xr:uid="{2F44014F-186D-41A8-9B16-6D1B3BAA8138}"/>
    <cellStyle name="Comma 28 2 2 2 2 2" xfId="13974" xr:uid="{23BA8ABB-35F5-48C1-9A87-92AEBCEC7FBE}"/>
    <cellStyle name="Comma 28 2 2 2 3" xfId="7935" xr:uid="{C4768118-F1E0-40EA-90D5-607662161D40}"/>
    <cellStyle name="Comma 28 2 2 2 3 2" xfId="16988" xr:uid="{643457AA-3ECF-4E0E-B67A-4E0AEED8D745}"/>
    <cellStyle name="Comma 28 2 2 2 4" xfId="10956" xr:uid="{C2700A14-E454-452B-8826-729805C8CCA9}"/>
    <cellStyle name="Comma 28 2 2 3" xfId="2846" xr:uid="{12FE1948-D20B-4B8C-B6B6-13162D24FA0F}"/>
    <cellStyle name="Comma 28 2 2 3 2" xfId="5925" xr:uid="{C9976BE3-74D5-4DCB-A91A-035C7DA26FF8}"/>
    <cellStyle name="Comma 28 2 2 3 2 2" xfId="14978" xr:uid="{BB543610-E768-45C3-9E56-04C151073D3A}"/>
    <cellStyle name="Comma 28 2 2 3 3" xfId="8939" xr:uid="{55EA6B68-1398-4CAF-834A-79F61988A582}"/>
    <cellStyle name="Comma 28 2 2 3 3 2" xfId="17992" xr:uid="{C5E1DCFF-B24D-47BD-B28F-C1FBF97EA4BC}"/>
    <cellStyle name="Comma 28 2 2 3 4" xfId="11960" xr:uid="{4A69A64D-A011-4834-8AE4-5AC2421DC503}"/>
    <cellStyle name="Comma 28 2 2 4" xfId="3917" xr:uid="{6BD5FC96-CBF4-4EC8-BFA3-77C9D47E21F5}"/>
    <cellStyle name="Comma 28 2 2 4 2" xfId="12970" xr:uid="{AF0EA077-A86D-47B5-A7F1-7A794C1B4030}"/>
    <cellStyle name="Comma 28 2 2 5" xfId="6931" xr:uid="{99789D1F-533F-4448-A577-B13D031A2454}"/>
    <cellStyle name="Comma 28 2 2 5 2" xfId="15984" xr:uid="{AA054180-C049-4E4D-94A6-4D0A01900066}"/>
    <cellStyle name="Comma 28 2 2 6" xfId="9952" xr:uid="{AAF620FB-3AA6-4AC8-965A-BEC93B4A2824}"/>
    <cellStyle name="Comma 28 2 3" xfId="839" xr:uid="{C84A660C-9D14-43AC-B3B3-C7F3FA21BEA4}"/>
    <cellStyle name="Comma 28 2 3 2" xfId="1843" xr:uid="{A8F5C65C-EA5B-491F-807B-325058D7E2D2}"/>
    <cellStyle name="Comma 28 2 3 2 2" xfId="4922" xr:uid="{643E5268-0925-4141-BDDD-CE1E84F1F9CD}"/>
    <cellStyle name="Comma 28 2 3 2 2 2" xfId="13975" xr:uid="{DEEA624B-8E63-4F02-8A81-45B72F87C046}"/>
    <cellStyle name="Comma 28 2 3 2 3" xfId="7936" xr:uid="{B4F61D63-8BCE-4BB9-AC55-CF4F9FEE1B03}"/>
    <cellStyle name="Comma 28 2 3 2 3 2" xfId="16989" xr:uid="{1B992716-D51F-43A8-87C4-8F7381E072A2}"/>
    <cellStyle name="Comma 28 2 3 2 4" xfId="10957" xr:uid="{74967281-CD46-4F1F-83E9-A54AC0D650EA}"/>
    <cellStyle name="Comma 28 2 3 3" xfId="2847" xr:uid="{9A013C3A-4A09-4F3E-8CD2-73F6D0B21574}"/>
    <cellStyle name="Comma 28 2 3 3 2" xfId="5926" xr:uid="{F31D3864-0ECA-460F-A4FE-040461A0C484}"/>
    <cellStyle name="Comma 28 2 3 3 2 2" xfId="14979" xr:uid="{F731A1F1-821F-4BCF-91B3-229767EF8800}"/>
    <cellStyle name="Comma 28 2 3 3 3" xfId="8940" xr:uid="{8EE5C424-AF8E-4D93-AEFB-B751A5AD4481}"/>
    <cellStyle name="Comma 28 2 3 3 3 2" xfId="17993" xr:uid="{56C13394-AB78-4B5E-B9FD-C9A11EF98199}"/>
    <cellStyle name="Comma 28 2 3 3 4" xfId="11961" xr:uid="{83D87473-A567-4B85-80FB-5A315A91426C}"/>
    <cellStyle name="Comma 28 2 3 4" xfId="3918" xr:uid="{52A31E00-2AD7-4BAF-A2AB-E29B60F5A505}"/>
    <cellStyle name="Comma 28 2 3 4 2" xfId="12971" xr:uid="{6E903CBC-8688-4F74-A8E8-0854C1454508}"/>
    <cellStyle name="Comma 28 2 3 5" xfId="6932" xr:uid="{DF433427-2869-4E32-833E-C73864C602BB}"/>
    <cellStyle name="Comma 28 2 3 5 2" xfId="15985" xr:uid="{4CEC308F-D6BF-44F1-8F3D-D383328C7D23}"/>
    <cellStyle name="Comma 28 2 3 6" xfId="9953" xr:uid="{F994ABCC-971D-4408-BA33-2AD1CDE52329}"/>
    <cellStyle name="Comma 28 2 4" xfId="1570" xr:uid="{7287B09D-29F5-4240-B465-51882A512C4F}"/>
    <cellStyle name="Comma 28 2 4 2" xfId="4649" xr:uid="{0C4F8B11-A871-46B3-8F9D-C383B8F30845}"/>
    <cellStyle name="Comma 28 2 4 2 2" xfId="13702" xr:uid="{7E2B9955-149A-4B49-ABD0-DB7F7DB250FF}"/>
    <cellStyle name="Comma 28 2 4 3" xfId="7663" xr:uid="{FF5FA113-823A-4F6F-A92D-5C30D5FF0693}"/>
    <cellStyle name="Comma 28 2 4 3 2" xfId="16716" xr:uid="{64D5E7DD-EF93-4861-8FB5-D37890768F63}"/>
    <cellStyle name="Comma 28 2 4 4" xfId="10684" xr:uid="{AB657113-8DEA-4CF0-AF89-645A8DCF631F}"/>
    <cellStyle name="Comma 28 2 5" xfId="2574" xr:uid="{9F1A0D51-3A69-4AA2-A939-319CD0B70713}"/>
    <cellStyle name="Comma 28 2 5 2" xfId="5653" xr:uid="{0138342F-6DAB-41B0-BD16-04CDC893D7F6}"/>
    <cellStyle name="Comma 28 2 5 2 2" xfId="14706" xr:uid="{3C84A579-33CF-4533-B96A-A4AF94488F54}"/>
    <cellStyle name="Comma 28 2 5 3" xfId="8667" xr:uid="{C29CE9B4-88D2-476F-A279-830A47767A1B}"/>
    <cellStyle name="Comma 28 2 5 3 2" xfId="17720" xr:uid="{4517C98C-39F5-4B84-84E9-69A5CA59428F}"/>
    <cellStyle name="Comma 28 2 5 4" xfId="11688" xr:uid="{78DBD9BF-E270-4449-B963-4C994871CE26}"/>
    <cellStyle name="Comma 28 2 6" xfId="3645" xr:uid="{76A6777A-D64F-40D3-B4DA-4659A36CBCCF}"/>
    <cellStyle name="Comma 28 2 6 2" xfId="12698" xr:uid="{C49E8BE0-D143-4C5C-B3DF-C60D5A263874}"/>
    <cellStyle name="Comma 28 2 7" xfId="6659" xr:uid="{2AFBC2D0-4C8D-49F9-A353-047FB48263ED}"/>
    <cellStyle name="Comma 28 2 7 2" xfId="15712" xr:uid="{312275BB-EEEB-466C-932A-A81663170D1D}"/>
    <cellStyle name="Comma 28 2 8" xfId="9679" xr:uid="{916AB772-1813-48D8-854E-88C3D9C7AC26}"/>
    <cellStyle name="Comma 28 3" xfId="840" xr:uid="{FCBC42BA-B346-4AD2-8AE7-E32786CCE383}"/>
    <cellStyle name="Comma 28 3 2" xfId="1844" xr:uid="{5CAA0074-F051-44B5-998A-67EB4C4707D2}"/>
    <cellStyle name="Comma 28 3 2 2" xfId="4923" xr:uid="{1CF188DB-6BE1-4679-9814-8A6BF78F8C76}"/>
    <cellStyle name="Comma 28 3 2 2 2" xfId="13976" xr:uid="{4697BF96-2498-4E71-BDF0-1BB7B474DBE2}"/>
    <cellStyle name="Comma 28 3 2 3" xfId="7937" xr:uid="{29D6F092-97E7-4491-9A38-60AB504CDDD6}"/>
    <cellStyle name="Comma 28 3 2 3 2" xfId="16990" xr:uid="{C509A345-6F2B-4476-95EC-D6EFADB827C1}"/>
    <cellStyle name="Comma 28 3 2 4" xfId="10958" xr:uid="{9B36A8E7-3C50-4E63-B9A3-C9E12128238B}"/>
    <cellStyle name="Comma 28 3 3" xfId="2848" xr:uid="{B31DFDA4-2E6B-47F1-AA76-BD927289F8F1}"/>
    <cellStyle name="Comma 28 3 3 2" xfId="5927" xr:uid="{1B3E2B12-A68E-48FB-A144-B52216239241}"/>
    <cellStyle name="Comma 28 3 3 2 2" xfId="14980" xr:uid="{25A37153-D261-4D4D-86BD-C276AC3558F3}"/>
    <cellStyle name="Comma 28 3 3 3" xfId="8941" xr:uid="{BC9E1317-6054-46CC-A0B2-ADDEDEF1C3E9}"/>
    <cellStyle name="Comma 28 3 3 3 2" xfId="17994" xr:uid="{624A65F8-04DB-4844-A9F9-936BFDAE2CCA}"/>
    <cellStyle name="Comma 28 3 3 4" xfId="11962" xr:uid="{06529A48-EE03-4E8D-9AA8-FB802F236CFE}"/>
    <cellStyle name="Comma 28 3 4" xfId="3919" xr:uid="{261CAF13-C197-4ACE-A571-13CE85C36DA9}"/>
    <cellStyle name="Comma 28 3 4 2" xfId="12972" xr:uid="{D9BBD121-9F47-41F5-B758-862BEF015125}"/>
    <cellStyle name="Comma 28 3 5" xfId="6933" xr:uid="{5D53AE2F-A837-4DA3-BEEC-282D2A77BCE4}"/>
    <cellStyle name="Comma 28 3 5 2" xfId="15986" xr:uid="{B707C22F-2D6B-4C1D-BFBC-ABD7E7320247}"/>
    <cellStyle name="Comma 28 3 6" xfId="9954" xr:uid="{19BFA578-E2A6-4A46-ACAA-36E1873D93F7}"/>
    <cellStyle name="Comma 28 4" xfId="841" xr:uid="{BD3E1E75-7B25-434F-8F23-AE059884C95B}"/>
    <cellStyle name="Comma 28 4 2" xfId="1845" xr:uid="{F6100233-EF33-470C-A0E7-C349CC38014A}"/>
    <cellStyle name="Comma 28 4 2 2" xfId="4924" xr:uid="{A6DB0480-8016-4062-AE2D-3F05B3B54AFB}"/>
    <cellStyle name="Comma 28 4 2 2 2" xfId="13977" xr:uid="{85792A5C-A5BE-4CBA-9C2D-A78218591BB8}"/>
    <cellStyle name="Comma 28 4 2 3" xfId="7938" xr:uid="{4415B8F0-29E0-464A-BD9B-A542C4A8EA44}"/>
    <cellStyle name="Comma 28 4 2 3 2" xfId="16991" xr:uid="{322E4B91-0772-4CE2-A45F-7F3C489E781C}"/>
    <cellStyle name="Comma 28 4 2 4" xfId="10959" xr:uid="{9A693F64-0A2A-448A-90F2-715038942367}"/>
    <cellStyle name="Comma 28 4 3" xfId="2849" xr:uid="{8C90832D-F9AB-4014-A698-2DBD35CEC9CE}"/>
    <cellStyle name="Comma 28 4 3 2" xfId="5928" xr:uid="{A6AF7FEF-4894-4BF3-8B68-5D9FB6B89142}"/>
    <cellStyle name="Comma 28 4 3 2 2" xfId="14981" xr:uid="{AA199D54-7A43-435A-81F1-F85AD3185BBF}"/>
    <cellStyle name="Comma 28 4 3 3" xfId="8942" xr:uid="{8B618BF4-8BA2-4920-A943-E051F9D6C822}"/>
    <cellStyle name="Comma 28 4 3 3 2" xfId="17995" xr:uid="{F6BBCA4A-4CE3-4760-BBBC-A8DBAA9C66A8}"/>
    <cellStyle name="Comma 28 4 3 4" xfId="11963" xr:uid="{A83FFBEB-13F7-49F8-8EF5-BEBD7D03C88D}"/>
    <cellStyle name="Comma 28 4 4" xfId="3920" xr:uid="{87D9733F-9356-4A84-ADAB-3B48E63FE26D}"/>
    <cellStyle name="Comma 28 4 4 2" xfId="12973" xr:uid="{6540ECC0-F4FF-4071-9641-87832E34F4CD}"/>
    <cellStyle name="Comma 28 4 5" xfId="6934" xr:uid="{6D5EAACB-0803-4D90-B2B4-0140DB1D9216}"/>
    <cellStyle name="Comma 28 4 5 2" xfId="15987" xr:uid="{1106F123-446B-48F9-AD7D-DE0406867425}"/>
    <cellStyle name="Comma 28 4 6" xfId="9955" xr:uid="{981B9A5E-73E1-496C-819E-0BABD86D3E77}"/>
    <cellStyle name="Comma 28 5" xfId="1399" xr:uid="{02C2116C-0CB8-4738-9B37-3C13DE393AC1}"/>
    <cellStyle name="Comma 28 5 2" xfId="4478" xr:uid="{3A34E078-17D1-4F0B-A527-B037EFA3BFDC}"/>
    <cellStyle name="Comma 28 5 2 2" xfId="13531" xr:uid="{FC1D02D5-F6EC-4D9E-8A65-47AF115459CA}"/>
    <cellStyle name="Comma 28 5 3" xfId="7492" xr:uid="{011ADED8-38FD-4680-BADB-4AEC5C7680BF}"/>
    <cellStyle name="Comma 28 5 3 2" xfId="16545" xr:uid="{09679071-ECED-4DBE-8F7D-BBD85305359B}"/>
    <cellStyle name="Comma 28 5 4" xfId="10513" xr:uid="{95251312-994E-4D78-BBDA-02AE4783E278}"/>
    <cellStyle name="Comma 28 6" xfId="2403" xr:uid="{4C8B0748-1F8A-4FE4-822A-2F02F3C78136}"/>
    <cellStyle name="Comma 28 6 2" xfId="5482" xr:uid="{DD5AE6AC-63DE-4A54-AE1A-A0DD4E56CF65}"/>
    <cellStyle name="Comma 28 6 2 2" xfId="14535" xr:uid="{35596093-AE5B-4C87-962A-8FA64D26ABF9}"/>
    <cellStyle name="Comma 28 6 3" xfId="8496" xr:uid="{A457913F-843E-4303-8760-B216768891C6}"/>
    <cellStyle name="Comma 28 6 3 2" xfId="17549" xr:uid="{5B705901-19C5-44B8-A41D-2EA4524C52E8}"/>
    <cellStyle name="Comma 28 6 4" xfId="11517" xr:uid="{EB63EB9E-0301-47F2-919D-E7546DD61753}"/>
    <cellStyle name="Comma 28 7" xfId="3473" xr:uid="{8728E57F-7514-41A8-9E88-06048809826C}"/>
    <cellStyle name="Comma 28 7 2" xfId="12526" xr:uid="{70EB1F5B-1F86-4EFC-9B62-94F818FE0958}"/>
    <cellStyle name="Comma 28 8" xfId="6487" xr:uid="{D2876785-7414-4403-9CD5-D67BC0476345}"/>
    <cellStyle name="Comma 28 8 2" xfId="15540" xr:uid="{8A74F8D3-B18D-4615-8159-4FA5858576F3}"/>
    <cellStyle name="Comma 28 9" xfId="9507" xr:uid="{86DE2E66-5FDA-423D-AEFB-3594EAA53C0F}"/>
    <cellStyle name="Comma 29" xfId="361" xr:uid="{6812CF7F-B4D5-4FB1-84B3-515DF1927BF7}"/>
    <cellStyle name="Comma 29 2" xfId="558" xr:uid="{2FC63CFF-C2AF-4B18-B987-2A120AE2C046}"/>
    <cellStyle name="Comma 29 2 2" xfId="842" xr:uid="{BC2CC39C-5054-4321-8C44-924522AC9A53}"/>
    <cellStyle name="Comma 29 2 2 2" xfId="1846" xr:uid="{5B49EBEC-A31A-4205-9BC1-7D24D930C610}"/>
    <cellStyle name="Comma 29 2 2 2 2" xfId="4925" xr:uid="{6101F915-0C05-4869-897D-DA80757735A5}"/>
    <cellStyle name="Comma 29 2 2 2 2 2" xfId="13978" xr:uid="{CBA02D36-A64A-4B03-85AC-047EF9922272}"/>
    <cellStyle name="Comma 29 2 2 2 3" xfId="7939" xr:uid="{AFEF9DB1-6067-4BC3-8FE3-819E5D6437EA}"/>
    <cellStyle name="Comma 29 2 2 2 3 2" xfId="16992" xr:uid="{1789B340-BC3A-4DE5-8BCD-3C14FBE9D465}"/>
    <cellStyle name="Comma 29 2 2 2 4" xfId="10960" xr:uid="{62C29978-F347-4135-88D9-9315142670C6}"/>
    <cellStyle name="Comma 29 2 2 3" xfId="2850" xr:uid="{116E39A0-8EEC-4048-92D9-B6151CC5C943}"/>
    <cellStyle name="Comma 29 2 2 3 2" xfId="5929" xr:uid="{0859DB6E-52E8-4DD6-8A8A-7C31D2A20A93}"/>
    <cellStyle name="Comma 29 2 2 3 2 2" xfId="14982" xr:uid="{BB33E354-693D-4499-94CF-969164C8FEFD}"/>
    <cellStyle name="Comma 29 2 2 3 3" xfId="8943" xr:uid="{EA0E9C2D-6449-43DA-9D92-A956DC4CD294}"/>
    <cellStyle name="Comma 29 2 2 3 3 2" xfId="17996" xr:uid="{39CDCFF7-89F1-424D-9B40-29B3CE5D1DC0}"/>
    <cellStyle name="Comma 29 2 2 3 4" xfId="11964" xr:uid="{D4722EB3-AAA5-4EE4-B397-C752C8CDCFD0}"/>
    <cellStyle name="Comma 29 2 2 4" xfId="3921" xr:uid="{686A7AFD-19E9-43E8-A079-6DE3E0479AA7}"/>
    <cellStyle name="Comma 29 2 2 4 2" xfId="12974" xr:uid="{DA09C1DC-EAE4-4C3D-AC5D-47F9D37ACB53}"/>
    <cellStyle name="Comma 29 2 2 5" xfId="6935" xr:uid="{007A5F5F-40D9-4BE3-AE45-CEA0326B38E9}"/>
    <cellStyle name="Comma 29 2 2 5 2" xfId="15988" xr:uid="{8A61C96F-BF03-45DE-BA1E-314D98DEB0E5}"/>
    <cellStyle name="Comma 29 2 2 6" xfId="9956" xr:uid="{F9FBDDFA-1848-447A-A8EB-D7C9B4294475}"/>
    <cellStyle name="Comma 29 2 3" xfId="843" xr:uid="{78BAE38A-00B7-41C2-BF55-40F7ED503BAE}"/>
    <cellStyle name="Comma 29 2 3 2" xfId="1847" xr:uid="{EC190D60-28DE-4D39-BDDB-96184F2C73A8}"/>
    <cellStyle name="Comma 29 2 3 2 2" xfId="4926" xr:uid="{32FF7FB6-7C83-438A-AE90-8369F8E9F1CB}"/>
    <cellStyle name="Comma 29 2 3 2 2 2" xfId="13979" xr:uid="{4E8F1E47-F21C-48E8-B8E1-75C62B8492C0}"/>
    <cellStyle name="Comma 29 2 3 2 3" xfId="7940" xr:uid="{1C6434FB-E601-4BAA-B62E-545B41BE5215}"/>
    <cellStyle name="Comma 29 2 3 2 3 2" xfId="16993" xr:uid="{9959E352-467A-4777-9EA1-E0C9B9610639}"/>
    <cellStyle name="Comma 29 2 3 2 4" xfId="10961" xr:uid="{8C918FC1-F4FF-4B9A-8DA6-26274C64F73A}"/>
    <cellStyle name="Comma 29 2 3 3" xfId="2851" xr:uid="{3084075D-6686-4C1D-B801-551546FDC008}"/>
    <cellStyle name="Comma 29 2 3 3 2" xfId="5930" xr:uid="{AAFED9EA-4AAD-4D87-BB55-FD23682733E2}"/>
    <cellStyle name="Comma 29 2 3 3 2 2" xfId="14983" xr:uid="{22A31286-7D9E-4FC2-9D24-AD6A0723743B}"/>
    <cellStyle name="Comma 29 2 3 3 3" xfId="8944" xr:uid="{F1D93BB5-96F3-4938-B421-0B969B565EAA}"/>
    <cellStyle name="Comma 29 2 3 3 3 2" xfId="17997" xr:uid="{D741977A-DA4A-428E-B752-A873C1E67C02}"/>
    <cellStyle name="Comma 29 2 3 3 4" xfId="11965" xr:uid="{42DF76A2-0CF1-447D-B0DF-1C644724AF3C}"/>
    <cellStyle name="Comma 29 2 3 4" xfId="3922" xr:uid="{8E470CAF-565B-4FC7-B0FD-9C7CFF8FAE33}"/>
    <cellStyle name="Comma 29 2 3 4 2" xfId="12975" xr:uid="{B12C3BA7-3A14-4B62-8F56-4A06BEE6DB60}"/>
    <cellStyle name="Comma 29 2 3 5" xfId="6936" xr:uid="{15546ACE-A0EC-4680-8398-5A3E1C4C5FD8}"/>
    <cellStyle name="Comma 29 2 3 5 2" xfId="15989" xr:uid="{1D096EDE-5E9E-4F7C-9E85-208BB315AA10}"/>
    <cellStyle name="Comma 29 2 3 6" xfId="9957" xr:uid="{36A8C6ED-886C-46B1-8760-0502A6FC8EA0}"/>
    <cellStyle name="Comma 29 2 4" xfId="1565" xr:uid="{75E39831-8850-4900-8E32-4CFB3943E940}"/>
    <cellStyle name="Comma 29 2 4 2" xfId="4644" xr:uid="{B2BD68A8-364C-45C2-AFC7-E53BDC44DA69}"/>
    <cellStyle name="Comma 29 2 4 2 2" xfId="13697" xr:uid="{B057D072-EDFC-4EF0-A78A-3CB8B1E8E058}"/>
    <cellStyle name="Comma 29 2 4 3" xfId="7658" xr:uid="{148B7FE8-8F7D-46C7-BC1D-489A8E99D84C}"/>
    <cellStyle name="Comma 29 2 4 3 2" xfId="16711" xr:uid="{936E5C68-0F72-4A08-B222-814F72C2B980}"/>
    <cellStyle name="Comma 29 2 4 4" xfId="10679" xr:uid="{F2E86B2D-C634-4324-B90E-F41DCF7E1F88}"/>
    <cellStyle name="Comma 29 2 5" xfId="2569" xr:uid="{CFF9DCC4-8A61-414A-8692-AF22AB16A5D0}"/>
    <cellStyle name="Comma 29 2 5 2" xfId="5648" xr:uid="{EC013653-60F5-4317-929C-39B6C36485E7}"/>
    <cellStyle name="Comma 29 2 5 2 2" xfId="14701" xr:uid="{4E9F538D-0A65-4E86-B587-2C26DC984C87}"/>
    <cellStyle name="Comma 29 2 5 3" xfId="8662" xr:uid="{778A9AF7-851D-43C1-B088-2634D9CB306F}"/>
    <cellStyle name="Comma 29 2 5 3 2" xfId="17715" xr:uid="{138393B0-1646-433B-BB22-B5CBBE8A2211}"/>
    <cellStyle name="Comma 29 2 5 4" xfId="11683" xr:uid="{458C2C5E-FBC3-4544-9ACC-F34304C845FC}"/>
    <cellStyle name="Comma 29 2 6" xfId="3639" xr:uid="{BB67BD40-B7BE-4A44-9B7B-6C4FE9BBE92D}"/>
    <cellStyle name="Comma 29 2 6 2" xfId="12692" xr:uid="{C62372D7-3476-40B5-8CA9-E945D2719C98}"/>
    <cellStyle name="Comma 29 2 7" xfId="6653" xr:uid="{8A138910-7BEF-463E-93CB-1C3032766ED5}"/>
    <cellStyle name="Comma 29 2 7 2" xfId="15706" xr:uid="{4ABFED82-2DBA-4BA6-8B75-2BC51BC08D70}"/>
    <cellStyle name="Comma 29 2 8" xfId="9673" xr:uid="{DACE5879-3CEA-449D-AA9B-1ECA3A96F05A}"/>
    <cellStyle name="Comma 29 3" xfId="844" xr:uid="{C0374332-7BE0-4E09-BAF9-067E12933F53}"/>
    <cellStyle name="Comma 29 3 2" xfId="1848" xr:uid="{E556D5FD-CEDE-4CCD-B717-F4D4ED6374DE}"/>
    <cellStyle name="Comma 29 3 2 2" xfId="4927" xr:uid="{715D263D-E963-4C36-B26B-1DF1FE88E286}"/>
    <cellStyle name="Comma 29 3 2 2 2" xfId="13980" xr:uid="{0E9AA2FD-27A8-4309-A40C-0AF2E12DF5CA}"/>
    <cellStyle name="Comma 29 3 2 3" xfId="7941" xr:uid="{2DA8FA05-B1FE-4469-B56A-9AFC1F856E77}"/>
    <cellStyle name="Comma 29 3 2 3 2" xfId="16994" xr:uid="{17FDE0FA-17DC-4CEC-B770-4C673C6D22D6}"/>
    <cellStyle name="Comma 29 3 2 4" xfId="10962" xr:uid="{F8939A78-C701-43F0-8035-8EDAEAD9153E}"/>
    <cellStyle name="Comma 29 3 3" xfId="2852" xr:uid="{6F027459-80E0-45CF-870A-5B0E7A6F7237}"/>
    <cellStyle name="Comma 29 3 3 2" xfId="5931" xr:uid="{AA1FE83D-045E-470B-94A2-79AFA67FC4B5}"/>
    <cellStyle name="Comma 29 3 3 2 2" xfId="14984" xr:uid="{3E5DD8E4-ACCF-4A97-A03E-6CAAC76FB1B2}"/>
    <cellStyle name="Comma 29 3 3 3" xfId="8945" xr:uid="{9E05A65B-6453-4E2D-874B-C9EEB8BE15D9}"/>
    <cellStyle name="Comma 29 3 3 3 2" xfId="17998" xr:uid="{58D48B39-57B7-4757-BCF9-F3DC30A4F8B6}"/>
    <cellStyle name="Comma 29 3 3 4" xfId="11966" xr:uid="{A4CA14EF-2B23-40EC-A9ED-FE2AE53CA9CE}"/>
    <cellStyle name="Comma 29 3 4" xfId="3923" xr:uid="{1108EA27-3D5A-4B4E-ABB9-D05B770A66FE}"/>
    <cellStyle name="Comma 29 3 4 2" xfId="12976" xr:uid="{936E6DEE-6F77-4A03-AD88-DBA6BC55FCED}"/>
    <cellStyle name="Comma 29 3 5" xfId="6937" xr:uid="{FB64C948-4D93-41E8-867F-8431F3557F91}"/>
    <cellStyle name="Comma 29 3 5 2" xfId="15990" xr:uid="{2C043F9C-D99C-4719-A2AD-3234A69714CE}"/>
    <cellStyle name="Comma 29 3 6" xfId="9958" xr:uid="{C97BF93D-0655-4AA9-84C8-00FAB51BFBC8}"/>
    <cellStyle name="Comma 29 4" xfId="845" xr:uid="{00D04A1E-6D77-48C7-926F-DCC17DE3C9E1}"/>
    <cellStyle name="Comma 29 4 2" xfId="1849" xr:uid="{833CADD7-EF4A-4B90-BAAB-C9B3D127963D}"/>
    <cellStyle name="Comma 29 4 2 2" xfId="4928" xr:uid="{A8F3AA14-3643-4430-AC99-EC69F204028A}"/>
    <cellStyle name="Comma 29 4 2 2 2" xfId="13981" xr:uid="{0F240307-B96D-4207-AD1E-164C27CD4552}"/>
    <cellStyle name="Comma 29 4 2 3" xfId="7942" xr:uid="{9073FC80-3FE9-4485-93CB-9676D80E82F5}"/>
    <cellStyle name="Comma 29 4 2 3 2" xfId="16995" xr:uid="{E00C6F27-67EC-4FAD-8FF1-87E20F574AEF}"/>
    <cellStyle name="Comma 29 4 2 4" xfId="10963" xr:uid="{F40AF1E8-DA9A-4DA0-9BF0-5EF9B97C3FA5}"/>
    <cellStyle name="Comma 29 4 3" xfId="2853" xr:uid="{7CFC63DA-79E6-4993-B4E5-19175A05AB8A}"/>
    <cellStyle name="Comma 29 4 3 2" xfId="5932" xr:uid="{62815283-1F23-406D-88FD-A6080BA74BD8}"/>
    <cellStyle name="Comma 29 4 3 2 2" xfId="14985" xr:uid="{7E336053-1BF3-4A0B-8F6E-124937AAB75A}"/>
    <cellStyle name="Comma 29 4 3 3" xfId="8946" xr:uid="{CED0BF8F-D7B7-441D-8DFF-8E66EEB5D76C}"/>
    <cellStyle name="Comma 29 4 3 3 2" xfId="17999" xr:uid="{B0FFB9EF-B79F-4CF4-8A5B-D1808BD3A49A}"/>
    <cellStyle name="Comma 29 4 3 4" xfId="11967" xr:uid="{92FCF431-02F3-4926-A93F-3A7DF3DCBA1D}"/>
    <cellStyle name="Comma 29 4 4" xfId="3924" xr:uid="{592BEE9F-2A47-4C58-9981-0645F5C4F1A3}"/>
    <cellStyle name="Comma 29 4 4 2" xfId="12977" xr:uid="{54095158-B974-44AB-AF70-A688A0EACB2B}"/>
    <cellStyle name="Comma 29 4 5" xfId="6938" xr:uid="{6258AB93-CB26-42C9-968C-0BC2FF440E32}"/>
    <cellStyle name="Comma 29 4 5 2" xfId="15991" xr:uid="{8388261D-D3A0-4697-8953-BD85ED02E42F}"/>
    <cellStyle name="Comma 29 4 6" xfId="9959" xr:uid="{6528E73C-CA2B-4C5E-9A45-A38C80AB2338}"/>
    <cellStyle name="Comma 29 5" xfId="1394" xr:uid="{FF64A96C-41F7-4D80-BAA2-0A02839C9AC5}"/>
    <cellStyle name="Comma 29 5 2" xfId="4473" xr:uid="{9518C55D-5E4F-4B48-A5A1-248CEB10E2D8}"/>
    <cellStyle name="Comma 29 5 2 2" xfId="13526" xr:uid="{26DD0C02-A7EE-4D3C-BB8B-27FB3C3B9353}"/>
    <cellStyle name="Comma 29 5 3" xfId="7487" xr:uid="{442018D1-1C7A-426D-9276-069D0CD34C94}"/>
    <cellStyle name="Comma 29 5 3 2" xfId="16540" xr:uid="{F8858B1F-A1E0-4917-9DA9-A6914D7361A0}"/>
    <cellStyle name="Comma 29 5 4" xfId="10508" xr:uid="{DD10817A-235F-4DBA-BB4A-DCDB15BCA251}"/>
    <cellStyle name="Comma 29 6" xfId="2398" xr:uid="{FDB157F2-3A69-4287-85CF-0FB2C4487D5D}"/>
    <cellStyle name="Comma 29 6 2" xfId="5477" xr:uid="{ABCDD886-2ED7-4279-B939-3BA1F031F81E}"/>
    <cellStyle name="Comma 29 6 2 2" xfId="14530" xr:uid="{7B53EC3F-E68E-4ECA-B217-3DCD7A1ACACA}"/>
    <cellStyle name="Comma 29 6 3" xfId="8491" xr:uid="{B1F09284-6BA5-4CB3-9494-5698C1AC8BC4}"/>
    <cellStyle name="Comma 29 6 3 2" xfId="17544" xr:uid="{D996BB11-D4D8-42C2-9A34-253AF43A2A07}"/>
    <cellStyle name="Comma 29 6 4" xfId="11512" xr:uid="{F7EECAB4-AE7D-4E03-B1D7-6AE8AAB02729}"/>
    <cellStyle name="Comma 29 7" xfId="3467" xr:uid="{A65B56BB-DFAD-48B9-9B4D-18C14AF2EE82}"/>
    <cellStyle name="Comma 29 7 2" xfId="12520" xr:uid="{C0A4D1C9-A939-4B9C-B39B-41BCE78FDBEC}"/>
    <cellStyle name="Comma 29 8" xfId="6481" xr:uid="{27678810-AEB6-4E9A-AB38-939EC13CD7C8}"/>
    <cellStyle name="Comma 29 8 2" xfId="15534" xr:uid="{E679C955-4845-4456-8D38-1331C56EAFDA}"/>
    <cellStyle name="Comma 29 9" xfId="9501" xr:uid="{88B9EA09-6635-4986-88E8-2F062143B814}"/>
    <cellStyle name="Comma 3" xfId="90" xr:uid="{4EFB2476-8CC3-41EC-BF6E-F97D8ACBA082}"/>
    <cellStyle name="Comma 3 10" xfId="2259" xr:uid="{B221C5EC-A323-4C00-AE8C-3B5110E6CE86}"/>
    <cellStyle name="Comma 3 10 2" xfId="5338" xr:uid="{0AB162AF-7501-4E64-AF04-2B8E97DC8BEB}"/>
    <cellStyle name="Comma 3 10 2 2" xfId="14391" xr:uid="{2670D976-EDE6-40D7-AAE3-ACB1853E140F}"/>
    <cellStyle name="Comma 3 10 3" xfId="8352" xr:uid="{1EA0A9A9-3405-4178-8386-3C7C45B5873A}"/>
    <cellStyle name="Comma 3 10 3 2" xfId="17405" xr:uid="{7F5DF503-A681-4CFA-84BB-A43228ADFE2F}"/>
    <cellStyle name="Comma 3 10 4" xfId="11373" xr:uid="{4CDF3AA0-0875-4A40-8C89-0D7E58A35753}"/>
    <cellStyle name="Comma 3 11" xfId="3328" xr:uid="{379F53C1-FB1B-404F-B121-98B48CC8D2B2}"/>
    <cellStyle name="Comma 3 11 2" xfId="12381" xr:uid="{03BCDFC6-75E6-417F-9162-A25EC68C031D}"/>
    <cellStyle name="Comma 3 12" xfId="6342" xr:uid="{696DC240-D34A-4875-B1CA-C4781E6E9284}"/>
    <cellStyle name="Comma 3 12 2" xfId="15395" xr:uid="{6F54E53F-E126-4E15-9165-A38A6EBFA36C}"/>
    <cellStyle name="Comma 3 13" xfId="9362" xr:uid="{3A6DB735-B37B-477E-9572-36AE6D5F33F7}"/>
    <cellStyle name="Comma 3 2" xfId="106" xr:uid="{3295ECB1-F291-4B76-9A60-9B15D57B3E79}"/>
    <cellStyle name="Comma 3 2 10" xfId="3344" xr:uid="{FB142459-F666-4F06-B9F8-14B33484EF82}"/>
    <cellStyle name="Comma 3 2 10 2" xfId="12397" xr:uid="{AEC01D04-896D-41C4-A823-409604A0F1B9}"/>
    <cellStyle name="Comma 3 2 11" xfId="6358" xr:uid="{509A0198-BD9A-4410-A843-35574CFE9E20}"/>
    <cellStyle name="Comma 3 2 11 2" xfId="15411" xr:uid="{7091B9C0-21B5-4D83-8E34-58EDD15AC8D4}"/>
    <cellStyle name="Comma 3 2 12" xfId="9378" xr:uid="{CF456353-18E6-432E-9F18-4C4F04DA18D6}"/>
    <cellStyle name="Comma 3 2 2" xfId="138" xr:uid="{476BDC43-CB57-4F0F-9857-ECC3E6B383DD}"/>
    <cellStyle name="Comma 3 2 2 2" xfId="465" xr:uid="{554D318C-7D58-4A1E-AC46-E14FF37316E9}"/>
    <cellStyle name="Comma 3 2 2 2 2" xfId="846" xr:uid="{F270F649-BC97-47D7-8F32-50F70E997772}"/>
    <cellStyle name="Comma 3 2 2 2 2 2" xfId="1850" xr:uid="{987809D3-5530-4A0D-AB6B-9880B4CA0FDB}"/>
    <cellStyle name="Comma 3 2 2 2 2 2 2" xfId="4929" xr:uid="{CA20B30C-E9C6-47C8-9EF9-0CC06D9EC369}"/>
    <cellStyle name="Comma 3 2 2 2 2 2 2 2" xfId="13982" xr:uid="{288B252B-9A53-4AFB-B6E8-33C8B136F867}"/>
    <cellStyle name="Comma 3 2 2 2 2 2 3" xfId="7943" xr:uid="{454DE33F-7833-4F9A-A64C-FFC77B21AF74}"/>
    <cellStyle name="Comma 3 2 2 2 2 2 3 2" xfId="16996" xr:uid="{F02544E3-2199-42DF-9EE7-B501F2D713C4}"/>
    <cellStyle name="Comma 3 2 2 2 2 2 4" xfId="10964" xr:uid="{E901547F-2EDD-4C79-BEFD-AAAFDE1EBBC2}"/>
    <cellStyle name="Comma 3 2 2 2 2 3" xfId="2854" xr:uid="{D74302F8-AFBF-4AA8-8A11-A0B1471EDE11}"/>
    <cellStyle name="Comma 3 2 2 2 2 3 2" xfId="5933" xr:uid="{C15E21C2-BAE6-4870-946F-93687EFF08A4}"/>
    <cellStyle name="Comma 3 2 2 2 2 3 2 2" xfId="14986" xr:uid="{5810CEF7-43FD-41FA-AE02-0F5C0CE44A3E}"/>
    <cellStyle name="Comma 3 2 2 2 2 3 3" xfId="8947" xr:uid="{D4FA420A-3946-4D2D-AF35-B8BA09520BAE}"/>
    <cellStyle name="Comma 3 2 2 2 2 3 3 2" xfId="18000" xr:uid="{FECBD7CE-35EB-4A9B-8087-0AE08DF42E1E}"/>
    <cellStyle name="Comma 3 2 2 2 2 3 4" xfId="11968" xr:uid="{3F280E45-C034-41C0-9C11-97D0EE1B7D39}"/>
    <cellStyle name="Comma 3 2 2 2 2 4" xfId="3925" xr:uid="{3145F8B5-27D6-41D7-AFE9-D214A87AC944}"/>
    <cellStyle name="Comma 3 2 2 2 2 4 2" xfId="12978" xr:uid="{A48D037F-90E2-4C5C-B0F6-AB47E48D00D0}"/>
    <cellStyle name="Comma 3 2 2 2 2 5" xfId="6939" xr:uid="{E32FDC11-3C10-4D98-8A63-FB2322186B6F}"/>
    <cellStyle name="Comma 3 2 2 2 2 5 2" xfId="15992" xr:uid="{A3620BA4-F209-4FCB-A119-BCF069D83175}"/>
    <cellStyle name="Comma 3 2 2 2 2 6" xfId="9960" xr:uid="{E8D0D1CB-5114-41F1-A285-88924929EDD1}"/>
    <cellStyle name="Comma 3 2 2 2 3" xfId="847" xr:uid="{94116005-E21E-4EBC-9DE8-BBEF83EE448A}"/>
    <cellStyle name="Comma 3 2 2 2 3 2" xfId="1851" xr:uid="{09DDB00A-2EBB-4FE3-A0F5-677E01F0604F}"/>
    <cellStyle name="Comma 3 2 2 2 3 2 2" xfId="4930" xr:uid="{F5A5F1E9-96DA-48DF-8F29-899413E7FA10}"/>
    <cellStyle name="Comma 3 2 2 2 3 2 2 2" xfId="13983" xr:uid="{4E7D9A67-0156-4AF7-854E-62E444AAD39B}"/>
    <cellStyle name="Comma 3 2 2 2 3 2 3" xfId="7944" xr:uid="{D5F04468-633C-47A0-801E-5C32901B51D6}"/>
    <cellStyle name="Comma 3 2 2 2 3 2 3 2" xfId="16997" xr:uid="{43391431-D476-4756-BFB4-7BF45FCA0C4B}"/>
    <cellStyle name="Comma 3 2 2 2 3 2 4" xfId="10965" xr:uid="{39618BDD-D752-4659-BE21-2DF27C1AE713}"/>
    <cellStyle name="Comma 3 2 2 2 3 3" xfId="2855" xr:uid="{0EA8239C-230C-4F41-86AE-3F3FA7765C77}"/>
    <cellStyle name="Comma 3 2 2 2 3 3 2" xfId="5934" xr:uid="{2F81F0CC-01A2-4F13-9CB7-E4C5CF98BBBC}"/>
    <cellStyle name="Comma 3 2 2 2 3 3 2 2" xfId="14987" xr:uid="{D30F3497-7382-4098-900F-5DC9788F865C}"/>
    <cellStyle name="Comma 3 2 2 2 3 3 3" xfId="8948" xr:uid="{5FD210C8-B8EC-4558-9AF2-E4EC1F9B35BE}"/>
    <cellStyle name="Comma 3 2 2 2 3 3 3 2" xfId="18001" xr:uid="{C224FB1B-56F5-4A08-85AB-2D9B4B36ACA9}"/>
    <cellStyle name="Comma 3 2 2 2 3 3 4" xfId="11969" xr:uid="{E500A9BF-B986-4542-A343-D4DE06CF7A3D}"/>
    <cellStyle name="Comma 3 2 2 2 3 4" xfId="3926" xr:uid="{E9A6E6E5-2A34-44B1-B347-C5870249ADB4}"/>
    <cellStyle name="Comma 3 2 2 2 3 4 2" xfId="12979" xr:uid="{7D9A0DF0-E20F-4DAA-A36A-FEE7C59EC0AA}"/>
    <cellStyle name="Comma 3 2 2 2 3 5" xfId="6940" xr:uid="{A5FD3AD1-801F-4109-99D6-C1E20DBF07FA}"/>
    <cellStyle name="Comma 3 2 2 2 3 5 2" xfId="15993" xr:uid="{0C3E5C26-E318-42A4-AA56-3FC9DD182B00}"/>
    <cellStyle name="Comma 3 2 2 2 3 6" xfId="9961" xr:uid="{CC4329C7-6CCE-4CB3-BC04-95D69B686BA9}"/>
    <cellStyle name="Comma 3 2 2 2 4" xfId="1474" xr:uid="{41C20BA2-9EC6-46BB-A5F6-6B9017CD3DCF}"/>
    <cellStyle name="Comma 3 2 2 2 4 2" xfId="4553" xr:uid="{13522028-A744-4338-BF02-D90DF71EF824}"/>
    <cellStyle name="Comma 3 2 2 2 4 2 2" xfId="13606" xr:uid="{1F994EE3-249A-468A-856B-F4E7A1877960}"/>
    <cellStyle name="Comma 3 2 2 2 4 3" xfId="7567" xr:uid="{11BE4962-9EBE-4734-8E0B-0A5917403392}"/>
    <cellStyle name="Comma 3 2 2 2 4 3 2" xfId="16620" xr:uid="{2D59A024-09F5-4EEF-A4DD-ECB79E13FFA4}"/>
    <cellStyle name="Comma 3 2 2 2 4 4" xfId="10588" xr:uid="{0D52C9F9-8C3D-4029-AA08-AB741BB55487}"/>
    <cellStyle name="Comma 3 2 2 2 5" xfId="2478" xr:uid="{02AAC4D9-39C3-4748-883A-A849CFF6111C}"/>
    <cellStyle name="Comma 3 2 2 2 5 2" xfId="5557" xr:uid="{02FAC4FC-057D-4CA9-9533-8CBADF64AF74}"/>
    <cellStyle name="Comma 3 2 2 2 5 2 2" xfId="14610" xr:uid="{B34EC328-3E69-448F-A8AD-D99A9293FAFC}"/>
    <cellStyle name="Comma 3 2 2 2 5 3" xfId="8571" xr:uid="{A8716DCB-30B6-4018-B1DA-CE3C95F1D1DA}"/>
    <cellStyle name="Comma 3 2 2 2 5 3 2" xfId="17624" xr:uid="{13924E7A-5690-44E1-ACF3-2E4CC935F984}"/>
    <cellStyle name="Comma 3 2 2 2 5 4" xfId="11592" xr:uid="{337C03F9-48E7-4F2E-B7D1-3471E749C2FF}"/>
    <cellStyle name="Comma 3 2 2 2 6" xfId="3548" xr:uid="{D4E5AF16-D1CA-47ED-A02D-DA11620AA6B2}"/>
    <cellStyle name="Comma 3 2 2 2 6 2" xfId="12601" xr:uid="{1527050A-C064-49C4-8DEE-3B0E97EE4C95}"/>
    <cellStyle name="Comma 3 2 2 2 7" xfId="6562" xr:uid="{9D7D7A2F-1E05-4DE6-B3D1-EADF992DC07B}"/>
    <cellStyle name="Comma 3 2 2 2 7 2" xfId="15615" xr:uid="{EF9CA044-C411-4D5C-A876-5C72CAB926B8}"/>
    <cellStyle name="Comma 3 2 2 2 8" xfId="9582" xr:uid="{3DF52EF4-6233-4431-B995-BEDAA434EB46}"/>
    <cellStyle name="Comma 3 2 2 3" xfId="848" xr:uid="{E19CBF89-D632-4F92-9A9E-8D3801F324E8}"/>
    <cellStyle name="Comma 3 2 2 3 2" xfId="1852" xr:uid="{BCD62313-BD65-41FA-8178-0251C5800BEE}"/>
    <cellStyle name="Comma 3 2 2 3 2 2" xfId="4931" xr:uid="{666209B1-E4E5-4F5F-9E71-8D71AC5219A7}"/>
    <cellStyle name="Comma 3 2 2 3 2 2 2" xfId="13984" xr:uid="{E8A5A429-3AC5-4074-87A7-989EE52D7549}"/>
    <cellStyle name="Comma 3 2 2 3 2 3" xfId="7945" xr:uid="{D60F8EE9-39DE-4C00-9DC5-5E2A836737D0}"/>
    <cellStyle name="Comma 3 2 2 3 2 3 2" xfId="16998" xr:uid="{CB73FBC2-0FD9-48C4-9EA3-57EF9D8ADC5E}"/>
    <cellStyle name="Comma 3 2 2 3 2 4" xfId="10966" xr:uid="{A92E39F5-07A1-4561-BA20-66E1C4CFEAA5}"/>
    <cellStyle name="Comma 3 2 2 3 3" xfId="2856" xr:uid="{FA3351B0-10C1-4FC0-8E48-021793EEA9F1}"/>
    <cellStyle name="Comma 3 2 2 3 3 2" xfId="5935" xr:uid="{92C37DD7-8461-482C-A63E-45E9C1A7D0CB}"/>
    <cellStyle name="Comma 3 2 2 3 3 2 2" xfId="14988" xr:uid="{208D31C6-0ECF-4D58-AD70-919D8CC37A8A}"/>
    <cellStyle name="Comma 3 2 2 3 3 3" xfId="8949" xr:uid="{AE07834C-C770-402F-BA9E-D8F4559BA87C}"/>
    <cellStyle name="Comma 3 2 2 3 3 3 2" xfId="18002" xr:uid="{54CE8504-5646-480F-B2FC-FE8E0B5EC800}"/>
    <cellStyle name="Comma 3 2 2 3 3 4" xfId="11970" xr:uid="{C9CEAA0C-53A1-435D-BE69-9ADB9B9576C8}"/>
    <cellStyle name="Comma 3 2 2 3 4" xfId="3927" xr:uid="{C99411EC-B1FF-43D9-A3A3-DE5ED843CA75}"/>
    <cellStyle name="Comma 3 2 2 3 4 2" xfId="12980" xr:uid="{B8C0CA4C-1929-4C95-84AE-D1276A1BDD15}"/>
    <cellStyle name="Comma 3 2 2 3 5" xfId="6941" xr:uid="{60FC2ED6-941B-47AD-8665-5CA61F63B7D4}"/>
    <cellStyle name="Comma 3 2 2 3 5 2" xfId="15994" xr:uid="{96A30470-2B0B-4B72-B82C-0639257FE53D}"/>
    <cellStyle name="Comma 3 2 2 3 6" xfId="9962" xr:uid="{BB2DBDBB-A179-43C9-9512-320023E30C86}"/>
    <cellStyle name="Comma 3 2 2 4" xfId="849" xr:uid="{7AD86DCA-A271-407D-BE35-DFB4E42DC221}"/>
    <cellStyle name="Comma 3 2 2 4 2" xfId="1853" xr:uid="{BB30585C-93E6-4229-9F17-80E2CC8D8B80}"/>
    <cellStyle name="Comma 3 2 2 4 2 2" xfId="4932" xr:uid="{D265B9AF-7C45-4BAC-9F15-1862E1116A53}"/>
    <cellStyle name="Comma 3 2 2 4 2 2 2" xfId="13985" xr:uid="{0DC1BE4A-BFFA-486B-B398-130DCF842908}"/>
    <cellStyle name="Comma 3 2 2 4 2 3" xfId="7946" xr:uid="{D537D62E-7C5E-4A64-8084-C5E5C62D93F9}"/>
    <cellStyle name="Comma 3 2 2 4 2 3 2" xfId="16999" xr:uid="{CA62B3DF-C804-45CB-8145-BB21E1C212F9}"/>
    <cellStyle name="Comma 3 2 2 4 2 4" xfId="10967" xr:uid="{30CF92BB-A689-4FF9-A687-F6577EA793A7}"/>
    <cellStyle name="Comma 3 2 2 4 3" xfId="2857" xr:uid="{553A52A8-EF3E-43FB-9C3A-80777CA187D2}"/>
    <cellStyle name="Comma 3 2 2 4 3 2" xfId="5936" xr:uid="{42286589-198C-44B9-A384-858CFBC726D9}"/>
    <cellStyle name="Comma 3 2 2 4 3 2 2" xfId="14989" xr:uid="{46D8E955-27C7-4172-B2FA-5585E426883F}"/>
    <cellStyle name="Comma 3 2 2 4 3 3" xfId="8950" xr:uid="{130EFE1D-8392-4DD4-9899-8C8A82275AC4}"/>
    <cellStyle name="Comma 3 2 2 4 3 3 2" xfId="18003" xr:uid="{B9BE3488-8C31-4256-848E-42985866DFCB}"/>
    <cellStyle name="Comma 3 2 2 4 3 4" xfId="11971" xr:uid="{512BC2ED-C642-4AA6-A8A4-19E4AA795FE0}"/>
    <cellStyle name="Comma 3 2 2 4 4" xfId="3928" xr:uid="{90D9E2EB-7429-48E2-B78D-58DB036A22F2}"/>
    <cellStyle name="Comma 3 2 2 4 4 2" xfId="12981" xr:uid="{BDCB8DCA-2CFE-4F87-BE64-0363FDEA6385}"/>
    <cellStyle name="Comma 3 2 2 4 5" xfId="6942" xr:uid="{C81BB4C0-424A-4EB0-A5AF-DA14D43B263B}"/>
    <cellStyle name="Comma 3 2 2 4 5 2" xfId="15995" xr:uid="{19DAAEA8-1E9E-43FA-9EF4-239B1D339992}"/>
    <cellStyle name="Comma 3 2 2 4 6" xfId="9963" xr:uid="{D54AF8B3-0B60-4F50-87D9-433FE0218427}"/>
    <cellStyle name="Comma 3 2 2 5" xfId="1303" xr:uid="{4AD7B7CB-07B0-420B-BDAD-2C7B28CE1D0D}"/>
    <cellStyle name="Comma 3 2 2 5 2" xfId="4382" xr:uid="{893C4E19-F426-4DDE-BAD9-BC2215877316}"/>
    <cellStyle name="Comma 3 2 2 5 2 2" xfId="13435" xr:uid="{AADFD76A-CAEB-4E61-9BBA-63BB0740A6A4}"/>
    <cellStyle name="Comma 3 2 2 5 3" xfId="7396" xr:uid="{ECC2C297-44E9-4C2A-ABBB-B7F5DEFFA54C}"/>
    <cellStyle name="Comma 3 2 2 5 3 2" xfId="16449" xr:uid="{5720B11E-9DB3-4D03-92F6-6B12DF149379}"/>
    <cellStyle name="Comma 3 2 2 5 4" xfId="10417" xr:uid="{700B329E-C631-4A2E-9BFE-0893B1CF02B8}"/>
    <cellStyle name="Comma 3 2 2 6" xfId="2307" xr:uid="{198F34EC-6045-4989-BC03-35C513974B81}"/>
    <cellStyle name="Comma 3 2 2 6 2" xfId="5386" xr:uid="{AD49492A-2702-4D9E-A92C-BC32D9AE41BD}"/>
    <cellStyle name="Comma 3 2 2 6 2 2" xfId="14439" xr:uid="{125CB822-B863-4FBF-8B2A-4FBEF040BE5E}"/>
    <cellStyle name="Comma 3 2 2 6 3" xfId="8400" xr:uid="{5CB4F7ED-86B6-4AC0-8553-F4B2231A9FB4}"/>
    <cellStyle name="Comma 3 2 2 6 3 2" xfId="17453" xr:uid="{5E34B5DB-70A2-4917-B6E3-F02BECC41550}"/>
    <cellStyle name="Comma 3 2 2 6 4" xfId="11421" xr:uid="{E34E42AC-C77A-4E3F-80BC-5D0A51E9412B}"/>
    <cellStyle name="Comma 3 2 2 7" xfId="3376" xr:uid="{E801DC73-2779-4817-8E7F-A42624C41BA0}"/>
    <cellStyle name="Comma 3 2 2 7 2" xfId="12429" xr:uid="{9E7C752A-A734-463B-805F-A46D892E6942}"/>
    <cellStyle name="Comma 3 2 2 8" xfId="6390" xr:uid="{850BA74D-9C6D-4396-93C4-6D7D8729A461}"/>
    <cellStyle name="Comma 3 2 2 8 2" xfId="15443" xr:uid="{ABD43BF1-9311-48C7-845E-890FE22A9487}"/>
    <cellStyle name="Comma 3 2 2 9" xfId="9410" xr:uid="{92E0CE6B-5E8A-471B-90DD-56ADEC43C601}"/>
    <cellStyle name="Comma 3 2 3" xfId="270" xr:uid="{C06D2C66-DBE6-4A1C-BF54-D8E577ADE9BE}"/>
    <cellStyle name="Comma 3 2 3 2" xfId="510" xr:uid="{DB74A28A-3CF5-40F4-8BC4-9C01CC6A7426}"/>
    <cellStyle name="Comma 3 2 3 2 2" xfId="850" xr:uid="{5D3C62DA-DE94-474B-BA55-70DF0FA1CE7D}"/>
    <cellStyle name="Comma 3 2 3 2 2 2" xfId="1854" xr:uid="{F712554B-BAEF-4F5B-9A50-39436FA88E28}"/>
    <cellStyle name="Comma 3 2 3 2 2 2 2" xfId="4933" xr:uid="{F175CBC8-A4FC-405E-80E1-031D8A1BF295}"/>
    <cellStyle name="Comma 3 2 3 2 2 2 2 2" xfId="13986" xr:uid="{E3E827B0-3B6A-4B03-AB93-FED67E267499}"/>
    <cellStyle name="Comma 3 2 3 2 2 2 3" xfId="7947" xr:uid="{80F48740-9B41-430A-8074-6E7DBA57605B}"/>
    <cellStyle name="Comma 3 2 3 2 2 2 3 2" xfId="17000" xr:uid="{7E7F00C3-DFAD-405E-87DE-2C347159F8F0}"/>
    <cellStyle name="Comma 3 2 3 2 2 2 4" xfId="10968" xr:uid="{F52B165E-1814-4DC0-BCFC-40D580599C26}"/>
    <cellStyle name="Comma 3 2 3 2 2 3" xfId="2858" xr:uid="{2C146391-C172-4986-987A-BDAD5EFBDCBD}"/>
    <cellStyle name="Comma 3 2 3 2 2 3 2" xfId="5937" xr:uid="{31BB6C2C-3A6E-4935-886F-0422BB731BFD}"/>
    <cellStyle name="Comma 3 2 3 2 2 3 2 2" xfId="14990" xr:uid="{148FBED4-CCC6-48AE-9CA0-1E1005C41C0D}"/>
    <cellStyle name="Comma 3 2 3 2 2 3 3" xfId="8951" xr:uid="{7385AB90-29E3-4C50-8696-D3E911AFBF1A}"/>
    <cellStyle name="Comma 3 2 3 2 2 3 3 2" xfId="18004" xr:uid="{86E0BF75-1406-453B-BF8B-2B274BA51F6E}"/>
    <cellStyle name="Comma 3 2 3 2 2 3 4" xfId="11972" xr:uid="{0A2A67A7-7AD7-4D16-A868-F6BF67448329}"/>
    <cellStyle name="Comma 3 2 3 2 2 4" xfId="3929" xr:uid="{E14F2099-DC1D-455B-9083-7C00D901D60C}"/>
    <cellStyle name="Comma 3 2 3 2 2 4 2" xfId="12982" xr:uid="{276C2B7B-5F08-4FF3-ACF5-5B2E56F485C6}"/>
    <cellStyle name="Comma 3 2 3 2 2 5" xfId="6943" xr:uid="{A7284538-069C-431E-9CB8-CA70EDE4AF21}"/>
    <cellStyle name="Comma 3 2 3 2 2 5 2" xfId="15996" xr:uid="{3B0744CA-E2E0-47CC-80B9-88E54F7228BA}"/>
    <cellStyle name="Comma 3 2 3 2 2 6" xfId="9964" xr:uid="{B38D070E-21E9-4118-B7AB-AD0FDC604093}"/>
    <cellStyle name="Comma 3 2 3 2 3" xfId="851" xr:uid="{9B8B1EB3-9E71-4E1E-B2D9-A364B4A7DBF5}"/>
    <cellStyle name="Comma 3 2 3 2 3 2" xfId="1855" xr:uid="{2B342D7C-F40A-4A53-9081-0210CF6F2D4C}"/>
    <cellStyle name="Comma 3 2 3 2 3 2 2" xfId="4934" xr:uid="{710F7A34-7805-431D-A986-1C30522761F8}"/>
    <cellStyle name="Comma 3 2 3 2 3 2 2 2" xfId="13987" xr:uid="{571BF015-7AB7-4765-A1E9-1393CA2713B9}"/>
    <cellStyle name="Comma 3 2 3 2 3 2 3" xfId="7948" xr:uid="{6E40644E-C2C3-44D7-AF83-BAC010516FF1}"/>
    <cellStyle name="Comma 3 2 3 2 3 2 3 2" xfId="17001" xr:uid="{E5E11EA2-C812-4DC8-8747-9A0462CC02B0}"/>
    <cellStyle name="Comma 3 2 3 2 3 2 4" xfId="10969" xr:uid="{4071FC3B-4B51-41F3-8A72-A6E27CCF0507}"/>
    <cellStyle name="Comma 3 2 3 2 3 3" xfId="2859" xr:uid="{F251CD4F-C575-4659-8487-CBD89CB9FB11}"/>
    <cellStyle name="Comma 3 2 3 2 3 3 2" xfId="5938" xr:uid="{81B7540E-4C12-4F0E-A677-3C163D4D7DB1}"/>
    <cellStyle name="Comma 3 2 3 2 3 3 2 2" xfId="14991" xr:uid="{176386F9-96E6-4A18-A157-8D313D68485C}"/>
    <cellStyle name="Comma 3 2 3 2 3 3 3" xfId="8952" xr:uid="{269A2F73-CE93-4812-AE6C-8DCDAFD5C24F}"/>
    <cellStyle name="Comma 3 2 3 2 3 3 3 2" xfId="18005" xr:uid="{B21D8638-FF59-4B74-BB59-210450A54AF7}"/>
    <cellStyle name="Comma 3 2 3 2 3 3 4" xfId="11973" xr:uid="{03AEC0E8-14E8-40F1-AEB2-77C57469FF91}"/>
    <cellStyle name="Comma 3 2 3 2 3 4" xfId="3930" xr:uid="{9121E7AB-ED64-4A11-9E5E-EB032E1625A1}"/>
    <cellStyle name="Comma 3 2 3 2 3 4 2" xfId="12983" xr:uid="{5CDCF4F2-EB30-451B-BAB1-14C5B44317A8}"/>
    <cellStyle name="Comma 3 2 3 2 3 5" xfId="6944" xr:uid="{90E2BD02-8F1E-4E7A-AF87-7958F0093177}"/>
    <cellStyle name="Comma 3 2 3 2 3 5 2" xfId="15997" xr:uid="{7A13BB88-0B92-4557-AD01-E7859EFDEC21}"/>
    <cellStyle name="Comma 3 2 3 2 3 6" xfId="9965" xr:uid="{4F0EA3B1-23E3-4473-AF2C-A378D8D11484}"/>
    <cellStyle name="Comma 3 2 3 2 4" xfId="1518" xr:uid="{1DEC7472-644A-4492-A7F8-2CADA5C7F566}"/>
    <cellStyle name="Comma 3 2 3 2 4 2" xfId="4597" xr:uid="{E0466B0E-9A85-49AA-935D-076CCCC40150}"/>
    <cellStyle name="Comma 3 2 3 2 4 2 2" xfId="13650" xr:uid="{C412EB0F-8466-41BD-B0B4-F5F253A2D3CC}"/>
    <cellStyle name="Comma 3 2 3 2 4 3" xfId="7611" xr:uid="{41B23F62-CE9F-4DEA-9371-265CA50CCF74}"/>
    <cellStyle name="Comma 3 2 3 2 4 3 2" xfId="16664" xr:uid="{85249BC6-E437-424D-98BD-F08715B5F8E1}"/>
    <cellStyle name="Comma 3 2 3 2 4 4" xfId="10632" xr:uid="{69A5B2D5-ABFD-4AF1-8EE5-E3B41B84C976}"/>
    <cellStyle name="Comma 3 2 3 2 5" xfId="2522" xr:uid="{304FF123-65C2-4BE5-BCE9-188EF5E10D26}"/>
    <cellStyle name="Comma 3 2 3 2 5 2" xfId="5601" xr:uid="{949AAE26-EFD0-4AA3-BB48-DE54B922AE69}"/>
    <cellStyle name="Comma 3 2 3 2 5 2 2" xfId="14654" xr:uid="{66DF4820-F62E-4239-A03E-6BC10BEBB59E}"/>
    <cellStyle name="Comma 3 2 3 2 5 3" xfId="8615" xr:uid="{69E600C3-E787-4B19-9D80-78347F8BEE93}"/>
    <cellStyle name="Comma 3 2 3 2 5 3 2" xfId="17668" xr:uid="{C1488621-F583-486C-87D8-5805DB49DA01}"/>
    <cellStyle name="Comma 3 2 3 2 5 4" xfId="11636" xr:uid="{8580C623-8DCE-44FD-B745-24A092709003}"/>
    <cellStyle name="Comma 3 2 3 2 6" xfId="3592" xr:uid="{D797F857-3E49-4F00-B9DD-E9F251A096BB}"/>
    <cellStyle name="Comma 3 2 3 2 6 2" xfId="12645" xr:uid="{FBF6025F-F2B5-466B-92B7-2782C632F067}"/>
    <cellStyle name="Comma 3 2 3 2 7" xfId="6606" xr:uid="{4D8F377C-FA32-418B-B8F9-B707EE4580D4}"/>
    <cellStyle name="Comma 3 2 3 2 7 2" xfId="15659" xr:uid="{D4DFB078-315D-4BEA-B0E8-A250DC205156}"/>
    <cellStyle name="Comma 3 2 3 2 8" xfId="9626" xr:uid="{33C8A346-CC96-4C68-BE78-DD38BCD096DC}"/>
    <cellStyle name="Comma 3 2 3 3" xfId="852" xr:uid="{7F7C9394-C131-413E-A3CB-AA96617091DE}"/>
    <cellStyle name="Comma 3 2 3 3 2" xfId="1856" xr:uid="{D7B59E81-0226-4E1F-87B2-6A869B06709C}"/>
    <cellStyle name="Comma 3 2 3 3 2 2" xfId="4935" xr:uid="{DFB9F2B7-B422-4D09-B66F-71A3FE8AB0DD}"/>
    <cellStyle name="Comma 3 2 3 3 2 2 2" xfId="13988" xr:uid="{3F757A83-61B9-4640-92DE-125F4B4F4478}"/>
    <cellStyle name="Comma 3 2 3 3 2 3" xfId="7949" xr:uid="{F3E69AB7-F38D-42CE-816F-CD422A794C8C}"/>
    <cellStyle name="Comma 3 2 3 3 2 3 2" xfId="17002" xr:uid="{493626AD-A9A7-4F60-BBB3-558548741EFA}"/>
    <cellStyle name="Comma 3 2 3 3 2 4" xfId="10970" xr:uid="{39B8D5B8-7AC0-42CF-BF18-7C500BB76F5B}"/>
    <cellStyle name="Comma 3 2 3 3 3" xfId="2860" xr:uid="{47A1DD4A-5268-4574-9A39-7712A8C88475}"/>
    <cellStyle name="Comma 3 2 3 3 3 2" xfId="5939" xr:uid="{AE6838EB-52CA-4F12-92CE-D5FB3C21942C}"/>
    <cellStyle name="Comma 3 2 3 3 3 2 2" xfId="14992" xr:uid="{A63EDFF5-6B80-4746-BB56-8BE3FFD7C93E}"/>
    <cellStyle name="Comma 3 2 3 3 3 3" xfId="8953" xr:uid="{BB72C083-FC63-4A47-9B17-71D782BDC1A0}"/>
    <cellStyle name="Comma 3 2 3 3 3 3 2" xfId="18006" xr:uid="{783C5371-6524-47A6-9F63-22F759223FF9}"/>
    <cellStyle name="Comma 3 2 3 3 3 4" xfId="11974" xr:uid="{E9923C35-DE0A-4ADC-9062-3C13FFEC03A7}"/>
    <cellStyle name="Comma 3 2 3 3 4" xfId="3931" xr:uid="{004F4EC7-DC40-43C4-9CC2-3356A208F5B2}"/>
    <cellStyle name="Comma 3 2 3 3 4 2" xfId="12984" xr:uid="{CC4A82F0-BD13-442E-A578-8EDAAF624C58}"/>
    <cellStyle name="Comma 3 2 3 3 5" xfId="6945" xr:uid="{D1F87F29-B2E4-479B-BFD0-818863FE71B1}"/>
    <cellStyle name="Comma 3 2 3 3 5 2" xfId="15998" xr:uid="{272088D0-AF0F-4798-B55C-F74DFE2A0D80}"/>
    <cellStyle name="Comma 3 2 3 3 6" xfId="9966" xr:uid="{45F992DA-F0EB-45C1-A5E9-C1C0F92A93D3}"/>
    <cellStyle name="Comma 3 2 3 4" xfId="853" xr:uid="{056BE88A-5398-4081-B2AF-3825BFED63DB}"/>
    <cellStyle name="Comma 3 2 3 4 2" xfId="1857" xr:uid="{A4AAE7A0-2B16-4C41-B0A9-E103CAE1975A}"/>
    <cellStyle name="Comma 3 2 3 4 2 2" xfId="4936" xr:uid="{3D6B488C-1C1B-4978-ADAA-E38728C1DC04}"/>
    <cellStyle name="Comma 3 2 3 4 2 2 2" xfId="13989" xr:uid="{584D0A8A-5357-4841-BD0C-F843A966695B}"/>
    <cellStyle name="Comma 3 2 3 4 2 3" xfId="7950" xr:uid="{04E9B76C-044E-495E-9C3E-DD9917C91C5E}"/>
    <cellStyle name="Comma 3 2 3 4 2 3 2" xfId="17003" xr:uid="{44CE0B3B-4CFA-4D89-A291-3D642AFD02AF}"/>
    <cellStyle name="Comma 3 2 3 4 2 4" xfId="10971" xr:uid="{1D68C17B-7568-48C0-8025-9E5F4379D28A}"/>
    <cellStyle name="Comma 3 2 3 4 3" xfId="2861" xr:uid="{D139667D-F3B2-4CCF-BF4E-42CC166DF299}"/>
    <cellStyle name="Comma 3 2 3 4 3 2" xfId="5940" xr:uid="{CB7BAAC1-6FAF-4993-A399-0168F326FD15}"/>
    <cellStyle name="Comma 3 2 3 4 3 2 2" xfId="14993" xr:uid="{DC51AA43-63D8-4424-BACC-727885D0C145}"/>
    <cellStyle name="Comma 3 2 3 4 3 3" xfId="8954" xr:uid="{9677DE57-49CF-48E9-A5EE-68D2E2D9094B}"/>
    <cellStyle name="Comma 3 2 3 4 3 3 2" xfId="18007" xr:uid="{585B6661-1D1C-4BA3-970D-666BB820AC69}"/>
    <cellStyle name="Comma 3 2 3 4 3 4" xfId="11975" xr:uid="{2C904191-43E0-4C51-B521-C679BD26B982}"/>
    <cellStyle name="Comma 3 2 3 4 4" xfId="3932" xr:uid="{34A5E893-1E33-4FC7-9677-6893751AB40A}"/>
    <cellStyle name="Comma 3 2 3 4 4 2" xfId="12985" xr:uid="{32AF2D82-C29D-449B-BF65-79EBFE9CCA39}"/>
    <cellStyle name="Comma 3 2 3 4 5" xfId="6946" xr:uid="{FAC0B3CD-553D-4074-BE00-55DF58EF6BB6}"/>
    <cellStyle name="Comma 3 2 3 4 5 2" xfId="15999" xr:uid="{2DE07AA1-FC9D-4E0E-A2F4-5091DBADF777}"/>
    <cellStyle name="Comma 3 2 3 4 6" xfId="9967" xr:uid="{F10340DC-06F1-4FEF-A0E8-3F350F23EDC0}"/>
    <cellStyle name="Comma 3 2 3 5" xfId="1347" xr:uid="{F8AFF5E8-9B6B-422B-9B58-54D9C1757743}"/>
    <cellStyle name="Comma 3 2 3 5 2" xfId="4426" xr:uid="{FB702C61-1D7B-4FD4-8966-E557499CA0C4}"/>
    <cellStyle name="Comma 3 2 3 5 2 2" xfId="13479" xr:uid="{C50B9361-7DE2-427F-98CB-7459690BC0B6}"/>
    <cellStyle name="Comma 3 2 3 5 3" xfId="7440" xr:uid="{14E80ACC-990A-4078-BA71-B6A0F283A079}"/>
    <cellStyle name="Comma 3 2 3 5 3 2" xfId="16493" xr:uid="{8F8584E4-FDE4-495C-B75C-290C8E6E3DB6}"/>
    <cellStyle name="Comma 3 2 3 5 4" xfId="10461" xr:uid="{0B588E41-5011-43E4-886C-882FC16149E0}"/>
    <cellStyle name="Comma 3 2 3 6" xfId="2351" xr:uid="{D0C7AAAA-5E58-4FDB-86AC-9F0C6425A842}"/>
    <cellStyle name="Comma 3 2 3 6 2" xfId="5430" xr:uid="{CD62ED8B-8D0C-42A7-90D4-207A9D2AF71E}"/>
    <cellStyle name="Comma 3 2 3 6 2 2" xfId="14483" xr:uid="{60C72427-6AA7-4BC9-AAF3-D992B5BBA2EE}"/>
    <cellStyle name="Comma 3 2 3 6 3" xfId="8444" xr:uid="{ECA020B1-FD96-4E6E-9CD1-B8BEA96FB0AF}"/>
    <cellStyle name="Comma 3 2 3 6 3 2" xfId="17497" xr:uid="{564F3A57-0322-4D71-BE07-1F4DDF998671}"/>
    <cellStyle name="Comma 3 2 3 6 4" xfId="11465" xr:uid="{CCEF72C9-0433-4595-8B21-AFD5EA6E7A93}"/>
    <cellStyle name="Comma 3 2 3 7" xfId="3420" xr:uid="{3742350B-BB79-4A42-87F6-2EF1097F6991}"/>
    <cellStyle name="Comma 3 2 3 7 2" xfId="12473" xr:uid="{E46DF304-9C6C-4AF5-B05E-C25B7E6B44DB}"/>
    <cellStyle name="Comma 3 2 3 8" xfId="6434" xr:uid="{F1A7993D-70A7-485B-97C4-D032370ED2E6}"/>
    <cellStyle name="Comma 3 2 3 8 2" xfId="15487" xr:uid="{A76A5E2E-85E3-4F59-BD1C-1CCE208D1667}"/>
    <cellStyle name="Comma 3 2 3 9" xfId="9454" xr:uid="{043C1B0C-30A8-4815-A2D5-13FF4F69F1D2}"/>
    <cellStyle name="Comma 3 2 4" xfId="352" xr:uid="{24253213-416D-49F1-B4F0-52B4DCF49693}"/>
    <cellStyle name="Comma 3 2 4 2" xfId="550" xr:uid="{2E377636-BA92-4CE2-AB1E-7D9C883D3F07}"/>
    <cellStyle name="Comma 3 2 4 2 2" xfId="854" xr:uid="{493857D0-6CC3-41FD-955F-81E7B3B2AD1B}"/>
    <cellStyle name="Comma 3 2 4 2 2 2" xfId="1858" xr:uid="{18FDDEB7-80E1-4FD5-A0C3-2F4B8D16CFA3}"/>
    <cellStyle name="Comma 3 2 4 2 2 2 2" xfId="4937" xr:uid="{8A6DB1A3-E3D8-48DC-857E-FE835440635B}"/>
    <cellStyle name="Comma 3 2 4 2 2 2 2 2" xfId="13990" xr:uid="{CD78E8E3-4430-410E-93DC-64F5B5D17EBB}"/>
    <cellStyle name="Comma 3 2 4 2 2 2 3" xfId="7951" xr:uid="{7D690056-6027-4A11-B1AB-7E62DCAB7BAF}"/>
    <cellStyle name="Comma 3 2 4 2 2 2 3 2" xfId="17004" xr:uid="{38009755-77F2-4390-B903-55BDE59EA7C7}"/>
    <cellStyle name="Comma 3 2 4 2 2 2 4" xfId="10972" xr:uid="{97DAC892-B5AF-46B8-A2BC-8D7A1E76C937}"/>
    <cellStyle name="Comma 3 2 4 2 2 3" xfId="2862" xr:uid="{E317807E-16E7-46D9-8E71-EABFAE124DFD}"/>
    <cellStyle name="Comma 3 2 4 2 2 3 2" xfId="5941" xr:uid="{C64383E3-645F-46FD-9696-61FE5430F08D}"/>
    <cellStyle name="Comma 3 2 4 2 2 3 2 2" xfId="14994" xr:uid="{0F134B7A-AE91-4541-B68B-5D7BBC45ADC1}"/>
    <cellStyle name="Comma 3 2 4 2 2 3 3" xfId="8955" xr:uid="{0FEF90C5-895E-4DAF-8EE8-06AC1A3768A8}"/>
    <cellStyle name="Comma 3 2 4 2 2 3 3 2" xfId="18008" xr:uid="{3B18A3B7-FFC9-4790-A016-E86FB4D7011B}"/>
    <cellStyle name="Comma 3 2 4 2 2 3 4" xfId="11976" xr:uid="{0B553B5F-F5EB-4E0F-87A4-536218DDB032}"/>
    <cellStyle name="Comma 3 2 4 2 2 4" xfId="3933" xr:uid="{D4800D89-31E1-4E02-8507-94F5B9F4C2DB}"/>
    <cellStyle name="Comma 3 2 4 2 2 4 2" xfId="12986" xr:uid="{9D95BBEF-F0FF-4A38-B36D-C7C44D0B2A7C}"/>
    <cellStyle name="Comma 3 2 4 2 2 5" xfId="6947" xr:uid="{EBE90624-C26A-4212-B7EE-DC48F4088CCD}"/>
    <cellStyle name="Comma 3 2 4 2 2 5 2" xfId="16000" xr:uid="{C9B8828E-B498-446D-91C9-4134BD93AEDB}"/>
    <cellStyle name="Comma 3 2 4 2 2 6" xfId="9968" xr:uid="{B30B79A3-0C38-4A68-9F5D-8507C3CF6BE0}"/>
    <cellStyle name="Comma 3 2 4 2 3" xfId="855" xr:uid="{AA651ED8-71AF-49D8-84EF-5D6540E22ADA}"/>
    <cellStyle name="Comma 3 2 4 2 3 2" xfId="1859" xr:uid="{B69A2F72-739B-439E-BE0C-A33C2D31724F}"/>
    <cellStyle name="Comma 3 2 4 2 3 2 2" xfId="4938" xr:uid="{26730212-F6D1-4A46-BAD7-DA542314CF8A}"/>
    <cellStyle name="Comma 3 2 4 2 3 2 2 2" xfId="13991" xr:uid="{6D85B60F-5BD2-44E1-82BA-F008362443F6}"/>
    <cellStyle name="Comma 3 2 4 2 3 2 3" xfId="7952" xr:uid="{EA949467-C297-4DD6-B3DE-70327B07588E}"/>
    <cellStyle name="Comma 3 2 4 2 3 2 3 2" xfId="17005" xr:uid="{911A7309-A424-46C8-AB3A-ED3DD65ACD5C}"/>
    <cellStyle name="Comma 3 2 4 2 3 2 4" xfId="10973" xr:uid="{6AA63E56-944F-4A5A-B047-72982B8B11E1}"/>
    <cellStyle name="Comma 3 2 4 2 3 3" xfId="2863" xr:uid="{B270FD4D-9D06-4DF8-853C-81E3F4B08E44}"/>
    <cellStyle name="Comma 3 2 4 2 3 3 2" xfId="5942" xr:uid="{018EE87F-1ABC-4805-82A3-0445F5D08CF5}"/>
    <cellStyle name="Comma 3 2 4 2 3 3 2 2" xfId="14995" xr:uid="{1003F611-636E-4B61-86DB-40A7CC6FB828}"/>
    <cellStyle name="Comma 3 2 4 2 3 3 3" xfId="8956" xr:uid="{A913C444-D65A-478E-B788-846C6F8A566E}"/>
    <cellStyle name="Comma 3 2 4 2 3 3 3 2" xfId="18009" xr:uid="{E1A633BE-3057-47EE-BAE4-9AB8E6E394B9}"/>
    <cellStyle name="Comma 3 2 4 2 3 3 4" xfId="11977" xr:uid="{CC463744-EA1B-4A85-B559-AF2477F5B978}"/>
    <cellStyle name="Comma 3 2 4 2 3 4" xfId="3934" xr:uid="{50BAF30D-01BF-4391-A787-23E987578C89}"/>
    <cellStyle name="Comma 3 2 4 2 3 4 2" xfId="12987" xr:uid="{6CD5D678-F50F-4B00-A4CB-6157EF4B7B9E}"/>
    <cellStyle name="Comma 3 2 4 2 3 5" xfId="6948" xr:uid="{997A48F7-2647-4387-9A83-19783B6051A9}"/>
    <cellStyle name="Comma 3 2 4 2 3 5 2" xfId="16001" xr:uid="{09F62EED-D442-42EF-9C28-B73691B7C98A}"/>
    <cellStyle name="Comma 3 2 4 2 3 6" xfId="9969" xr:uid="{DF331D5F-EB62-4FEF-926E-B75259100B3E}"/>
    <cellStyle name="Comma 3 2 4 2 4" xfId="1557" xr:uid="{D9DA19E6-88D5-471E-B450-F2F3501726D5}"/>
    <cellStyle name="Comma 3 2 4 2 4 2" xfId="4636" xr:uid="{8BBC16C2-3E26-42DD-867A-D368F2EE2439}"/>
    <cellStyle name="Comma 3 2 4 2 4 2 2" xfId="13689" xr:uid="{617CD8A6-DE27-4AA3-B52C-8A4500E0D42E}"/>
    <cellStyle name="Comma 3 2 4 2 4 3" xfId="7650" xr:uid="{5AC42935-6539-46AE-AEB5-DF53A37E4DF0}"/>
    <cellStyle name="Comma 3 2 4 2 4 3 2" xfId="16703" xr:uid="{76F0864A-0A35-4642-BE7F-EB67D17C1B88}"/>
    <cellStyle name="Comma 3 2 4 2 4 4" xfId="10671" xr:uid="{CBBFF5B0-EFFB-46F9-8E06-305AF9F2CC17}"/>
    <cellStyle name="Comma 3 2 4 2 5" xfId="2561" xr:uid="{F9823CAC-2691-471D-864F-3D5C0457A5E0}"/>
    <cellStyle name="Comma 3 2 4 2 5 2" xfId="5640" xr:uid="{D1076F0F-AADE-4ED8-ADF6-C05A3626C252}"/>
    <cellStyle name="Comma 3 2 4 2 5 2 2" xfId="14693" xr:uid="{EE3AFA1A-76A0-411A-BAF7-57BF653234E4}"/>
    <cellStyle name="Comma 3 2 4 2 5 3" xfId="8654" xr:uid="{7B484975-018E-4C1A-ADD6-86F759E6205A}"/>
    <cellStyle name="Comma 3 2 4 2 5 3 2" xfId="17707" xr:uid="{BD866D7E-27C5-489C-82AD-523B8F3BF8D0}"/>
    <cellStyle name="Comma 3 2 4 2 5 4" xfId="11675" xr:uid="{42661CEE-BC44-443A-8B11-54A088C349EC}"/>
    <cellStyle name="Comma 3 2 4 2 6" xfId="3631" xr:uid="{FDC7FC56-A189-4AAA-B29F-B8DB20BB26AF}"/>
    <cellStyle name="Comma 3 2 4 2 6 2" xfId="12684" xr:uid="{B5CBBAC0-3E73-47F6-AA90-CF2BE0DBFC18}"/>
    <cellStyle name="Comma 3 2 4 2 7" xfId="6645" xr:uid="{F9FB8169-A58E-4B27-AB9B-C8D2D414E6B6}"/>
    <cellStyle name="Comma 3 2 4 2 7 2" xfId="15698" xr:uid="{219F2E98-BF52-4BC8-A89B-E073405AABAC}"/>
    <cellStyle name="Comma 3 2 4 2 8" xfId="9665" xr:uid="{33385FF9-E3DA-4842-A641-713E7DC0971F}"/>
    <cellStyle name="Comma 3 2 4 3" xfId="856" xr:uid="{9235A6AD-2932-44DF-ACA1-294D74FA34C8}"/>
    <cellStyle name="Comma 3 2 4 3 2" xfId="1860" xr:uid="{DE418DAC-8827-46E6-B65B-B162258023DA}"/>
    <cellStyle name="Comma 3 2 4 3 2 2" xfId="4939" xr:uid="{A0AB97E6-FFF7-4E05-B6AB-CA8436BC1D7D}"/>
    <cellStyle name="Comma 3 2 4 3 2 2 2" xfId="13992" xr:uid="{BD3BB42A-DEC3-4E93-988B-4B420805796D}"/>
    <cellStyle name="Comma 3 2 4 3 2 3" xfId="7953" xr:uid="{5BC4A0FE-6A0E-4B3A-A52F-BE0FCDF2B2A1}"/>
    <cellStyle name="Comma 3 2 4 3 2 3 2" xfId="17006" xr:uid="{F523AF95-0C2A-4115-86CF-3D7559D616F1}"/>
    <cellStyle name="Comma 3 2 4 3 2 4" xfId="10974" xr:uid="{D717C0A5-F6FE-4099-9B8B-06FE1A4DF143}"/>
    <cellStyle name="Comma 3 2 4 3 3" xfId="2864" xr:uid="{A9A24349-60B5-4BC7-9926-ABD8DCA38B1D}"/>
    <cellStyle name="Comma 3 2 4 3 3 2" xfId="5943" xr:uid="{21F855CD-24EA-472D-8A19-BF44FDFCE042}"/>
    <cellStyle name="Comma 3 2 4 3 3 2 2" xfId="14996" xr:uid="{13BD14FE-F74A-42AB-B340-F5BD2446AC53}"/>
    <cellStyle name="Comma 3 2 4 3 3 3" xfId="8957" xr:uid="{0007A29A-CF3E-49B2-9AC3-2B4A185F15E1}"/>
    <cellStyle name="Comma 3 2 4 3 3 3 2" xfId="18010" xr:uid="{79D6FDBA-E742-4CE9-A95F-39D63F38EF42}"/>
    <cellStyle name="Comma 3 2 4 3 3 4" xfId="11978" xr:uid="{2CDD3107-E8C4-4775-BA62-9B8C10EDB578}"/>
    <cellStyle name="Comma 3 2 4 3 4" xfId="3935" xr:uid="{E76EA784-BA79-4CA4-891E-CE104227FF52}"/>
    <cellStyle name="Comma 3 2 4 3 4 2" xfId="12988" xr:uid="{F50FBF6C-FED9-4103-9984-1D6C36F7523E}"/>
    <cellStyle name="Comma 3 2 4 3 5" xfId="6949" xr:uid="{CE2440DB-8E32-4B91-BCA6-ABB2BFFD9D6F}"/>
    <cellStyle name="Comma 3 2 4 3 5 2" xfId="16002" xr:uid="{CE4B5CB2-B96B-41E2-9C43-3A5041F72C39}"/>
    <cellStyle name="Comma 3 2 4 3 6" xfId="9970" xr:uid="{D0891AC8-AB49-41E2-AE7C-F1B860A99C7F}"/>
    <cellStyle name="Comma 3 2 4 4" xfId="857" xr:uid="{BE63BAF1-9AAC-4466-B42F-3D1FDF9A8FB5}"/>
    <cellStyle name="Comma 3 2 4 4 2" xfId="1861" xr:uid="{54AC0F3B-15C1-44C4-9917-CE4E3D5CB8F5}"/>
    <cellStyle name="Comma 3 2 4 4 2 2" xfId="4940" xr:uid="{59BB7A79-52CB-4A9C-8B79-54A9A0C9D437}"/>
    <cellStyle name="Comma 3 2 4 4 2 2 2" xfId="13993" xr:uid="{6CE3C1D3-9B6C-4F06-98AC-0D76C6B39825}"/>
    <cellStyle name="Comma 3 2 4 4 2 3" xfId="7954" xr:uid="{E80012AC-F22D-4D96-A0C6-D3E6F87212F7}"/>
    <cellStyle name="Comma 3 2 4 4 2 3 2" xfId="17007" xr:uid="{FBF36C91-A38E-4F7B-9721-E20D3B6EF110}"/>
    <cellStyle name="Comma 3 2 4 4 2 4" xfId="10975" xr:uid="{565760F8-B146-4472-A5F7-A0225CF3610C}"/>
    <cellStyle name="Comma 3 2 4 4 3" xfId="2865" xr:uid="{543AD67A-7089-48F2-B991-689D2A548367}"/>
    <cellStyle name="Comma 3 2 4 4 3 2" xfId="5944" xr:uid="{0976F6B0-149B-4865-B6EF-0BDFE04D098F}"/>
    <cellStyle name="Comma 3 2 4 4 3 2 2" xfId="14997" xr:uid="{4C351BE3-931D-4C1E-BDC3-F35CC2BB8BF4}"/>
    <cellStyle name="Comma 3 2 4 4 3 3" xfId="8958" xr:uid="{5F929753-51E3-46E5-9477-C52C9583A6FC}"/>
    <cellStyle name="Comma 3 2 4 4 3 3 2" xfId="18011" xr:uid="{979E3BF6-D026-4B8A-BBCF-0E7702967C49}"/>
    <cellStyle name="Comma 3 2 4 4 3 4" xfId="11979" xr:uid="{FA9BD10D-8E54-46DA-8BD4-CC2278F533AC}"/>
    <cellStyle name="Comma 3 2 4 4 4" xfId="3936" xr:uid="{784EE484-4F91-4D3C-82E5-EDF25348AC09}"/>
    <cellStyle name="Comma 3 2 4 4 4 2" xfId="12989" xr:uid="{7BED41A8-12C6-43E7-88EE-8B6D4A42E7B8}"/>
    <cellStyle name="Comma 3 2 4 4 5" xfId="6950" xr:uid="{B1EC86C0-B216-4327-8055-631F92B12DAA}"/>
    <cellStyle name="Comma 3 2 4 4 5 2" xfId="16003" xr:uid="{8553ABE6-7052-4FDD-9097-B6989CC08B4C}"/>
    <cellStyle name="Comma 3 2 4 4 6" xfId="9971" xr:uid="{67FFC793-7AF3-447E-B509-398F3F6767F4}"/>
    <cellStyle name="Comma 3 2 4 5" xfId="1386" xr:uid="{F2DE66A9-0AFE-47E2-BA1F-918200930718}"/>
    <cellStyle name="Comma 3 2 4 5 2" xfId="4465" xr:uid="{38E3EF51-B38B-40E7-8A5C-ED05ECBE7A98}"/>
    <cellStyle name="Comma 3 2 4 5 2 2" xfId="13518" xr:uid="{53D9AC6D-63D8-465D-842B-A70BBC1EA589}"/>
    <cellStyle name="Comma 3 2 4 5 3" xfId="7479" xr:uid="{8A04EE94-6F7E-4143-920F-14AD37223905}"/>
    <cellStyle name="Comma 3 2 4 5 3 2" xfId="16532" xr:uid="{51AACB26-A60E-4237-8562-36F4A47818BD}"/>
    <cellStyle name="Comma 3 2 4 5 4" xfId="10500" xr:uid="{307EB2E7-DEA2-42CE-908F-F0631E685B80}"/>
    <cellStyle name="Comma 3 2 4 6" xfId="2390" xr:uid="{F054F980-FC19-473C-A41C-6464DEEECEB3}"/>
    <cellStyle name="Comma 3 2 4 6 2" xfId="5469" xr:uid="{DECD8281-7359-4B89-AAAA-81C6ED521D7A}"/>
    <cellStyle name="Comma 3 2 4 6 2 2" xfId="14522" xr:uid="{9D53BA3A-52CE-4349-9989-4BA4440FE8D1}"/>
    <cellStyle name="Comma 3 2 4 6 3" xfId="8483" xr:uid="{E3C2597A-2953-4BDE-B20B-9794657B703D}"/>
    <cellStyle name="Comma 3 2 4 6 3 2" xfId="17536" xr:uid="{D97A324F-55A5-4656-8D45-1E253EEC3A8A}"/>
    <cellStyle name="Comma 3 2 4 6 4" xfId="11504" xr:uid="{C50BAEE2-F09F-4DA6-82FB-D1387B7D2484}"/>
    <cellStyle name="Comma 3 2 4 7" xfId="3459" xr:uid="{5C8CB150-48CB-4115-8E00-6765AFCE009C}"/>
    <cellStyle name="Comma 3 2 4 7 2" xfId="12512" xr:uid="{C0636DF4-2546-428E-B14B-A43DB663547C}"/>
    <cellStyle name="Comma 3 2 4 8" xfId="6473" xr:uid="{A96080BF-8161-4C87-80FF-DA5F55B43E9E}"/>
    <cellStyle name="Comma 3 2 4 8 2" xfId="15526" xr:uid="{7E588C21-962B-493F-969A-E5157BA4E544}"/>
    <cellStyle name="Comma 3 2 4 9" xfId="9493" xr:uid="{B0EEE68F-A91F-449A-B08A-BC7340BE9B05}"/>
    <cellStyle name="Comma 3 2 5" xfId="433" xr:uid="{7A0CAF82-0F66-47C9-ABB5-79F56F58CE94}"/>
    <cellStyle name="Comma 3 2 5 2" xfId="858" xr:uid="{6EEFC5B3-12B2-4D4D-9056-97F516E9B262}"/>
    <cellStyle name="Comma 3 2 5 2 2" xfId="1862" xr:uid="{9C27CE6D-408A-4103-AD86-98318EA6A39B}"/>
    <cellStyle name="Comma 3 2 5 2 2 2" xfId="4941" xr:uid="{BDB8DC27-0E8D-4D8C-B599-5DB97358DB36}"/>
    <cellStyle name="Comma 3 2 5 2 2 2 2" xfId="13994" xr:uid="{D2EBCD63-1913-4726-9D63-3BFC49243DAE}"/>
    <cellStyle name="Comma 3 2 5 2 2 3" xfId="7955" xr:uid="{A71B9B6F-EF23-437C-ABF9-5E34A212F3A1}"/>
    <cellStyle name="Comma 3 2 5 2 2 3 2" xfId="17008" xr:uid="{8EB349F2-A304-4D77-8B9C-10A1DCF063DD}"/>
    <cellStyle name="Comma 3 2 5 2 2 4" xfId="10976" xr:uid="{6BB39D3F-6459-459E-AE5A-854BD9B29076}"/>
    <cellStyle name="Comma 3 2 5 2 3" xfId="2866" xr:uid="{DF108988-EC45-4960-A7FE-985495C6A6F4}"/>
    <cellStyle name="Comma 3 2 5 2 3 2" xfId="5945" xr:uid="{E532F07F-E8C4-41A2-80B4-252652CBA5BE}"/>
    <cellStyle name="Comma 3 2 5 2 3 2 2" xfId="14998" xr:uid="{EA6E8F41-B64A-48EE-9609-A92389AFD103}"/>
    <cellStyle name="Comma 3 2 5 2 3 3" xfId="8959" xr:uid="{0AA72AF0-429C-439B-BC12-D227C563F7DB}"/>
    <cellStyle name="Comma 3 2 5 2 3 3 2" xfId="18012" xr:uid="{D75BCCFE-8262-4CCE-A1D0-E102497B5006}"/>
    <cellStyle name="Comma 3 2 5 2 3 4" xfId="11980" xr:uid="{36D0168F-D517-4168-9CF5-21C0D1BAFABA}"/>
    <cellStyle name="Comma 3 2 5 2 4" xfId="3937" xr:uid="{8BE43736-2C3A-4786-890B-CAFFC5E61121}"/>
    <cellStyle name="Comma 3 2 5 2 4 2" xfId="12990" xr:uid="{E296BCB2-8CFE-4537-BC58-DA3ECC803453}"/>
    <cellStyle name="Comma 3 2 5 2 5" xfId="6951" xr:uid="{19FFC309-7895-4B2D-B1FB-0C98713BED92}"/>
    <cellStyle name="Comma 3 2 5 2 5 2" xfId="16004" xr:uid="{34F7C1F5-1460-480E-9FF3-CA74F8099DD0}"/>
    <cellStyle name="Comma 3 2 5 2 6" xfId="9972" xr:uid="{849EBE66-0796-4EAE-A164-734AEA82EEBA}"/>
    <cellStyle name="Comma 3 2 5 3" xfId="859" xr:uid="{C2405971-E585-4C4C-A178-80C51412CE9F}"/>
    <cellStyle name="Comma 3 2 5 3 2" xfId="1863" xr:uid="{166CCF9C-289C-494D-980F-82424D04D316}"/>
    <cellStyle name="Comma 3 2 5 3 2 2" xfId="4942" xr:uid="{3B889473-F54D-4358-863F-0E9AA3FCE523}"/>
    <cellStyle name="Comma 3 2 5 3 2 2 2" xfId="13995" xr:uid="{30A39C26-643A-41B1-AB2D-BD8C845F29C5}"/>
    <cellStyle name="Comma 3 2 5 3 2 3" xfId="7956" xr:uid="{B8D167FE-97AE-4B46-879E-EA7BA4C35ACC}"/>
    <cellStyle name="Comma 3 2 5 3 2 3 2" xfId="17009" xr:uid="{69284FC3-DE27-4D97-BA8A-DDDE3926E14A}"/>
    <cellStyle name="Comma 3 2 5 3 2 4" xfId="10977" xr:uid="{107C0EA2-A46F-4B9D-858E-491B7F9DE551}"/>
    <cellStyle name="Comma 3 2 5 3 3" xfId="2867" xr:uid="{AA96147E-4EC7-462C-A2BD-8011EC13DB28}"/>
    <cellStyle name="Comma 3 2 5 3 3 2" xfId="5946" xr:uid="{8B62E05D-7C57-4A9C-A7A5-19D913B2F7FE}"/>
    <cellStyle name="Comma 3 2 5 3 3 2 2" xfId="14999" xr:uid="{1BF44E2B-1946-44BF-9A16-EB8583349E30}"/>
    <cellStyle name="Comma 3 2 5 3 3 3" xfId="8960" xr:uid="{12013D43-32DA-4DD2-BD48-74DFFAE2894C}"/>
    <cellStyle name="Comma 3 2 5 3 3 3 2" xfId="18013" xr:uid="{E755329D-9F6A-4C86-A356-AD895E52F301}"/>
    <cellStyle name="Comma 3 2 5 3 3 4" xfId="11981" xr:uid="{D8A350D9-224E-4D4D-8AF2-F5ED28286A04}"/>
    <cellStyle name="Comma 3 2 5 3 4" xfId="3938" xr:uid="{4414F06E-7F69-4C33-92F9-1F2F2763AA9B}"/>
    <cellStyle name="Comma 3 2 5 3 4 2" xfId="12991" xr:uid="{9CA5AA3D-4E1A-4538-ACE4-E9087747D522}"/>
    <cellStyle name="Comma 3 2 5 3 5" xfId="6952" xr:uid="{58A87B54-FBFB-4A5F-87E0-381CD6208A5A}"/>
    <cellStyle name="Comma 3 2 5 3 5 2" xfId="16005" xr:uid="{661D9E89-0038-482A-919D-66E8509AC890}"/>
    <cellStyle name="Comma 3 2 5 3 6" xfId="9973" xr:uid="{5E67FDA9-01A9-4A92-90CA-8BB5B9EB2027}"/>
    <cellStyle name="Comma 3 2 5 4" xfId="1442" xr:uid="{B50DB4C4-713B-4469-8ABA-4F6D40F77535}"/>
    <cellStyle name="Comma 3 2 5 4 2" xfId="4521" xr:uid="{D6B9E355-166A-4FB8-A9F6-FEE9CE87BAB1}"/>
    <cellStyle name="Comma 3 2 5 4 2 2" xfId="13574" xr:uid="{081ED826-B9E5-4975-87C1-10C14BA37CB6}"/>
    <cellStyle name="Comma 3 2 5 4 3" xfId="7535" xr:uid="{39C73081-BE2A-4E29-ADB3-4193EE93A9D9}"/>
    <cellStyle name="Comma 3 2 5 4 3 2" xfId="16588" xr:uid="{D7D9F7FD-ADB1-42DD-8DE5-4E75A4967ED0}"/>
    <cellStyle name="Comma 3 2 5 4 4" xfId="10556" xr:uid="{03D069C5-83D8-44FD-AA1A-09A18E3F00C7}"/>
    <cellStyle name="Comma 3 2 5 5" xfId="2446" xr:uid="{D13241F2-EBC7-4413-B106-CDDDC66E0E4B}"/>
    <cellStyle name="Comma 3 2 5 5 2" xfId="5525" xr:uid="{ADC33A1B-A57D-419C-8183-E13755D3316F}"/>
    <cellStyle name="Comma 3 2 5 5 2 2" xfId="14578" xr:uid="{906EE6AD-EF66-47DC-9990-7741738FD1F7}"/>
    <cellStyle name="Comma 3 2 5 5 3" xfId="8539" xr:uid="{645A133E-812E-42FA-8E3D-7A73570518A0}"/>
    <cellStyle name="Comma 3 2 5 5 3 2" xfId="17592" xr:uid="{854545A8-B775-4DA4-BD9B-D2B8DC74A411}"/>
    <cellStyle name="Comma 3 2 5 5 4" xfId="11560" xr:uid="{D394A3C7-2820-4E7E-9B83-836F3FADDFB6}"/>
    <cellStyle name="Comma 3 2 5 6" xfId="3516" xr:uid="{4C9FDE2D-BC33-4438-8E95-20843199DE29}"/>
    <cellStyle name="Comma 3 2 5 6 2" xfId="12569" xr:uid="{45AF726D-7A0E-49E9-A054-1D2E61D4095B}"/>
    <cellStyle name="Comma 3 2 5 7" xfId="6530" xr:uid="{5231487E-3639-4FB0-BE7D-A6034A65C83A}"/>
    <cellStyle name="Comma 3 2 5 7 2" xfId="15583" xr:uid="{A92DEFD8-7FAA-4869-BFBF-CE2E98CF39F0}"/>
    <cellStyle name="Comma 3 2 5 8" xfId="9550" xr:uid="{51106380-474A-41D0-BD7E-71A1177505D5}"/>
    <cellStyle name="Comma 3 2 6" xfId="860" xr:uid="{05A7B10F-C1BC-452B-B2A9-0BB2625AC141}"/>
    <cellStyle name="Comma 3 2 6 2" xfId="1864" xr:uid="{F11CEA85-0F16-4EE0-9C2F-9209A0E178E7}"/>
    <cellStyle name="Comma 3 2 6 2 2" xfId="4943" xr:uid="{21E6EC57-D049-486C-A490-F721075AE26C}"/>
    <cellStyle name="Comma 3 2 6 2 2 2" xfId="13996" xr:uid="{C090B4D7-40C5-4268-A8DA-0454C0CCDA8F}"/>
    <cellStyle name="Comma 3 2 6 2 3" xfId="7957" xr:uid="{6563A5D1-0C21-48AD-9A3D-015076ED4F23}"/>
    <cellStyle name="Comma 3 2 6 2 3 2" xfId="17010" xr:uid="{4C73C12B-2011-44ED-A3AB-09A436F2921A}"/>
    <cellStyle name="Comma 3 2 6 2 4" xfId="10978" xr:uid="{D93E9E18-8763-46AB-8FD9-4C6ABC55ACFC}"/>
    <cellStyle name="Comma 3 2 6 3" xfId="2868" xr:uid="{4C6C2A52-A11E-4D13-A8F7-8464ECF92389}"/>
    <cellStyle name="Comma 3 2 6 3 2" xfId="5947" xr:uid="{6EE3AF00-E124-400C-BF3F-DF85269757FB}"/>
    <cellStyle name="Comma 3 2 6 3 2 2" xfId="15000" xr:uid="{D810CC91-7217-4666-AEE6-0EB321040391}"/>
    <cellStyle name="Comma 3 2 6 3 3" xfId="8961" xr:uid="{0B028D57-D9A3-4D4A-AED3-6805C952F3C2}"/>
    <cellStyle name="Comma 3 2 6 3 3 2" xfId="18014" xr:uid="{B4C5A994-9CE3-4594-9491-C1144405F83C}"/>
    <cellStyle name="Comma 3 2 6 3 4" xfId="11982" xr:uid="{2BA528B1-4EAE-44D3-A170-E828EEF3420D}"/>
    <cellStyle name="Comma 3 2 6 4" xfId="3939" xr:uid="{87DAB18E-00EF-4700-B081-BBEB7665A559}"/>
    <cellStyle name="Comma 3 2 6 4 2" xfId="12992" xr:uid="{1AA3799B-43C8-413C-8C73-A1E68BCB9D76}"/>
    <cellStyle name="Comma 3 2 6 5" xfId="6953" xr:uid="{8713FBD3-44D8-476A-826D-0265F2E80E4A}"/>
    <cellStyle name="Comma 3 2 6 5 2" xfId="16006" xr:uid="{B8A052BC-09A3-4A6A-82CF-428484FBB949}"/>
    <cellStyle name="Comma 3 2 6 6" xfId="9974" xr:uid="{20717B47-1DAE-4FC5-A0FE-0FE19D2B1C79}"/>
    <cellStyle name="Comma 3 2 7" xfId="861" xr:uid="{DDB60800-0DF3-40B2-812C-AC7DA42F3FC5}"/>
    <cellStyle name="Comma 3 2 7 2" xfId="1865" xr:uid="{DC4B0A0C-CA01-4166-9F58-9CA3A41E931B}"/>
    <cellStyle name="Comma 3 2 7 2 2" xfId="4944" xr:uid="{553F0489-BE0C-418B-9B53-C68B8F912E47}"/>
    <cellStyle name="Comma 3 2 7 2 2 2" xfId="13997" xr:uid="{95E39156-9853-4A2E-8095-9E478374D738}"/>
    <cellStyle name="Comma 3 2 7 2 3" xfId="7958" xr:uid="{13A31C50-DF33-4571-B010-297728399362}"/>
    <cellStyle name="Comma 3 2 7 2 3 2" xfId="17011" xr:uid="{AADDD9B4-757B-420B-A59D-40D81C86814F}"/>
    <cellStyle name="Comma 3 2 7 2 4" xfId="10979" xr:uid="{02DBF8F8-FF5E-40E6-BA96-27A13FD9800B}"/>
    <cellStyle name="Comma 3 2 7 3" xfId="2869" xr:uid="{B92879E5-572C-48A9-9347-FEFB5B9A08B6}"/>
    <cellStyle name="Comma 3 2 7 3 2" xfId="5948" xr:uid="{BEA8C457-F051-488B-9799-DEAD9B2B39ED}"/>
    <cellStyle name="Comma 3 2 7 3 2 2" xfId="15001" xr:uid="{CC79241C-C8F7-4207-8592-759EE33E73BD}"/>
    <cellStyle name="Comma 3 2 7 3 3" xfId="8962" xr:uid="{E28F9A5A-57B4-4318-8A16-37526448AC2B}"/>
    <cellStyle name="Comma 3 2 7 3 3 2" xfId="18015" xr:uid="{63986593-43E9-48BB-8B95-85DBE3645B2A}"/>
    <cellStyle name="Comma 3 2 7 3 4" xfId="11983" xr:uid="{E55A8249-F7F4-43A8-868E-F143E2628AED}"/>
    <cellStyle name="Comma 3 2 7 4" xfId="3940" xr:uid="{54AF9BB4-9BB6-4455-886C-F1980F4AD27E}"/>
    <cellStyle name="Comma 3 2 7 4 2" xfId="12993" xr:uid="{33140155-28BE-4BA3-84E1-9DD2EEB82A14}"/>
    <cellStyle name="Comma 3 2 7 5" xfId="6954" xr:uid="{F430A16E-C38F-45C6-8579-A068A2A14C78}"/>
    <cellStyle name="Comma 3 2 7 5 2" xfId="16007" xr:uid="{1D1BD9BB-6171-486F-9FB6-123AA1C49841}"/>
    <cellStyle name="Comma 3 2 7 6" xfId="9975" xr:uid="{D3A6985B-C9E5-4635-9B95-17C7C520E1D8}"/>
    <cellStyle name="Comma 3 2 8" xfId="1271" xr:uid="{61A1EA84-BEC0-4439-A392-7CE81A01AAA0}"/>
    <cellStyle name="Comma 3 2 8 2" xfId="4350" xr:uid="{4E234073-BA2F-433F-9FB4-513F09207474}"/>
    <cellStyle name="Comma 3 2 8 2 2" xfId="13403" xr:uid="{25AA8E31-5C35-414E-86ED-935705040E2E}"/>
    <cellStyle name="Comma 3 2 8 3" xfId="7364" xr:uid="{B106F5F0-DC3B-4E0B-A444-59D6D8CD7BD0}"/>
    <cellStyle name="Comma 3 2 8 3 2" xfId="16417" xr:uid="{90172026-E7BE-4C2B-B5EF-A8869BD65305}"/>
    <cellStyle name="Comma 3 2 8 4" xfId="10385" xr:uid="{1649F31D-C0E8-41E5-B373-2C4089DC4DC9}"/>
    <cellStyle name="Comma 3 2 9" xfId="2275" xr:uid="{88B79AA0-4B83-4D2B-8BB4-C3C693B02C09}"/>
    <cellStyle name="Comma 3 2 9 2" xfId="5354" xr:uid="{0D7A620E-6BDC-445B-B2F8-F8C2165C0837}"/>
    <cellStyle name="Comma 3 2 9 2 2" xfId="14407" xr:uid="{6767CC07-359A-4273-903E-FE7FC68C0D41}"/>
    <cellStyle name="Comma 3 2 9 3" xfId="8368" xr:uid="{CDB341CB-374B-48DD-91E1-62E5E6990F40}"/>
    <cellStyle name="Comma 3 2 9 3 2" xfId="17421" xr:uid="{B04732FF-530D-4170-85AF-0FF6F4442587}"/>
    <cellStyle name="Comma 3 2 9 4" xfId="11389" xr:uid="{BD364A3D-7F2D-4A02-AF12-65E873E41F73}"/>
    <cellStyle name="Comma 3 3" xfId="122" xr:uid="{12692E78-C666-411F-8B6F-A1ED03DBD740}"/>
    <cellStyle name="Comma 3 3 10" xfId="6374" xr:uid="{22A39CB6-E435-43D9-BB89-90E060DBD576}"/>
    <cellStyle name="Comma 3 3 10 2" xfId="15427" xr:uid="{B425F9C1-B771-4AC6-99FF-042450712F98}"/>
    <cellStyle name="Comma 3 3 11" xfId="9394" xr:uid="{45098B2A-37EB-4E81-861E-F40CA64294D5}"/>
    <cellStyle name="Comma 3 3 2" xfId="267" xr:uid="{9ABB4845-5308-46E0-A3B4-D8BA6C0B3415}"/>
    <cellStyle name="Comma 3 3 2 2" xfId="509" xr:uid="{E4EACDF4-6F9B-4802-950B-225F0C4B759F}"/>
    <cellStyle name="Comma 3 3 2 2 2" xfId="862" xr:uid="{1A5F2B09-07BC-4931-8239-4309AD011160}"/>
    <cellStyle name="Comma 3 3 2 2 2 2" xfId="1866" xr:uid="{4672D3F2-4871-4F54-B52A-026802316190}"/>
    <cellStyle name="Comma 3 3 2 2 2 2 2" xfId="4945" xr:uid="{447A2A25-1AC7-42E5-B88F-72CB9C0AF62E}"/>
    <cellStyle name="Comma 3 3 2 2 2 2 2 2" xfId="13998" xr:uid="{B2A358B8-DD7E-4451-9B80-48D2B7C01D64}"/>
    <cellStyle name="Comma 3 3 2 2 2 2 3" xfId="7959" xr:uid="{645DF84B-335D-43FF-BDD0-FCF80C8A6161}"/>
    <cellStyle name="Comma 3 3 2 2 2 2 3 2" xfId="17012" xr:uid="{C88A5357-FF06-47DF-96A1-5F55D1E8D897}"/>
    <cellStyle name="Comma 3 3 2 2 2 2 4" xfId="10980" xr:uid="{38F39433-A39E-4947-8C2B-C4B9DB74221E}"/>
    <cellStyle name="Comma 3 3 2 2 2 3" xfId="2870" xr:uid="{749807B7-F42A-4983-842A-12A5BAF6B6B7}"/>
    <cellStyle name="Comma 3 3 2 2 2 3 2" xfId="5949" xr:uid="{0DEF961C-5D57-4F95-8F83-F2D5461AE616}"/>
    <cellStyle name="Comma 3 3 2 2 2 3 2 2" xfId="15002" xr:uid="{5C620AE1-3F74-4809-8EA4-0943BA096D32}"/>
    <cellStyle name="Comma 3 3 2 2 2 3 3" xfId="8963" xr:uid="{38ED758D-1B49-4F0A-8CAA-9CC0D7970991}"/>
    <cellStyle name="Comma 3 3 2 2 2 3 3 2" xfId="18016" xr:uid="{2B473A5B-181E-4386-A22C-586C994E2F42}"/>
    <cellStyle name="Comma 3 3 2 2 2 3 4" xfId="11984" xr:uid="{713C9BA0-3B22-492D-9C3E-045699317F64}"/>
    <cellStyle name="Comma 3 3 2 2 2 4" xfId="3941" xr:uid="{0E8FAB14-A21B-4800-BC09-FC42C6E1F6C5}"/>
    <cellStyle name="Comma 3 3 2 2 2 4 2" xfId="12994" xr:uid="{EB330EBE-72D7-44B2-935D-1E9515CB56F8}"/>
    <cellStyle name="Comma 3 3 2 2 2 5" xfId="6955" xr:uid="{519BB7C9-6816-4F50-8DC8-2E8EDFDAA2D4}"/>
    <cellStyle name="Comma 3 3 2 2 2 5 2" xfId="16008" xr:uid="{436C6FF3-40A7-452A-9AA8-57523E560637}"/>
    <cellStyle name="Comma 3 3 2 2 2 6" xfId="9976" xr:uid="{FA4C63F9-426C-41A4-A4E6-E52D38C94763}"/>
    <cellStyle name="Comma 3 3 2 2 3" xfId="863" xr:uid="{CC21567D-4F60-497C-AE89-1F59D1F37FCE}"/>
    <cellStyle name="Comma 3 3 2 2 3 2" xfId="1867" xr:uid="{A7A5952A-CDE0-439D-B3C8-6F4AE3B92945}"/>
    <cellStyle name="Comma 3 3 2 2 3 2 2" xfId="4946" xr:uid="{71E66F27-7C2C-47CA-B2EE-3C521259F0BD}"/>
    <cellStyle name="Comma 3 3 2 2 3 2 2 2" xfId="13999" xr:uid="{364874DE-2FFC-49CC-BC8A-F61E81EAA315}"/>
    <cellStyle name="Comma 3 3 2 2 3 2 3" xfId="7960" xr:uid="{2EBC64DA-32A3-401C-9855-1B83CCF53124}"/>
    <cellStyle name="Comma 3 3 2 2 3 2 3 2" xfId="17013" xr:uid="{2A836CE5-8B47-4196-A32C-C5DF21434D9B}"/>
    <cellStyle name="Comma 3 3 2 2 3 2 4" xfId="10981" xr:uid="{102DADFD-4F95-4F0D-9E37-AA345F365BC1}"/>
    <cellStyle name="Comma 3 3 2 2 3 3" xfId="2871" xr:uid="{8D4A9AD6-61BB-4D07-8526-07126C247936}"/>
    <cellStyle name="Comma 3 3 2 2 3 3 2" xfId="5950" xr:uid="{81592A05-D81D-49DA-9F16-E74B3AEFF4A3}"/>
    <cellStyle name="Comma 3 3 2 2 3 3 2 2" xfId="15003" xr:uid="{561C7204-7826-4D47-AA77-933539057156}"/>
    <cellStyle name="Comma 3 3 2 2 3 3 3" xfId="8964" xr:uid="{79BA5453-CE21-4ED3-A6C1-F1251D0B991E}"/>
    <cellStyle name="Comma 3 3 2 2 3 3 3 2" xfId="18017" xr:uid="{1401CA39-D114-4202-8AB0-B8A6EF39C525}"/>
    <cellStyle name="Comma 3 3 2 2 3 3 4" xfId="11985" xr:uid="{C5B120FA-5236-41E3-BC29-35BAE8109905}"/>
    <cellStyle name="Comma 3 3 2 2 3 4" xfId="3942" xr:uid="{883D8F51-E2DA-469C-ADF6-9912C5E9DBC3}"/>
    <cellStyle name="Comma 3 3 2 2 3 4 2" xfId="12995" xr:uid="{56E1E059-F578-477A-8B07-A9395A509DF9}"/>
    <cellStyle name="Comma 3 3 2 2 3 5" xfId="6956" xr:uid="{65BB0FE6-FD66-434D-8421-B614E0DCB50B}"/>
    <cellStyle name="Comma 3 3 2 2 3 5 2" xfId="16009" xr:uid="{991F4CD0-3448-4E0C-8B05-5FB40EFCD360}"/>
    <cellStyle name="Comma 3 3 2 2 3 6" xfId="9977" xr:uid="{16BF42E5-5FC4-4408-B762-7ACF8CC5542F}"/>
    <cellStyle name="Comma 3 3 2 2 4" xfId="1517" xr:uid="{A2643794-9D4D-4DE8-9948-B4E9C9BF8AAE}"/>
    <cellStyle name="Comma 3 3 2 2 4 2" xfId="4596" xr:uid="{9B72CCC0-8CF9-487D-B3A7-81D43D42E859}"/>
    <cellStyle name="Comma 3 3 2 2 4 2 2" xfId="13649" xr:uid="{5392E6BC-972C-445F-805C-CD97C8071224}"/>
    <cellStyle name="Comma 3 3 2 2 4 3" xfId="7610" xr:uid="{042981DB-A8CB-44C8-A426-407EF502E4A2}"/>
    <cellStyle name="Comma 3 3 2 2 4 3 2" xfId="16663" xr:uid="{ED93B520-F6C7-4758-878E-DC7038959DCB}"/>
    <cellStyle name="Comma 3 3 2 2 4 4" xfId="10631" xr:uid="{1B643EB3-2C4D-41D9-9C45-CA4263CE4D0D}"/>
    <cellStyle name="Comma 3 3 2 2 5" xfId="2521" xr:uid="{490A9910-34AB-470A-9D3F-BA809A989567}"/>
    <cellStyle name="Comma 3 3 2 2 5 2" xfId="5600" xr:uid="{D1E2FB2F-3D4B-47A7-A090-BC7830250AB9}"/>
    <cellStyle name="Comma 3 3 2 2 5 2 2" xfId="14653" xr:uid="{E9385E36-C448-4544-9A01-89D739695DCA}"/>
    <cellStyle name="Comma 3 3 2 2 5 3" xfId="8614" xr:uid="{DF4C7C5A-A620-4AA9-BF42-DF8E0F3AD60B}"/>
    <cellStyle name="Comma 3 3 2 2 5 3 2" xfId="17667" xr:uid="{A955A936-451B-4E4D-B85E-A65D90CC5B58}"/>
    <cellStyle name="Comma 3 3 2 2 5 4" xfId="11635" xr:uid="{CBD4DED4-A6D7-4845-A87F-886A5A8F176E}"/>
    <cellStyle name="Comma 3 3 2 2 6" xfId="3591" xr:uid="{4DAC37F6-F960-4E4A-9725-6BA2681D6348}"/>
    <cellStyle name="Comma 3 3 2 2 6 2" xfId="12644" xr:uid="{6EC7E701-8CB1-4EED-8753-5F5898432E3B}"/>
    <cellStyle name="Comma 3 3 2 2 7" xfId="6605" xr:uid="{0AFFFAF3-512D-4DD1-9CA6-C2BDE7E765CB}"/>
    <cellStyle name="Comma 3 3 2 2 7 2" xfId="15658" xr:uid="{73B1A5E5-6B0E-436D-B690-52CB784906EF}"/>
    <cellStyle name="Comma 3 3 2 2 8" xfId="9625" xr:uid="{04C29072-ABEB-43B9-B4AA-48C3F8570F1A}"/>
    <cellStyle name="Comma 3 3 2 3" xfId="864" xr:uid="{13A5F5F7-7134-4004-BAE5-967B7CA68750}"/>
    <cellStyle name="Comma 3 3 2 3 2" xfId="1868" xr:uid="{A7E724E8-B77E-4C1D-9EA2-943C05933D6F}"/>
    <cellStyle name="Comma 3 3 2 3 2 2" xfId="4947" xr:uid="{A57DB2B6-351E-42D2-99C5-77F50B79F242}"/>
    <cellStyle name="Comma 3 3 2 3 2 2 2" xfId="14000" xr:uid="{603898F1-0242-4D05-B860-CF53F2DC58A5}"/>
    <cellStyle name="Comma 3 3 2 3 2 3" xfId="7961" xr:uid="{ED396D4C-1ACA-436E-ABF4-B8F496590E8B}"/>
    <cellStyle name="Comma 3 3 2 3 2 3 2" xfId="17014" xr:uid="{B753E561-C607-47D0-9452-F222ADB0AB75}"/>
    <cellStyle name="Comma 3 3 2 3 2 4" xfId="10982" xr:uid="{68137D4C-CA06-4618-8DE9-9205C388A668}"/>
    <cellStyle name="Comma 3 3 2 3 3" xfId="2872" xr:uid="{C8A1193D-9A36-48EF-B3E0-A56688E6BCC6}"/>
    <cellStyle name="Comma 3 3 2 3 3 2" xfId="5951" xr:uid="{141EB544-8904-4241-9AC3-C40E6B2F824B}"/>
    <cellStyle name="Comma 3 3 2 3 3 2 2" xfId="15004" xr:uid="{BBD04526-809E-49C4-8B8F-25F202C41064}"/>
    <cellStyle name="Comma 3 3 2 3 3 3" xfId="8965" xr:uid="{15CF3E98-CD67-4208-A2FE-340C6289B9B9}"/>
    <cellStyle name="Comma 3 3 2 3 3 3 2" xfId="18018" xr:uid="{53EC1C9E-DC07-4413-A3A5-789C7952C095}"/>
    <cellStyle name="Comma 3 3 2 3 3 4" xfId="11986" xr:uid="{FB86F197-5492-4527-95DD-CB63CBDFBA21}"/>
    <cellStyle name="Comma 3 3 2 3 4" xfId="3943" xr:uid="{E53B6259-180D-4277-AC11-0EFD2D280051}"/>
    <cellStyle name="Comma 3 3 2 3 4 2" xfId="12996" xr:uid="{7D13B77A-4D3D-4787-8FEC-FCB0C2859920}"/>
    <cellStyle name="Comma 3 3 2 3 5" xfId="6957" xr:uid="{3F996F93-AF5B-4878-8BC5-29266943B80A}"/>
    <cellStyle name="Comma 3 3 2 3 5 2" xfId="16010" xr:uid="{88224E51-8C23-4002-8FE5-F4A884A18B92}"/>
    <cellStyle name="Comma 3 3 2 3 6" xfId="9978" xr:uid="{E8D3EBB3-A2B9-4501-BB8A-56F51EF220BB}"/>
    <cellStyle name="Comma 3 3 2 4" xfId="865" xr:uid="{9984D74C-141C-4669-9A67-236B139FB161}"/>
    <cellStyle name="Comma 3 3 2 4 2" xfId="1869" xr:uid="{0BAE7D40-5349-4044-89C1-55E6D9B69811}"/>
    <cellStyle name="Comma 3 3 2 4 2 2" xfId="4948" xr:uid="{BDADF3D6-5046-4285-AE89-5E0983BD1FEE}"/>
    <cellStyle name="Comma 3 3 2 4 2 2 2" xfId="14001" xr:uid="{CD816330-4111-4DEC-B2F9-44CCE49B3A74}"/>
    <cellStyle name="Comma 3 3 2 4 2 3" xfId="7962" xr:uid="{809343EA-F007-45CF-96A3-3BE0431E1F17}"/>
    <cellStyle name="Comma 3 3 2 4 2 3 2" xfId="17015" xr:uid="{864BCE89-48E1-4AC4-BCC2-D91ABA1DA0F7}"/>
    <cellStyle name="Comma 3 3 2 4 2 4" xfId="10983" xr:uid="{E0B6E883-1802-4350-8C29-A8B3BF9DDB08}"/>
    <cellStyle name="Comma 3 3 2 4 3" xfId="2873" xr:uid="{3F73A8B7-A7BE-4076-86E0-86A171400084}"/>
    <cellStyle name="Comma 3 3 2 4 3 2" xfId="5952" xr:uid="{912BFAB5-0724-4CD5-987A-D8295E00C86C}"/>
    <cellStyle name="Comma 3 3 2 4 3 2 2" xfId="15005" xr:uid="{F927746C-ABA9-4A62-9752-792A5D7414D2}"/>
    <cellStyle name="Comma 3 3 2 4 3 3" xfId="8966" xr:uid="{1B693CF7-B96D-4BFB-AE5C-973D66428D08}"/>
    <cellStyle name="Comma 3 3 2 4 3 3 2" xfId="18019" xr:uid="{F3A32AAB-5154-40B3-96A6-DF6B58DC34B3}"/>
    <cellStyle name="Comma 3 3 2 4 3 4" xfId="11987" xr:uid="{21EBAD8B-EC5C-4854-9114-B62E9EEFE3F1}"/>
    <cellStyle name="Comma 3 3 2 4 4" xfId="3944" xr:uid="{D979A7DC-42D5-4E78-ACA8-03241C33FAA1}"/>
    <cellStyle name="Comma 3 3 2 4 4 2" xfId="12997" xr:uid="{3099C334-13B9-46AA-924B-437B4B493C87}"/>
    <cellStyle name="Comma 3 3 2 4 5" xfId="6958" xr:uid="{C2442E5D-0A40-4D61-A340-6803C50E878F}"/>
    <cellStyle name="Comma 3 3 2 4 5 2" xfId="16011" xr:uid="{D025E562-75A4-4EF1-BE76-94CA11AFB8E6}"/>
    <cellStyle name="Comma 3 3 2 4 6" xfId="9979" xr:uid="{9D332A99-A65C-4B4C-8A33-853D6B426DAF}"/>
    <cellStyle name="Comma 3 3 2 5" xfId="1346" xr:uid="{73F4601C-062D-4832-9C9E-B2461CAD45D6}"/>
    <cellStyle name="Comma 3 3 2 5 2" xfId="4425" xr:uid="{7DEC2980-27D9-45DC-BD39-4454086C868E}"/>
    <cellStyle name="Comma 3 3 2 5 2 2" xfId="13478" xr:uid="{FBDA1BC9-76E3-4A2E-BEC2-4EC226495278}"/>
    <cellStyle name="Comma 3 3 2 5 3" xfId="7439" xr:uid="{E3DF5BD5-799C-47A4-B927-3B3F8406129E}"/>
    <cellStyle name="Comma 3 3 2 5 3 2" xfId="16492" xr:uid="{84ECA281-A8C7-4D74-A809-A2B63954784E}"/>
    <cellStyle name="Comma 3 3 2 5 4" xfId="10460" xr:uid="{A2D38D04-4D14-4B6A-A4B5-C8ED5763C79D}"/>
    <cellStyle name="Comma 3 3 2 6" xfId="2350" xr:uid="{FADE8CF2-4333-41B7-A986-B963B552A694}"/>
    <cellStyle name="Comma 3 3 2 6 2" xfId="5429" xr:uid="{8CC4308F-0191-422F-8C0D-CAB4C69AC4A1}"/>
    <cellStyle name="Comma 3 3 2 6 2 2" xfId="14482" xr:uid="{7300CBAB-5C78-4D38-92F9-52FE38AFE817}"/>
    <cellStyle name="Comma 3 3 2 6 3" xfId="8443" xr:uid="{78A731B7-20E6-497A-98BD-0A87314CED14}"/>
    <cellStyle name="Comma 3 3 2 6 3 2" xfId="17496" xr:uid="{83474061-87DB-446E-9C52-ABA03C45C47E}"/>
    <cellStyle name="Comma 3 3 2 6 4" xfId="11464" xr:uid="{F1422660-1B68-4428-9352-9D0AA835ACE2}"/>
    <cellStyle name="Comma 3 3 2 7" xfId="3419" xr:uid="{333A7A5E-2E66-481A-AB8B-231B42A51FAC}"/>
    <cellStyle name="Comma 3 3 2 7 2" xfId="12472" xr:uid="{45156066-32E8-4420-B490-00D48026F225}"/>
    <cellStyle name="Comma 3 3 2 8" xfId="6433" xr:uid="{DDEFAC6D-738B-4660-96E4-DA3A9A5431C5}"/>
    <cellStyle name="Comma 3 3 2 8 2" xfId="15486" xr:uid="{A35B6E7F-9951-4238-BC85-E6E004F24D0A}"/>
    <cellStyle name="Comma 3 3 2 9" xfId="9453" xr:uid="{37E9BFF1-76ED-4EFE-9499-EAF296DCAB3F}"/>
    <cellStyle name="Comma 3 3 3" xfId="351" xr:uid="{5913B554-8C7A-4F84-A342-A5704520447E}"/>
    <cellStyle name="Comma 3 3 3 2" xfId="549" xr:uid="{952621D6-3665-4ABB-83B6-E0D97A2AE507}"/>
    <cellStyle name="Comma 3 3 3 2 2" xfId="866" xr:uid="{DE545E94-0342-4A68-8AF5-EE8E411A0D85}"/>
    <cellStyle name="Comma 3 3 3 2 2 2" xfId="1870" xr:uid="{2174B770-7A1B-45AC-9487-3542243C163F}"/>
    <cellStyle name="Comma 3 3 3 2 2 2 2" xfId="4949" xr:uid="{B9AAFEA6-25DA-406C-A7FD-175AAC9F43B7}"/>
    <cellStyle name="Comma 3 3 3 2 2 2 2 2" xfId="14002" xr:uid="{48358DE6-602E-492E-AA81-6A1653746083}"/>
    <cellStyle name="Comma 3 3 3 2 2 2 3" xfId="7963" xr:uid="{A5E2C228-344B-432F-B61A-FCFF160A06F3}"/>
    <cellStyle name="Comma 3 3 3 2 2 2 3 2" xfId="17016" xr:uid="{985298F6-171D-4A06-ADAA-7DDBE7E635C7}"/>
    <cellStyle name="Comma 3 3 3 2 2 2 4" xfId="10984" xr:uid="{EAEA10D3-2184-4107-A436-2B7B07CECE39}"/>
    <cellStyle name="Comma 3 3 3 2 2 3" xfId="2874" xr:uid="{000DA64A-E674-4718-B2F6-38E93E3816ED}"/>
    <cellStyle name="Comma 3 3 3 2 2 3 2" xfId="5953" xr:uid="{A27A9C8A-B899-4CE7-9521-9DB58809614A}"/>
    <cellStyle name="Comma 3 3 3 2 2 3 2 2" xfId="15006" xr:uid="{9C950F8A-390C-430D-9FC9-A180B6D3B0CB}"/>
    <cellStyle name="Comma 3 3 3 2 2 3 3" xfId="8967" xr:uid="{C5198195-FF92-4036-8974-A5917351F9CE}"/>
    <cellStyle name="Comma 3 3 3 2 2 3 3 2" xfId="18020" xr:uid="{03A70B4F-F0EB-42BB-B771-C017A17DBC5F}"/>
    <cellStyle name="Comma 3 3 3 2 2 3 4" xfId="11988" xr:uid="{FF9FFB45-57E6-4BAD-872D-2AF9F89973CD}"/>
    <cellStyle name="Comma 3 3 3 2 2 4" xfId="3945" xr:uid="{1CA33E44-11B5-4ECA-B938-9CBD8D1122B4}"/>
    <cellStyle name="Comma 3 3 3 2 2 4 2" xfId="12998" xr:uid="{1F45BF45-40D1-4D87-B995-5907ADF51822}"/>
    <cellStyle name="Comma 3 3 3 2 2 5" xfId="6959" xr:uid="{209A4C70-B891-45BF-B25F-7287C887FDD4}"/>
    <cellStyle name="Comma 3 3 3 2 2 5 2" xfId="16012" xr:uid="{35BA87F4-F058-49F0-81F5-E611F40A0C66}"/>
    <cellStyle name="Comma 3 3 3 2 2 6" xfId="9980" xr:uid="{87689848-8727-450B-95AD-B40720A39E82}"/>
    <cellStyle name="Comma 3 3 3 2 3" xfId="867" xr:uid="{4FF745FD-D088-4093-A129-74327AC5E053}"/>
    <cellStyle name="Comma 3 3 3 2 3 2" xfId="1871" xr:uid="{B03298DA-380F-4B30-BCAD-9C3B8340011B}"/>
    <cellStyle name="Comma 3 3 3 2 3 2 2" xfId="4950" xr:uid="{C78DC44B-68A9-4CC1-B804-4C520685F424}"/>
    <cellStyle name="Comma 3 3 3 2 3 2 2 2" xfId="14003" xr:uid="{98F636A4-9FA8-4245-BC1E-FCEC07C8C9A3}"/>
    <cellStyle name="Comma 3 3 3 2 3 2 3" xfId="7964" xr:uid="{D65DC51F-3F36-41CA-926E-2D53899BB937}"/>
    <cellStyle name="Comma 3 3 3 2 3 2 3 2" xfId="17017" xr:uid="{E764EC4F-B6D6-4C56-AA71-1E4A27F55747}"/>
    <cellStyle name="Comma 3 3 3 2 3 2 4" xfId="10985" xr:uid="{8206BC17-E5B8-4CDC-A768-5C3C7239A0B6}"/>
    <cellStyle name="Comma 3 3 3 2 3 3" xfId="2875" xr:uid="{3952C0C1-A817-4721-9DDE-C4CB0689F127}"/>
    <cellStyle name="Comma 3 3 3 2 3 3 2" xfId="5954" xr:uid="{600C13C8-AC1F-4A8E-9520-54649566C4D5}"/>
    <cellStyle name="Comma 3 3 3 2 3 3 2 2" xfId="15007" xr:uid="{33438D95-DF2D-4D33-9B5C-9A774A14525C}"/>
    <cellStyle name="Comma 3 3 3 2 3 3 3" xfId="8968" xr:uid="{5B9FD744-E555-4BEA-8EBD-FBED59EF5B97}"/>
    <cellStyle name="Comma 3 3 3 2 3 3 3 2" xfId="18021" xr:uid="{D73C1774-2FDE-4F0A-970D-6B3776DFC103}"/>
    <cellStyle name="Comma 3 3 3 2 3 3 4" xfId="11989" xr:uid="{64AE92EE-88A3-4B0F-B084-BDEA74C1B87D}"/>
    <cellStyle name="Comma 3 3 3 2 3 4" xfId="3946" xr:uid="{120CD7F3-3715-44BD-93C4-640ED3912C86}"/>
    <cellStyle name="Comma 3 3 3 2 3 4 2" xfId="12999" xr:uid="{BFABA398-BCEB-4BCD-B1BB-221BAF692361}"/>
    <cellStyle name="Comma 3 3 3 2 3 5" xfId="6960" xr:uid="{8B26BA01-3EED-4BA5-A6D6-590FD9EBD089}"/>
    <cellStyle name="Comma 3 3 3 2 3 5 2" xfId="16013" xr:uid="{184F7BC7-828E-4A32-AADB-73362A173A7A}"/>
    <cellStyle name="Comma 3 3 3 2 3 6" xfId="9981" xr:uid="{C8AA6BBA-2378-4FA3-8623-766E7443C0E0}"/>
    <cellStyle name="Comma 3 3 3 2 4" xfId="1556" xr:uid="{437B6EA8-C656-4695-8957-53A252028DE9}"/>
    <cellStyle name="Comma 3 3 3 2 4 2" xfId="4635" xr:uid="{87BD6A3E-8C8B-4014-B3E0-10D794139F17}"/>
    <cellStyle name="Comma 3 3 3 2 4 2 2" xfId="13688" xr:uid="{A58525F3-AFEC-408B-9968-27DD5E34ACFC}"/>
    <cellStyle name="Comma 3 3 3 2 4 3" xfId="7649" xr:uid="{7956ABDF-820E-42AD-BD66-2A8B068A2DB1}"/>
    <cellStyle name="Comma 3 3 3 2 4 3 2" xfId="16702" xr:uid="{42381302-9BE7-4C24-91A0-75174846CB1C}"/>
    <cellStyle name="Comma 3 3 3 2 4 4" xfId="10670" xr:uid="{FB091247-4855-497D-9193-0E01AE6CDD6E}"/>
    <cellStyle name="Comma 3 3 3 2 5" xfId="2560" xr:uid="{5279B5D9-178E-4BBC-8960-5163EA6F1C14}"/>
    <cellStyle name="Comma 3 3 3 2 5 2" xfId="5639" xr:uid="{3953E8A6-E367-46B0-9C54-0D9C9A8D8704}"/>
    <cellStyle name="Comma 3 3 3 2 5 2 2" xfId="14692" xr:uid="{9F30A742-D2AB-43DC-8268-E672853FFE0A}"/>
    <cellStyle name="Comma 3 3 3 2 5 3" xfId="8653" xr:uid="{CA96F8F5-EA39-4B6C-85CF-4D3EC4D55457}"/>
    <cellStyle name="Comma 3 3 3 2 5 3 2" xfId="17706" xr:uid="{C6085C85-9543-4F0E-9D4F-3B10A1B8809B}"/>
    <cellStyle name="Comma 3 3 3 2 5 4" xfId="11674" xr:uid="{C4F55A7D-B4ED-4698-8D44-687DCEB85CFE}"/>
    <cellStyle name="Comma 3 3 3 2 6" xfId="3630" xr:uid="{EC582A5B-DFF7-4068-8DDC-E9D55313511B}"/>
    <cellStyle name="Comma 3 3 3 2 6 2" xfId="12683" xr:uid="{BC9D0CAC-7F2E-4268-B898-E55F07B216B2}"/>
    <cellStyle name="Comma 3 3 3 2 7" xfId="6644" xr:uid="{43516A68-C901-497C-9C52-B1BA68C75143}"/>
    <cellStyle name="Comma 3 3 3 2 7 2" xfId="15697" xr:uid="{C58ADCA0-2769-4B1E-8E47-A578BE97AAB1}"/>
    <cellStyle name="Comma 3 3 3 2 8" xfId="9664" xr:uid="{EFA00335-287C-441C-8CC6-26039B008F17}"/>
    <cellStyle name="Comma 3 3 3 3" xfId="868" xr:uid="{BE51999F-65AD-4291-A805-0CBD87C36D59}"/>
    <cellStyle name="Comma 3 3 3 3 2" xfId="1872" xr:uid="{1BEE5259-66EF-4A9A-A27A-2E542F6DE0FE}"/>
    <cellStyle name="Comma 3 3 3 3 2 2" xfId="4951" xr:uid="{7828AF62-5CDB-46BB-A003-D533D29B85C5}"/>
    <cellStyle name="Comma 3 3 3 3 2 2 2" xfId="14004" xr:uid="{AFD03DB0-49AD-4877-8575-D5A778BDEA04}"/>
    <cellStyle name="Comma 3 3 3 3 2 3" xfId="7965" xr:uid="{599F6717-41D8-4BFA-9999-AD11627C5BB9}"/>
    <cellStyle name="Comma 3 3 3 3 2 3 2" xfId="17018" xr:uid="{57ECA18C-F807-40BE-9E79-ECBC5B9183C7}"/>
    <cellStyle name="Comma 3 3 3 3 2 4" xfId="10986" xr:uid="{1DC96124-8C2C-4C96-8293-ECC5B219D4FC}"/>
    <cellStyle name="Comma 3 3 3 3 3" xfId="2876" xr:uid="{2F1A5E90-344F-447F-A31E-8ADDBB78EE88}"/>
    <cellStyle name="Comma 3 3 3 3 3 2" xfId="5955" xr:uid="{8B85DC63-ED73-4CAB-8ED2-97F4F80BAE38}"/>
    <cellStyle name="Comma 3 3 3 3 3 2 2" xfId="15008" xr:uid="{FDBCB5BF-CC83-4878-82B4-8574C778E909}"/>
    <cellStyle name="Comma 3 3 3 3 3 3" xfId="8969" xr:uid="{92136B93-CB26-41FA-9CF8-52ECADFC126F}"/>
    <cellStyle name="Comma 3 3 3 3 3 3 2" xfId="18022" xr:uid="{10C82AB8-1648-4988-ADE0-737999FE2546}"/>
    <cellStyle name="Comma 3 3 3 3 3 4" xfId="11990" xr:uid="{09A7CB94-43FF-482F-9B45-374B1A9ED54B}"/>
    <cellStyle name="Comma 3 3 3 3 4" xfId="3947" xr:uid="{AA69D0A5-5D9C-4D48-A630-D30DCFE7D6F4}"/>
    <cellStyle name="Comma 3 3 3 3 4 2" xfId="13000" xr:uid="{D8F009F8-77D1-4274-966D-41B866926940}"/>
    <cellStyle name="Comma 3 3 3 3 5" xfId="6961" xr:uid="{F201E969-0972-42C4-A80B-EF43C5E2F7B9}"/>
    <cellStyle name="Comma 3 3 3 3 5 2" xfId="16014" xr:uid="{9079A09F-9253-4948-8A22-AA545B0E720B}"/>
    <cellStyle name="Comma 3 3 3 3 6" xfId="9982" xr:uid="{73C04227-252E-4DB9-8E7E-C64FBE1B5F3A}"/>
    <cellStyle name="Comma 3 3 3 4" xfId="869" xr:uid="{A9B58732-EC53-44F7-B5A3-B8ACBE899974}"/>
    <cellStyle name="Comma 3 3 3 4 2" xfId="1873" xr:uid="{65586605-966F-454A-B867-B5500C3F126C}"/>
    <cellStyle name="Comma 3 3 3 4 2 2" xfId="4952" xr:uid="{F64E8828-DB9C-46D3-BEF0-0F6A9DC3A961}"/>
    <cellStyle name="Comma 3 3 3 4 2 2 2" xfId="14005" xr:uid="{8B11DFFA-0E39-41AD-B453-E119AE5F9AC0}"/>
    <cellStyle name="Comma 3 3 3 4 2 3" xfId="7966" xr:uid="{214BF559-0389-485C-80E2-EB01DE5FD34B}"/>
    <cellStyle name="Comma 3 3 3 4 2 3 2" xfId="17019" xr:uid="{0AC34104-CD9D-4933-B372-A6C88587EA95}"/>
    <cellStyle name="Comma 3 3 3 4 2 4" xfId="10987" xr:uid="{39574914-C553-4D73-958A-BFCC20CA43CC}"/>
    <cellStyle name="Comma 3 3 3 4 3" xfId="2877" xr:uid="{2F3FD4A5-9E6B-4963-97D8-E0DB53F14C16}"/>
    <cellStyle name="Comma 3 3 3 4 3 2" xfId="5956" xr:uid="{73005A3B-D297-4195-994D-9D6E41693891}"/>
    <cellStyle name="Comma 3 3 3 4 3 2 2" xfId="15009" xr:uid="{684D3E6E-5013-42DD-93F2-BDCD3A7F16C8}"/>
    <cellStyle name="Comma 3 3 3 4 3 3" xfId="8970" xr:uid="{EB8F2C13-DDCD-4BF6-A041-3AC7A05D8D1E}"/>
    <cellStyle name="Comma 3 3 3 4 3 3 2" xfId="18023" xr:uid="{65235C18-A5BD-477A-A8D8-C1C3DA9EE1B3}"/>
    <cellStyle name="Comma 3 3 3 4 3 4" xfId="11991" xr:uid="{5BAA4B8E-2669-4A9D-9147-4E78A8A001D3}"/>
    <cellStyle name="Comma 3 3 3 4 4" xfId="3948" xr:uid="{9F27492D-8070-4E28-840C-CD70346FCC35}"/>
    <cellStyle name="Comma 3 3 3 4 4 2" xfId="13001" xr:uid="{FA3FE44C-6ACA-4DA0-821B-84F926F54B4C}"/>
    <cellStyle name="Comma 3 3 3 4 5" xfId="6962" xr:uid="{EF752D36-28AF-411C-9818-54BFB614A6F9}"/>
    <cellStyle name="Comma 3 3 3 4 5 2" xfId="16015" xr:uid="{B9286AAD-2D72-4E57-A7E8-0F1587377FD9}"/>
    <cellStyle name="Comma 3 3 3 4 6" xfId="9983" xr:uid="{FF62AC7C-9739-49BF-98D4-D21C4F6B5D17}"/>
    <cellStyle name="Comma 3 3 3 5" xfId="1385" xr:uid="{2D1283DC-5E03-43B7-9CAB-E8ED2D25085F}"/>
    <cellStyle name="Comma 3 3 3 5 2" xfId="4464" xr:uid="{1F8D881D-A03E-4966-B69C-8FAA1EE4D600}"/>
    <cellStyle name="Comma 3 3 3 5 2 2" xfId="13517" xr:uid="{496FA994-FB88-4F94-91F9-37093B23958F}"/>
    <cellStyle name="Comma 3 3 3 5 3" xfId="7478" xr:uid="{5535AD75-2FC6-4E61-B02F-3C305BCA3547}"/>
    <cellStyle name="Comma 3 3 3 5 3 2" xfId="16531" xr:uid="{F107B316-089C-42C1-8AFF-590F6BD4C8F0}"/>
    <cellStyle name="Comma 3 3 3 5 4" xfId="10499" xr:uid="{E2E5DDDC-6D4C-4690-A2E6-9586E0FB3BB3}"/>
    <cellStyle name="Comma 3 3 3 6" xfId="2389" xr:uid="{C2D30D30-CA7B-4CB8-BA65-A422732CBF79}"/>
    <cellStyle name="Comma 3 3 3 6 2" xfId="5468" xr:uid="{1A9E57F6-B746-4DAD-9F02-73548E6C913C}"/>
    <cellStyle name="Comma 3 3 3 6 2 2" xfId="14521" xr:uid="{7E297DE5-F0C0-48EE-8D23-2532ABDA0B09}"/>
    <cellStyle name="Comma 3 3 3 6 3" xfId="8482" xr:uid="{4D4119E9-D5EF-4691-A488-AB91BC28986E}"/>
    <cellStyle name="Comma 3 3 3 6 3 2" xfId="17535" xr:uid="{82179886-2BD1-4049-A1AA-4C43141A0C8D}"/>
    <cellStyle name="Comma 3 3 3 6 4" xfId="11503" xr:uid="{DF2CF74D-DD5C-47DA-B816-1949F7421AEF}"/>
    <cellStyle name="Comma 3 3 3 7" xfId="3458" xr:uid="{08DDEB54-5B28-4370-B615-958956D7E222}"/>
    <cellStyle name="Comma 3 3 3 7 2" xfId="12511" xr:uid="{EEF97FED-810F-413F-8C4B-4AFB8E584959}"/>
    <cellStyle name="Comma 3 3 3 8" xfId="6472" xr:uid="{E28A2DB8-9EB3-4508-87FF-61ACF051B3A3}"/>
    <cellStyle name="Comma 3 3 3 8 2" xfId="15525" xr:uid="{EB04A9DE-91FD-4CB7-96AC-BB1ABEA2C683}"/>
    <cellStyle name="Comma 3 3 3 9" xfId="9492" xr:uid="{5247443D-35EE-44B2-9073-682020E39E6B}"/>
    <cellStyle name="Comma 3 3 4" xfId="449" xr:uid="{DCFE8004-29A1-4221-95F5-6B5077114F90}"/>
    <cellStyle name="Comma 3 3 4 2" xfId="870" xr:uid="{20041E1B-CDFF-4E8E-A87B-D35A904DBEE6}"/>
    <cellStyle name="Comma 3 3 4 2 2" xfId="1874" xr:uid="{CEDC3311-18D1-4495-9B95-F63BAC7A18DB}"/>
    <cellStyle name="Comma 3 3 4 2 2 2" xfId="4953" xr:uid="{CDF0B662-7368-4B5D-9625-B8D0DA4A2C00}"/>
    <cellStyle name="Comma 3 3 4 2 2 2 2" xfId="14006" xr:uid="{9A1ED070-F581-4A44-BA27-E622DC69769D}"/>
    <cellStyle name="Comma 3 3 4 2 2 3" xfId="7967" xr:uid="{56420E3D-6F00-419B-B190-EF8AD5027420}"/>
    <cellStyle name="Comma 3 3 4 2 2 3 2" xfId="17020" xr:uid="{0CFBF7E8-4B94-43D6-BB1E-FC7076C76733}"/>
    <cellStyle name="Comma 3 3 4 2 2 4" xfId="10988" xr:uid="{BF2B982B-0BEA-4F81-BD1F-8BC42CC5BBEA}"/>
    <cellStyle name="Comma 3 3 4 2 3" xfId="2878" xr:uid="{6EB81D13-8429-49A6-BBD1-A5B5DE31F3F1}"/>
    <cellStyle name="Comma 3 3 4 2 3 2" xfId="5957" xr:uid="{C87B776E-D639-4970-9769-B52AB15CD6CB}"/>
    <cellStyle name="Comma 3 3 4 2 3 2 2" xfId="15010" xr:uid="{43679D59-89B8-4E6B-877A-004717712F72}"/>
    <cellStyle name="Comma 3 3 4 2 3 3" xfId="8971" xr:uid="{8BB0846C-C5F1-47C8-A26A-9F6CD0785B35}"/>
    <cellStyle name="Comma 3 3 4 2 3 3 2" xfId="18024" xr:uid="{C0D3C6FC-9DAE-4B9A-A00E-FF59DF070BFB}"/>
    <cellStyle name="Comma 3 3 4 2 3 4" xfId="11992" xr:uid="{D5C62629-264D-45F7-AB90-CA118B38BB9B}"/>
    <cellStyle name="Comma 3 3 4 2 4" xfId="3949" xr:uid="{9AFF0EB8-3E75-4AA4-B132-A0D75574A0CC}"/>
    <cellStyle name="Comma 3 3 4 2 4 2" xfId="13002" xr:uid="{53C1EA94-3574-4EA4-8FC9-32880CCE07AF}"/>
    <cellStyle name="Comma 3 3 4 2 5" xfId="6963" xr:uid="{0BF5D38D-6019-4506-B460-625B47E58E40}"/>
    <cellStyle name="Comma 3 3 4 2 5 2" xfId="16016" xr:uid="{2DCCDDC2-3253-4697-8484-341B9975CAEB}"/>
    <cellStyle name="Comma 3 3 4 2 6" xfId="9984" xr:uid="{E5D70E08-8283-4AAC-AA4D-6F9D075744F3}"/>
    <cellStyle name="Comma 3 3 4 3" xfId="871" xr:uid="{C72AB778-DFE5-49E6-B820-54EC7BD953BB}"/>
    <cellStyle name="Comma 3 3 4 3 2" xfId="1875" xr:uid="{2FB4F295-DD75-40DE-9E8A-F8D94AED7005}"/>
    <cellStyle name="Comma 3 3 4 3 2 2" xfId="4954" xr:uid="{4DA4AAD3-71EA-4E85-90F8-AF5450B7D8D9}"/>
    <cellStyle name="Comma 3 3 4 3 2 2 2" xfId="14007" xr:uid="{5E337239-8A06-41C9-8FEB-E45801737334}"/>
    <cellStyle name="Comma 3 3 4 3 2 3" xfId="7968" xr:uid="{5DCE702F-82FB-40D4-AF8A-23217BCA783A}"/>
    <cellStyle name="Comma 3 3 4 3 2 3 2" xfId="17021" xr:uid="{F0E2A8C4-0C6E-4443-A253-31FA90A59D70}"/>
    <cellStyle name="Comma 3 3 4 3 2 4" xfId="10989" xr:uid="{DED0FBF6-446B-4467-8268-D03D72F04AC9}"/>
    <cellStyle name="Comma 3 3 4 3 3" xfId="2879" xr:uid="{F93A91C5-960A-4749-B284-250F065B6535}"/>
    <cellStyle name="Comma 3 3 4 3 3 2" xfId="5958" xr:uid="{0F9E6D45-6B6D-4A37-B478-07135920A896}"/>
    <cellStyle name="Comma 3 3 4 3 3 2 2" xfId="15011" xr:uid="{B76D44EA-8E5C-4324-BA05-F16D2DFE05BB}"/>
    <cellStyle name="Comma 3 3 4 3 3 3" xfId="8972" xr:uid="{62BA59A8-3697-4083-9F7D-CF972354BEDD}"/>
    <cellStyle name="Comma 3 3 4 3 3 3 2" xfId="18025" xr:uid="{3ECCCEBA-31B2-49FD-87EF-41061FFDA09D}"/>
    <cellStyle name="Comma 3 3 4 3 3 4" xfId="11993" xr:uid="{6184F613-E4AE-45F5-9E67-7E3CF190DB7A}"/>
    <cellStyle name="Comma 3 3 4 3 4" xfId="3950" xr:uid="{39300B57-9784-4D1B-849C-7B2A9A2FA463}"/>
    <cellStyle name="Comma 3 3 4 3 4 2" xfId="13003" xr:uid="{EEB3B1A4-91F1-492F-940E-D1D1A42B842E}"/>
    <cellStyle name="Comma 3 3 4 3 5" xfId="6964" xr:uid="{A7EDB299-C542-422E-A920-CC7882BA5E8E}"/>
    <cellStyle name="Comma 3 3 4 3 5 2" xfId="16017" xr:uid="{87FAC869-E807-4EEA-B7DC-4CAA5E007B84}"/>
    <cellStyle name="Comma 3 3 4 3 6" xfId="9985" xr:uid="{9A799BB9-8806-4644-819D-7EC6C1FE00A9}"/>
    <cellStyle name="Comma 3 3 4 4" xfId="1458" xr:uid="{3919E4EB-2886-4CA8-8BD4-96B4146CFE5D}"/>
    <cellStyle name="Comma 3 3 4 4 2" xfId="4537" xr:uid="{922765AD-65CD-44C2-8CF6-C440F33FD6C0}"/>
    <cellStyle name="Comma 3 3 4 4 2 2" xfId="13590" xr:uid="{88D2F5A8-635A-4CCF-8BB7-2A3221EF9994}"/>
    <cellStyle name="Comma 3 3 4 4 3" xfId="7551" xr:uid="{34680324-164B-4696-83F1-EB2FA0AD5D7C}"/>
    <cellStyle name="Comma 3 3 4 4 3 2" xfId="16604" xr:uid="{81AD68E0-A390-4CDF-A2AA-03298E07E3B4}"/>
    <cellStyle name="Comma 3 3 4 4 4" xfId="10572" xr:uid="{18BF6801-FFFD-45C2-9B3D-49C8FCA0374D}"/>
    <cellStyle name="Comma 3 3 4 5" xfId="2462" xr:uid="{E7703F23-4027-470D-9E84-7172D077259C}"/>
    <cellStyle name="Comma 3 3 4 5 2" xfId="5541" xr:uid="{BAC61CD0-C5E4-4C68-B601-8BA07883637F}"/>
    <cellStyle name="Comma 3 3 4 5 2 2" xfId="14594" xr:uid="{ADDA54E2-3C4D-4063-8624-6139C8D2E789}"/>
    <cellStyle name="Comma 3 3 4 5 3" xfId="8555" xr:uid="{6CC4CB7A-7FB3-4DB2-9261-B42385993677}"/>
    <cellStyle name="Comma 3 3 4 5 3 2" xfId="17608" xr:uid="{3919D796-702D-4C47-A54E-982A51CC83F4}"/>
    <cellStyle name="Comma 3 3 4 5 4" xfId="11576" xr:uid="{F18EFC66-EB84-4176-85B8-A413B1AE5934}"/>
    <cellStyle name="Comma 3 3 4 6" xfId="3532" xr:uid="{76AB9F57-EB9F-4931-A71B-7F006B40DD4E}"/>
    <cellStyle name="Comma 3 3 4 6 2" xfId="12585" xr:uid="{6038748E-B84A-42A2-88E7-59444F51FFE5}"/>
    <cellStyle name="Comma 3 3 4 7" xfId="6546" xr:uid="{C3D0F2B3-8CF7-4285-85ED-C101286081E4}"/>
    <cellStyle name="Comma 3 3 4 7 2" xfId="15599" xr:uid="{D6437870-198F-4C88-83E2-E503940DCDE9}"/>
    <cellStyle name="Comma 3 3 4 8" xfId="9566" xr:uid="{9CEC3CCB-173F-4660-B49F-A437CA1537BF}"/>
    <cellStyle name="Comma 3 3 5" xfId="872" xr:uid="{6EFB08D6-E00F-4D30-97DC-3833188284A3}"/>
    <cellStyle name="Comma 3 3 5 2" xfId="1876" xr:uid="{87A8C0FC-1BED-4215-B633-6AF97EE85858}"/>
    <cellStyle name="Comma 3 3 5 2 2" xfId="4955" xr:uid="{40405F36-DF3F-4383-BB40-014A0105C8F5}"/>
    <cellStyle name="Comma 3 3 5 2 2 2" xfId="14008" xr:uid="{720E3355-E1A0-43D5-8BF7-77E26858D1F2}"/>
    <cellStyle name="Comma 3 3 5 2 3" xfId="7969" xr:uid="{B8AEC4BF-2BDC-4E20-94F4-F1FF95DED515}"/>
    <cellStyle name="Comma 3 3 5 2 3 2" xfId="17022" xr:uid="{899F1820-428E-4D7D-A5F6-EA9FA1F604AD}"/>
    <cellStyle name="Comma 3 3 5 2 4" xfId="10990" xr:uid="{EC6C5144-9296-40AF-B302-87527FBE360E}"/>
    <cellStyle name="Comma 3 3 5 3" xfId="2880" xr:uid="{63A496DA-A931-4634-80D7-7405212AC7C5}"/>
    <cellStyle name="Comma 3 3 5 3 2" xfId="5959" xr:uid="{9269782B-C957-4B4F-B041-7A92F87F4A36}"/>
    <cellStyle name="Comma 3 3 5 3 2 2" xfId="15012" xr:uid="{2C8E18E4-1364-4FBD-BD8A-63CCD9ECFA88}"/>
    <cellStyle name="Comma 3 3 5 3 3" xfId="8973" xr:uid="{B0C2A637-880B-44AA-BE62-1F6D38EA88FA}"/>
    <cellStyle name="Comma 3 3 5 3 3 2" xfId="18026" xr:uid="{02C75DF3-5B04-4898-84A9-2243A66DBFCC}"/>
    <cellStyle name="Comma 3 3 5 3 4" xfId="11994" xr:uid="{4F5E818E-A79D-42A4-96B2-BFDF22646487}"/>
    <cellStyle name="Comma 3 3 5 4" xfId="3951" xr:uid="{48C49689-56A6-4AEC-A356-E4A0B4471604}"/>
    <cellStyle name="Comma 3 3 5 4 2" xfId="13004" xr:uid="{9361CC2E-5A8C-4E0B-9012-7E74C527D239}"/>
    <cellStyle name="Comma 3 3 5 5" xfId="6965" xr:uid="{1DE74187-EFAC-4E60-971E-3A3C90CBDCAB}"/>
    <cellStyle name="Comma 3 3 5 5 2" xfId="16018" xr:uid="{F32C7D82-0280-4AE0-83CF-A3DC60CC325D}"/>
    <cellStyle name="Comma 3 3 5 6" xfId="9986" xr:uid="{B0E85A64-668A-48B6-9E93-B155B24770CE}"/>
    <cellStyle name="Comma 3 3 6" xfId="873" xr:uid="{A8180759-44ED-438C-A715-C9042842AE7D}"/>
    <cellStyle name="Comma 3 3 6 2" xfId="1877" xr:uid="{06939CDC-A288-446B-B278-13DC57486F35}"/>
    <cellStyle name="Comma 3 3 6 2 2" xfId="4956" xr:uid="{018E1B19-BFBE-4406-B7EC-4A0AA6434723}"/>
    <cellStyle name="Comma 3 3 6 2 2 2" xfId="14009" xr:uid="{50988C73-9407-4BF9-B325-4CA1EEE98A24}"/>
    <cellStyle name="Comma 3 3 6 2 3" xfId="7970" xr:uid="{283471D0-4F49-4E70-99B4-AD0E79B8C459}"/>
    <cellStyle name="Comma 3 3 6 2 3 2" xfId="17023" xr:uid="{1AADABFA-C33A-4388-9310-30D3ECBFA16E}"/>
    <cellStyle name="Comma 3 3 6 2 4" xfId="10991" xr:uid="{DE0264BB-A3FD-47ED-8421-E855107C3BA7}"/>
    <cellStyle name="Comma 3 3 6 3" xfId="2881" xr:uid="{54F42223-D0B0-486B-AF54-1697D0B077D3}"/>
    <cellStyle name="Comma 3 3 6 3 2" xfId="5960" xr:uid="{A3EEE7F3-60CB-4991-82C5-8A4839CB2715}"/>
    <cellStyle name="Comma 3 3 6 3 2 2" xfId="15013" xr:uid="{6349A2D9-869D-400C-B09E-AEE897F455A6}"/>
    <cellStyle name="Comma 3 3 6 3 3" xfId="8974" xr:uid="{8693D5EA-AF83-4B77-80E3-C345B8D9AB8F}"/>
    <cellStyle name="Comma 3 3 6 3 3 2" xfId="18027" xr:uid="{F41E6888-BC81-45D1-895A-A52AD64066F8}"/>
    <cellStyle name="Comma 3 3 6 3 4" xfId="11995" xr:uid="{CA37BC55-C3EC-4C50-9FCF-1612CBF83B8A}"/>
    <cellStyle name="Comma 3 3 6 4" xfId="3952" xr:uid="{13DA6549-ACE8-43EF-B774-E318CA4C4F28}"/>
    <cellStyle name="Comma 3 3 6 4 2" xfId="13005" xr:uid="{24D7DE2E-F32C-47A8-ABFF-6408BC0C479D}"/>
    <cellStyle name="Comma 3 3 6 5" xfId="6966" xr:uid="{54D7FCFD-3397-4850-B2AF-59943CC203E2}"/>
    <cellStyle name="Comma 3 3 6 5 2" xfId="16019" xr:uid="{FD71A465-71C5-4E10-A917-6759F39B1557}"/>
    <cellStyle name="Comma 3 3 6 6" xfId="9987" xr:uid="{6A334C6F-2779-4D92-8295-283A07EA99BA}"/>
    <cellStyle name="Comma 3 3 7" xfId="1287" xr:uid="{D471FBDC-63F2-4643-9552-8B781077EB42}"/>
    <cellStyle name="Comma 3 3 7 2" xfId="4366" xr:uid="{C2DF2A40-4A15-48E3-852A-861D69546924}"/>
    <cellStyle name="Comma 3 3 7 2 2" xfId="13419" xr:uid="{786239F8-2D24-47BD-97D2-2CCFDE40137C}"/>
    <cellStyle name="Comma 3 3 7 3" xfId="7380" xr:uid="{DC7054A3-E752-45D6-8DAD-E467A58D5F43}"/>
    <cellStyle name="Comma 3 3 7 3 2" xfId="16433" xr:uid="{FC93E05D-4648-425B-B34E-57F5945D9F3E}"/>
    <cellStyle name="Comma 3 3 7 4" xfId="10401" xr:uid="{A411793F-7048-4ED7-B778-94CB81D288FE}"/>
    <cellStyle name="Comma 3 3 8" xfId="2291" xr:uid="{6DC9D264-A091-4F07-BE35-F28DDF0A0A8D}"/>
    <cellStyle name="Comma 3 3 8 2" xfId="5370" xr:uid="{B7B7290F-9B6A-40A7-B631-5E26BC6D6F07}"/>
    <cellStyle name="Comma 3 3 8 2 2" xfId="14423" xr:uid="{7C264EE0-EC27-4B65-9783-F6D9BD282AFD}"/>
    <cellStyle name="Comma 3 3 8 3" xfId="8384" xr:uid="{72F46ACF-4AC2-4973-BF24-701ED9F3FD50}"/>
    <cellStyle name="Comma 3 3 8 3 2" xfId="17437" xr:uid="{AAD04440-5590-455D-BFE6-EB3D19199BF3}"/>
    <cellStyle name="Comma 3 3 8 4" xfId="11405" xr:uid="{0B278C82-C2DE-4B8B-8EF5-5325AE87078A}"/>
    <cellStyle name="Comma 3 3 9" xfId="3360" xr:uid="{3B30C54F-43A5-47C8-AA10-6E2262829B90}"/>
    <cellStyle name="Comma 3 3 9 2" xfId="12413" xr:uid="{E3AE9FCC-3EC1-423A-B8F6-D435171111A5}"/>
    <cellStyle name="Comma 3 4" xfId="190" xr:uid="{A21C5E79-474F-40B7-8422-9C5C4D62D40D}"/>
    <cellStyle name="Comma 3 4 2" xfId="486" xr:uid="{8639F2A5-D391-4709-A73D-5294EC6DA0FF}"/>
    <cellStyle name="Comma 3 4 2 2" xfId="874" xr:uid="{C72E2540-DEC7-49E3-BBC0-4562B6DC4F64}"/>
    <cellStyle name="Comma 3 4 2 2 2" xfId="1878" xr:uid="{1D359E01-6FAA-4DE3-A18F-E05EC2C57611}"/>
    <cellStyle name="Comma 3 4 2 2 2 2" xfId="4957" xr:uid="{1A2D2B5B-0421-4265-8937-445AFE835F51}"/>
    <cellStyle name="Comma 3 4 2 2 2 2 2" xfId="14010" xr:uid="{74289FA9-2BBB-4A07-A4CE-9CC645695283}"/>
    <cellStyle name="Comma 3 4 2 2 2 3" xfId="7971" xr:uid="{D7384DAD-E237-4458-9ADB-CD6CC866F1F3}"/>
    <cellStyle name="Comma 3 4 2 2 2 3 2" xfId="17024" xr:uid="{8E8353DD-3AA3-48B5-BC74-3CE56E372231}"/>
    <cellStyle name="Comma 3 4 2 2 2 4" xfId="10992" xr:uid="{F5DB23BB-A96C-45EB-A2ED-6985AE8BE772}"/>
    <cellStyle name="Comma 3 4 2 2 3" xfId="2882" xr:uid="{FFA79350-FE2C-49EC-9A35-AC730BF5ECAD}"/>
    <cellStyle name="Comma 3 4 2 2 3 2" xfId="5961" xr:uid="{FD3460EC-2710-49FA-9EA9-66DF90E2EA38}"/>
    <cellStyle name="Comma 3 4 2 2 3 2 2" xfId="15014" xr:uid="{9A5F3135-D3C5-42E8-A3BD-754A2DB2C4FE}"/>
    <cellStyle name="Comma 3 4 2 2 3 3" xfId="8975" xr:uid="{24690295-21AE-4606-97A1-E78E94B02779}"/>
    <cellStyle name="Comma 3 4 2 2 3 3 2" xfId="18028" xr:uid="{33D8E772-C554-4459-97A2-49FC768899B9}"/>
    <cellStyle name="Comma 3 4 2 2 3 4" xfId="11996" xr:uid="{5446D22D-53B0-478E-9826-74CEE2412E74}"/>
    <cellStyle name="Comma 3 4 2 2 4" xfId="3953" xr:uid="{550E968E-D9EC-433C-9FBA-C9CC6E9B5808}"/>
    <cellStyle name="Comma 3 4 2 2 4 2" xfId="13006" xr:uid="{EE399A8A-4901-4CD1-9386-32B569064D2B}"/>
    <cellStyle name="Comma 3 4 2 2 5" xfId="6967" xr:uid="{B85DA3FC-1D11-44C2-BD95-F84C07CE5E87}"/>
    <cellStyle name="Comma 3 4 2 2 5 2" xfId="16020" xr:uid="{67F71EE5-6F45-49D5-A56D-55A6A9C8FF00}"/>
    <cellStyle name="Comma 3 4 2 2 6" xfId="9988" xr:uid="{5377EA49-84BD-4A02-9F0E-E05B20E7E0AA}"/>
    <cellStyle name="Comma 3 4 2 3" xfId="875" xr:uid="{6FEED7E6-3129-4EC4-BED2-41CD08E10D0D}"/>
    <cellStyle name="Comma 3 4 2 3 2" xfId="1879" xr:uid="{82A9DE2B-6069-4298-88F3-DF032967D7F5}"/>
    <cellStyle name="Comma 3 4 2 3 2 2" xfId="4958" xr:uid="{73D304A6-4747-4D4E-9607-C47C545FA10B}"/>
    <cellStyle name="Comma 3 4 2 3 2 2 2" xfId="14011" xr:uid="{994EC5D4-4B4F-4BF3-A0B7-4961A4A64718}"/>
    <cellStyle name="Comma 3 4 2 3 2 3" xfId="7972" xr:uid="{E54E9D51-FA83-48D8-B897-3E90C61048F2}"/>
    <cellStyle name="Comma 3 4 2 3 2 3 2" xfId="17025" xr:uid="{4AE0D7C7-FDFF-44F2-B8B5-FAB729D37682}"/>
    <cellStyle name="Comma 3 4 2 3 2 4" xfId="10993" xr:uid="{7EE2199E-4A44-47D2-9F15-0446DB9FD5F5}"/>
    <cellStyle name="Comma 3 4 2 3 3" xfId="2883" xr:uid="{5D015705-2A7D-4DBB-9DAA-A2B09E8E2A06}"/>
    <cellStyle name="Comma 3 4 2 3 3 2" xfId="5962" xr:uid="{07ECE765-0308-4152-AF08-E0D46822FC1B}"/>
    <cellStyle name="Comma 3 4 2 3 3 2 2" xfId="15015" xr:uid="{0D0609FE-1C87-4F52-AB3E-080772A6B089}"/>
    <cellStyle name="Comma 3 4 2 3 3 3" xfId="8976" xr:uid="{7570D24F-046C-4A0D-B2AC-A5D779369A14}"/>
    <cellStyle name="Comma 3 4 2 3 3 3 2" xfId="18029" xr:uid="{1B8AE494-97AC-437C-B9C9-AE3871C4A5AD}"/>
    <cellStyle name="Comma 3 4 2 3 3 4" xfId="11997" xr:uid="{6A2FD7F4-4867-4A46-BA53-702319BA311F}"/>
    <cellStyle name="Comma 3 4 2 3 4" xfId="3954" xr:uid="{009657BB-847F-439B-A93E-38E196B2C0E5}"/>
    <cellStyle name="Comma 3 4 2 3 4 2" xfId="13007" xr:uid="{4E7C8293-C36C-41E0-9124-C01BD64029C2}"/>
    <cellStyle name="Comma 3 4 2 3 5" xfId="6968" xr:uid="{80D6476F-A2E6-4223-B184-2DEF2081BC96}"/>
    <cellStyle name="Comma 3 4 2 3 5 2" xfId="16021" xr:uid="{FD2A83ED-5599-44F9-A598-F787EFCCB217}"/>
    <cellStyle name="Comma 3 4 2 3 6" xfId="9989" xr:uid="{BCD48453-DC57-4BBC-89AF-B5B6D7B1FCD2}"/>
    <cellStyle name="Comma 3 4 2 4" xfId="1495" xr:uid="{D017335F-71B5-4C40-BB9B-500B4B98F419}"/>
    <cellStyle name="Comma 3 4 2 4 2" xfId="4574" xr:uid="{8271DB25-7766-4E66-A9F9-21BF50C06F3C}"/>
    <cellStyle name="Comma 3 4 2 4 2 2" xfId="13627" xr:uid="{978486B0-F657-4437-ACF3-9477F633A4B1}"/>
    <cellStyle name="Comma 3 4 2 4 3" xfId="7588" xr:uid="{CF23EC94-7517-4157-9921-749651DDE8E7}"/>
    <cellStyle name="Comma 3 4 2 4 3 2" xfId="16641" xr:uid="{D9628410-8055-4A6D-94DB-0E491D5CE00E}"/>
    <cellStyle name="Comma 3 4 2 4 4" xfId="10609" xr:uid="{1C87F250-7433-4A81-ACDB-88FA1E76B7F9}"/>
    <cellStyle name="Comma 3 4 2 5" xfId="2499" xr:uid="{D3E008C8-5A37-42D9-B5D8-BBD6FEEBD9C9}"/>
    <cellStyle name="Comma 3 4 2 5 2" xfId="5578" xr:uid="{C850D561-3A6A-446E-BA07-F1A7277FD2F8}"/>
    <cellStyle name="Comma 3 4 2 5 2 2" xfId="14631" xr:uid="{F69596CD-3992-4698-8BFC-1A65E356EBAE}"/>
    <cellStyle name="Comma 3 4 2 5 3" xfId="8592" xr:uid="{CE8F99DD-A16F-4D18-84F7-EA125D43B772}"/>
    <cellStyle name="Comma 3 4 2 5 3 2" xfId="17645" xr:uid="{923FDE84-150D-416B-BEE7-4B440EA0C59C}"/>
    <cellStyle name="Comma 3 4 2 5 4" xfId="11613" xr:uid="{211D226F-9443-4828-9417-17A5175CF539}"/>
    <cellStyle name="Comma 3 4 2 6" xfId="3569" xr:uid="{A655B46B-6EC2-4227-9ED8-9B306DFED4B3}"/>
    <cellStyle name="Comma 3 4 2 6 2" xfId="12622" xr:uid="{9E07820A-47C9-4CC6-85F4-E7E17EFBC116}"/>
    <cellStyle name="Comma 3 4 2 7" xfId="6583" xr:uid="{75ABEAAE-4E17-43DA-8B13-3108923FD568}"/>
    <cellStyle name="Comma 3 4 2 7 2" xfId="15636" xr:uid="{01579D47-0EC0-481F-B271-E997719F12F0}"/>
    <cellStyle name="Comma 3 4 2 8" xfId="9603" xr:uid="{50CA1913-7A6E-4D14-ADD1-22CDDC71A6E7}"/>
    <cellStyle name="Comma 3 4 3" xfId="876" xr:uid="{BD3153D9-40EF-4788-A705-03C1E09AE95F}"/>
    <cellStyle name="Comma 3 4 3 2" xfId="1880" xr:uid="{5BF99667-8727-4FE3-8FFA-A902BF6D53FC}"/>
    <cellStyle name="Comma 3 4 3 2 2" xfId="4959" xr:uid="{5A7EBDD7-7A7D-4A11-9F1A-D432E5AD4264}"/>
    <cellStyle name="Comma 3 4 3 2 2 2" xfId="14012" xr:uid="{718D42B4-F589-4E9A-92D2-1FAD97BC2C1B}"/>
    <cellStyle name="Comma 3 4 3 2 3" xfId="7973" xr:uid="{A208D938-D515-4E3E-930A-4CD283F342E8}"/>
    <cellStyle name="Comma 3 4 3 2 3 2" xfId="17026" xr:uid="{E369983F-4D9A-4C31-B2A5-74AA5667618A}"/>
    <cellStyle name="Comma 3 4 3 2 4" xfId="10994" xr:uid="{CCD2170E-7E36-409B-B5A5-A4A44CDBB8E0}"/>
    <cellStyle name="Comma 3 4 3 3" xfId="2884" xr:uid="{F8918DCD-ED6D-40D1-8E7D-AB4F79417FCE}"/>
    <cellStyle name="Comma 3 4 3 3 2" xfId="5963" xr:uid="{34B3BEC4-D634-4CAB-8F46-6CFC607137E6}"/>
    <cellStyle name="Comma 3 4 3 3 2 2" xfId="15016" xr:uid="{2090870B-3B51-4C1B-AE65-EBE7C13E12A1}"/>
    <cellStyle name="Comma 3 4 3 3 3" xfId="8977" xr:uid="{F6A94C3C-B9BA-482F-B2AF-147CA30E26DB}"/>
    <cellStyle name="Comma 3 4 3 3 3 2" xfId="18030" xr:uid="{2A489D2D-E07C-4856-83DC-DEAF471C27F2}"/>
    <cellStyle name="Comma 3 4 3 3 4" xfId="11998" xr:uid="{D3CBAF6D-2267-444A-B5C6-19BD119EADD6}"/>
    <cellStyle name="Comma 3 4 3 4" xfId="3955" xr:uid="{634A846B-FD64-4FE8-9572-433D99415308}"/>
    <cellStyle name="Comma 3 4 3 4 2" xfId="13008" xr:uid="{DE2C4F55-CF9D-42C4-A9E9-68D349AB4B36}"/>
    <cellStyle name="Comma 3 4 3 5" xfId="6969" xr:uid="{92A3B4DF-AF94-4D3E-AF37-BCC3CA88742A}"/>
    <cellStyle name="Comma 3 4 3 5 2" xfId="16022" xr:uid="{ED449718-B877-4F3D-A8BB-6E1EFF60DE65}"/>
    <cellStyle name="Comma 3 4 3 6" xfId="9990" xr:uid="{66E7BA18-8F1E-42E8-8F3A-48CA0D6BA74A}"/>
    <cellStyle name="Comma 3 4 4" xfId="877" xr:uid="{49653FCB-22DE-4634-B554-6338838D83B2}"/>
    <cellStyle name="Comma 3 4 4 2" xfId="1881" xr:uid="{D61B5971-1AC7-4986-AC2C-0C525307EE5E}"/>
    <cellStyle name="Comma 3 4 4 2 2" xfId="4960" xr:uid="{C75F432B-A1E1-47CA-914A-5DDA3C8BBDCE}"/>
    <cellStyle name="Comma 3 4 4 2 2 2" xfId="14013" xr:uid="{29796527-06AF-4B3B-A314-59E374BD675B}"/>
    <cellStyle name="Comma 3 4 4 2 3" xfId="7974" xr:uid="{BAF6BB54-355C-4396-BBBC-9EB6C19403C6}"/>
    <cellStyle name="Comma 3 4 4 2 3 2" xfId="17027" xr:uid="{FE3F505D-02FF-4A66-B1F3-58D24C1597A2}"/>
    <cellStyle name="Comma 3 4 4 2 4" xfId="10995" xr:uid="{4E9DA2B2-CF8A-4975-A7D5-A8B80498D84C}"/>
    <cellStyle name="Comma 3 4 4 3" xfId="2885" xr:uid="{859E65FF-5AB1-42BE-A7F1-234F17F7BF09}"/>
    <cellStyle name="Comma 3 4 4 3 2" xfId="5964" xr:uid="{E26E662D-8058-4084-B4BD-0500F9A96072}"/>
    <cellStyle name="Comma 3 4 4 3 2 2" xfId="15017" xr:uid="{1E06F64D-2D23-4BCF-96B9-106BF177A04C}"/>
    <cellStyle name="Comma 3 4 4 3 3" xfId="8978" xr:uid="{B98AA0A6-EC2E-4478-BF65-FF8F9748AD5E}"/>
    <cellStyle name="Comma 3 4 4 3 3 2" xfId="18031" xr:uid="{493C985F-14C8-411F-B9EF-9DC78E4D145E}"/>
    <cellStyle name="Comma 3 4 4 3 4" xfId="11999" xr:uid="{22E55B60-053D-4FAD-A541-53C0F228702D}"/>
    <cellStyle name="Comma 3 4 4 4" xfId="3956" xr:uid="{5700FA44-C438-418C-97F6-37859C6D8549}"/>
    <cellStyle name="Comma 3 4 4 4 2" xfId="13009" xr:uid="{992D4BD2-BB2D-436D-9D99-7F5B61D8A0C5}"/>
    <cellStyle name="Comma 3 4 4 5" xfId="6970" xr:uid="{EB57FE4C-653F-4D8D-9322-7495441D9DA3}"/>
    <cellStyle name="Comma 3 4 4 5 2" xfId="16023" xr:uid="{88B5BB04-3080-4E70-A275-1B4E236B7C8A}"/>
    <cellStyle name="Comma 3 4 4 6" xfId="9991" xr:uid="{0CCB4A2D-22CE-4C94-B937-E809FAE374C5}"/>
    <cellStyle name="Comma 3 4 5" xfId="1324" xr:uid="{0331D7A6-7579-45BA-84E0-25C6557E51C7}"/>
    <cellStyle name="Comma 3 4 5 2" xfId="4403" xr:uid="{FB604DA1-227C-4E32-AA0B-2CE098EE0255}"/>
    <cellStyle name="Comma 3 4 5 2 2" xfId="13456" xr:uid="{7553DC09-4C26-49EE-B78D-3553A74B52F1}"/>
    <cellStyle name="Comma 3 4 5 3" xfId="7417" xr:uid="{8AB1B90D-EDAF-488B-9238-69C35703A482}"/>
    <cellStyle name="Comma 3 4 5 3 2" xfId="16470" xr:uid="{380EA5B6-5028-4502-A207-A641211074B1}"/>
    <cellStyle name="Comma 3 4 5 4" xfId="10438" xr:uid="{AEEEDB82-6482-45C1-BE4F-45E909530091}"/>
    <cellStyle name="Comma 3 4 6" xfId="2328" xr:uid="{D3F53C36-9240-43D9-9EFE-73C6AADFA86A}"/>
    <cellStyle name="Comma 3 4 6 2" xfId="5407" xr:uid="{EFFDD021-9E0C-42A3-B8C6-02D2F858B62F}"/>
    <cellStyle name="Comma 3 4 6 2 2" xfId="14460" xr:uid="{1207277C-2E86-44EE-AD5D-5519E2AEF146}"/>
    <cellStyle name="Comma 3 4 6 3" xfId="8421" xr:uid="{6EBADE60-B9D8-4C5C-93C5-A203E862342B}"/>
    <cellStyle name="Comma 3 4 6 3 2" xfId="17474" xr:uid="{07206541-240D-4D9F-839B-508D5E91E429}"/>
    <cellStyle name="Comma 3 4 6 4" xfId="11442" xr:uid="{FA7832F9-1364-4175-B460-DBB368238BCD}"/>
    <cellStyle name="Comma 3 4 7" xfId="3397" xr:uid="{47AD8803-C95C-4B82-92C0-23C216D3B713}"/>
    <cellStyle name="Comma 3 4 7 2" xfId="12450" xr:uid="{F1B5431C-2FEF-4E04-9FED-90C14609DA2E}"/>
    <cellStyle name="Comma 3 4 8" xfId="6411" xr:uid="{B206BF12-F801-4A42-83B1-78A4D838AC50}"/>
    <cellStyle name="Comma 3 4 8 2" xfId="15464" xr:uid="{3763A9DC-6D91-4056-8048-8B3C3F8F29F1}"/>
    <cellStyle name="Comma 3 4 9" xfId="9431" xr:uid="{28D9B937-F74A-4A4A-B55E-1EF520BC037A}"/>
    <cellStyle name="Comma 3 5" xfId="329" xr:uid="{DDB99AC0-F6C4-43F5-8BCB-E56CDA44F891}"/>
    <cellStyle name="Comma 3 5 2" xfId="527" xr:uid="{030BFB20-8942-42BC-8A23-FFAC2866A66C}"/>
    <cellStyle name="Comma 3 5 2 2" xfId="878" xr:uid="{B3D4DA7C-5751-499F-9975-EAE857CF264D}"/>
    <cellStyle name="Comma 3 5 2 2 2" xfId="1882" xr:uid="{9D3109E5-30C8-4F7B-8642-B26DAB79EF3A}"/>
    <cellStyle name="Comma 3 5 2 2 2 2" xfId="4961" xr:uid="{C4B0E22C-6FF9-4577-8D2C-93518A65220E}"/>
    <cellStyle name="Comma 3 5 2 2 2 2 2" xfId="14014" xr:uid="{7177A681-03E5-4975-9903-E58B1E052038}"/>
    <cellStyle name="Comma 3 5 2 2 2 3" xfId="7975" xr:uid="{F74570B9-99FF-4320-9463-21EC965C516E}"/>
    <cellStyle name="Comma 3 5 2 2 2 3 2" xfId="17028" xr:uid="{6AC9067C-DF54-4C05-A155-C9A2C26D779F}"/>
    <cellStyle name="Comma 3 5 2 2 2 4" xfId="10996" xr:uid="{B05032E8-60FE-4DDA-A8D1-DEFE1167AFFA}"/>
    <cellStyle name="Comma 3 5 2 2 3" xfId="2886" xr:uid="{E207BA34-8E2D-43A8-8563-C3B48597DFBA}"/>
    <cellStyle name="Comma 3 5 2 2 3 2" xfId="5965" xr:uid="{D09B45FE-577A-43C3-BE84-103313EF22B2}"/>
    <cellStyle name="Comma 3 5 2 2 3 2 2" xfId="15018" xr:uid="{02D8733F-859C-4E1D-B28F-09F4355AEBA6}"/>
    <cellStyle name="Comma 3 5 2 2 3 3" xfId="8979" xr:uid="{ACC88482-F3DE-46B2-8D4B-EFCDDC822090}"/>
    <cellStyle name="Comma 3 5 2 2 3 3 2" xfId="18032" xr:uid="{22AEED2D-8C2B-4784-A985-8CAF6BF99AAB}"/>
    <cellStyle name="Comma 3 5 2 2 3 4" xfId="12000" xr:uid="{EECF33F7-2602-44BE-9C0C-4AA67EC5ADB1}"/>
    <cellStyle name="Comma 3 5 2 2 4" xfId="3957" xr:uid="{8ECD807A-5AE5-419B-84A0-399B06E6412C}"/>
    <cellStyle name="Comma 3 5 2 2 4 2" xfId="13010" xr:uid="{1387ED11-27AB-4329-83B4-94BC2852AE1B}"/>
    <cellStyle name="Comma 3 5 2 2 5" xfId="6971" xr:uid="{0070FE00-5F58-410E-83BD-2B4171D0CB33}"/>
    <cellStyle name="Comma 3 5 2 2 5 2" xfId="16024" xr:uid="{D33E9905-4758-4D0F-97E1-7077D7D50882}"/>
    <cellStyle name="Comma 3 5 2 2 6" xfId="9992" xr:uid="{2941234C-46FB-4C08-AE7D-AFD935212427}"/>
    <cellStyle name="Comma 3 5 2 3" xfId="879" xr:uid="{FB3D6AC4-9083-476A-8E0A-F5139046F088}"/>
    <cellStyle name="Comma 3 5 2 3 2" xfId="1883" xr:uid="{20D81976-B3E9-440E-AC08-1EB6C877CAA5}"/>
    <cellStyle name="Comma 3 5 2 3 2 2" xfId="4962" xr:uid="{3B6016A0-7210-4E6C-9E25-A494182FD348}"/>
    <cellStyle name="Comma 3 5 2 3 2 2 2" xfId="14015" xr:uid="{B56B00FE-B59F-475E-BFED-74C168EC8BD6}"/>
    <cellStyle name="Comma 3 5 2 3 2 3" xfId="7976" xr:uid="{54F475B2-9849-44C7-BAE9-368C3126698D}"/>
    <cellStyle name="Comma 3 5 2 3 2 3 2" xfId="17029" xr:uid="{A3D873CA-E0D1-46DD-BC48-8D1318191AB5}"/>
    <cellStyle name="Comma 3 5 2 3 2 4" xfId="10997" xr:uid="{D360FE55-BCE2-45A2-8B19-AE5E2210C55D}"/>
    <cellStyle name="Comma 3 5 2 3 3" xfId="2887" xr:uid="{F0D2EEA6-CE51-4155-BF04-A4D9F81F3B0D}"/>
    <cellStyle name="Comma 3 5 2 3 3 2" xfId="5966" xr:uid="{A4CAD586-47E9-4D62-B63F-FA401C2097A4}"/>
    <cellStyle name="Comma 3 5 2 3 3 2 2" xfId="15019" xr:uid="{4C84CBEE-3ACB-481B-BC24-48AEB00E0D02}"/>
    <cellStyle name="Comma 3 5 2 3 3 3" xfId="8980" xr:uid="{C966C9D5-D194-4DDA-AEC0-498FD18A60F2}"/>
    <cellStyle name="Comma 3 5 2 3 3 3 2" xfId="18033" xr:uid="{33D99618-2B90-4F63-9D12-BC79E976A349}"/>
    <cellStyle name="Comma 3 5 2 3 3 4" xfId="12001" xr:uid="{A4012FC6-3504-4B6A-8DAB-AF47EDA18854}"/>
    <cellStyle name="Comma 3 5 2 3 4" xfId="3958" xr:uid="{8B15ECAC-F075-4597-85E8-CE8B69B48C8C}"/>
    <cellStyle name="Comma 3 5 2 3 4 2" xfId="13011" xr:uid="{4AC8AF70-6348-4EB6-AFB6-F7459E1AEBEB}"/>
    <cellStyle name="Comma 3 5 2 3 5" xfId="6972" xr:uid="{03C14187-B607-4398-A892-CD20B97CF631}"/>
    <cellStyle name="Comma 3 5 2 3 5 2" xfId="16025" xr:uid="{D872043B-6278-4549-8165-AB934FD859BF}"/>
    <cellStyle name="Comma 3 5 2 3 6" xfId="9993" xr:uid="{D8CA0B3E-87AF-47B3-AD30-4995EEF0558F}"/>
    <cellStyle name="Comma 3 5 2 4" xfId="1534" xr:uid="{D4BA1D75-92E2-4F3F-8737-F79324F58052}"/>
    <cellStyle name="Comma 3 5 2 4 2" xfId="4613" xr:uid="{A140776C-F556-451B-AF58-81CBEE3249A3}"/>
    <cellStyle name="Comma 3 5 2 4 2 2" xfId="13666" xr:uid="{77D44F45-EDC5-4FD6-8402-142934F4AE9E}"/>
    <cellStyle name="Comma 3 5 2 4 3" xfId="7627" xr:uid="{5D6190E0-2832-4700-A779-09CFECEDB22C}"/>
    <cellStyle name="Comma 3 5 2 4 3 2" xfId="16680" xr:uid="{5229E6E0-C303-4351-A2F1-9214EE102FA7}"/>
    <cellStyle name="Comma 3 5 2 4 4" xfId="10648" xr:uid="{5FAF7215-52C4-45F2-BD1C-D56D675D5557}"/>
    <cellStyle name="Comma 3 5 2 5" xfId="2538" xr:uid="{B481161E-73BD-40D8-8574-2FA36FED551A}"/>
    <cellStyle name="Comma 3 5 2 5 2" xfId="5617" xr:uid="{C6E16AA9-5D45-417A-BD63-AC063EB19D1A}"/>
    <cellStyle name="Comma 3 5 2 5 2 2" xfId="14670" xr:uid="{6A2909D1-4000-4661-B29F-E392F99DBD7A}"/>
    <cellStyle name="Comma 3 5 2 5 3" xfId="8631" xr:uid="{1047BF40-A588-472D-89C8-6911F5A00BC3}"/>
    <cellStyle name="Comma 3 5 2 5 3 2" xfId="17684" xr:uid="{E46BC7AF-A3D8-4EEB-A932-CE21D5528C1F}"/>
    <cellStyle name="Comma 3 5 2 5 4" xfId="11652" xr:uid="{23662351-4E85-4289-BF5C-C1455E054D2D}"/>
    <cellStyle name="Comma 3 5 2 6" xfId="3608" xr:uid="{AA13F626-E61A-4135-A916-14AE166E561B}"/>
    <cellStyle name="Comma 3 5 2 6 2" xfId="12661" xr:uid="{2E94F97B-D3F1-4E05-9461-F0F7108BFB43}"/>
    <cellStyle name="Comma 3 5 2 7" xfId="6622" xr:uid="{57090968-8763-4E14-820B-541788AAAC81}"/>
    <cellStyle name="Comma 3 5 2 7 2" xfId="15675" xr:uid="{987B0204-CBBB-4312-93B3-51E267FF1D63}"/>
    <cellStyle name="Comma 3 5 2 8" xfId="9642" xr:uid="{AB6B68F4-B4F2-4FA8-8ECB-CE9528EDFDFF}"/>
    <cellStyle name="Comma 3 5 3" xfId="880" xr:uid="{A39A4DAE-70A9-496A-9A5C-E2658CCADB0B}"/>
    <cellStyle name="Comma 3 5 3 2" xfId="1884" xr:uid="{B71DC926-990E-4338-B83A-43F6FA501A4D}"/>
    <cellStyle name="Comma 3 5 3 2 2" xfId="4963" xr:uid="{45718D75-9080-4F09-95E7-42D670EC88F3}"/>
    <cellStyle name="Comma 3 5 3 2 2 2" xfId="14016" xr:uid="{94C9B68E-BE8B-4010-9A78-AAE067605239}"/>
    <cellStyle name="Comma 3 5 3 2 3" xfId="7977" xr:uid="{54BF9F09-A3C0-4330-9208-DADEC1EEF12C}"/>
    <cellStyle name="Comma 3 5 3 2 3 2" xfId="17030" xr:uid="{04BBF616-2588-4EDE-9736-938A151CF98D}"/>
    <cellStyle name="Comma 3 5 3 2 4" xfId="10998" xr:uid="{D90D7F17-B4C6-41EE-A758-355D4C8F2D8E}"/>
    <cellStyle name="Comma 3 5 3 3" xfId="2888" xr:uid="{FB38E6B4-7581-4C1F-B433-9087DBDEC0FF}"/>
    <cellStyle name="Comma 3 5 3 3 2" xfId="5967" xr:uid="{D9031637-D941-4B4E-900F-F57C5BA53ADC}"/>
    <cellStyle name="Comma 3 5 3 3 2 2" xfId="15020" xr:uid="{9492D532-F075-445B-8ED7-524E0D0224CF}"/>
    <cellStyle name="Comma 3 5 3 3 3" xfId="8981" xr:uid="{50AB7D69-EA4D-49F9-B984-3BF04A5B12FF}"/>
    <cellStyle name="Comma 3 5 3 3 3 2" xfId="18034" xr:uid="{4AA2B6F0-8427-45EF-B9F7-6B91EF2D4AE4}"/>
    <cellStyle name="Comma 3 5 3 3 4" xfId="12002" xr:uid="{F3CF6097-813A-4725-B17B-E3614D4E3FED}"/>
    <cellStyle name="Comma 3 5 3 4" xfId="3959" xr:uid="{DEFA2154-DA6E-4812-93B2-27F7155F9ED4}"/>
    <cellStyle name="Comma 3 5 3 4 2" xfId="13012" xr:uid="{1E670E3C-0385-453B-B939-C72C8568A069}"/>
    <cellStyle name="Comma 3 5 3 5" xfId="6973" xr:uid="{CBCFA154-F0F5-4B58-A013-A58251DBA256}"/>
    <cellStyle name="Comma 3 5 3 5 2" xfId="16026" xr:uid="{0ACC0829-36DB-4551-B98F-FEA6C9069B5A}"/>
    <cellStyle name="Comma 3 5 3 6" xfId="9994" xr:uid="{7C5E0902-3BF9-49A1-B221-B1AC407C8F92}"/>
    <cellStyle name="Comma 3 5 4" xfId="881" xr:uid="{00497B22-D4F0-4638-AD54-496192DC0497}"/>
    <cellStyle name="Comma 3 5 4 2" xfId="1885" xr:uid="{6FD540C5-CEBA-4379-8330-94D86B6FEA04}"/>
    <cellStyle name="Comma 3 5 4 2 2" xfId="4964" xr:uid="{8C703463-1EA0-46A0-92C0-DA1E42A761DE}"/>
    <cellStyle name="Comma 3 5 4 2 2 2" xfId="14017" xr:uid="{7CCE1E84-A7F0-46ED-A032-42A9CCD8A746}"/>
    <cellStyle name="Comma 3 5 4 2 3" xfId="7978" xr:uid="{644D55F3-4BA8-4797-984C-D75CECB87BDF}"/>
    <cellStyle name="Comma 3 5 4 2 3 2" xfId="17031" xr:uid="{66C61F4C-B5BF-42F2-B347-34F52FB499DF}"/>
    <cellStyle name="Comma 3 5 4 2 4" xfId="10999" xr:uid="{3D415CA4-FA8C-4166-A734-8448C40CCFBE}"/>
    <cellStyle name="Comma 3 5 4 3" xfId="2889" xr:uid="{9BE83020-4F11-4A12-A883-88719FC218C5}"/>
    <cellStyle name="Comma 3 5 4 3 2" xfId="5968" xr:uid="{8C51D23A-22D4-43C3-8C22-623EF3CD9769}"/>
    <cellStyle name="Comma 3 5 4 3 2 2" xfId="15021" xr:uid="{78ED4D61-C4EF-43C4-A280-9A9F8F42ABA7}"/>
    <cellStyle name="Comma 3 5 4 3 3" xfId="8982" xr:uid="{C41E90D7-FB26-4457-B9A4-728ECF2B9CF6}"/>
    <cellStyle name="Comma 3 5 4 3 3 2" xfId="18035" xr:uid="{A1681686-2AAF-4FCF-96E2-3A08C3746C2A}"/>
    <cellStyle name="Comma 3 5 4 3 4" xfId="12003" xr:uid="{D9952A88-7948-41E2-88C7-7FB5CE09EA90}"/>
    <cellStyle name="Comma 3 5 4 4" xfId="3960" xr:uid="{ADF1421D-9F84-4242-A648-76F232D300DE}"/>
    <cellStyle name="Comma 3 5 4 4 2" xfId="13013" xr:uid="{5127FFCA-7826-431A-8BE4-AC61FC45D8F7}"/>
    <cellStyle name="Comma 3 5 4 5" xfId="6974" xr:uid="{90757A29-0F1F-4BFD-BAED-07BB8F391D79}"/>
    <cellStyle name="Comma 3 5 4 5 2" xfId="16027" xr:uid="{C91EA1D7-6EB1-4B56-9ECD-6FEF9D94D042}"/>
    <cellStyle name="Comma 3 5 4 6" xfId="9995" xr:uid="{C6B3FB19-57EA-4970-A96D-243E0597F027}"/>
    <cellStyle name="Comma 3 5 5" xfId="1363" xr:uid="{7C862A77-3328-423F-8492-5AD2E3D844CF}"/>
    <cellStyle name="Comma 3 5 5 2" xfId="4442" xr:uid="{FF39E8A5-0EEF-4692-8254-F27392107B19}"/>
    <cellStyle name="Comma 3 5 5 2 2" xfId="13495" xr:uid="{BB844101-579E-49F8-9842-59D60124490D}"/>
    <cellStyle name="Comma 3 5 5 3" xfId="7456" xr:uid="{E4A843DF-4CA8-48E2-819C-E803C6D2CDD5}"/>
    <cellStyle name="Comma 3 5 5 3 2" xfId="16509" xr:uid="{A07BA971-1A84-4C3A-AF9C-8F4831802ACD}"/>
    <cellStyle name="Comma 3 5 5 4" xfId="10477" xr:uid="{3CC153C6-5A6B-4933-B957-7D344A2B158E}"/>
    <cellStyle name="Comma 3 5 6" xfId="2367" xr:uid="{0456297D-B98B-4A08-93B5-F112EC080918}"/>
    <cellStyle name="Comma 3 5 6 2" xfId="5446" xr:uid="{34C38372-E446-4449-8498-639DF9955FFE}"/>
    <cellStyle name="Comma 3 5 6 2 2" xfId="14499" xr:uid="{09E1B24C-08AD-4FCD-939B-684601816CE1}"/>
    <cellStyle name="Comma 3 5 6 3" xfId="8460" xr:uid="{9C196C7C-4FDD-4C7F-AC40-EB563336A584}"/>
    <cellStyle name="Comma 3 5 6 3 2" xfId="17513" xr:uid="{795ECA21-A594-4523-9826-655A2777ABE4}"/>
    <cellStyle name="Comma 3 5 6 4" xfId="11481" xr:uid="{CDB7D486-631D-443E-B246-81908F5A1835}"/>
    <cellStyle name="Comma 3 5 7" xfId="3436" xr:uid="{E335BDFE-9FB4-480D-A5CE-03E0544F9D85}"/>
    <cellStyle name="Comma 3 5 7 2" xfId="12489" xr:uid="{2543C2D6-2F19-4E03-97D4-B454899C9006}"/>
    <cellStyle name="Comma 3 5 8" xfId="6450" xr:uid="{F211F589-C48D-4453-8D00-C12462193840}"/>
    <cellStyle name="Comma 3 5 8 2" xfId="15503" xr:uid="{CCC48EC5-C6E2-4B72-A993-628C6AB31E09}"/>
    <cellStyle name="Comma 3 5 9" xfId="9470" xr:uid="{5F347139-AF63-4635-9976-C808B31341BF}"/>
    <cellStyle name="Comma 3 6" xfId="417" xr:uid="{34EB7236-A17B-4525-9395-567B68D45B30}"/>
    <cellStyle name="Comma 3 6 2" xfId="882" xr:uid="{FA056D35-D66D-417A-AC33-899BBF25EBA9}"/>
    <cellStyle name="Comma 3 6 2 2" xfId="1886" xr:uid="{07A0DC05-AC48-4AE3-921E-D3E3CCB3861A}"/>
    <cellStyle name="Comma 3 6 2 2 2" xfId="4965" xr:uid="{7515FF97-3BB0-49E2-B547-9C14DD11DE52}"/>
    <cellStyle name="Comma 3 6 2 2 2 2" xfId="14018" xr:uid="{4FD82F06-0502-40DF-A74B-D3E2C31000AC}"/>
    <cellStyle name="Comma 3 6 2 2 3" xfId="7979" xr:uid="{E0AC6610-9A93-4309-B523-60F540C197AC}"/>
    <cellStyle name="Comma 3 6 2 2 3 2" xfId="17032" xr:uid="{0A6B9467-BE5D-4B61-987A-FDC4260C37EA}"/>
    <cellStyle name="Comma 3 6 2 2 4" xfId="11000" xr:uid="{31F79BDA-5E48-4F8E-A2B1-2C8B8166D0E4}"/>
    <cellStyle name="Comma 3 6 2 3" xfId="2890" xr:uid="{4FD99031-4BDB-411C-AF5D-811C2E4437B0}"/>
    <cellStyle name="Comma 3 6 2 3 2" xfId="5969" xr:uid="{E084C57D-B40E-4569-870B-5252739EF585}"/>
    <cellStyle name="Comma 3 6 2 3 2 2" xfId="15022" xr:uid="{C1A2C60B-8758-4942-B272-A4ABCBAF5CB0}"/>
    <cellStyle name="Comma 3 6 2 3 3" xfId="8983" xr:uid="{957D889C-3CDE-43BD-900D-797AD423164A}"/>
    <cellStyle name="Comma 3 6 2 3 3 2" xfId="18036" xr:uid="{5377F349-5007-4CBD-B30E-79E53BCA48C6}"/>
    <cellStyle name="Comma 3 6 2 3 4" xfId="12004" xr:uid="{FBD132C8-1BE0-41E3-907C-B5073C7A8AFE}"/>
    <cellStyle name="Comma 3 6 2 4" xfId="3961" xr:uid="{68B0A482-49FE-4DA5-AD07-832F41565553}"/>
    <cellStyle name="Comma 3 6 2 4 2" xfId="13014" xr:uid="{987809DF-5324-452E-8650-72D8E516E62C}"/>
    <cellStyle name="Comma 3 6 2 5" xfId="6975" xr:uid="{2900B939-6632-460B-9B98-86F6DFE719FA}"/>
    <cellStyle name="Comma 3 6 2 5 2" xfId="16028" xr:uid="{F128909F-B52E-4569-A4F1-9ED7BF5BD0C8}"/>
    <cellStyle name="Comma 3 6 2 6" xfId="9996" xr:uid="{18B8CA00-9C2F-4CB7-90EE-F98322542F09}"/>
    <cellStyle name="Comma 3 6 3" xfId="883" xr:uid="{010A8791-7B9F-4E0C-AB54-CB9E811205E2}"/>
    <cellStyle name="Comma 3 6 3 2" xfId="1887" xr:uid="{DD8A7B2B-2C7D-43CF-82EB-70F11A9E1793}"/>
    <cellStyle name="Comma 3 6 3 2 2" xfId="4966" xr:uid="{7AC75224-2AD9-4246-858F-4B2CEE5A131F}"/>
    <cellStyle name="Comma 3 6 3 2 2 2" xfId="14019" xr:uid="{7FD58C1D-8F1E-459D-8915-332DEF03261A}"/>
    <cellStyle name="Comma 3 6 3 2 3" xfId="7980" xr:uid="{AE2728A4-3CBC-4864-9185-F4E5B2C8E9E1}"/>
    <cellStyle name="Comma 3 6 3 2 3 2" xfId="17033" xr:uid="{9D375952-1F3D-4BA3-82BA-C2FC80844F0E}"/>
    <cellStyle name="Comma 3 6 3 2 4" xfId="11001" xr:uid="{2B2D99D9-C698-4EFB-BEE1-BA99C2BB12F2}"/>
    <cellStyle name="Comma 3 6 3 3" xfId="2891" xr:uid="{007FD92A-2D05-4039-BCC5-BE38A65BE1F3}"/>
    <cellStyle name="Comma 3 6 3 3 2" xfId="5970" xr:uid="{8B4CF684-7AF8-47DC-BCBD-8B7B84091C57}"/>
    <cellStyle name="Comma 3 6 3 3 2 2" xfId="15023" xr:uid="{E93B11DE-790A-4060-BFE2-610D97DFFDBE}"/>
    <cellStyle name="Comma 3 6 3 3 3" xfId="8984" xr:uid="{5E4DECCC-954B-40CD-8263-86C5741634A5}"/>
    <cellStyle name="Comma 3 6 3 3 3 2" xfId="18037" xr:uid="{6EF034A2-D6A8-4F99-BF29-5D96B8FC262F}"/>
    <cellStyle name="Comma 3 6 3 3 4" xfId="12005" xr:uid="{2983604F-3311-4E31-B001-C636E85F2BF1}"/>
    <cellStyle name="Comma 3 6 3 4" xfId="3962" xr:uid="{CC592117-F32A-49D6-98C4-55EAF4B4B672}"/>
    <cellStyle name="Comma 3 6 3 4 2" xfId="13015" xr:uid="{D14EA736-1219-4CF1-BF45-6C36D5D78D5F}"/>
    <cellStyle name="Comma 3 6 3 5" xfId="6976" xr:uid="{79947608-19C1-4CC4-AC33-71311E3B5755}"/>
    <cellStyle name="Comma 3 6 3 5 2" xfId="16029" xr:uid="{C0FA8DA2-BC76-4A35-AFB9-BDEE12E91008}"/>
    <cellStyle name="Comma 3 6 3 6" xfId="9997" xr:uid="{AE83DD22-BC71-42FA-BA01-E318601DE14B}"/>
    <cellStyle name="Comma 3 6 4" xfId="1426" xr:uid="{61C82752-BBCC-4424-B081-457A8BD79D8C}"/>
    <cellStyle name="Comma 3 6 4 2" xfId="4505" xr:uid="{412F41B8-C745-405E-8474-74A9CE239EC5}"/>
    <cellStyle name="Comma 3 6 4 2 2" xfId="13558" xr:uid="{45977E78-D84E-455E-AE41-859B1710CC88}"/>
    <cellStyle name="Comma 3 6 4 3" xfId="7519" xr:uid="{7E45E333-ECA4-4C44-B999-EF4BB594177F}"/>
    <cellStyle name="Comma 3 6 4 3 2" xfId="16572" xr:uid="{9B59137A-4F7F-43A1-AB8E-29DF82CCE560}"/>
    <cellStyle name="Comma 3 6 4 4" xfId="10540" xr:uid="{0CD32A49-2684-462D-A2B7-5FCBF416EB6B}"/>
    <cellStyle name="Comma 3 6 5" xfId="2430" xr:uid="{E1619E9C-E6EC-46BA-803E-94D0432372A7}"/>
    <cellStyle name="Comma 3 6 5 2" xfId="5509" xr:uid="{4A3A621A-6C67-4EC8-A6EE-30905751DD10}"/>
    <cellStyle name="Comma 3 6 5 2 2" xfId="14562" xr:uid="{FF6143C4-F052-42D0-B547-DAE86B9443AE}"/>
    <cellStyle name="Comma 3 6 5 3" xfId="8523" xr:uid="{C1D91A6E-6E90-48E8-9AEA-67305B1A7482}"/>
    <cellStyle name="Comma 3 6 5 3 2" xfId="17576" xr:uid="{B2DBC41D-CFC0-4E1B-B01E-E95128F927C5}"/>
    <cellStyle name="Comma 3 6 5 4" xfId="11544" xr:uid="{A02EABD8-AE1D-4C27-B0C7-DD745F3D6002}"/>
    <cellStyle name="Comma 3 6 6" xfId="3500" xr:uid="{BB0D047A-2AC2-4D67-BE0E-104D0398B473}"/>
    <cellStyle name="Comma 3 6 6 2" xfId="12553" xr:uid="{B4BEDDD2-11F4-4782-871E-A0B2AD325540}"/>
    <cellStyle name="Comma 3 6 7" xfId="6514" xr:uid="{E293EC03-2650-4923-B82A-DAAB4DAA2F66}"/>
    <cellStyle name="Comma 3 6 7 2" xfId="15567" xr:uid="{9124C835-5FA4-41EB-A416-ABE1AAE431F7}"/>
    <cellStyle name="Comma 3 6 8" xfId="9534" xr:uid="{BDD07177-AF67-4DB4-BEA7-683D0EAA6111}"/>
    <cellStyle name="Comma 3 7" xfId="884" xr:uid="{9A340B4F-A99A-4080-A7C6-DFCEBE185E78}"/>
    <cellStyle name="Comma 3 7 2" xfId="1888" xr:uid="{B99B81E3-5C1E-4A14-93FD-24DA747F02E3}"/>
    <cellStyle name="Comma 3 7 2 2" xfId="4967" xr:uid="{29CDBF8A-D073-4E81-9E1D-ACBAA06EF1F3}"/>
    <cellStyle name="Comma 3 7 2 2 2" xfId="14020" xr:uid="{BDFC9FEC-7816-4EBF-B9E0-89982486E813}"/>
    <cellStyle name="Comma 3 7 2 3" xfId="7981" xr:uid="{EDCB2D0D-4149-4451-A798-3354B165B799}"/>
    <cellStyle name="Comma 3 7 2 3 2" xfId="17034" xr:uid="{32E2D5D2-CF4C-41E5-B1FD-F180F4791744}"/>
    <cellStyle name="Comma 3 7 2 4" xfId="11002" xr:uid="{6D3D35B9-4F7A-47B6-BEB7-663C33DD756E}"/>
    <cellStyle name="Comma 3 7 3" xfId="2892" xr:uid="{96AAA8FE-F512-4A34-BF33-92F77B86968F}"/>
    <cellStyle name="Comma 3 7 3 2" xfId="5971" xr:uid="{77982C8D-4007-42DB-B36E-D135C2AF2B70}"/>
    <cellStyle name="Comma 3 7 3 2 2" xfId="15024" xr:uid="{4F388116-5A54-433B-AB73-EAA250A42439}"/>
    <cellStyle name="Comma 3 7 3 3" xfId="8985" xr:uid="{73CA9407-9E21-4613-AB30-7539F74D3B6E}"/>
    <cellStyle name="Comma 3 7 3 3 2" xfId="18038" xr:uid="{68103D48-053F-4807-A87D-F18975913CB3}"/>
    <cellStyle name="Comma 3 7 3 4" xfId="12006" xr:uid="{147B2D1F-FFE1-43E1-9D9A-C7307E452E11}"/>
    <cellStyle name="Comma 3 7 4" xfId="3963" xr:uid="{CB5C9154-E30F-42A0-8DB6-E11BD3FEB7CA}"/>
    <cellStyle name="Comma 3 7 4 2" xfId="13016" xr:uid="{E975B36D-0602-4AE3-9250-83FDD1AE9A1A}"/>
    <cellStyle name="Comma 3 7 5" xfId="6977" xr:uid="{5C947EE0-5A63-4BBD-8585-FD6B45ADAFB4}"/>
    <cellStyle name="Comma 3 7 5 2" xfId="16030" xr:uid="{0DA95FDE-C72B-4D08-A5A4-0D08FFA8E348}"/>
    <cellStyle name="Comma 3 7 6" xfId="9998" xr:uid="{53D3E634-278E-4D00-9DAB-321DA9A128C9}"/>
    <cellStyle name="Comma 3 8" xfId="885" xr:uid="{10AF746C-569F-460F-AAB9-67A2758DEF91}"/>
    <cellStyle name="Comma 3 8 2" xfId="1889" xr:uid="{EB90EE92-B2AE-4D1D-A5CE-9F0FF840656A}"/>
    <cellStyle name="Comma 3 8 2 2" xfId="4968" xr:uid="{083A3FF2-E9DB-4BDC-A534-BCB3A34EFBDD}"/>
    <cellStyle name="Comma 3 8 2 2 2" xfId="14021" xr:uid="{F16C8E5D-29B9-4F39-A7FA-B50FEEA2CD81}"/>
    <cellStyle name="Comma 3 8 2 3" xfId="7982" xr:uid="{A166CB0C-E51C-4534-AC2F-F41A9A16A082}"/>
    <cellStyle name="Comma 3 8 2 3 2" xfId="17035" xr:uid="{B11DA6CE-540C-4C4B-ACF8-1920D76898EA}"/>
    <cellStyle name="Comma 3 8 2 4" xfId="11003" xr:uid="{320850D3-2B0E-4B3F-B51C-371E04F1DB31}"/>
    <cellStyle name="Comma 3 8 3" xfId="2893" xr:uid="{39647FB4-A470-4277-AEC8-D95F4738FEF8}"/>
    <cellStyle name="Comma 3 8 3 2" xfId="5972" xr:uid="{8535D29A-1FE5-499D-88B9-E9E75F376DDE}"/>
    <cellStyle name="Comma 3 8 3 2 2" xfId="15025" xr:uid="{2A6B6BA2-CC9D-4BC8-8122-91E3B9B94EA2}"/>
    <cellStyle name="Comma 3 8 3 3" xfId="8986" xr:uid="{E1D27512-3ABE-4516-B0D4-0DB2A32CADBD}"/>
    <cellStyle name="Comma 3 8 3 3 2" xfId="18039" xr:uid="{7B973D00-8641-42B7-AE4C-AA77BD1DC9A9}"/>
    <cellStyle name="Comma 3 8 3 4" xfId="12007" xr:uid="{A62339E4-1437-4776-93A8-E25BFF19918D}"/>
    <cellStyle name="Comma 3 8 4" xfId="3964" xr:uid="{BC1CA561-F640-4BEC-8B54-A6861A106736}"/>
    <cellStyle name="Comma 3 8 4 2" xfId="13017" xr:uid="{49B6434A-9C64-4EB1-B727-B97D4DE6055B}"/>
    <cellStyle name="Comma 3 8 5" xfId="6978" xr:uid="{657EAD02-1F28-47FF-A3DD-D163D64C1882}"/>
    <cellStyle name="Comma 3 8 5 2" xfId="16031" xr:uid="{F8452336-C1FF-45E5-B095-22367885DFF8}"/>
    <cellStyle name="Comma 3 8 6" xfId="9999" xr:uid="{D23E59C5-9AB5-4575-BB80-85380E4C2D7C}"/>
    <cellStyle name="Comma 3 9" xfId="1255" xr:uid="{40EF9980-F760-4EAD-8A9F-A4897795A016}"/>
    <cellStyle name="Comma 3 9 2" xfId="4334" xr:uid="{D6C9038B-69AF-4A42-A8B1-5185135B7033}"/>
    <cellStyle name="Comma 3 9 2 2" xfId="13387" xr:uid="{578B60E6-B9FE-4A02-B758-B45388B9507F}"/>
    <cellStyle name="Comma 3 9 3" xfId="7348" xr:uid="{C8EBAE53-6D96-43BF-83EE-C5570F51B1A8}"/>
    <cellStyle name="Comma 3 9 3 2" xfId="16401" xr:uid="{29855518-C8CF-4A8C-99F8-896C8A832DF3}"/>
    <cellStyle name="Comma 3 9 4" xfId="10369" xr:uid="{0651AB94-C2C8-4A43-B3A8-1A51700993FE}"/>
    <cellStyle name="Comma 30" xfId="380" xr:uid="{DC8DC357-287C-4E68-8D98-7B3B933D3C8D}"/>
    <cellStyle name="Comma 30 2" xfId="567" xr:uid="{80442A59-FE73-41A3-A62B-E9E49F8B4505}"/>
    <cellStyle name="Comma 30 2 2" xfId="886" xr:uid="{20A3ECC3-FF1A-455C-8452-EAEF475814EC}"/>
    <cellStyle name="Comma 30 2 2 2" xfId="1890" xr:uid="{6E938635-4D4E-4A22-95B1-A7B20B68B6B9}"/>
    <cellStyle name="Comma 30 2 2 2 2" xfId="4969" xr:uid="{74BB5F1A-3157-4553-918B-79AB68F3C23E}"/>
    <cellStyle name="Comma 30 2 2 2 2 2" xfId="14022" xr:uid="{BD83DD7C-F657-431E-9732-929DAEF7E8F7}"/>
    <cellStyle name="Comma 30 2 2 2 3" xfId="7983" xr:uid="{128AA383-86E7-49C1-9654-8FD30AF44A41}"/>
    <cellStyle name="Comma 30 2 2 2 3 2" xfId="17036" xr:uid="{BC8216BE-1920-43CA-A3E8-1DA8D80E308B}"/>
    <cellStyle name="Comma 30 2 2 2 4" xfId="11004" xr:uid="{11ABD99D-3088-4E36-A612-2CE9E93737AF}"/>
    <cellStyle name="Comma 30 2 2 3" xfId="2894" xr:uid="{5512386F-F43A-47EB-9C76-908BA36E68A2}"/>
    <cellStyle name="Comma 30 2 2 3 2" xfId="5973" xr:uid="{865CFB4D-C1F3-472B-BC09-490BD10C66BF}"/>
    <cellStyle name="Comma 30 2 2 3 2 2" xfId="15026" xr:uid="{2F118E21-42B1-4613-8149-AA64881A033F}"/>
    <cellStyle name="Comma 30 2 2 3 3" xfId="8987" xr:uid="{4E853CCD-7ED4-42D8-8795-54FA9D874EE2}"/>
    <cellStyle name="Comma 30 2 2 3 3 2" xfId="18040" xr:uid="{7CFE15B8-79DD-4F30-82A6-19CE4E265044}"/>
    <cellStyle name="Comma 30 2 2 3 4" xfId="12008" xr:uid="{584B05D4-52D6-4302-A612-C64CE9EE8F34}"/>
    <cellStyle name="Comma 30 2 2 4" xfId="3965" xr:uid="{6E21B65D-9862-4046-A8B7-BB346BF95244}"/>
    <cellStyle name="Comma 30 2 2 4 2" xfId="13018" xr:uid="{0ADC0828-002C-432A-B5C2-C2CB9A25079C}"/>
    <cellStyle name="Comma 30 2 2 5" xfId="6979" xr:uid="{121C5D8A-633D-44BA-BF8B-C1F7055AB54A}"/>
    <cellStyle name="Comma 30 2 2 5 2" xfId="16032" xr:uid="{F91A4C32-D07B-4EB9-AEBF-1A1D7DF7248A}"/>
    <cellStyle name="Comma 30 2 2 6" xfId="10000" xr:uid="{90F218AF-7A79-42DD-AF21-8460C8B1580B}"/>
    <cellStyle name="Comma 30 2 3" xfId="887" xr:uid="{1A72406E-C7A8-4DFE-A10F-971B76FB2616}"/>
    <cellStyle name="Comma 30 2 3 2" xfId="1891" xr:uid="{46DC98B8-8423-4DBE-9D3E-50E1C4764A20}"/>
    <cellStyle name="Comma 30 2 3 2 2" xfId="4970" xr:uid="{B91665AA-3944-4590-B502-8DB2FA11904F}"/>
    <cellStyle name="Comma 30 2 3 2 2 2" xfId="14023" xr:uid="{4F67D874-A380-432B-B59F-48820C66348A}"/>
    <cellStyle name="Comma 30 2 3 2 3" xfId="7984" xr:uid="{919268CB-DB4C-4F3D-8FCA-22AF41DD59CA}"/>
    <cellStyle name="Comma 30 2 3 2 3 2" xfId="17037" xr:uid="{D9F8E09F-DBEF-43E3-A14D-BFD80A9275A2}"/>
    <cellStyle name="Comma 30 2 3 2 4" xfId="11005" xr:uid="{2FDF0460-46EB-47DE-B3D2-C2D83C00C71D}"/>
    <cellStyle name="Comma 30 2 3 3" xfId="2895" xr:uid="{BFE309B6-2F44-4542-8F60-49B4EE03E05C}"/>
    <cellStyle name="Comma 30 2 3 3 2" xfId="5974" xr:uid="{CCA91B57-F90E-4D32-8186-C1ACEDE31977}"/>
    <cellStyle name="Comma 30 2 3 3 2 2" xfId="15027" xr:uid="{55879DC5-7EA0-469E-A5BE-73A659D4EC1C}"/>
    <cellStyle name="Comma 30 2 3 3 3" xfId="8988" xr:uid="{D782FE29-5B8A-4945-A52F-C3F53ED112D0}"/>
    <cellStyle name="Comma 30 2 3 3 3 2" xfId="18041" xr:uid="{069290A1-7F5B-4032-A083-892EAFE05572}"/>
    <cellStyle name="Comma 30 2 3 3 4" xfId="12009" xr:uid="{4E02A335-4EC6-4F73-BB92-0B4257DCF85C}"/>
    <cellStyle name="Comma 30 2 3 4" xfId="3966" xr:uid="{A5F9395E-26CC-4741-AB0E-FD89C09CD7C2}"/>
    <cellStyle name="Comma 30 2 3 4 2" xfId="13019" xr:uid="{07F25E42-610A-4C13-B542-A3AA3A174022}"/>
    <cellStyle name="Comma 30 2 3 5" xfId="6980" xr:uid="{B6191838-8E9A-42FA-8BF3-0C3AAC7FCF23}"/>
    <cellStyle name="Comma 30 2 3 5 2" xfId="16033" xr:uid="{A2F27736-3B1D-4800-9500-02E83BCCA045}"/>
    <cellStyle name="Comma 30 2 3 6" xfId="10001" xr:uid="{A832D20F-05D3-407F-8CC9-873DBF745B41}"/>
    <cellStyle name="Comma 30 2 4" xfId="1573" xr:uid="{8E0BD53B-8311-4CD6-86BD-5BFABF01365D}"/>
    <cellStyle name="Comma 30 2 4 2" xfId="4652" xr:uid="{0E44BAF7-C510-4028-AF6A-7295B27BB8EC}"/>
    <cellStyle name="Comma 30 2 4 2 2" xfId="13705" xr:uid="{B0700BA3-7CCE-4939-9EE8-AF1D116EC40E}"/>
    <cellStyle name="Comma 30 2 4 3" xfId="7666" xr:uid="{89481D5E-A24D-4777-B465-46DDF8ADCA3C}"/>
    <cellStyle name="Comma 30 2 4 3 2" xfId="16719" xr:uid="{B73C707F-3317-4168-A266-D3C2B05CC3FF}"/>
    <cellStyle name="Comma 30 2 4 4" xfId="10687" xr:uid="{F9248BB0-480B-4432-BD93-3344B67EA774}"/>
    <cellStyle name="Comma 30 2 5" xfId="2577" xr:uid="{D297583F-1958-4037-9A06-12CB7F4D99F2}"/>
    <cellStyle name="Comma 30 2 5 2" xfId="5656" xr:uid="{87B3761A-B020-493C-BE59-7A2CD0B3AFC5}"/>
    <cellStyle name="Comma 30 2 5 2 2" xfId="14709" xr:uid="{097B92F5-3D67-4DE7-86F1-BD2289A9A887}"/>
    <cellStyle name="Comma 30 2 5 3" xfId="8670" xr:uid="{17E333DA-5249-4076-B053-B8DC3FF7B9A1}"/>
    <cellStyle name="Comma 30 2 5 3 2" xfId="17723" xr:uid="{E5A786C2-28FF-4EA6-9A89-DCB4EBEED51E}"/>
    <cellStyle name="Comma 30 2 5 4" xfId="11691" xr:uid="{095728A6-1218-4D13-9EC3-FC09416EC15A}"/>
    <cellStyle name="Comma 30 2 6" xfId="3648" xr:uid="{19C46FA5-BAA6-4890-AE81-EFCCDBC9D4B4}"/>
    <cellStyle name="Comma 30 2 6 2" xfId="12701" xr:uid="{DD8D7861-5BD7-4E67-8F7A-1BFA4C0B4BEB}"/>
    <cellStyle name="Comma 30 2 7" xfId="6662" xr:uid="{2E06FBE7-D626-4657-AE0C-A3866807417E}"/>
    <cellStyle name="Comma 30 2 7 2" xfId="15715" xr:uid="{B5CAEC33-81D6-4E0E-A378-B1B3FB2D45DC}"/>
    <cellStyle name="Comma 30 2 8" xfId="9682" xr:uid="{6DE90B08-9B16-4D54-B5B8-31B1DCDCDEF7}"/>
    <cellStyle name="Comma 30 3" xfId="888" xr:uid="{A867702E-0683-4E69-A433-E8190AF1AA9D}"/>
    <cellStyle name="Comma 30 3 2" xfId="1892" xr:uid="{995D97C0-BD88-4BB6-B776-9BEAA68417C1}"/>
    <cellStyle name="Comma 30 3 2 2" xfId="4971" xr:uid="{5B689DAF-E8C9-4ADE-AF2B-B4F54865987D}"/>
    <cellStyle name="Comma 30 3 2 2 2" xfId="14024" xr:uid="{D2CC7937-DE33-4F14-9B8F-2673F3480D45}"/>
    <cellStyle name="Comma 30 3 2 3" xfId="7985" xr:uid="{F439747E-35FB-4EC3-B5D8-506A5E00D8B3}"/>
    <cellStyle name="Comma 30 3 2 3 2" xfId="17038" xr:uid="{341C2E35-D549-4FE8-ADCF-873F8040B7EA}"/>
    <cellStyle name="Comma 30 3 2 4" xfId="11006" xr:uid="{CB8D551D-BE51-48EB-8973-8A4D9ADCE115}"/>
    <cellStyle name="Comma 30 3 3" xfId="2896" xr:uid="{CD3B9CA4-8C5F-4B83-B8E0-9CCC0A6B9350}"/>
    <cellStyle name="Comma 30 3 3 2" xfId="5975" xr:uid="{C7CC5235-987B-4651-9F4C-5F126237F066}"/>
    <cellStyle name="Comma 30 3 3 2 2" xfId="15028" xr:uid="{295A352D-7846-434C-BA9F-6159A4ECD82F}"/>
    <cellStyle name="Comma 30 3 3 3" xfId="8989" xr:uid="{A1987597-4E39-43E4-BA21-08E17DEF98D7}"/>
    <cellStyle name="Comma 30 3 3 3 2" xfId="18042" xr:uid="{34DFF600-1AB9-4E33-8AF7-604B6804154B}"/>
    <cellStyle name="Comma 30 3 3 4" xfId="12010" xr:uid="{0762763F-1CD4-4AC9-82CA-9C24FFB13670}"/>
    <cellStyle name="Comma 30 3 4" xfId="3967" xr:uid="{51781DD4-F382-48B2-9BBF-4CD277B95D1B}"/>
    <cellStyle name="Comma 30 3 4 2" xfId="13020" xr:uid="{FDE9FDA0-3DB1-442E-BEB8-80CF5AC1DC53}"/>
    <cellStyle name="Comma 30 3 5" xfId="6981" xr:uid="{B5311AD6-B8F1-4600-ACA3-F723C5310BBC}"/>
    <cellStyle name="Comma 30 3 5 2" xfId="16034" xr:uid="{6E896457-A20F-4C86-9338-A923343734E6}"/>
    <cellStyle name="Comma 30 3 6" xfId="10002" xr:uid="{1520B1ED-1C0F-48B2-B6D8-A54E3CEAB331}"/>
    <cellStyle name="Comma 30 4" xfId="889" xr:uid="{E91648F5-82B0-4794-BF8E-C9409BF59AA6}"/>
    <cellStyle name="Comma 30 4 2" xfId="1893" xr:uid="{B09E381D-8D1A-4847-BE8E-C629EF634792}"/>
    <cellStyle name="Comma 30 4 2 2" xfId="4972" xr:uid="{64D860EB-2EC5-451C-8F45-AEB10AFD176C}"/>
    <cellStyle name="Comma 30 4 2 2 2" xfId="14025" xr:uid="{094D892E-8B7D-4725-84F4-A2C91B892A09}"/>
    <cellStyle name="Comma 30 4 2 3" xfId="7986" xr:uid="{F49725B2-5A34-4E74-8654-FCC7E706D488}"/>
    <cellStyle name="Comma 30 4 2 3 2" xfId="17039" xr:uid="{274797E5-58B0-4B81-A146-9877B60BFC60}"/>
    <cellStyle name="Comma 30 4 2 4" xfId="11007" xr:uid="{40423770-6D6B-48D8-B11D-E6E08173D602}"/>
    <cellStyle name="Comma 30 4 3" xfId="2897" xr:uid="{0D538443-A64B-4126-A5C4-B02789554F20}"/>
    <cellStyle name="Comma 30 4 3 2" xfId="5976" xr:uid="{D48C797F-AA18-44B2-B545-C5C67F49ED39}"/>
    <cellStyle name="Comma 30 4 3 2 2" xfId="15029" xr:uid="{F1668F18-4097-400E-BEDC-CBD7414F7001}"/>
    <cellStyle name="Comma 30 4 3 3" xfId="8990" xr:uid="{AB60D69D-07D2-4078-AA6F-D2A4CCAC73B3}"/>
    <cellStyle name="Comma 30 4 3 3 2" xfId="18043" xr:uid="{FC420C26-C07C-433B-9DCF-064D3120DACA}"/>
    <cellStyle name="Comma 30 4 3 4" xfId="12011" xr:uid="{9072AE8C-A294-4B70-9DD4-FD459D5101FB}"/>
    <cellStyle name="Comma 30 4 4" xfId="3968" xr:uid="{0DF8114E-E175-4C96-BF5E-4D40B0457679}"/>
    <cellStyle name="Comma 30 4 4 2" xfId="13021" xr:uid="{4ECF27C0-2F25-4087-BB90-9537FEF85E7B}"/>
    <cellStyle name="Comma 30 4 5" xfId="6982" xr:uid="{0E4C9A2E-844E-4F62-ACC1-BA0DECFE42A4}"/>
    <cellStyle name="Comma 30 4 5 2" xfId="16035" xr:uid="{D3876BA3-0A37-433C-80AF-32CE45BB293A}"/>
    <cellStyle name="Comma 30 4 6" xfId="10003" xr:uid="{6EDBC5F1-80F4-4C47-936E-E4FBA1DE57D3}"/>
    <cellStyle name="Comma 30 5" xfId="1402" xr:uid="{9FA3D485-A86F-4911-9F97-E33782933CD4}"/>
    <cellStyle name="Comma 30 5 2" xfId="4481" xr:uid="{1B96C9DD-A547-43FA-8AB9-FFBE146ADABA}"/>
    <cellStyle name="Comma 30 5 2 2" xfId="13534" xr:uid="{10E09AA5-A72A-4410-82C8-BBE40852ECE9}"/>
    <cellStyle name="Comma 30 5 3" xfId="7495" xr:uid="{409E9D1F-7859-4BA4-8624-467E0331A250}"/>
    <cellStyle name="Comma 30 5 3 2" xfId="16548" xr:uid="{E8D1ECF5-E85F-40A5-9749-476E1123A15E}"/>
    <cellStyle name="Comma 30 5 4" xfId="10516" xr:uid="{1C3E6285-D948-44FA-A58B-FC008470126A}"/>
    <cellStyle name="Comma 30 6" xfId="2406" xr:uid="{74336C1F-F929-4957-8244-D44745F7007F}"/>
    <cellStyle name="Comma 30 6 2" xfId="5485" xr:uid="{3747AD5B-FBCB-422E-B378-0885E7829DC7}"/>
    <cellStyle name="Comma 30 6 2 2" xfId="14538" xr:uid="{179FB7BC-01C9-4FFF-9ED5-4F6802C6BC01}"/>
    <cellStyle name="Comma 30 6 3" xfId="8499" xr:uid="{BF200C9A-388A-49B6-AC52-E632CE9593E3}"/>
    <cellStyle name="Comma 30 6 3 2" xfId="17552" xr:uid="{A46958EF-7D16-4F2B-A6AD-B50CB5EE983C}"/>
    <cellStyle name="Comma 30 6 4" xfId="11520" xr:uid="{7E372C88-F21B-49AC-9C1A-9890DA050CB2}"/>
    <cellStyle name="Comma 30 7" xfId="3476" xr:uid="{1D0F9AAE-92AA-4F38-B5C1-C751F9FF854E}"/>
    <cellStyle name="Comma 30 7 2" xfId="12529" xr:uid="{4E3F6221-F246-4246-9DFF-293E0CB14EAF}"/>
    <cellStyle name="Comma 30 8" xfId="6490" xr:uid="{093A68BF-F285-42DC-B57E-FF359A875F3B}"/>
    <cellStyle name="Comma 30 8 2" xfId="15543" xr:uid="{64EA77DF-8745-462A-BA99-03621501051D}"/>
    <cellStyle name="Comma 30 9" xfId="9510" xr:uid="{8903A7C5-B5DC-43D7-8B99-FD8426283FD8}"/>
    <cellStyle name="Comma 31" xfId="381" xr:uid="{4CF8C60C-83DB-48BF-AE52-A90804689C61}"/>
    <cellStyle name="Comma 31 2" xfId="568" xr:uid="{3925223E-2883-48F1-B349-A7A77604D2C9}"/>
    <cellStyle name="Comma 31 2 2" xfId="890" xr:uid="{6A7F82BB-F1E3-4282-986E-30E971BAF8BD}"/>
    <cellStyle name="Comma 31 2 2 2" xfId="1894" xr:uid="{CB02B7A3-5418-4813-8AB5-56566F271EA8}"/>
    <cellStyle name="Comma 31 2 2 2 2" xfId="4973" xr:uid="{9E56D509-EE11-487D-9BA1-9951E73180BB}"/>
    <cellStyle name="Comma 31 2 2 2 2 2" xfId="14026" xr:uid="{166206AB-08F1-4CD1-A792-5522DC8B3938}"/>
    <cellStyle name="Comma 31 2 2 2 3" xfId="7987" xr:uid="{C423F98D-0B49-4F6F-A579-C8AE62F9773D}"/>
    <cellStyle name="Comma 31 2 2 2 3 2" xfId="17040" xr:uid="{8EBE77E0-C96F-45D9-8F5E-AF4501957621}"/>
    <cellStyle name="Comma 31 2 2 2 4" xfId="11008" xr:uid="{5B59CB36-1E06-46EA-AECC-577F7218B041}"/>
    <cellStyle name="Comma 31 2 2 3" xfId="2898" xr:uid="{5CC80574-F116-4E59-826A-7218BEAA9665}"/>
    <cellStyle name="Comma 31 2 2 3 2" xfId="5977" xr:uid="{C45B9542-4DC3-4910-85BF-60895977F4B0}"/>
    <cellStyle name="Comma 31 2 2 3 2 2" xfId="15030" xr:uid="{D551D4DC-BA3E-4D3C-832F-83B451E1B150}"/>
    <cellStyle name="Comma 31 2 2 3 3" xfId="8991" xr:uid="{18B4A20E-86AC-4F65-A459-CECBC81F6821}"/>
    <cellStyle name="Comma 31 2 2 3 3 2" xfId="18044" xr:uid="{9C460627-142C-4D5B-A5E8-E312AF5D69B7}"/>
    <cellStyle name="Comma 31 2 2 3 4" xfId="12012" xr:uid="{47C5275B-FA04-465C-8933-2730804ED0A9}"/>
    <cellStyle name="Comma 31 2 2 4" xfId="3969" xr:uid="{873A203E-69AB-4C04-A429-F3C959393640}"/>
    <cellStyle name="Comma 31 2 2 4 2" xfId="13022" xr:uid="{C0032538-44D3-4873-BA23-A5D8B36D7297}"/>
    <cellStyle name="Comma 31 2 2 5" xfId="6983" xr:uid="{37D33265-C4E0-43AF-9A76-2DEBBD7E2923}"/>
    <cellStyle name="Comma 31 2 2 5 2" xfId="16036" xr:uid="{E8FD7875-5974-4E86-B11D-9378BDAA4BA2}"/>
    <cellStyle name="Comma 31 2 2 6" xfId="10004" xr:uid="{C32DA297-E182-4557-9690-F189E9337688}"/>
    <cellStyle name="Comma 31 2 3" xfId="891" xr:uid="{1C31ABE2-690C-4298-B005-56877CA12AEB}"/>
    <cellStyle name="Comma 31 2 3 2" xfId="1895" xr:uid="{44880E67-AA64-4492-B52D-2724AB6820D1}"/>
    <cellStyle name="Comma 31 2 3 2 2" xfId="4974" xr:uid="{BC090C11-6DAC-48F4-894C-56490EBAEAB1}"/>
    <cellStyle name="Comma 31 2 3 2 2 2" xfId="14027" xr:uid="{D590C6E1-A5A4-4D5C-A41C-0D0848F6A95A}"/>
    <cellStyle name="Comma 31 2 3 2 3" xfId="7988" xr:uid="{C10C982E-68CF-4614-85A6-42C37E4B3D21}"/>
    <cellStyle name="Comma 31 2 3 2 3 2" xfId="17041" xr:uid="{7C2CE009-E86D-4D40-9C2C-4CC6B7068179}"/>
    <cellStyle name="Comma 31 2 3 2 4" xfId="11009" xr:uid="{B99A351B-77F8-4213-9324-FC8A2BF47E4A}"/>
    <cellStyle name="Comma 31 2 3 3" xfId="2899" xr:uid="{285CEAFE-9B0A-4CA3-B2AF-20CBE3E4D9C7}"/>
    <cellStyle name="Comma 31 2 3 3 2" xfId="5978" xr:uid="{330831BE-AEA0-43B3-9E17-1997268D968E}"/>
    <cellStyle name="Comma 31 2 3 3 2 2" xfId="15031" xr:uid="{CDE91D17-7989-45C7-996D-EEBF4FE1D156}"/>
    <cellStyle name="Comma 31 2 3 3 3" xfId="8992" xr:uid="{76196325-692C-4121-AC02-C3D3B8B3A7CA}"/>
    <cellStyle name="Comma 31 2 3 3 3 2" xfId="18045" xr:uid="{BB1E96F4-E6DA-4F27-9900-DFDC3BFDBCE3}"/>
    <cellStyle name="Comma 31 2 3 3 4" xfId="12013" xr:uid="{34214A2E-C726-4CC5-BC7D-79E35ADF565A}"/>
    <cellStyle name="Comma 31 2 3 4" xfId="3970" xr:uid="{E2665801-B1D2-41C9-BD4C-1C18242FD280}"/>
    <cellStyle name="Comma 31 2 3 4 2" xfId="13023" xr:uid="{11297290-3D3A-4DCF-A2A8-531E31CD9D9C}"/>
    <cellStyle name="Comma 31 2 3 5" xfId="6984" xr:uid="{3645C990-F65E-4321-A8CF-50F55F579D3A}"/>
    <cellStyle name="Comma 31 2 3 5 2" xfId="16037" xr:uid="{084EBDF9-52CB-4A91-8EA1-B68F88E81908}"/>
    <cellStyle name="Comma 31 2 3 6" xfId="10005" xr:uid="{AC98ED4E-97FA-4C99-B77C-D12DDA3D5EA4}"/>
    <cellStyle name="Comma 31 2 4" xfId="1574" xr:uid="{4C42A495-8F32-4972-8663-B1A5DFBD0BCC}"/>
    <cellStyle name="Comma 31 2 4 2" xfId="4653" xr:uid="{1D1DC1F4-CA3B-41BA-A905-47AFB531727D}"/>
    <cellStyle name="Comma 31 2 4 2 2" xfId="13706" xr:uid="{4BC1842B-D157-4C9C-8E79-6A2FB63C51CC}"/>
    <cellStyle name="Comma 31 2 4 3" xfId="7667" xr:uid="{BE92F66D-5281-487C-9E88-BB2D43DF3599}"/>
    <cellStyle name="Comma 31 2 4 3 2" xfId="16720" xr:uid="{9B23229B-C4D1-4303-9E9B-BB918A1C68F2}"/>
    <cellStyle name="Comma 31 2 4 4" xfId="10688" xr:uid="{D12EF64D-0447-40B3-858C-FE03F9BCFE8A}"/>
    <cellStyle name="Comma 31 2 5" xfId="2578" xr:uid="{CDC6D011-34C7-470B-8D3E-165785B65E3A}"/>
    <cellStyle name="Comma 31 2 5 2" xfId="5657" xr:uid="{9371E51A-0575-44BD-A773-EE9FC13CF3CB}"/>
    <cellStyle name="Comma 31 2 5 2 2" xfId="14710" xr:uid="{3FB3A23C-0141-4B9D-B650-08CA9C04D802}"/>
    <cellStyle name="Comma 31 2 5 3" xfId="8671" xr:uid="{3F2F1ACC-27B0-46BC-9651-1EA390D42334}"/>
    <cellStyle name="Comma 31 2 5 3 2" xfId="17724" xr:uid="{2D327BF0-1274-432E-B779-B50E66521472}"/>
    <cellStyle name="Comma 31 2 5 4" xfId="11692" xr:uid="{21C14C03-FFD7-4C4D-92DF-618DCDAB320A}"/>
    <cellStyle name="Comma 31 2 6" xfId="3649" xr:uid="{4993D270-85AA-4963-BE54-D71E90F13932}"/>
    <cellStyle name="Comma 31 2 6 2" xfId="12702" xr:uid="{8E77C59D-E226-4BDC-B220-AF8FA33B590E}"/>
    <cellStyle name="Comma 31 2 7" xfId="6663" xr:uid="{CDCFEFCA-E24F-4767-A71A-5FF07807D3E4}"/>
    <cellStyle name="Comma 31 2 7 2" xfId="15716" xr:uid="{FAE28731-5FB9-4F85-A6B2-D73A35568FEE}"/>
    <cellStyle name="Comma 31 2 8" xfId="9683" xr:uid="{FE9A1660-9A45-4EAA-B95A-8C3D026482DE}"/>
    <cellStyle name="Comma 31 3" xfId="892" xr:uid="{D7CC04AE-E762-48F5-BF73-AC4E46968A85}"/>
    <cellStyle name="Comma 31 3 2" xfId="1896" xr:uid="{153E62C1-F1D0-439D-91E2-BE074E9633CF}"/>
    <cellStyle name="Comma 31 3 2 2" xfId="4975" xr:uid="{E08B0966-49A6-4A69-B4A9-859A13901BAB}"/>
    <cellStyle name="Comma 31 3 2 2 2" xfId="14028" xr:uid="{E1709E02-E57C-4DFB-B3CA-7CE18E899ED3}"/>
    <cellStyle name="Comma 31 3 2 3" xfId="7989" xr:uid="{AF4F8973-3F52-4FEB-AEDD-48D3C8195C34}"/>
    <cellStyle name="Comma 31 3 2 3 2" xfId="17042" xr:uid="{0F3F96DF-D5A1-4AF3-86BB-8698718FAE9C}"/>
    <cellStyle name="Comma 31 3 2 4" xfId="11010" xr:uid="{FE3E1C99-A4F2-48C0-BB8E-CB36E2013B1A}"/>
    <cellStyle name="Comma 31 3 3" xfId="2900" xr:uid="{8192F9B8-9016-4AB9-A753-B7E4337A70F4}"/>
    <cellStyle name="Comma 31 3 3 2" xfId="5979" xr:uid="{6F1CC186-A36A-476E-89D0-67A342D83857}"/>
    <cellStyle name="Comma 31 3 3 2 2" xfId="15032" xr:uid="{78B0C9C1-318A-4A59-9CB6-F3F939D714DC}"/>
    <cellStyle name="Comma 31 3 3 3" xfId="8993" xr:uid="{246A893A-5D09-448F-9789-098258F6478B}"/>
    <cellStyle name="Comma 31 3 3 3 2" xfId="18046" xr:uid="{3B15EE3B-C8E1-415A-BFD5-45A3BD891AF5}"/>
    <cellStyle name="Comma 31 3 3 4" xfId="12014" xr:uid="{75A81617-0864-4BC7-8A47-F0F13028F557}"/>
    <cellStyle name="Comma 31 3 4" xfId="3971" xr:uid="{CC5A2505-4D4F-4B25-87AD-AE0C79F62FAA}"/>
    <cellStyle name="Comma 31 3 4 2" xfId="13024" xr:uid="{767D8DF7-6CE2-4E0D-9D4A-A2F82F48C636}"/>
    <cellStyle name="Comma 31 3 5" xfId="6985" xr:uid="{02F4A85F-9097-4AD9-A62D-029A8CB04BB7}"/>
    <cellStyle name="Comma 31 3 5 2" xfId="16038" xr:uid="{9C2DDAA7-9748-4415-B96F-A5CCB49266F0}"/>
    <cellStyle name="Comma 31 3 6" xfId="10006" xr:uid="{A0CF717C-68DA-49B2-BA2D-FB1905794CA4}"/>
    <cellStyle name="Comma 31 4" xfId="893" xr:uid="{4C3ABF62-0671-4600-B7D4-166FAAE74C43}"/>
    <cellStyle name="Comma 31 4 2" xfId="1897" xr:uid="{2E1FCA30-B12F-408E-9800-2003BC77A5BD}"/>
    <cellStyle name="Comma 31 4 2 2" xfId="4976" xr:uid="{0642292E-2B22-4FEA-96EE-728794A78F37}"/>
    <cellStyle name="Comma 31 4 2 2 2" xfId="14029" xr:uid="{7D985947-8803-47F0-9CEC-6B8D0D57BAFB}"/>
    <cellStyle name="Comma 31 4 2 3" xfId="7990" xr:uid="{88E15FD5-3E05-4DA1-9D98-14414427094D}"/>
    <cellStyle name="Comma 31 4 2 3 2" xfId="17043" xr:uid="{D00549EC-B2F9-4E10-9054-7D31A7FD99E9}"/>
    <cellStyle name="Comma 31 4 2 4" xfId="11011" xr:uid="{D4EFB126-007B-4966-AA84-A143A7846E3E}"/>
    <cellStyle name="Comma 31 4 3" xfId="2901" xr:uid="{069E7F6E-904F-47BD-A7C7-959FFF525FD9}"/>
    <cellStyle name="Comma 31 4 3 2" xfId="5980" xr:uid="{966199EB-F278-4472-BC3A-0D0225B626C5}"/>
    <cellStyle name="Comma 31 4 3 2 2" xfId="15033" xr:uid="{9092325F-C484-44C4-AFF0-40E6ED2A10DA}"/>
    <cellStyle name="Comma 31 4 3 3" xfId="8994" xr:uid="{8A954026-8CCA-42CB-8B44-A7D6DDA31927}"/>
    <cellStyle name="Comma 31 4 3 3 2" xfId="18047" xr:uid="{AAD09E91-AEF7-45D7-ABF7-CEC9C3593A26}"/>
    <cellStyle name="Comma 31 4 3 4" xfId="12015" xr:uid="{4D754A7A-20FE-4B27-98BE-7852C05892AD}"/>
    <cellStyle name="Comma 31 4 4" xfId="3972" xr:uid="{99020551-56C2-4ED0-8BF0-7593B7CA2E64}"/>
    <cellStyle name="Comma 31 4 4 2" xfId="13025" xr:uid="{B51CFB3E-BEDF-45BD-82CE-2700960F09E3}"/>
    <cellStyle name="Comma 31 4 5" xfId="6986" xr:uid="{4F6A373F-BCDF-4B24-B08C-F36F3DB09A47}"/>
    <cellStyle name="Comma 31 4 5 2" xfId="16039" xr:uid="{D10C4F09-E649-4304-96D8-DD820CEBF8F5}"/>
    <cellStyle name="Comma 31 4 6" xfId="10007" xr:uid="{C5C764CE-F4E7-4DE3-AFE9-140FD40F0FE1}"/>
    <cellStyle name="Comma 31 5" xfId="1403" xr:uid="{A94A840E-3A09-4F6C-918C-D82E8ABED6D9}"/>
    <cellStyle name="Comma 31 5 2" xfId="4482" xr:uid="{5ABF9853-C4B7-4326-894A-DB4469403351}"/>
    <cellStyle name="Comma 31 5 2 2" xfId="13535" xr:uid="{295EC0B1-3A1A-41C6-9652-6527C00EAEAA}"/>
    <cellStyle name="Comma 31 5 3" xfId="7496" xr:uid="{1B063C94-2187-4B34-A9F8-9C968FDF9122}"/>
    <cellStyle name="Comma 31 5 3 2" xfId="16549" xr:uid="{2F336DA5-0978-4BBC-8E6E-3B9E0C3F2A35}"/>
    <cellStyle name="Comma 31 5 4" xfId="10517" xr:uid="{1E7B1F7E-9304-4EBC-947E-B9FFB4068443}"/>
    <cellStyle name="Comma 31 6" xfId="2407" xr:uid="{6B2CF05A-3A4A-413E-8DED-F85821E17A0C}"/>
    <cellStyle name="Comma 31 6 2" xfId="5486" xr:uid="{BA893B67-2048-43D9-8B12-5F8ADF00C7D8}"/>
    <cellStyle name="Comma 31 6 2 2" xfId="14539" xr:uid="{F1E52FAA-7301-445C-8D46-63B068E21F54}"/>
    <cellStyle name="Comma 31 6 3" xfId="8500" xr:uid="{B4562F3E-F053-4CE2-92FA-9FC8C6152656}"/>
    <cellStyle name="Comma 31 6 3 2" xfId="17553" xr:uid="{AF6D9D9C-D843-4591-B0F8-73BFA07B4CDD}"/>
    <cellStyle name="Comma 31 6 4" xfId="11521" xr:uid="{F53838A9-07C9-45A4-8702-56186BCD236B}"/>
    <cellStyle name="Comma 31 7" xfId="3477" xr:uid="{8B4664BC-20EA-4B89-8275-AB29D66E5B12}"/>
    <cellStyle name="Comma 31 7 2" xfId="12530" xr:uid="{B105D800-DCC4-4E19-A93D-6FDE41AA98F6}"/>
    <cellStyle name="Comma 31 8" xfId="6491" xr:uid="{3DAE6380-3E55-4A89-AF8B-60A0FF19CB8D}"/>
    <cellStyle name="Comma 31 8 2" xfId="15544" xr:uid="{0CE85557-0B2A-4E6F-9C72-67EBD74E53C4}"/>
    <cellStyle name="Comma 31 9" xfId="9511" xr:uid="{BB93C0E0-427E-48B3-A1C5-4A91A5566042}"/>
    <cellStyle name="Comma 32" xfId="383" xr:uid="{352CF78B-6B03-48F9-9F3E-70A8C140AA6D}"/>
    <cellStyle name="Comma 32 2" xfId="569" xr:uid="{F0DC803B-9B79-491B-B3CE-4DFFE264040E}"/>
    <cellStyle name="Comma 32 2 2" xfId="894" xr:uid="{789A8410-6C11-40BB-AF8A-F705E6E43B50}"/>
    <cellStyle name="Comma 32 2 2 2" xfId="1898" xr:uid="{F0EB60BD-FDDA-43C2-B8BC-F29DF76971A9}"/>
    <cellStyle name="Comma 32 2 2 2 2" xfId="4977" xr:uid="{593B2024-690C-4930-97BE-18EECBC5C911}"/>
    <cellStyle name="Comma 32 2 2 2 2 2" xfId="14030" xr:uid="{687DBDA2-4F7B-47C7-92E9-6219DB93652C}"/>
    <cellStyle name="Comma 32 2 2 2 3" xfId="7991" xr:uid="{78768EC6-B70D-4F55-856B-487FFBECDD4B}"/>
    <cellStyle name="Comma 32 2 2 2 3 2" xfId="17044" xr:uid="{30DC9D5A-CEF7-429C-BE53-8D859B896273}"/>
    <cellStyle name="Comma 32 2 2 2 4" xfId="11012" xr:uid="{C8E19273-7375-4F4C-8F41-FB1276B1F04A}"/>
    <cellStyle name="Comma 32 2 2 3" xfId="2902" xr:uid="{0CE26C2D-377D-42DA-A3B4-BB709FBB92F6}"/>
    <cellStyle name="Comma 32 2 2 3 2" xfId="5981" xr:uid="{79E45761-2AF5-4BD1-9885-EAD67C7EEF05}"/>
    <cellStyle name="Comma 32 2 2 3 2 2" xfId="15034" xr:uid="{56270150-D657-454D-9DE7-CF63DFF24964}"/>
    <cellStyle name="Comma 32 2 2 3 3" xfId="8995" xr:uid="{36B3D277-E237-4BCA-A2C0-93CE5675D067}"/>
    <cellStyle name="Comma 32 2 2 3 3 2" xfId="18048" xr:uid="{9B92FAC2-E466-40CF-A586-123732D3D295}"/>
    <cellStyle name="Comma 32 2 2 3 4" xfId="12016" xr:uid="{C5B4A557-1D50-4085-B673-A6336F74B087}"/>
    <cellStyle name="Comma 32 2 2 4" xfId="3973" xr:uid="{6B2CD47D-631F-4A7C-B754-717DC593647A}"/>
    <cellStyle name="Comma 32 2 2 4 2" xfId="13026" xr:uid="{F84FBA31-F6DC-4DF0-814C-62398F3249F9}"/>
    <cellStyle name="Comma 32 2 2 5" xfId="6987" xr:uid="{62769932-BFCC-44F2-BAF6-06FCBCB56105}"/>
    <cellStyle name="Comma 32 2 2 5 2" xfId="16040" xr:uid="{048A3916-DAC5-482F-A776-3D90D0DC99AB}"/>
    <cellStyle name="Comma 32 2 2 6" xfId="10008" xr:uid="{BEA27C10-E129-4886-944D-E8583E26CFA3}"/>
    <cellStyle name="Comma 32 2 3" xfId="895" xr:uid="{00796F91-5CFA-40DD-8225-2F48D4C08D2A}"/>
    <cellStyle name="Comma 32 2 3 2" xfId="1899" xr:uid="{343A1270-50CA-4D27-924B-595E0D430177}"/>
    <cellStyle name="Comma 32 2 3 2 2" xfId="4978" xr:uid="{59B27370-AFF3-4022-94EF-D1E82789968B}"/>
    <cellStyle name="Comma 32 2 3 2 2 2" xfId="14031" xr:uid="{6596521C-421F-4E0F-81FB-DA8773F0E156}"/>
    <cellStyle name="Comma 32 2 3 2 3" xfId="7992" xr:uid="{252862FF-BDBB-433E-9DBF-B2385CB6842D}"/>
    <cellStyle name="Comma 32 2 3 2 3 2" xfId="17045" xr:uid="{EC7CE2A6-3A7F-434D-B05D-B62700923A63}"/>
    <cellStyle name="Comma 32 2 3 2 4" xfId="11013" xr:uid="{DE62D225-B5CF-4F17-B53F-DA8A80F0ED56}"/>
    <cellStyle name="Comma 32 2 3 3" xfId="2903" xr:uid="{81890759-39D6-467C-B193-73FE75B4EAB6}"/>
    <cellStyle name="Comma 32 2 3 3 2" xfId="5982" xr:uid="{6BF40566-2289-4024-80F9-7C1978219553}"/>
    <cellStyle name="Comma 32 2 3 3 2 2" xfId="15035" xr:uid="{82D9D107-F98D-42C5-88F1-D266015F6442}"/>
    <cellStyle name="Comma 32 2 3 3 3" xfId="8996" xr:uid="{87041717-817E-40C1-9B7D-44BC06FF6823}"/>
    <cellStyle name="Comma 32 2 3 3 3 2" xfId="18049" xr:uid="{6E38B0BD-DB1B-4498-A659-28A7D9307BB9}"/>
    <cellStyle name="Comma 32 2 3 3 4" xfId="12017" xr:uid="{66A9CF2E-BA09-4363-8AE6-90532555B8B2}"/>
    <cellStyle name="Comma 32 2 3 4" xfId="3974" xr:uid="{82E4B8C0-39DE-4A41-B169-0384D6B5C6B5}"/>
    <cellStyle name="Comma 32 2 3 4 2" xfId="13027" xr:uid="{332C6B54-31D4-4C15-B4F9-106BCFF8237C}"/>
    <cellStyle name="Comma 32 2 3 5" xfId="6988" xr:uid="{0A7BA2FC-2292-453B-8055-975F6FAA773F}"/>
    <cellStyle name="Comma 32 2 3 5 2" xfId="16041" xr:uid="{D583F325-43DE-4F19-A1A3-28393C4AE981}"/>
    <cellStyle name="Comma 32 2 3 6" xfId="10009" xr:uid="{A9EE19D4-0323-4A3F-9847-5096AF1C193E}"/>
    <cellStyle name="Comma 32 2 4" xfId="1575" xr:uid="{29416311-6C90-4515-8148-C7C92FD5B091}"/>
    <cellStyle name="Comma 32 2 4 2" xfId="4654" xr:uid="{D54C2497-F953-40F7-B92D-0414797CC060}"/>
    <cellStyle name="Comma 32 2 4 2 2" xfId="13707" xr:uid="{A048BE28-022F-4F55-887B-638FB5F46ED7}"/>
    <cellStyle name="Comma 32 2 4 3" xfId="7668" xr:uid="{F1800D43-4F38-4E81-AC4A-5433F871687D}"/>
    <cellStyle name="Comma 32 2 4 3 2" xfId="16721" xr:uid="{2BF25715-5929-4A9F-8141-CBEBA51CF903}"/>
    <cellStyle name="Comma 32 2 4 4" xfId="10689" xr:uid="{827D0EE3-4F2C-4AF1-833B-BA17DA882BD4}"/>
    <cellStyle name="Comma 32 2 5" xfId="2579" xr:uid="{0C6ABE37-1393-404B-ABFD-6CDF854C95CC}"/>
    <cellStyle name="Comma 32 2 5 2" xfId="5658" xr:uid="{6A18BA04-8819-4AA2-B58E-87FF49DD8C64}"/>
    <cellStyle name="Comma 32 2 5 2 2" xfId="14711" xr:uid="{8425B35A-951D-4400-9E31-4DB08CE7E462}"/>
    <cellStyle name="Comma 32 2 5 3" xfId="8672" xr:uid="{87A375ED-9BE0-4101-A29C-FE082AA48E85}"/>
    <cellStyle name="Comma 32 2 5 3 2" xfId="17725" xr:uid="{88452313-0397-4725-B0C0-9619DE1E629C}"/>
    <cellStyle name="Comma 32 2 5 4" xfId="11693" xr:uid="{E1FB553C-8414-4F75-AA24-828723AEEAD9}"/>
    <cellStyle name="Comma 32 2 6" xfId="3650" xr:uid="{0360FADB-D819-4B32-B314-B9729FF6D1D0}"/>
    <cellStyle name="Comma 32 2 6 2" xfId="12703" xr:uid="{80C4ED1E-12CD-4DA9-BD7C-A47CB393E957}"/>
    <cellStyle name="Comma 32 2 7" xfId="6664" xr:uid="{306A446C-6172-4970-82CE-0DC8202A710C}"/>
    <cellStyle name="Comma 32 2 7 2" xfId="15717" xr:uid="{5D3DED70-A7F4-4525-A06E-A152A6F69CFB}"/>
    <cellStyle name="Comma 32 2 8" xfId="9684" xr:uid="{03C9EEB9-CDCE-4413-B149-4B1BE6E0F8C9}"/>
    <cellStyle name="Comma 32 3" xfId="896" xr:uid="{A181F979-AF8D-4F02-B231-7573F1317B7B}"/>
    <cellStyle name="Comma 32 3 2" xfId="1900" xr:uid="{32DDECA2-D2DB-4C4C-8E57-66631962190E}"/>
    <cellStyle name="Comma 32 3 2 2" xfId="4979" xr:uid="{18F3D3E8-017F-4CCE-A70D-4462F95E4627}"/>
    <cellStyle name="Comma 32 3 2 2 2" xfId="14032" xr:uid="{BB014DC3-46F6-4574-84EF-FD865474706F}"/>
    <cellStyle name="Comma 32 3 2 3" xfId="7993" xr:uid="{23391238-3E00-4EA6-B072-A832AB0CD8EA}"/>
    <cellStyle name="Comma 32 3 2 3 2" xfId="17046" xr:uid="{B71EE09B-1F59-4BB0-9CFD-960689ADE847}"/>
    <cellStyle name="Comma 32 3 2 4" xfId="11014" xr:uid="{A15EE788-1FA3-42FB-916A-5C1C6BF5ADFA}"/>
    <cellStyle name="Comma 32 3 3" xfId="2904" xr:uid="{57BD32F6-2CB9-4971-8898-F2269E1B71CA}"/>
    <cellStyle name="Comma 32 3 3 2" xfId="5983" xr:uid="{6CE95E19-5BFF-4283-9AF0-852E49B8F4DA}"/>
    <cellStyle name="Comma 32 3 3 2 2" xfId="15036" xr:uid="{0BCAC060-9827-4487-8FDD-683BD8043C10}"/>
    <cellStyle name="Comma 32 3 3 3" xfId="8997" xr:uid="{292B615B-CD63-411B-AD29-0C1A5EEA629E}"/>
    <cellStyle name="Comma 32 3 3 3 2" xfId="18050" xr:uid="{F3FAC481-DDC4-47C8-A65A-550FCED6D552}"/>
    <cellStyle name="Comma 32 3 3 4" xfId="12018" xr:uid="{57A59BB7-D0C0-4C5C-9C98-5A61A645136A}"/>
    <cellStyle name="Comma 32 3 4" xfId="3975" xr:uid="{293B2AD5-5727-4275-84A2-B3C20511F670}"/>
    <cellStyle name="Comma 32 3 4 2" xfId="13028" xr:uid="{83BB2316-0259-4B6E-A7DE-90B4A365B9FE}"/>
    <cellStyle name="Comma 32 3 5" xfId="6989" xr:uid="{E80632A9-1778-44F0-A616-9763ED992A67}"/>
    <cellStyle name="Comma 32 3 5 2" xfId="16042" xr:uid="{662BBEB4-8F04-47AB-9471-134D9C760A67}"/>
    <cellStyle name="Comma 32 3 6" xfId="10010" xr:uid="{C415EE24-94C5-48A3-B514-B7618FD810BD}"/>
    <cellStyle name="Comma 32 4" xfId="897" xr:uid="{33306458-B4C2-44EC-9EEF-EBAB6FB297F7}"/>
    <cellStyle name="Comma 32 4 2" xfId="1901" xr:uid="{C096539F-7978-448E-B374-0878825C2124}"/>
    <cellStyle name="Comma 32 4 2 2" xfId="4980" xr:uid="{977E774D-4FA7-4009-83FF-0C743E0E9804}"/>
    <cellStyle name="Comma 32 4 2 2 2" xfId="14033" xr:uid="{C8A2D88F-861A-4DA1-B64F-F2CD6511A4AD}"/>
    <cellStyle name="Comma 32 4 2 3" xfId="7994" xr:uid="{2A4E909E-D2DA-4788-B21F-6E39E9D6C5E1}"/>
    <cellStyle name="Comma 32 4 2 3 2" xfId="17047" xr:uid="{003D1AFA-A025-4F6B-A92E-43F476A9438E}"/>
    <cellStyle name="Comma 32 4 2 4" xfId="11015" xr:uid="{1B45BFCE-C45D-41D1-9AD9-FAE530B18258}"/>
    <cellStyle name="Comma 32 4 3" xfId="2905" xr:uid="{ECE5A0FF-4646-4331-B681-F76583D5D3E9}"/>
    <cellStyle name="Comma 32 4 3 2" xfId="5984" xr:uid="{7AB43B99-7E9D-4494-B92D-2CEBC755F4C2}"/>
    <cellStyle name="Comma 32 4 3 2 2" xfId="15037" xr:uid="{1DDF39EE-1F67-4825-88B4-AAC38601595C}"/>
    <cellStyle name="Comma 32 4 3 3" xfId="8998" xr:uid="{F9EA0986-9BBE-4821-9BF3-0223A7AA915E}"/>
    <cellStyle name="Comma 32 4 3 3 2" xfId="18051" xr:uid="{3F055109-DA7A-491E-8A49-229826A26FE4}"/>
    <cellStyle name="Comma 32 4 3 4" xfId="12019" xr:uid="{74ECD44A-F89A-4295-AA49-9897873BBF73}"/>
    <cellStyle name="Comma 32 4 4" xfId="3976" xr:uid="{1208DE0B-2639-4E17-A030-4D45ADBDA77E}"/>
    <cellStyle name="Comma 32 4 4 2" xfId="13029" xr:uid="{0B360FDD-1568-4C54-B2EC-A91335068656}"/>
    <cellStyle name="Comma 32 4 5" xfId="6990" xr:uid="{9A155E93-E6BE-4D8D-8459-28031F61DF08}"/>
    <cellStyle name="Comma 32 4 5 2" xfId="16043" xr:uid="{6FB6E403-F59B-4581-8EC5-4A928BA1F556}"/>
    <cellStyle name="Comma 32 4 6" xfId="10011" xr:uid="{C59D1564-B251-4B81-A2E5-15CD6526ADCC}"/>
    <cellStyle name="Comma 32 5" xfId="1404" xr:uid="{82466593-A77A-486E-80EC-0D4AB346DE0C}"/>
    <cellStyle name="Comma 32 5 2" xfId="4483" xr:uid="{AED03829-FA46-4664-A381-DB4C26E30CF8}"/>
    <cellStyle name="Comma 32 5 2 2" xfId="13536" xr:uid="{C6E510E2-E969-45C4-BC6A-2313CA9B1D44}"/>
    <cellStyle name="Comma 32 5 3" xfId="7497" xr:uid="{51E33F16-DD87-4DB0-B432-7A41E01F14CB}"/>
    <cellStyle name="Comma 32 5 3 2" xfId="16550" xr:uid="{0BA8D104-CED7-45F0-B348-4C8501B2A0C9}"/>
    <cellStyle name="Comma 32 5 4" xfId="10518" xr:uid="{AEA34CB9-71E8-40A2-9295-D0502A0AC274}"/>
    <cellStyle name="Comma 32 6" xfId="2408" xr:uid="{2FEA0554-F4F8-4705-84E9-1498A56E1A9C}"/>
    <cellStyle name="Comma 32 6 2" xfId="5487" xr:uid="{F70B04F8-BBBD-4399-A17F-CA6B0BF758F8}"/>
    <cellStyle name="Comma 32 6 2 2" xfId="14540" xr:uid="{D18D5473-925D-4E45-9D31-2FDDCEEA82A4}"/>
    <cellStyle name="Comma 32 6 3" xfId="8501" xr:uid="{703DCD40-F8BF-49D4-84BD-94FCCE1646A6}"/>
    <cellStyle name="Comma 32 6 3 2" xfId="17554" xr:uid="{4489ABF6-725F-40C9-9CF6-1C5F26EE5401}"/>
    <cellStyle name="Comma 32 6 4" xfId="11522" xr:uid="{D7A5EC34-A437-41C5-BD69-D2DA5CD886DC}"/>
    <cellStyle name="Comma 32 7" xfId="3478" xr:uid="{956487E0-9799-40AA-B47A-D53BCBEBDD30}"/>
    <cellStyle name="Comma 32 7 2" xfId="12531" xr:uid="{B37C37B7-D12B-4960-ADB6-213738219197}"/>
    <cellStyle name="Comma 32 8" xfId="6492" xr:uid="{ADA56B93-DF25-465F-AB29-59AA9E0F4BFC}"/>
    <cellStyle name="Comma 32 8 2" xfId="15545" xr:uid="{3D214887-FD64-4A16-A076-B6C0AE1C4F0B}"/>
    <cellStyle name="Comma 32 9" xfId="9512" xr:uid="{D2D607CD-D07C-4AB3-8703-D00435ED6ED4}"/>
    <cellStyle name="Comma 33" xfId="319" xr:uid="{6543907C-11DF-4154-835A-94C9FB553DE4}"/>
    <cellStyle name="Comma 33 10" xfId="9461" xr:uid="{6E92A60D-551C-4E4D-82FE-3C125AEF4D01}"/>
    <cellStyle name="Comma 33 2" xfId="321" xr:uid="{168AC8E6-CB70-472E-A32A-919C8EBFC54A}"/>
    <cellStyle name="Comma 33 2 2" xfId="519" xr:uid="{FF5F74C4-F95E-43F4-9FDF-25AFD28F6DC0}"/>
    <cellStyle name="Comma 33 2 2 2" xfId="898" xr:uid="{1FFAC420-FEA7-452E-8577-237FA448FD63}"/>
    <cellStyle name="Comma 33 2 2 2 2" xfId="1902" xr:uid="{0FC28EDE-94F9-471E-9857-AB9401982736}"/>
    <cellStyle name="Comma 33 2 2 2 2 2" xfId="4981" xr:uid="{FF6D5FB0-6489-4F47-BE0A-C2A10150D678}"/>
    <cellStyle name="Comma 33 2 2 2 2 2 2" xfId="14034" xr:uid="{60B33BED-3C2F-4BC7-BD1B-7DFA41611E3D}"/>
    <cellStyle name="Comma 33 2 2 2 2 3" xfId="7995" xr:uid="{BBC5FD37-C1DE-4DBC-A7F3-62192F416E22}"/>
    <cellStyle name="Comma 33 2 2 2 2 3 2" xfId="17048" xr:uid="{83285C33-471A-4C9B-831D-A85EE1B3C729}"/>
    <cellStyle name="Comma 33 2 2 2 2 4" xfId="11016" xr:uid="{9E1C4471-8C7E-44C3-94B6-4F9B9159AE3D}"/>
    <cellStyle name="Comma 33 2 2 2 3" xfId="2906" xr:uid="{34344303-F990-490C-876A-D8043486C58C}"/>
    <cellStyle name="Comma 33 2 2 2 3 2" xfId="5985" xr:uid="{6A35F6FF-749C-4111-AFFA-64D3A1906A7A}"/>
    <cellStyle name="Comma 33 2 2 2 3 2 2" xfId="15038" xr:uid="{1346B587-5BA3-4299-A2E9-4DDF1A6C2F36}"/>
    <cellStyle name="Comma 33 2 2 2 3 3" xfId="8999" xr:uid="{2FA5B65C-2DA3-46C4-ABE6-2D65F0B08DC6}"/>
    <cellStyle name="Comma 33 2 2 2 3 3 2" xfId="18052" xr:uid="{49273BF4-CDC2-4666-82B9-BBD72A93B042}"/>
    <cellStyle name="Comma 33 2 2 2 3 4" xfId="12020" xr:uid="{2D8EF6F8-5CF8-481D-BC47-E62EB54D0933}"/>
    <cellStyle name="Comma 33 2 2 2 4" xfId="3977" xr:uid="{C19DF5CC-BE50-4427-A08A-F6148B237AB3}"/>
    <cellStyle name="Comma 33 2 2 2 4 2" xfId="13030" xr:uid="{0BB51476-7D9E-40D3-8EB7-D35AAE2AB173}"/>
    <cellStyle name="Comma 33 2 2 2 5" xfId="6991" xr:uid="{3A452A06-B1FC-4D1D-A511-DF1997A78681}"/>
    <cellStyle name="Comma 33 2 2 2 5 2" xfId="16044" xr:uid="{E2FDA2CC-4E37-4730-982A-7DD36F77B566}"/>
    <cellStyle name="Comma 33 2 2 2 6" xfId="10012" xr:uid="{A49B4AC0-BA6D-42ED-9D5B-8AB138971AEF}"/>
    <cellStyle name="Comma 33 2 2 3" xfId="899" xr:uid="{5502B75C-3211-48CA-8F93-79F37C37CAE1}"/>
    <cellStyle name="Comma 33 2 2 3 2" xfId="1903" xr:uid="{4A89DAEC-2B19-4DD2-8253-E95FBA057D48}"/>
    <cellStyle name="Comma 33 2 2 3 2 2" xfId="4982" xr:uid="{0C431DF2-5C25-4B30-AA6D-33903732551D}"/>
    <cellStyle name="Comma 33 2 2 3 2 2 2" xfId="14035" xr:uid="{ED3AF588-D1B4-4956-853A-5DDF360DAFE6}"/>
    <cellStyle name="Comma 33 2 2 3 2 3" xfId="7996" xr:uid="{460265F4-4871-411C-B176-F7EA66A4A426}"/>
    <cellStyle name="Comma 33 2 2 3 2 3 2" xfId="17049" xr:uid="{3622F6FE-7543-4C83-BCF8-D0B4370950F1}"/>
    <cellStyle name="Comma 33 2 2 3 2 4" xfId="11017" xr:uid="{74878696-F610-454A-84D0-8DD1D7C2DD0C}"/>
    <cellStyle name="Comma 33 2 2 3 3" xfId="2907" xr:uid="{BF865389-EAA5-48FF-9F2F-304BA22A36A2}"/>
    <cellStyle name="Comma 33 2 2 3 3 2" xfId="5986" xr:uid="{80AC7C21-FC39-4894-82C4-A3D7A5B34612}"/>
    <cellStyle name="Comma 33 2 2 3 3 2 2" xfId="15039" xr:uid="{EFBB7299-0AC5-4657-B25E-6F50BD2D6408}"/>
    <cellStyle name="Comma 33 2 2 3 3 3" xfId="9000" xr:uid="{FF36E61A-2B15-48B0-99D9-EDA1BFF87E13}"/>
    <cellStyle name="Comma 33 2 2 3 3 3 2" xfId="18053" xr:uid="{38AF52DA-543A-4BEA-AFEB-6F5E8EB87B03}"/>
    <cellStyle name="Comma 33 2 2 3 3 4" xfId="12021" xr:uid="{DC52073A-5B66-4996-8AFB-317B2AF805A4}"/>
    <cellStyle name="Comma 33 2 2 3 4" xfId="3978" xr:uid="{DE047BAD-B220-4FC7-84D5-8AE108D7E0EA}"/>
    <cellStyle name="Comma 33 2 2 3 4 2" xfId="13031" xr:uid="{906507A9-1C0F-4FF2-AD61-E19908D18AFB}"/>
    <cellStyle name="Comma 33 2 2 3 5" xfId="6992" xr:uid="{3632786A-AA7F-47BE-B4E0-59A19C35096F}"/>
    <cellStyle name="Comma 33 2 2 3 5 2" xfId="16045" xr:uid="{09856BD5-E447-4409-A9F3-5A3B19249538}"/>
    <cellStyle name="Comma 33 2 2 3 6" xfId="10013" xr:uid="{AAD6D04C-7EB2-464F-BE83-5E888A609A05}"/>
    <cellStyle name="Comma 33 2 2 4" xfId="1526" xr:uid="{4641FA11-57A0-4D76-8DB0-DD17D8FCD8BB}"/>
    <cellStyle name="Comma 33 2 2 4 2" xfId="4605" xr:uid="{1350F041-1D20-4992-938E-1E94B486D5BB}"/>
    <cellStyle name="Comma 33 2 2 4 2 2" xfId="13658" xr:uid="{2BC70C7A-A8D0-44E5-A2E0-81812B80F885}"/>
    <cellStyle name="Comma 33 2 2 4 3" xfId="7619" xr:uid="{D8B9B9EA-3CC5-410B-9A20-65DB34EA599F}"/>
    <cellStyle name="Comma 33 2 2 4 3 2" xfId="16672" xr:uid="{C42B7753-4200-46BC-83E9-3EB8F3CC26EB}"/>
    <cellStyle name="Comma 33 2 2 4 4" xfId="10640" xr:uid="{87587777-C4B8-42AF-AC0C-5377E15FB417}"/>
    <cellStyle name="Comma 33 2 2 5" xfId="2530" xr:uid="{D4CC8695-1ECA-42C5-B7B6-05EF7F54E7BF}"/>
    <cellStyle name="Comma 33 2 2 5 2" xfId="5609" xr:uid="{0C21FB71-53D0-4012-AE65-A1A920BD31C4}"/>
    <cellStyle name="Comma 33 2 2 5 2 2" xfId="14662" xr:uid="{5FBBE1E5-9B06-4F34-B56F-A75E96D7DDD2}"/>
    <cellStyle name="Comma 33 2 2 5 3" xfId="8623" xr:uid="{611F6070-CD83-41E9-A5A8-CBF640C5D830}"/>
    <cellStyle name="Comma 33 2 2 5 3 2" xfId="17676" xr:uid="{4A07BE70-7614-43F6-B9ED-075CBE30B9E0}"/>
    <cellStyle name="Comma 33 2 2 5 4" xfId="11644" xr:uid="{8A3A8FE7-6548-4F17-AF76-43A7FBF728A8}"/>
    <cellStyle name="Comma 33 2 2 6" xfId="3600" xr:uid="{62C4D025-84DA-41C3-9161-CEC10EC73228}"/>
    <cellStyle name="Comma 33 2 2 6 2" xfId="12653" xr:uid="{B989FC87-989C-4F75-8DC5-432C1B96EE64}"/>
    <cellStyle name="Comma 33 2 2 7" xfId="6614" xr:uid="{7278FA95-436F-475A-AEC4-17E2DF4EA71D}"/>
    <cellStyle name="Comma 33 2 2 7 2" xfId="15667" xr:uid="{A72E3875-5E9A-4043-895A-BF97ECCA8266}"/>
    <cellStyle name="Comma 33 2 2 8" xfId="9634" xr:uid="{DE200426-8649-4DCB-94BA-4EF8FDDFD6CE}"/>
    <cellStyle name="Comma 33 2 3" xfId="900" xr:uid="{44256956-C821-4B67-A5A9-05F48403BAA5}"/>
    <cellStyle name="Comma 33 2 3 2" xfId="1904" xr:uid="{D66F0834-BFB5-4C48-8B4D-085E506A7F1B}"/>
    <cellStyle name="Comma 33 2 3 2 2" xfId="4983" xr:uid="{856ED836-6004-4EC5-A2DC-BCC605C119EF}"/>
    <cellStyle name="Comma 33 2 3 2 2 2" xfId="14036" xr:uid="{D93A226C-185D-4BC0-B40C-88E353BC3E80}"/>
    <cellStyle name="Comma 33 2 3 2 3" xfId="7997" xr:uid="{EF952E8B-7A44-471E-B8C4-4FD09F251219}"/>
    <cellStyle name="Comma 33 2 3 2 3 2" xfId="17050" xr:uid="{9D1189EF-202B-482E-83CC-023429B1E4A2}"/>
    <cellStyle name="Comma 33 2 3 2 4" xfId="11018" xr:uid="{268CE8DD-F300-4C50-85F4-9EF6526EF863}"/>
    <cellStyle name="Comma 33 2 3 3" xfId="2908" xr:uid="{4FF347C6-31EB-4B5E-A851-22F1B98419B3}"/>
    <cellStyle name="Comma 33 2 3 3 2" xfId="5987" xr:uid="{2C2EFB37-D14C-4C00-8E6D-EA38D38444F8}"/>
    <cellStyle name="Comma 33 2 3 3 2 2" xfId="15040" xr:uid="{A000EC22-0C4D-406B-B34A-46C5EFA850EA}"/>
    <cellStyle name="Comma 33 2 3 3 3" xfId="9001" xr:uid="{48B6F468-5954-4378-890B-E5BB30522B22}"/>
    <cellStyle name="Comma 33 2 3 3 3 2" xfId="18054" xr:uid="{62E6B681-395E-49EB-89B1-4176A066776A}"/>
    <cellStyle name="Comma 33 2 3 3 4" xfId="12022" xr:uid="{8C2E9910-4492-4E7B-9B7E-CE8095FC5ACC}"/>
    <cellStyle name="Comma 33 2 3 4" xfId="3979" xr:uid="{1C398995-ADAA-4776-B210-5FACD44B18C5}"/>
    <cellStyle name="Comma 33 2 3 4 2" xfId="13032" xr:uid="{567040E7-4E5E-40FC-907A-C7DB7A2345E7}"/>
    <cellStyle name="Comma 33 2 3 5" xfId="6993" xr:uid="{DF2FA24E-1DB5-49C3-89AD-D49951A163BF}"/>
    <cellStyle name="Comma 33 2 3 5 2" xfId="16046" xr:uid="{4BE28517-AB99-4F4B-B766-C0600959FF87}"/>
    <cellStyle name="Comma 33 2 3 6" xfId="10014" xr:uid="{FDBAF919-97AF-4AA9-9BD8-26CEC0ADF4CE}"/>
    <cellStyle name="Comma 33 2 4" xfId="901" xr:uid="{B0253251-F688-4246-B994-C83C2EBF4C2F}"/>
    <cellStyle name="Comma 33 2 4 2" xfId="1905" xr:uid="{886F2AAB-AD23-4F10-845F-2502172BC824}"/>
    <cellStyle name="Comma 33 2 4 2 2" xfId="4984" xr:uid="{E11319B0-B223-42EF-AAB1-98ADDA180AE0}"/>
    <cellStyle name="Comma 33 2 4 2 2 2" xfId="14037" xr:uid="{EF948CCE-9135-48D5-BC0B-9F39940D7C13}"/>
    <cellStyle name="Comma 33 2 4 2 3" xfId="7998" xr:uid="{A7EB7C5A-0321-4883-BDDA-CD52B2A2F2A8}"/>
    <cellStyle name="Comma 33 2 4 2 3 2" xfId="17051" xr:uid="{4E1F93EE-E296-4875-AE88-C1819A8B6C7E}"/>
    <cellStyle name="Comma 33 2 4 2 4" xfId="11019" xr:uid="{077BA7EB-99FB-49A2-A0F8-2367DB7ACC3B}"/>
    <cellStyle name="Comma 33 2 4 3" xfId="2909" xr:uid="{720B734B-B13A-4AFA-85B3-E5F545C8B541}"/>
    <cellStyle name="Comma 33 2 4 3 2" xfId="5988" xr:uid="{47F46DA4-186F-4471-A653-12C25E576543}"/>
    <cellStyle name="Comma 33 2 4 3 2 2" xfId="15041" xr:uid="{C52EBAE9-5134-4D6B-B637-C8DC8F22AF41}"/>
    <cellStyle name="Comma 33 2 4 3 3" xfId="9002" xr:uid="{18FF7168-17DD-4A2C-9A90-A32938EF588C}"/>
    <cellStyle name="Comma 33 2 4 3 3 2" xfId="18055" xr:uid="{8B34C7E4-1C67-41A8-A002-A69D59215F34}"/>
    <cellStyle name="Comma 33 2 4 3 4" xfId="12023" xr:uid="{AC699AA1-3850-4A6D-89AB-375E323AD279}"/>
    <cellStyle name="Comma 33 2 4 4" xfId="3980" xr:uid="{9111FB20-2981-4284-A1A1-98A9EDD7F246}"/>
    <cellStyle name="Comma 33 2 4 4 2" xfId="13033" xr:uid="{1155F1D8-2398-43B1-912D-967D49B2BF96}"/>
    <cellStyle name="Comma 33 2 4 5" xfId="6994" xr:uid="{952933C9-D353-46D4-8245-36C4E08BC779}"/>
    <cellStyle name="Comma 33 2 4 5 2" xfId="16047" xr:uid="{38F12B4B-0793-48DF-9F3F-DFF63E89B43A}"/>
    <cellStyle name="Comma 33 2 4 6" xfId="10015" xr:uid="{5C166AF6-2B07-488F-B81A-535A03176A37}"/>
    <cellStyle name="Comma 33 2 5" xfId="1355" xr:uid="{6D181553-071C-4483-88A9-B45C7D22E190}"/>
    <cellStyle name="Comma 33 2 5 2" xfId="4434" xr:uid="{B817B931-666F-4661-AAE6-F4FD4A674A14}"/>
    <cellStyle name="Comma 33 2 5 2 2" xfId="13487" xr:uid="{8D50904F-E442-4F73-9AEA-5B5F0D2615DA}"/>
    <cellStyle name="Comma 33 2 5 3" xfId="7448" xr:uid="{3013E9E1-8722-4C87-AA97-0BAEC2353B3F}"/>
    <cellStyle name="Comma 33 2 5 3 2" xfId="16501" xr:uid="{54E4CC9A-7C2C-45F5-A250-BD6B3AE57189}"/>
    <cellStyle name="Comma 33 2 5 4" xfId="10469" xr:uid="{4DA75924-9958-42DD-B5A6-289A74183D60}"/>
    <cellStyle name="Comma 33 2 6" xfId="2359" xr:uid="{A28B532B-27FA-4A9A-B76D-8B13663BA71A}"/>
    <cellStyle name="Comma 33 2 6 2" xfId="5438" xr:uid="{9F098C49-D0DA-4788-9BA2-7B715B41A9F5}"/>
    <cellStyle name="Comma 33 2 6 2 2" xfId="14491" xr:uid="{5098ADCB-97AD-4D68-923C-E04DF128178D}"/>
    <cellStyle name="Comma 33 2 6 3" xfId="8452" xr:uid="{48262C24-7843-48CA-AED1-4B79296C6B71}"/>
    <cellStyle name="Comma 33 2 6 3 2" xfId="17505" xr:uid="{E4EDBBE0-F127-4560-BAD3-E81CE9D64425}"/>
    <cellStyle name="Comma 33 2 6 4" xfId="11473" xr:uid="{B27F8A50-4EDA-42F2-A252-E4817039E85B}"/>
    <cellStyle name="Comma 33 2 7" xfId="3428" xr:uid="{76A905BE-6F0A-4E8B-A4BA-43201170D8E9}"/>
    <cellStyle name="Comma 33 2 7 2" xfId="12481" xr:uid="{BE85AF92-0671-4EEF-B4B4-12F499FC127A}"/>
    <cellStyle name="Comma 33 2 8" xfId="6442" xr:uid="{9CBB5CD2-2F68-4B27-9B7F-03DB3F19978C}"/>
    <cellStyle name="Comma 33 2 8 2" xfId="15495" xr:uid="{A3E701ED-BDAD-4ACA-8C38-B12E2FD07DC9}"/>
    <cellStyle name="Comma 33 2 9" xfId="9462" xr:uid="{280B002F-0DED-4FE4-9005-515BD227CAA0}"/>
    <cellStyle name="Comma 33 3" xfId="517" xr:uid="{087035E6-C115-4B9F-833E-D5C873620EC0}"/>
    <cellStyle name="Comma 33 3 2" xfId="902" xr:uid="{3A03C26A-EBD5-4E5E-8CF6-D3CA4AC68EB0}"/>
    <cellStyle name="Comma 33 3 2 2" xfId="1906" xr:uid="{E2D92E9D-B5EA-47E5-B0E7-B2B4BC9A1CC9}"/>
    <cellStyle name="Comma 33 3 2 2 2" xfId="4985" xr:uid="{0448B89A-B37C-448E-B726-D47279958CCF}"/>
    <cellStyle name="Comma 33 3 2 2 2 2" xfId="14038" xr:uid="{1187462E-6C04-4918-8D6D-BEC3837ED7DD}"/>
    <cellStyle name="Comma 33 3 2 2 3" xfId="7999" xr:uid="{5E14AECC-31F9-41E1-8274-83E78448BD55}"/>
    <cellStyle name="Comma 33 3 2 2 3 2" xfId="17052" xr:uid="{1B25C255-54F7-4E54-89F8-3A134F471B03}"/>
    <cellStyle name="Comma 33 3 2 2 4" xfId="11020" xr:uid="{D2A87941-B040-4CEF-A173-6CF92D27DE44}"/>
    <cellStyle name="Comma 33 3 2 3" xfId="2910" xr:uid="{D94F8A56-5741-49B2-9A34-747C9F8619C7}"/>
    <cellStyle name="Comma 33 3 2 3 2" xfId="5989" xr:uid="{3C9E7DFC-3ECF-4981-97DC-99FB9BAFF4CA}"/>
    <cellStyle name="Comma 33 3 2 3 2 2" xfId="15042" xr:uid="{05D85EDD-A0D3-4C98-B99C-42161709AF27}"/>
    <cellStyle name="Comma 33 3 2 3 3" xfId="9003" xr:uid="{674D4643-763D-4BDB-96A3-93B14DF5F210}"/>
    <cellStyle name="Comma 33 3 2 3 3 2" xfId="18056" xr:uid="{4A02963A-2DB0-4530-8AEB-B8B8100B0C61}"/>
    <cellStyle name="Comma 33 3 2 3 4" xfId="12024" xr:uid="{5F1A70CF-0764-4517-A32F-B40D99ADF8D4}"/>
    <cellStyle name="Comma 33 3 2 4" xfId="3981" xr:uid="{82409A06-4641-4BE6-8701-7D70BB6B3561}"/>
    <cellStyle name="Comma 33 3 2 4 2" xfId="13034" xr:uid="{87D33823-0E12-494D-B669-6D69ED664921}"/>
    <cellStyle name="Comma 33 3 2 5" xfId="6995" xr:uid="{422CF3F1-8B08-4C78-B2E0-B3AF8CABB35C}"/>
    <cellStyle name="Comma 33 3 2 5 2" xfId="16048" xr:uid="{8CDC9153-9792-4FA9-9DA0-1774AB90ADFE}"/>
    <cellStyle name="Comma 33 3 2 6" xfId="10016" xr:uid="{4504DE37-9B8B-486D-AD50-4A7D18EA0D3F}"/>
    <cellStyle name="Comma 33 3 3" xfId="903" xr:uid="{807D8E16-FDBD-4EAC-9924-382ADCDC5228}"/>
    <cellStyle name="Comma 33 3 3 2" xfId="1907" xr:uid="{5B67A325-DA18-4F1E-BE66-E45E274E933F}"/>
    <cellStyle name="Comma 33 3 3 2 2" xfId="4986" xr:uid="{8FA82DA6-D168-4BA6-85DE-9AE7C3C20832}"/>
    <cellStyle name="Comma 33 3 3 2 2 2" xfId="14039" xr:uid="{2894A7A6-A024-4851-9C81-5DC36A227137}"/>
    <cellStyle name="Comma 33 3 3 2 3" xfId="8000" xr:uid="{EB338D5E-8614-4E91-AD04-7C31934CA27E}"/>
    <cellStyle name="Comma 33 3 3 2 3 2" xfId="17053" xr:uid="{ACE7993B-4F5E-48CB-AF55-8EA27927DB91}"/>
    <cellStyle name="Comma 33 3 3 2 4" xfId="11021" xr:uid="{8A30187F-80C1-4F69-ACA4-B7F9B7B46D55}"/>
    <cellStyle name="Comma 33 3 3 3" xfId="2911" xr:uid="{A1B10C84-76B8-47BB-B2BB-CB9F6DC71E3A}"/>
    <cellStyle name="Comma 33 3 3 3 2" xfId="5990" xr:uid="{A91F5824-79C8-44CB-9D08-4B50E38ED9B9}"/>
    <cellStyle name="Comma 33 3 3 3 2 2" xfId="15043" xr:uid="{FFE48ED5-5693-4641-8885-DB0D368EA3D9}"/>
    <cellStyle name="Comma 33 3 3 3 3" xfId="9004" xr:uid="{6192CC3E-424F-46E6-8A72-084B2E83A056}"/>
    <cellStyle name="Comma 33 3 3 3 3 2" xfId="18057" xr:uid="{147EADD2-BE98-4B1A-8ABA-B62D26D79142}"/>
    <cellStyle name="Comma 33 3 3 3 4" xfId="12025" xr:uid="{56A8A15C-9029-4189-85D5-3321D3A6B1E4}"/>
    <cellStyle name="Comma 33 3 3 4" xfId="3982" xr:uid="{73E903DF-6586-4A0B-AACC-55D0A5079EBB}"/>
    <cellStyle name="Comma 33 3 3 4 2" xfId="13035" xr:uid="{397E71BD-118A-4FCE-9634-3BEC02D2D74F}"/>
    <cellStyle name="Comma 33 3 3 5" xfId="6996" xr:uid="{628BDECA-CBB1-4A5A-9297-B0F2A871CA66}"/>
    <cellStyle name="Comma 33 3 3 5 2" xfId="16049" xr:uid="{C8B55773-2814-4E27-A630-C389EB3B5A37}"/>
    <cellStyle name="Comma 33 3 3 6" xfId="10017" xr:uid="{DA78A26D-9A00-4904-99C4-998F63FB69B6}"/>
    <cellStyle name="Comma 33 3 4" xfId="1525" xr:uid="{AD34387A-D5D2-469D-B3F2-2B06D3B5CF71}"/>
    <cellStyle name="Comma 33 3 4 2" xfId="4604" xr:uid="{BF0D74F9-ABA5-483E-A59F-4F8DF7653BA2}"/>
    <cellStyle name="Comma 33 3 4 2 2" xfId="13657" xr:uid="{C5226A29-3398-47B7-88E0-280CAACAC398}"/>
    <cellStyle name="Comma 33 3 4 3" xfId="7618" xr:uid="{35F6E50A-22CB-49C2-8CCD-25213CD59C66}"/>
    <cellStyle name="Comma 33 3 4 3 2" xfId="16671" xr:uid="{56349AD1-DF79-4263-8713-31F67A70D5FC}"/>
    <cellStyle name="Comma 33 3 4 4" xfId="10639" xr:uid="{64DF23E0-2EAC-4E66-877D-474FA8B61BD0}"/>
    <cellStyle name="Comma 33 3 5" xfId="2529" xr:uid="{A4DCB31C-3BC9-42D2-959A-EEE418381DD6}"/>
    <cellStyle name="Comma 33 3 5 2" xfId="5608" xr:uid="{27F59662-D954-4BD6-8ACA-FA92937B9F07}"/>
    <cellStyle name="Comma 33 3 5 2 2" xfId="14661" xr:uid="{E8CA682E-9C74-4FB8-9BBB-73A48BD2711D}"/>
    <cellStyle name="Comma 33 3 5 3" xfId="8622" xr:uid="{4799F4C5-7501-4ED8-B1EE-B65509567E47}"/>
    <cellStyle name="Comma 33 3 5 3 2" xfId="17675" xr:uid="{C883C98E-12EA-47EA-9AC0-A637C2BABF95}"/>
    <cellStyle name="Comma 33 3 5 4" xfId="11643" xr:uid="{36ECFC20-6442-4B09-97E7-6ABB8E9197C2}"/>
    <cellStyle name="Comma 33 3 6" xfId="3599" xr:uid="{340AAEE8-4F3E-4DDB-868D-6C6F556B25CC}"/>
    <cellStyle name="Comma 33 3 6 2" xfId="12652" xr:uid="{DDD811F5-68C5-47ED-867B-EE9672F274BC}"/>
    <cellStyle name="Comma 33 3 7" xfId="6613" xr:uid="{453BD27F-2E0C-44B6-9DB1-6CF18C3DFC91}"/>
    <cellStyle name="Comma 33 3 7 2" xfId="15666" xr:uid="{05D80D10-D94F-4E5F-8767-A516128BD0EC}"/>
    <cellStyle name="Comma 33 3 8" xfId="9633" xr:uid="{45ECCD9C-45C0-481B-B4A0-91C2930AAC67}"/>
    <cellStyle name="Comma 33 4" xfId="904" xr:uid="{24658A87-38D7-42F0-AD49-165F31837791}"/>
    <cellStyle name="Comma 33 4 2" xfId="1908" xr:uid="{B21F8AEC-D427-4E90-8E3C-8CB9059ECE91}"/>
    <cellStyle name="Comma 33 4 2 2" xfId="4987" xr:uid="{83ECEC39-B646-429D-81E2-83C63372D6F3}"/>
    <cellStyle name="Comma 33 4 2 2 2" xfId="14040" xr:uid="{6E104123-325B-4087-80D7-08AAFE460D6A}"/>
    <cellStyle name="Comma 33 4 2 3" xfId="8001" xr:uid="{44474690-8266-4201-9142-41829B2A83ED}"/>
    <cellStyle name="Comma 33 4 2 3 2" xfId="17054" xr:uid="{EABEEDAC-B306-450F-ACBB-966A61923875}"/>
    <cellStyle name="Comma 33 4 2 4" xfId="11022" xr:uid="{546BC590-023B-4A6F-85DC-2FBAF365E76C}"/>
    <cellStyle name="Comma 33 4 3" xfId="2912" xr:uid="{D08F9F55-A8BB-4A5E-9AB6-10D36DC06B88}"/>
    <cellStyle name="Comma 33 4 3 2" xfId="5991" xr:uid="{022CE865-ECCE-4A4C-B1DA-326A4AB2AE87}"/>
    <cellStyle name="Comma 33 4 3 2 2" xfId="15044" xr:uid="{37EE81CF-773F-400D-914C-31B18F5E70D0}"/>
    <cellStyle name="Comma 33 4 3 3" xfId="9005" xr:uid="{1B600FED-FB10-4303-8BF1-6EF4E83BDD08}"/>
    <cellStyle name="Comma 33 4 3 3 2" xfId="18058" xr:uid="{121C3741-3C09-476C-AAF1-513E45B5EBC1}"/>
    <cellStyle name="Comma 33 4 3 4" xfId="12026" xr:uid="{6225B823-FB65-49A4-B46E-D04832E66A27}"/>
    <cellStyle name="Comma 33 4 4" xfId="3983" xr:uid="{35AAAFBC-F54A-4517-8BE4-BA5FE80E5513}"/>
    <cellStyle name="Comma 33 4 4 2" xfId="13036" xr:uid="{1A6D53F3-5794-4729-9264-C6316ABB923F}"/>
    <cellStyle name="Comma 33 4 5" xfId="6997" xr:uid="{BE2723D3-C9DC-463B-A1FA-9AFEEF6DEF06}"/>
    <cellStyle name="Comma 33 4 5 2" xfId="16050" xr:uid="{A7559456-E557-47CF-B836-A0EF1CA067E4}"/>
    <cellStyle name="Comma 33 4 6" xfId="10018" xr:uid="{8F2FE55C-E759-4603-8BDA-32E5772FE502}"/>
    <cellStyle name="Comma 33 5" xfId="905" xr:uid="{BB67E6B6-F64A-4E00-B595-16356D38A1FF}"/>
    <cellStyle name="Comma 33 5 2" xfId="1909" xr:uid="{1761F3C0-B87B-4946-A012-62BD9C1FBD8F}"/>
    <cellStyle name="Comma 33 5 2 2" xfId="4988" xr:uid="{CA0204A6-46C1-4FB9-BB31-6FAC31E6BE6A}"/>
    <cellStyle name="Comma 33 5 2 2 2" xfId="14041" xr:uid="{954CE5DA-45CA-48A0-9A5D-1FF9C2BC165F}"/>
    <cellStyle name="Comma 33 5 2 3" xfId="8002" xr:uid="{E51DF21A-B981-4BC3-92E6-17ED3A37A6B2}"/>
    <cellStyle name="Comma 33 5 2 3 2" xfId="17055" xr:uid="{321053B7-C4B5-4186-986F-30D2770AF201}"/>
    <cellStyle name="Comma 33 5 2 4" xfId="11023" xr:uid="{15B7631E-0F4D-4C35-B4DF-74821BC0E8BF}"/>
    <cellStyle name="Comma 33 5 3" xfId="2913" xr:uid="{2802C320-A384-44A2-8D2A-C62B2F010EFF}"/>
    <cellStyle name="Comma 33 5 3 2" xfId="5992" xr:uid="{075532B0-3883-4F66-B5CA-00DE5993C079}"/>
    <cellStyle name="Comma 33 5 3 2 2" xfId="15045" xr:uid="{72E69CFE-89EA-4D5C-9AFF-171E85B4BD6B}"/>
    <cellStyle name="Comma 33 5 3 3" xfId="9006" xr:uid="{04AB03EF-98A7-4CF2-ABD9-E7B8B1007428}"/>
    <cellStyle name="Comma 33 5 3 3 2" xfId="18059" xr:uid="{BF6BD314-B4DB-48FD-8672-35A63061CCA1}"/>
    <cellStyle name="Comma 33 5 3 4" xfId="12027" xr:uid="{98CBAB74-CDD5-4D5B-9EEA-E911E10CC462}"/>
    <cellStyle name="Comma 33 5 4" xfId="3984" xr:uid="{B32693CB-0573-4264-AC59-D5A8FB397A55}"/>
    <cellStyle name="Comma 33 5 4 2" xfId="13037" xr:uid="{C5E69BCF-FB94-4038-A557-9789B6E18702}"/>
    <cellStyle name="Comma 33 5 5" xfId="6998" xr:uid="{E6F80F48-7528-48A5-8706-FF6D2FF7EE8F}"/>
    <cellStyle name="Comma 33 5 5 2" xfId="16051" xr:uid="{FBE8A343-2FF0-4CBE-B451-3432F9A41950}"/>
    <cellStyle name="Comma 33 5 6" xfId="10019" xr:uid="{E2787851-5948-4C72-9695-5B719F82D597}"/>
    <cellStyle name="Comma 33 6" xfId="1354" xr:uid="{C358E82A-5246-4C90-82E0-F5AE3ABE72D0}"/>
    <cellStyle name="Comma 33 6 2" xfId="4433" xr:uid="{C1CA4248-1D02-4D0D-97CE-801DE8BAD09A}"/>
    <cellStyle name="Comma 33 6 2 2" xfId="13486" xr:uid="{C2723EB1-D6CB-45CE-BFE4-B5DA77781019}"/>
    <cellStyle name="Comma 33 6 3" xfId="7447" xr:uid="{85F50B4A-2967-46E4-911B-93EF06879803}"/>
    <cellStyle name="Comma 33 6 3 2" xfId="16500" xr:uid="{217A80BD-E547-476A-B091-6466C6371B98}"/>
    <cellStyle name="Comma 33 6 4" xfId="10468" xr:uid="{50EC75AA-DA29-4D38-90EF-027EF5308F38}"/>
    <cellStyle name="Comma 33 7" xfId="2358" xr:uid="{E373045F-0E11-4C41-A0D9-531B515D794E}"/>
    <cellStyle name="Comma 33 7 2" xfId="5437" xr:uid="{12E8B8F6-77DC-415B-969B-EFC2459D945D}"/>
    <cellStyle name="Comma 33 7 2 2" xfId="14490" xr:uid="{36923CAC-1C69-459F-AA66-98E6C57DDF43}"/>
    <cellStyle name="Comma 33 7 3" xfId="8451" xr:uid="{7805B014-933D-470C-A5FB-ADF0C26842F4}"/>
    <cellStyle name="Comma 33 7 3 2" xfId="17504" xr:uid="{B40BD739-87E5-4B0F-AC5A-F6362A7B4F65}"/>
    <cellStyle name="Comma 33 7 4" xfId="11472" xr:uid="{50E31818-14AB-49ED-99C4-D73BA3E1189E}"/>
    <cellStyle name="Comma 33 8" xfId="3427" xr:uid="{F97F2829-55ED-45C9-B33A-7D25481F0DA6}"/>
    <cellStyle name="Comma 33 8 2" xfId="12480" xr:uid="{4DF068E3-1B79-4127-9F7C-02C84C7B4077}"/>
    <cellStyle name="Comma 33 9" xfId="6441" xr:uid="{CD4E38B5-93A6-4D49-AF21-35A04145A4D3}"/>
    <cellStyle name="Comma 33 9 2" xfId="15494" xr:uid="{CE19D3DF-232F-4CB3-8BA7-B7F1EDF1EBBE}"/>
    <cellStyle name="Comma 34" xfId="388" xr:uid="{D61236C6-0BED-4342-868D-FC93FF8A71C6}"/>
    <cellStyle name="Comma 34 2" xfId="571" xr:uid="{EC5E8A21-DFFE-415B-AFCE-E8016BE35CB0}"/>
    <cellStyle name="Comma 34 2 2" xfId="906" xr:uid="{A0E8E466-585B-4825-8101-221C8506AD05}"/>
    <cellStyle name="Comma 34 2 2 2" xfId="1910" xr:uid="{DEBDBC9E-3559-4FBC-8AF5-AD93AF21B415}"/>
    <cellStyle name="Comma 34 2 2 2 2" xfId="4989" xr:uid="{1A193C8B-D410-40A0-A1CD-88CC610DC9A7}"/>
    <cellStyle name="Comma 34 2 2 2 2 2" xfId="14042" xr:uid="{953E14DC-D8E0-4235-81DC-41DC0268C733}"/>
    <cellStyle name="Comma 34 2 2 2 3" xfId="8003" xr:uid="{0998E25D-6878-4222-A08E-D83AB4988DAC}"/>
    <cellStyle name="Comma 34 2 2 2 3 2" xfId="17056" xr:uid="{887574A3-54F7-4929-AE84-FC0DCFF11114}"/>
    <cellStyle name="Comma 34 2 2 2 4" xfId="11024" xr:uid="{E4D29FB1-FD4E-4D16-94F0-C36E6A67845F}"/>
    <cellStyle name="Comma 34 2 2 3" xfId="2914" xr:uid="{9FBA81B4-AD8E-4017-8205-E3CFF80A1DB8}"/>
    <cellStyle name="Comma 34 2 2 3 2" xfId="5993" xr:uid="{0597D79C-5FD1-481A-B6BD-1CD91C82FDE5}"/>
    <cellStyle name="Comma 34 2 2 3 2 2" xfId="15046" xr:uid="{4C3F0E45-EF93-408B-AF22-D3AB1ABEB110}"/>
    <cellStyle name="Comma 34 2 2 3 3" xfId="9007" xr:uid="{D4904467-9DB4-4E07-A725-22B2743EDF24}"/>
    <cellStyle name="Comma 34 2 2 3 3 2" xfId="18060" xr:uid="{E2557DBF-EBFB-40EE-8813-C312CE486B7C}"/>
    <cellStyle name="Comma 34 2 2 3 4" xfId="12028" xr:uid="{BF7D0180-F0CE-4885-B43C-9071F1057A56}"/>
    <cellStyle name="Comma 34 2 2 4" xfId="3985" xr:uid="{7680D26C-60A9-425F-BC3E-39856457D504}"/>
    <cellStyle name="Comma 34 2 2 4 2" xfId="13038" xr:uid="{D62621E2-BF58-41BE-8D95-7F6E12BD5FBE}"/>
    <cellStyle name="Comma 34 2 2 5" xfId="6999" xr:uid="{263B9EC0-A68F-4DC7-AC30-78C0B896777F}"/>
    <cellStyle name="Comma 34 2 2 5 2" xfId="16052" xr:uid="{10D187D0-CCEB-4587-8ED3-1F2D1E7E49CE}"/>
    <cellStyle name="Comma 34 2 2 6" xfId="10020" xr:uid="{5966D1B7-0089-45AE-9908-EB062A0FE512}"/>
    <cellStyle name="Comma 34 2 3" xfId="907" xr:uid="{CA457887-17CC-4EA6-A192-4AD02E7F3A3A}"/>
    <cellStyle name="Comma 34 2 3 2" xfId="1911" xr:uid="{1C2AE6C9-DADC-4636-8944-6C65B472C324}"/>
    <cellStyle name="Comma 34 2 3 2 2" xfId="4990" xr:uid="{7DAFF134-8A09-48E0-80E1-E557C8F135AC}"/>
    <cellStyle name="Comma 34 2 3 2 2 2" xfId="14043" xr:uid="{7D84DA67-782A-484E-8FEA-BB3FE3D4B222}"/>
    <cellStyle name="Comma 34 2 3 2 3" xfId="8004" xr:uid="{2C46926A-F434-4C3F-A80E-842E4A6AD47C}"/>
    <cellStyle name="Comma 34 2 3 2 3 2" xfId="17057" xr:uid="{A3418607-BBBB-4995-B83F-AE8BD4C85758}"/>
    <cellStyle name="Comma 34 2 3 2 4" xfId="11025" xr:uid="{12FA216D-2E5C-4FE9-A72F-5559CDCB02E5}"/>
    <cellStyle name="Comma 34 2 3 3" xfId="2915" xr:uid="{075DDEA0-DE0F-43F7-A821-B5EB586BADA3}"/>
    <cellStyle name="Comma 34 2 3 3 2" xfId="5994" xr:uid="{74C59565-5AAD-43B6-86A6-329A1580BA42}"/>
    <cellStyle name="Comma 34 2 3 3 2 2" xfId="15047" xr:uid="{89B1A8A2-9656-496A-A201-96BCACEEEE4A}"/>
    <cellStyle name="Comma 34 2 3 3 3" xfId="9008" xr:uid="{A01B0390-9636-4A3D-B90E-E6E9CF947707}"/>
    <cellStyle name="Comma 34 2 3 3 3 2" xfId="18061" xr:uid="{C31F8E9F-6337-41D4-8C6A-54AC94083A0C}"/>
    <cellStyle name="Comma 34 2 3 3 4" xfId="12029" xr:uid="{7C1DA3C0-166D-42CE-BA65-89DF802C54C9}"/>
    <cellStyle name="Comma 34 2 3 4" xfId="3986" xr:uid="{AD2DBC99-2AB6-41FA-89AE-FB46559B4C6B}"/>
    <cellStyle name="Comma 34 2 3 4 2" xfId="13039" xr:uid="{7E944768-5EB0-439C-BD19-2ADAD6C3222F}"/>
    <cellStyle name="Comma 34 2 3 5" xfId="7000" xr:uid="{6F4A581B-9DC1-4C5F-8C25-CFFF7C43A0FA}"/>
    <cellStyle name="Comma 34 2 3 5 2" xfId="16053" xr:uid="{062B1D6C-1ABF-4C14-9F03-CF0F0A4A1F34}"/>
    <cellStyle name="Comma 34 2 3 6" xfId="10021" xr:uid="{F922539E-DE45-4A7A-81CC-9BFBD4749956}"/>
    <cellStyle name="Comma 34 2 4" xfId="1577" xr:uid="{E996A370-9F34-4B54-9765-99CD4C5D36E9}"/>
    <cellStyle name="Comma 34 2 4 2" xfId="4656" xr:uid="{D3437889-BB02-4DA8-A3D5-A70C48A2DDB0}"/>
    <cellStyle name="Comma 34 2 4 2 2" xfId="13709" xr:uid="{A94E695B-C8B2-4D1E-943F-665B0E83092D}"/>
    <cellStyle name="Comma 34 2 4 3" xfId="7670" xr:uid="{392A5B30-9402-4462-8528-B56E547CEF14}"/>
    <cellStyle name="Comma 34 2 4 3 2" xfId="16723" xr:uid="{CE8A04C4-7843-4218-8A9C-7728CED625B4}"/>
    <cellStyle name="Comma 34 2 4 4" xfId="10691" xr:uid="{ED65CA2C-1531-45B6-B3F6-42AD1FF87825}"/>
    <cellStyle name="Comma 34 2 5" xfId="2581" xr:uid="{94618CFF-EAC2-41AD-8B71-551C3587A4D2}"/>
    <cellStyle name="Comma 34 2 5 2" xfId="5660" xr:uid="{F5BD0968-734C-4419-9AF9-F795FC39DBB2}"/>
    <cellStyle name="Comma 34 2 5 2 2" xfId="14713" xr:uid="{880A2CFF-14ED-461F-B3F2-7B6ECE062B51}"/>
    <cellStyle name="Comma 34 2 5 3" xfId="8674" xr:uid="{0DB20696-36EC-49FE-BDCC-F5A7B1523614}"/>
    <cellStyle name="Comma 34 2 5 3 2" xfId="17727" xr:uid="{79255D90-BE0F-4175-B315-8727191CE3EB}"/>
    <cellStyle name="Comma 34 2 5 4" xfId="11695" xr:uid="{35DB4644-E05C-4361-A270-FDE4C196BC2A}"/>
    <cellStyle name="Comma 34 2 6" xfId="3652" xr:uid="{7DCD44F9-DDBF-4EBE-A0F0-1740FCF89BF7}"/>
    <cellStyle name="Comma 34 2 6 2" xfId="12705" xr:uid="{20598799-741D-4CD8-BEBE-9EC4417D79FA}"/>
    <cellStyle name="Comma 34 2 7" xfId="6666" xr:uid="{956DC75C-619B-4E21-8ACF-0BE473A3DE11}"/>
    <cellStyle name="Comma 34 2 7 2" xfId="15719" xr:uid="{ECA695C5-49CC-4152-A428-810274B79E13}"/>
    <cellStyle name="Comma 34 2 8" xfId="9686" xr:uid="{8BEAB644-D699-4224-B640-3B1F12AC802C}"/>
    <cellStyle name="Comma 34 3" xfId="908" xr:uid="{63B8E339-E806-4E9A-A111-6707155C18DF}"/>
    <cellStyle name="Comma 34 3 2" xfId="1912" xr:uid="{3E581E4C-668F-4C0F-B225-B2D3FFA4043D}"/>
    <cellStyle name="Comma 34 3 2 2" xfId="4991" xr:uid="{A7B6A89D-1B46-48A1-AED4-0CA3F0742B5C}"/>
    <cellStyle name="Comma 34 3 2 2 2" xfId="14044" xr:uid="{267E34B7-FDCB-43AF-B747-30A5FFC30F2B}"/>
    <cellStyle name="Comma 34 3 2 3" xfId="8005" xr:uid="{BC70C43D-4F07-4040-8734-34732C0D4C62}"/>
    <cellStyle name="Comma 34 3 2 3 2" xfId="17058" xr:uid="{0D6E24B3-660F-4E6E-895E-D991B8D32AA0}"/>
    <cellStyle name="Comma 34 3 2 4" xfId="11026" xr:uid="{81D2DA04-AFA6-4912-8777-FFB21631448D}"/>
    <cellStyle name="Comma 34 3 3" xfId="2916" xr:uid="{CDD4C230-DE67-4BDE-AF0F-4CAE886BA222}"/>
    <cellStyle name="Comma 34 3 3 2" xfId="5995" xr:uid="{C08A73A5-EBDD-4AA0-B8E0-A1F2A4144F90}"/>
    <cellStyle name="Comma 34 3 3 2 2" xfId="15048" xr:uid="{3B7E0AF8-B2FB-4163-9D5C-D945FF60FEDB}"/>
    <cellStyle name="Comma 34 3 3 3" xfId="9009" xr:uid="{4DE71B94-1766-4B47-8652-BD8511A486DD}"/>
    <cellStyle name="Comma 34 3 3 3 2" xfId="18062" xr:uid="{6300CA51-6867-414C-A69C-7545828FE2EE}"/>
    <cellStyle name="Comma 34 3 3 4" xfId="12030" xr:uid="{C530CE1E-89DB-4211-BB59-70A59E128D5C}"/>
    <cellStyle name="Comma 34 3 4" xfId="3987" xr:uid="{16BCE481-1FCB-41E0-A90F-CA25F8144EB6}"/>
    <cellStyle name="Comma 34 3 4 2" xfId="13040" xr:uid="{4CA210F5-DD39-4DBA-8C1D-B19AB440F9E6}"/>
    <cellStyle name="Comma 34 3 5" xfId="7001" xr:uid="{ACD04C83-6962-46FE-B29B-23BE5378F4CD}"/>
    <cellStyle name="Comma 34 3 5 2" xfId="16054" xr:uid="{390CD93F-CD1D-4587-B7A1-70989D318DC1}"/>
    <cellStyle name="Comma 34 3 6" xfId="10022" xr:uid="{AC6133D0-8A34-4581-A52D-C2621B686B4A}"/>
    <cellStyle name="Comma 34 4" xfId="909" xr:uid="{E2D07A1B-BF23-450C-99B3-145B41D36A9D}"/>
    <cellStyle name="Comma 34 4 2" xfId="1913" xr:uid="{5498DBB3-D0EA-4630-9791-7A782376686A}"/>
    <cellStyle name="Comma 34 4 2 2" xfId="4992" xr:uid="{5545E2A4-9952-4F8B-A3E8-3FD0DA24653D}"/>
    <cellStyle name="Comma 34 4 2 2 2" xfId="14045" xr:uid="{045A3B04-ECEA-40E0-9F14-6CB47681814F}"/>
    <cellStyle name="Comma 34 4 2 3" xfId="8006" xr:uid="{8DCFD8D9-432C-4349-8480-E671B248F2BC}"/>
    <cellStyle name="Comma 34 4 2 3 2" xfId="17059" xr:uid="{BCCFB5BA-67B9-4BC1-80EE-266090F89A71}"/>
    <cellStyle name="Comma 34 4 2 4" xfId="11027" xr:uid="{C7EF8B83-09C3-4419-80B4-AFFAF9D1D259}"/>
    <cellStyle name="Comma 34 4 3" xfId="2917" xr:uid="{35E37937-D244-4273-99C1-ACFD5448A17E}"/>
    <cellStyle name="Comma 34 4 3 2" xfId="5996" xr:uid="{32F34772-BABB-4A15-9903-87C87D506942}"/>
    <cellStyle name="Comma 34 4 3 2 2" xfId="15049" xr:uid="{A5960032-F2AE-4F7C-8003-1A14EBDAFF25}"/>
    <cellStyle name="Comma 34 4 3 3" xfId="9010" xr:uid="{AA5471E7-A178-470F-8F30-A69EC6142EBE}"/>
    <cellStyle name="Comma 34 4 3 3 2" xfId="18063" xr:uid="{5B34D46A-0CCD-43BF-AE66-BA556A26566F}"/>
    <cellStyle name="Comma 34 4 3 4" xfId="12031" xr:uid="{6D3D45F4-EE53-4590-B11A-62FAEB5D240B}"/>
    <cellStyle name="Comma 34 4 4" xfId="3988" xr:uid="{038B7278-9976-4D7E-8C5C-A037A6B475FC}"/>
    <cellStyle name="Comma 34 4 4 2" xfId="13041" xr:uid="{D2584145-CE8A-4A29-BB9C-B0B88F8B6C23}"/>
    <cellStyle name="Comma 34 4 5" xfId="7002" xr:uid="{4D3CF5BF-E346-4930-9107-077C46D43D08}"/>
    <cellStyle name="Comma 34 4 5 2" xfId="16055" xr:uid="{AA84CD52-0D62-40CA-983A-146A11D063EB}"/>
    <cellStyle name="Comma 34 4 6" xfId="10023" xr:uid="{0DD3A2C2-9398-4CAC-AAFB-ECC4F7A9471E}"/>
    <cellStyle name="Comma 34 5" xfId="1406" xr:uid="{24317DB1-C8AF-4AA8-81D3-7F214D26F97E}"/>
    <cellStyle name="Comma 34 5 2" xfId="4485" xr:uid="{B8ACB343-7179-40BA-9EE6-280E6E1BC152}"/>
    <cellStyle name="Comma 34 5 2 2" xfId="13538" xr:uid="{47529EBC-01E5-459B-907B-4B5973AC3505}"/>
    <cellStyle name="Comma 34 5 3" xfId="7499" xr:uid="{375A1357-4076-41B7-ADA7-6E5267E86E36}"/>
    <cellStyle name="Comma 34 5 3 2" xfId="16552" xr:uid="{728CE737-E1E8-4D1A-ACBE-CC7EB7C3EB7B}"/>
    <cellStyle name="Comma 34 5 4" xfId="10520" xr:uid="{29412867-B0A0-4098-BD2C-7D8FCCD51BA7}"/>
    <cellStyle name="Comma 34 6" xfId="2410" xr:uid="{AAFB0FF5-927B-4C38-9E7E-17AB008A61DD}"/>
    <cellStyle name="Comma 34 6 2" xfId="5489" xr:uid="{D1ABF004-BB4F-47D4-8D20-EAC75F3CC741}"/>
    <cellStyle name="Comma 34 6 2 2" xfId="14542" xr:uid="{09E43751-23EA-466E-9B4A-D9BE5014A38C}"/>
    <cellStyle name="Comma 34 6 3" xfId="8503" xr:uid="{F26C0D36-B511-42E6-BDBF-900A207903E4}"/>
    <cellStyle name="Comma 34 6 3 2" xfId="17556" xr:uid="{9822DCD2-8280-4D8E-AE41-A5AECF995CB3}"/>
    <cellStyle name="Comma 34 6 4" xfId="11524" xr:uid="{8269B281-921A-4303-A1FF-6A5733F2B493}"/>
    <cellStyle name="Comma 34 7" xfId="3480" xr:uid="{678F7DB5-0B86-494A-9DEC-5E7B9C834F19}"/>
    <cellStyle name="Comma 34 7 2" xfId="12533" xr:uid="{DE1A5C5D-DD57-44BF-AEDA-C47FB8005B49}"/>
    <cellStyle name="Comma 34 8" xfId="6494" xr:uid="{43868681-8A96-4D8D-80DF-248837279B3A}"/>
    <cellStyle name="Comma 34 8 2" xfId="15547" xr:uid="{4A4398B9-F2FB-45D4-95E6-B54BFA221113}"/>
    <cellStyle name="Comma 34 9" xfId="9514" xr:uid="{3CACC7B4-88ED-42FF-9761-58A799488221}"/>
    <cellStyle name="Comma 35" xfId="389" xr:uid="{B15B677F-3CA3-4293-93D7-21745774E558}"/>
    <cellStyle name="Comma 35 2" xfId="910" xr:uid="{B8CCC67E-B054-4BD2-8CD0-3EA442933912}"/>
    <cellStyle name="Comma 35 2 2" xfId="1914" xr:uid="{B567F244-0885-4F02-941C-76FD2AE603D0}"/>
    <cellStyle name="Comma 35 2 2 2" xfId="4993" xr:uid="{7A43ACE3-EE77-417D-BF03-DEE6D7D764EE}"/>
    <cellStyle name="Comma 35 2 2 2 2" xfId="14046" xr:uid="{A5D064E6-1E85-42A0-917B-4521B62254E4}"/>
    <cellStyle name="Comma 35 2 2 3" xfId="8007" xr:uid="{1970439C-486C-4926-ABD3-E5CC86171CB3}"/>
    <cellStyle name="Comma 35 2 2 3 2" xfId="17060" xr:uid="{4413B1D6-43CB-4865-B0A7-1BC93DAB1B87}"/>
    <cellStyle name="Comma 35 2 2 4" xfId="11028" xr:uid="{52DFD01E-1AB1-4210-81C7-7D3C4BFC03BD}"/>
    <cellStyle name="Comma 35 2 3" xfId="2918" xr:uid="{73FC3FB6-5ABA-441E-B673-DF3D84E6BDE9}"/>
    <cellStyle name="Comma 35 2 3 2" xfId="5997" xr:uid="{A0C09AF2-3880-4BB5-B693-674D7EC48322}"/>
    <cellStyle name="Comma 35 2 3 2 2" xfId="15050" xr:uid="{0789186C-C206-4DAB-9007-FFF74438F649}"/>
    <cellStyle name="Comma 35 2 3 3" xfId="9011" xr:uid="{4A3BCCC7-F601-4D3D-888B-1AADDEE82A0B}"/>
    <cellStyle name="Comma 35 2 3 3 2" xfId="18064" xr:uid="{F094740E-D4BB-4D4C-81A1-52535F303FAC}"/>
    <cellStyle name="Comma 35 2 3 4" xfId="12032" xr:uid="{F090ADD0-0D52-44CF-9864-73782A79BF04}"/>
    <cellStyle name="Comma 35 2 4" xfId="3989" xr:uid="{ACECC191-3855-49C2-AE45-20A2FF4DF0AA}"/>
    <cellStyle name="Comma 35 2 4 2" xfId="13042" xr:uid="{F9C57A4D-428E-4488-84ED-123949488AA3}"/>
    <cellStyle name="Comma 35 2 5" xfId="7003" xr:uid="{75F3119F-96ED-432A-B992-32B6DB26D352}"/>
    <cellStyle name="Comma 35 2 5 2" xfId="16056" xr:uid="{AD5FF49E-2B4F-49FE-A9D3-1B93594BC7A9}"/>
    <cellStyle name="Comma 35 2 6" xfId="10024" xr:uid="{EEB3267E-DBE8-41E7-99C2-A82495779A8E}"/>
    <cellStyle name="Comma 35 3" xfId="911" xr:uid="{D9D578BA-F50F-40AD-B069-6267B9408DEB}"/>
    <cellStyle name="Comma 35 3 2" xfId="1915" xr:uid="{319311AB-66A5-4F05-9A3E-5521904A1B8E}"/>
    <cellStyle name="Comma 35 3 2 2" xfId="4994" xr:uid="{908514B7-040F-42B3-831B-8124C2703688}"/>
    <cellStyle name="Comma 35 3 2 2 2" xfId="14047" xr:uid="{FAF32D08-A158-4AED-AD63-D6F3574ABF08}"/>
    <cellStyle name="Comma 35 3 2 3" xfId="8008" xr:uid="{375C7832-FF93-4AB2-915D-810F0010F5BE}"/>
    <cellStyle name="Comma 35 3 2 3 2" xfId="17061" xr:uid="{FC64D8AB-BD76-43A3-B08C-BBF1F3103EF2}"/>
    <cellStyle name="Comma 35 3 2 4" xfId="11029" xr:uid="{D07C148E-934E-4D45-B4BC-4C3DB67A96D9}"/>
    <cellStyle name="Comma 35 3 3" xfId="2919" xr:uid="{4FED4287-BD17-482C-8726-39FE4CE07A4B}"/>
    <cellStyle name="Comma 35 3 3 2" xfId="5998" xr:uid="{B5DC6780-C80B-440A-A625-12E042E0BD6F}"/>
    <cellStyle name="Comma 35 3 3 2 2" xfId="15051" xr:uid="{5F57652A-65E4-4A78-AEF2-F9FD301BFA1B}"/>
    <cellStyle name="Comma 35 3 3 3" xfId="9012" xr:uid="{49677BD4-645C-4BDB-832C-7EF424ECB19C}"/>
    <cellStyle name="Comma 35 3 3 3 2" xfId="18065" xr:uid="{97FE8636-F0FB-4B48-A603-7464A4210A1E}"/>
    <cellStyle name="Comma 35 3 3 4" xfId="12033" xr:uid="{081047C5-1B0A-4BDE-A1EF-215A35354347}"/>
    <cellStyle name="Comma 35 3 4" xfId="3990" xr:uid="{FF163F2E-E3BA-4846-AEBD-87279AD824BB}"/>
    <cellStyle name="Comma 35 3 4 2" xfId="13043" xr:uid="{F7C6A758-9CB1-47C3-A0BD-9E3F04DE2753}"/>
    <cellStyle name="Comma 35 3 5" xfId="7004" xr:uid="{29D71AB8-0FBB-42F3-BD53-D397BEDE51C3}"/>
    <cellStyle name="Comma 35 3 5 2" xfId="16057" xr:uid="{D20AD57F-15FB-4F2A-BB70-67D829EF90E2}"/>
    <cellStyle name="Comma 35 3 6" xfId="10025" xr:uid="{E468BAF9-BC38-4CE7-A2FA-EF02BDDA2D59}"/>
    <cellStyle name="Comma 35 4" xfId="1407" xr:uid="{EF845BC1-05B0-4CD3-B863-1CB95F5BBCF6}"/>
    <cellStyle name="Comma 35 4 2" xfId="4486" xr:uid="{E29EAFEF-5314-47A1-80E7-636DC6D60B84}"/>
    <cellStyle name="Comma 35 4 2 2" xfId="13539" xr:uid="{86331E63-A00D-485D-93FC-B8AF9B8E7FF6}"/>
    <cellStyle name="Comma 35 4 3" xfId="7500" xr:uid="{1FC79002-AFA4-44A9-9272-C85BCBF21530}"/>
    <cellStyle name="Comma 35 4 3 2" xfId="16553" xr:uid="{EAFF436E-838F-4CAD-BBFB-6B57B740B42B}"/>
    <cellStyle name="Comma 35 4 4" xfId="10521" xr:uid="{23AB93BD-E6B7-4AC3-A8D8-ED337D55ACE7}"/>
    <cellStyle name="Comma 35 5" xfId="2411" xr:uid="{9CBF0EF3-CCF1-43D6-BDE4-30033E3CF9D5}"/>
    <cellStyle name="Comma 35 5 2" xfId="5490" xr:uid="{95D4BB74-746A-4570-B7EB-6C6C71DC1DE8}"/>
    <cellStyle name="Comma 35 5 2 2" xfId="14543" xr:uid="{466A7608-F5C3-4D52-8B36-6449EA76D16F}"/>
    <cellStyle name="Comma 35 5 3" xfId="8504" xr:uid="{17E1C16C-F7B5-4617-8AD0-ED08840C86BD}"/>
    <cellStyle name="Comma 35 5 3 2" xfId="17557" xr:uid="{32DA38AA-532A-4A03-86D8-4AA66D7D6707}"/>
    <cellStyle name="Comma 35 5 4" xfId="11525" xr:uid="{3F21EDB9-0445-4973-99B3-09B882DC3FF9}"/>
    <cellStyle name="Comma 35 6" xfId="3481" xr:uid="{500106DC-5D2A-46CA-8E05-B475DA830807}"/>
    <cellStyle name="Comma 35 6 2" xfId="12534" xr:uid="{535D6353-0A34-4B36-BCEB-B7663626C241}"/>
    <cellStyle name="Comma 35 7" xfId="6495" xr:uid="{A10B620B-F717-4858-AA02-DADAF82F5779}"/>
    <cellStyle name="Comma 35 7 2" xfId="15548" xr:uid="{654B6C8A-9290-4BCF-A979-FEB23D806626}"/>
    <cellStyle name="Comma 35 8" xfId="9515" xr:uid="{FB9E77B3-B2CC-4098-9AC8-20E09B120305}"/>
    <cellStyle name="Comma 36" xfId="572" xr:uid="{3A363EC8-71DA-4F87-824D-7934010F5839}"/>
    <cellStyle name="Comma 36 2" xfId="912" xr:uid="{8D94F3C4-D64C-4645-A0DD-1465A2552D60}"/>
    <cellStyle name="Comma 36 2 2" xfId="1916" xr:uid="{E1B1BC63-556A-4EB2-BD1F-AFB1A9977E93}"/>
    <cellStyle name="Comma 36 2 2 2" xfId="4995" xr:uid="{63444BDC-8157-44BD-915D-80CF3E72F021}"/>
    <cellStyle name="Comma 36 2 2 2 2" xfId="14048" xr:uid="{DD92A6FE-21CE-4884-9F59-6AA5984C7349}"/>
    <cellStyle name="Comma 36 2 2 3" xfId="8009" xr:uid="{1428B469-CDDB-4014-9ECC-71654FB2D4E1}"/>
    <cellStyle name="Comma 36 2 2 3 2" xfId="17062" xr:uid="{ABB10035-6E7F-4881-902C-01695A6D3B0B}"/>
    <cellStyle name="Comma 36 2 2 4" xfId="11030" xr:uid="{406686DC-1D1C-4682-9887-D89AB386C648}"/>
    <cellStyle name="Comma 36 2 3" xfId="2920" xr:uid="{10A7462C-8457-45AB-A4D4-C3CA14EEAFF7}"/>
    <cellStyle name="Comma 36 2 3 2" xfId="5999" xr:uid="{DB455CFC-DA18-4D5F-92C7-94541F2A945B}"/>
    <cellStyle name="Comma 36 2 3 2 2" xfId="15052" xr:uid="{39EE9CC6-D37E-4085-B9DA-ADDC07905707}"/>
    <cellStyle name="Comma 36 2 3 3" xfId="9013" xr:uid="{D77785D3-7813-442C-8042-F262C61A92C6}"/>
    <cellStyle name="Comma 36 2 3 3 2" xfId="18066" xr:uid="{7474F36D-7E11-4C48-B7A8-F33335807E7D}"/>
    <cellStyle name="Comma 36 2 3 4" xfId="12034" xr:uid="{302852F4-82CB-41CC-AC2F-C03B19FA5000}"/>
    <cellStyle name="Comma 36 2 4" xfId="3991" xr:uid="{0023AA7C-CC6C-48EE-81EF-DDB2B42B611A}"/>
    <cellStyle name="Comma 36 2 4 2" xfId="13044" xr:uid="{330AC61E-63B4-45A6-84B7-2DD8CCFDA8FA}"/>
    <cellStyle name="Comma 36 2 5" xfId="7005" xr:uid="{D55AFBB1-6C21-4270-8EDB-E6CBD376EECF}"/>
    <cellStyle name="Comma 36 2 5 2" xfId="16058" xr:uid="{A498616C-2548-4622-879B-5FC57ECC1990}"/>
    <cellStyle name="Comma 36 2 6" xfId="10026" xr:uid="{8A1CA78D-00F2-401C-ADDA-FB0F3AE390C9}"/>
    <cellStyle name="Comma 36 3" xfId="1578" xr:uid="{C9C18307-E1C9-4EF4-8457-F3B3F6502249}"/>
    <cellStyle name="Comma 36 3 2" xfId="4657" xr:uid="{05E5D210-9F80-4AD1-BE98-E6DD46BA8895}"/>
    <cellStyle name="Comma 36 3 2 2" xfId="13710" xr:uid="{DF244EF7-3086-4535-955C-C24DBDEF7D35}"/>
    <cellStyle name="Comma 36 3 3" xfId="7671" xr:uid="{D9DC49A3-B8CF-402F-93E7-CB033A2CC11B}"/>
    <cellStyle name="Comma 36 3 3 2" xfId="16724" xr:uid="{23FA86A7-A25A-42A1-ADED-5DDE601D15B1}"/>
    <cellStyle name="Comma 36 3 4" xfId="10692" xr:uid="{5521BEAA-08BD-4E13-8A06-F5E8D10EBC28}"/>
    <cellStyle name="Comma 36 4" xfId="2582" xr:uid="{0B2EC1A0-A717-4E72-864B-67B6AD6B7924}"/>
    <cellStyle name="Comma 36 4 2" xfId="5661" xr:uid="{76ADFFD5-2FB6-4A45-BE8B-3651B8F349F3}"/>
    <cellStyle name="Comma 36 4 2 2" xfId="14714" xr:uid="{6E71F038-86E7-41DB-8D8A-6971D7403819}"/>
    <cellStyle name="Comma 36 4 3" xfId="8675" xr:uid="{92938800-5B4E-46E0-B8FE-8231E97D14EC}"/>
    <cellStyle name="Comma 36 4 3 2" xfId="17728" xr:uid="{7701A6F2-C66B-40BF-A49F-57A255844A2C}"/>
    <cellStyle name="Comma 36 4 4" xfId="11696" xr:uid="{DE17A80F-7E57-4131-9DDD-BEB1F04C5710}"/>
    <cellStyle name="Comma 36 5" xfId="3653" xr:uid="{D5870C99-A3A9-476A-B735-E22263397B83}"/>
    <cellStyle name="Comma 36 5 2" xfId="12706" xr:uid="{5189ADBB-A965-4A57-9988-8A2A51ED02A1}"/>
    <cellStyle name="Comma 36 6" xfId="6667" xr:uid="{4A543F6E-CB50-40FB-8EB2-128E525B3B1A}"/>
    <cellStyle name="Comma 36 6 2" xfId="15720" xr:uid="{1F0E3247-E3B2-4A86-8BEE-9F831A2FAC61}"/>
    <cellStyle name="Comma 36 7" xfId="9687" xr:uid="{AAE7DF7F-1A39-4A0F-AFE6-1DCEFA0153C9}"/>
    <cellStyle name="Comma 37" xfId="9346" xr:uid="{8ABE3198-2DC6-4149-8456-DF5683E50956}"/>
    <cellStyle name="Comma 38" xfId="18404" xr:uid="{62CAEE57-FE22-4A2C-8E96-2AB39D1D8FE4}"/>
    <cellStyle name="Comma 39" xfId="18405" xr:uid="{07EF0115-D86B-4DF9-A70B-8652FB87AC45}"/>
    <cellStyle name="Comma 4" xfId="114" xr:uid="{0297A51B-95DE-4348-B014-8437B4A570D4}"/>
    <cellStyle name="Comma 4 10" xfId="2283" xr:uid="{4E232A04-5CCE-476C-A116-454A64E45A10}"/>
    <cellStyle name="Comma 4 10 2" xfId="5362" xr:uid="{67899671-F772-429A-BABF-74825D614B5F}"/>
    <cellStyle name="Comma 4 10 2 2" xfId="14415" xr:uid="{9C4FF0ED-FB10-4248-8110-4D5AD66CD718}"/>
    <cellStyle name="Comma 4 10 3" xfId="8376" xr:uid="{BBD03BF9-DF1E-43B0-A378-56730D40CB6F}"/>
    <cellStyle name="Comma 4 10 3 2" xfId="17429" xr:uid="{367D8594-D4B4-4017-A7F2-DBC3070B9FD8}"/>
    <cellStyle name="Comma 4 10 4" xfId="11397" xr:uid="{C3D9CC81-4FF8-42FB-9FB3-B07D3258420B}"/>
    <cellStyle name="Comma 4 11" xfId="3352" xr:uid="{3F35B3B3-0DD3-4A17-8412-DD16E7DB5A41}"/>
    <cellStyle name="Comma 4 11 2" xfId="12405" xr:uid="{9FED6A31-AC73-4A31-A04B-263018542126}"/>
    <cellStyle name="Comma 4 12" xfId="6366" xr:uid="{E1A58F1F-FDA7-4284-B79D-5A3C2C0B04D0}"/>
    <cellStyle name="Comma 4 12 2" xfId="15419" xr:uid="{05AE2F0C-6835-4A03-9248-3B9712979178}"/>
    <cellStyle name="Comma 4 13" xfId="9386" xr:uid="{58AC6853-9FEC-4C8A-B589-FDFABE7EAA04}"/>
    <cellStyle name="Comma 4 2" xfId="249" xr:uid="{812CA354-24E3-4608-9C2F-6CA7B56CF266}"/>
    <cellStyle name="Comma 4 2 10" xfId="9451" xr:uid="{9C0257CB-EC9D-40AB-86B4-20D461EECED1}"/>
    <cellStyle name="Comma 4 2 2" xfId="349" xr:uid="{74155849-82D7-41AB-9CF3-95656EAB9C06}"/>
    <cellStyle name="Comma 4 2 2 2" xfId="547" xr:uid="{2513A43F-BA58-4F0A-8DC5-B762BF108995}"/>
    <cellStyle name="Comma 4 2 2 2 2" xfId="913" xr:uid="{0D636D46-A1BC-4E13-9134-8A7307FAD5D4}"/>
    <cellStyle name="Comma 4 2 2 2 2 2" xfId="1917" xr:uid="{7EB52B3D-1DAC-4140-AA3F-9C56C80EE9FA}"/>
    <cellStyle name="Comma 4 2 2 2 2 2 2" xfId="4996" xr:uid="{EE8D72C4-618E-4321-872E-1E3F4D31A55F}"/>
    <cellStyle name="Comma 4 2 2 2 2 2 2 2" xfId="14049" xr:uid="{D7BF8AF8-DF43-4A6A-9C59-FBE07B7FF7AB}"/>
    <cellStyle name="Comma 4 2 2 2 2 2 3" xfId="8010" xr:uid="{35D81214-E983-41AD-B8A4-ACD0CF346974}"/>
    <cellStyle name="Comma 4 2 2 2 2 2 3 2" xfId="17063" xr:uid="{0FD75E78-6D3D-4E1A-BD91-47FAA863CFD8}"/>
    <cellStyle name="Comma 4 2 2 2 2 2 4" xfId="11031" xr:uid="{B1F746B0-C476-4D44-A5DE-5DEC12C6C8B0}"/>
    <cellStyle name="Comma 4 2 2 2 2 3" xfId="2921" xr:uid="{FC617C99-363E-4ACB-8FCF-CF43F8FF8DA7}"/>
    <cellStyle name="Comma 4 2 2 2 2 3 2" xfId="6000" xr:uid="{013CBB16-EFC3-4880-9CC5-1BFDB5BFAAFB}"/>
    <cellStyle name="Comma 4 2 2 2 2 3 2 2" xfId="15053" xr:uid="{6B75964B-ADAC-4F35-ACB6-E296BBCB04AC}"/>
    <cellStyle name="Comma 4 2 2 2 2 3 3" xfId="9014" xr:uid="{1A2FBB2D-9DA8-47F3-A1D1-A6CB8C7778D4}"/>
    <cellStyle name="Comma 4 2 2 2 2 3 3 2" xfId="18067" xr:uid="{E0371634-0242-416A-A74E-608EE3332D2B}"/>
    <cellStyle name="Comma 4 2 2 2 2 3 4" xfId="12035" xr:uid="{CA70AA11-3E80-4027-8CED-DD6D14F2B231}"/>
    <cellStyle name="Comma 4 2 2 2 2 4" xfId="3992" xr:uid="{E7231FEF-0D3C-452B-92D4-BD91655A228E}"/>
    <cellStyle name="Comma 4 2 2 2 2 4 2" xfId="13045" xr:uid="{9BBAA6D7-BDEC-46FD-B0A1-EB70A9690EA8}"/>
    <cellStyle name="Comma 4 2 2 2 2 5" xfId="7006" xr:uid="{C701B551-86B3-494C-ACD0-CD27639F425A}"/>
    <cellStyle name="Comma 4 2 2 2 2 5 2" xfId="16059" xr:uid="{FD02E280-DB8D-4276-9F80-B7CA46AD9212}"/>
    <cellStyle name="Comma 4 2 2 2 2 6" xfId="10027" xr:uid="{0D508ADF-9FA4-4961-B5D4-0330DEBF36E6}"/>
    <cellStyle name="Comma 4 2 2 2 3" xfId="914" xr:uid="{05BD1F8D-812A-40D0-A866-9499263BE03C}"/>
    <cellStyle name="Comma 4 2 2 2 3 2" xfId="1918" xr:uid="{F0304437-74CE-4052-A131-1D94F0CFDDD0}"/>
    <cellStyle name="Comma 4 2 2 2 3 2 2" xfId="4997" xr:uid="{5FB5B0FE-1335-40D3-B80B-8FF88E4CFB4A}"/>
    <cellStyle name="Comma 4 2 2 2 3 2 2 2" xfId="14050" xr:uid="{7B32DBA8-7492-480A-9DE6-2D5CF169E892}"/>
    <cellStyle name="Comma 4 2 2 2 3 2 3" xfId="8011" xr:uid="{A7BCEFDC-A046-4C08-9E0E-7681401E7DEC}"/>
    <cellStyle name="Comma 4 2 2 2 3 2 3 2" xfId="17064" xr:uid="{2CCC5DBA-41B6-4A5A-B069-549968D16461}"/>
    <cellStyle name="Comma 4 2 2 2 3 2 4" xfId="11032" xr:uid="{BB74ED1F-65E3-4633-BD1C-F6DBEB3876DC}"/>
    <cellStyle name="Comma 4 2 2 2 3 3" xfId="2922" xr:uid="{5DFF1079-96A6-44A7-903F-99975E8E2267}"/>
    <cellStyle name="Comma 4 2 2 2 3 3 2" xfId="6001" xr:uid="{E4BECBBD-54C9-49E1-A052-0B8141CA9DE4}"/>
    <cellStyle name="Comma 4 2 2 2 3 3 2 2" xfId="15054" xr:uid="{664B0ABD-219E-43EF-BDE7-7335F2A283C6}"/>
    <cellStyle name="Comma 4 2 2 2 3 3 3" xfId="9015" xr:uid="{E1B569F2-28C0-4415-A5FD-AC86BD334235}"/>
    <cellStyle name="Comma 4 2 2 2 3 3 3 2" xfId="18068" xr:uid="{75EEABDB-D49E-4064-A824-28A90450D674}"/>
    <cellStyle name="Comma 4 2 2 2 3 3 4" xfId="12036" xr:uid="{B39244D0-7D47-4BC9-9265-C0F85F6BE99E}"/>
    <cellStyle name="Comma 4 2 2 2 3 4" xfId="3993" xr:uid="{0BE9C74B-DAC3-406C-8009-77D2D8A2AAA8}"/>
    <cellStyle name="Comma 4 2 2 2 3 4 2" xfId="13046" xr:uid="{63D93730-B0EC-425B-A013-FE56CE44416E}"/>
    <cellStyle name="Comma 4 2 2 2 3 5" xfId="7007" xr:uid="{CECCE1CD-F195-4802-AA5E-6FD9D74326A9}"/>
    <cellStyle name="Comma 4 2 2 2 3 5 2" xfId="16060" xr:uid="{B3F4ECD8-A61B-4B0F-9312-CBF1EB2FE4FD}"/>
    <cellStyle name="Comma 4 2 2 2 3 6" xfId="10028" xr:uid="{C074D105-8E01-48D1-8B6B-62D3A461AD02}"/>
    <cellStyle name="Comma 4 2 2 2 4" xfId="1554" xr:uid="{015BCBD6-A666-47F4-ADBD-F570CC6D9AAE}"/>
    <cellStyle name="Comma 4 2 2 2 4 2" xfId="4633" xr:uid="{23AC716C-6403-477F-B228-7C1609AA2409}"/>
    <cellStyle name="Comma 4 2 2 2 4 2 2" xfId="13686" xr:uid="{116FC15B-60BE-4668-9810-99D01071FAD4}"/>
    <cellStyle name="Comma 4 2 2 2 4 3" xfId="7647" xr:uid="{C548EED3-B2F8-49B1-BEDA-EC06823DC854}"/>
    <cellStyle name="Comma 4 2 2 2 4 3 2" xfId="16700" xr:uid="{4CB0BE13-0A09-4F77-AC03-37C207A9D962}"/>
    <cellStyle name="Comma 4 2 2 2 4 4" xfId="10668" xr:uid="{96D2D0DE-5786-45A6-B044-46D06068C85F}"/>
    <cellStyle name="Comma 4 2 2 2 5" xfId="2558" xr:uid="{7085117A-BE34-4B93-8FD0-D1940171B03C}"/>
    <cellStyle name="Comma 4 2 2 2 5 2" xfId="5637" xr:uid="{EAA61F62-F6B8-4A81-9D61-FB84D10ACE65}"/>
    <cellStyle name="Comma 4 2 2 2 5 2 2" xfId="14690" xr:uid="{FBBACF3B-2596-4922-8505-F214CAED8A59}"/>
    <cellStyle name="Comma 4 2 2 2 5 3" xfId="8651" xr:uid="{D926EFED-B03A-4AE7-BAE8-6A4D8EF0B51A}"/>
    <cellStyle name="Comma 4 2 2 2 5 3 2" xfId="17704" xr:uid="{C423E37A-B427-4579-A94E-0B1D6E280E9B}"/>
    <cellStyle name="Comma 4 2 2 2 5 4" xfId="11672" xr:uid="{19E294BE-84F9-4DAB-A4EF-EAE2325386B9}"/>
    <cellStyle name="Comma 4 2 2 2 6" xfId="3628" xr:uid="{C2FA9DA1-563A-469A-AD60-451D6A21B5B4}"/>
    <cellStyle name="Comma 4 2 2 2 6 2" xfId="12681" xr:uid="{C3B774C7-4839-4F1F-80D6-4B1CD7934777}"/>
    <cellStyle name="Comma 4 2 2 2 7" xfId="6642" xr:uid="{F5D99812-4D43-4CC6-8EB7-CF761C9BFBB6}"/>
    <cellStyle name="Comma 4 2 2 2 7 2" xfId="15695" xr:uid="{E14D236D-7805-493D-B60C-D642302373E7}"/>
    <cellStyle name="Comma 4 2 2 2 8" xfId="9662" xr:uid="{970E7E21-3573-425D-82DE-5433E0626A1A}"/>
    <cellStyle name="Comma 4 2 2 3" xfId="915" xr:uid="{B32D9111-DA5D-4738-A26B-C43BA933E78B}"/>
    <cellStyle name="Comma 4 2 2 3 2" xfId="1919" xr:uid="{7C5AA965-04BA-4618-9533-AB10B2151852}"/>
    <cellStyle name="Comma 4 2 2 3 2 2" xfId="4998" xr:uid="{6C8E6B29-66AB-45EE-B4C1-357C0F555432}"/>
    <cellStyle name="Comma 4 2 2 3 2 2 2" xfId="14051" xr:uid="{5165A57F-6B77-4E2E-AE8F-A1C81C293A17}"/>
    <cellStyle name="Comma 4 2 2 3 2 3" xfId="8012" xr:uid="{5330C81C-776C-416F-9DF9-8CBB7CE2D04B}"/>
    <cellStyle name="Comma 4 2 2 3 2 3 2" xfId="17065" xr:uid="{888F4687-21B9-4F74-B19B-222383E4070F}"/>
    <cellStyle name="Comma 4 2 2 3 2 4" xfId="11033" xr:uid="{37F738CF-0FCA-4438-A1AB-B079C7EED789}"/>
    <cellStyle name="Comma 4 2 2 3 3" xfId="2923" xr:uid="{D130E62D-3FDB-4CA8-92EA-C57C9BF45A2E}"/>
    <cellStyle name="Comma 4 2 2 3 3 2" xfId="6002" xr:uid="{CB2786F2-A2B4-4021-A300-BF6123BA4FF1}"/>
    <cellStyle name="Comma 4 2 2 3 3 2 2" xfId="15055" xr:uid="{F5C65612-64DF-49C7-AF2E-ACED7E5AE5EF}"/>
    <cellStyle name="Comma 4 2 2 3 3 3" xfId="9016" xr:uid="{F68E84A5-011A-4DD9-8153-B1ED2BC54E30}"/>
    <cellStyle name="Comma 4 2 2 3 3 3 2" xfId="18069" xr:uid="{7C7D1FEF-997C-4634-8F48-CB16A98FB7CD}"/>
    <cellStyle name="Comma 4 2 2 3 3 4" xfId="12037" xr:uid="{7BAF0897-755E-48DA-8E4E-CF76040F9973}"/>
    <cellStyle name="Comma 4 2 2 3 4" xfId="3994" xr:uid="{4B07EA42-2D10-431A-9359-A4B167B1903D}"/>
    <cellStyle name="Comma 4 2 2 3 4 2" xfId="13047" xr:uid="{C0104FDF-9E7E-4625-84AB-7EAA44B0C2E5}"/>
    <cellStyle name="Comma 4 2 2 3 5" xfId="7008" xr:uid="{EBE1D4E0-82D5-4687-9BE0-BC3A78F64F20}"/>
    <cellStyle name="Comma 4 2 2 3 5 2" xfId="16061" xr:uid="{A63F9242-1348-42EB-9550-0D532208353B}"/>
    <cellStyle name="Comma 4 2 2 3 6" xfId="10029" xr:uid="{E207CD78-3058-48F3-9739-0ACC068A77B7}"/>
    <cellStyle name="Comma 4 2 2 4" xfId="916" xr:uid="{212700D3-1489-4F41-84B2-E1025F39CBAC}"/>
    <cellStyle name="Comma 4 2 2 4 2" xfId="1920" xr:uid="{703ED975-03D5-4613-9BBB-C34540E20E2C}"/>
    <cellStyle name="Comma 4 2 2 4 2 2" xfId="4999" xr:uid="{BF0C4324-66A2-451D-B4A1-80B7BC4812FD}"/>
    <cellStyle name="Comma 4 2 2 4 2 2 2" xfId="14052" xr:uid="{EF14541E-A779-4FD6-8920-EF5380B8B9D9}"/>
    <cellStyle name="Comma 4 2 2 4 2 3" xfId="8013" xr:uid="{E1A96A3F-BE6F-4B0C-BC91-6C55808BC7F4}"/>
    <cellStyle name="Comma 4 2 2 4 2 3 2" xfId="17066" xr:uid="{E4B8624A-772E-4CAE-8906-A6B382EC221C}"/>
    <cellStyle name="Comma 4 2 2 4 2 4" xfId="11034" xr:uid="{10273C61-743C-4298-B16D-AAE97F048114}"/>
    <cellStyle name="Comma 4 2 2 4 3" xfId="2924" xr:uid="{F5330AAD-106D-44E9-8EE9-FAAF61B7DAE8}"/>
    <cellStyle name="Comma 4 2 2 4 3 2" xfId="6003" xr:uid="{EB1BF294-3856-4590-AE83-B3F5235F02EA}"/>
    <cellStyle name="Comma 4 2 2 4 3 2 2" xfId="15056" xr:uid="{1CDED37C-0867-4686-A7BD-282056F7C596}"/>
    <cellStyle name="Comma 4 2 2 4 3 3" xfId="9017" xr:uid="{E86339D8-07A4-4636-8CC3-CB059AFF4860}"/>
    <cellStyle name="Comma 4 2 2 4 3 3 2" xfId="18070" xr:uid="{E8450905-5EAD-4A3D-8BEF-DC07768AC5B8}"/>
    <cellStyle name="Comma 4 2 2 4 3 4" xfId="12038" xr:uid="{DAEEFB4A-6745-42B1-B447-12C07CA84513}"/>
    <cellStyle name="Comma 4 2 2 4 4" xfId="3995" xr:uid="{E0CEB339-96AC-486B-BE44-AC6DB414AC2F}"/>
    <cellStyle name="Comma 4 2 2 4 4 2" xfId="13048" xr:uid="{7E0D25DB-4AB6-4001-BA13-669A9A58983A}"/>
    <cellStyle name="Comma 4 2 2 4 5" xfId="7009" xr:uid="{0DC044EB-FBBF-48B0-970D-04BF8D59CEB6}"/>
    <cellStyle name="Comma 4 2 2 4 5 2" xfId="16062" xr:uid="{CAA2250C-A4F5-4ACA-BF01-3AE989C8D7AA}"/>
    <cellStyle name="Comma 4 2 2 4 6" xfId="10030" xr:uid="{D4559729-9A5F-4B26-BC3F-08006EA4F587}"/>
    <cellStyle name="Comma 4 2 2 5" xfId="1383" xr:uid="{29610BDA-6E1A-418E-9743-8637C9F8398A}"/>
    <cellStyle name="Comma 4 2 2 5 2" xfId="4462" xr:uid="{C83DBED5-6B96-4A61-BA2C-EF5E3260EA60}"/>
    <cellStyle name="Comma 4 2 2 5 2 2" xfId="13515" xr:uid="{A170DB12-A9F8-4197-BB67-5CA7A298016B}"/>
    <cellStyle name="Comma 4 2 2 5 3" xfId="7476" xr:uid="{04CBB1F7-6C5B-45EF-90EB-487AB6CF83D0}"/>
    <cellStyle name="Comma 4 2 2 5 3 2" xfId="16529" xr:uid="{FBC2EC4F-7EFB-43FE-BBE6-343B27719C95}"/>
    <cellStyle name="Comma 4 2 2 5 4" xfId="10497" xr:uid="{0CB6A278-D8F9-4FAF-B7E2-EB14EDF1CAE9}"/>
    <cellStyle name="Comma 4 2 2 6" xfId="2387" xr:uid="{17E6408D-2A32-4829-A7F2-FE31FCAD8406}"/>
    <cellStyle name="Comma 4 2 2 6 2" xfId="5466" xr:uid="{4D6601F0-FF98-4ADD-9911-6E9F82F6B920}"/>
    <cellStyle name="Comma 4 2 2 6 2 2" xfId="14519" xr:uid="{BD1AC5D2-DF3F-4AA3-9AF2-FE59D2E5C91D}"/>
    <cellStyle name="Comma 4 2 2 6 3" xfId="8480" xr:uid="{AB897864-D653-4D81-8A2A-2325261904D6}"/>
    <cellStyle name="Comma 4 2 2 6 3 2" xfId="17533" xr:uid="{0C67DDFE-92CC-4F87-AC3F-A76D90D0308C}"/>
    <cellStyle name="Comma 4 2 2 6 4" xfId="11501" xr:uid="{B2062607-2CD7-430F-B16D-2B54CDBFFC12}"/>
    <cellStyle name="Comma 4 2 2 7" xfId="3456" xr:uid="{DD4CC4AC-11EE-427A-A6E6-ED42B3BE7EF3}"/>
    <cellStyle name="Comma 4 2 2 7 2" xfId="12509" xr:uid="{8A58AEE8-28F4-4E29-A207-291381DEA43A}"/>
    <cellStyle name="Comma 4 2 2 8" xfId="6470" xr:uid="{B9316AC9-92BD-435A-B077-7EDA5DAF2F89}"/>
    <cellStyle name="Comma 4 2 2 8 2" xfId="15523" xr:uid="{BB150047-945C-4227-9271-D1D5E4C04274}"/>
    <cellStyle name="Comma 4 2 2 9" xfId="9490" xr:uid="{E4421FE7-9621-4E8A-BF22-17D874B55862}"/>
    <cellStyle name="Comma 4 2 3" xfId="507" xr:uid="{279A5BBB-B8E8-4080-892F-9637EB34275C}"/>
    <cellStyle name="Comma 4 2 3 2" xfId="917" xr:uid="{0C7C26B7-EC22-40A7-917A-5B7F007B6968}"/>
    <cellStyle name="Comma 4 2 3 2 2" xfId="1921" xr:uid="{2EF4B181-1D21-4860-A95D-D899160264CA}"/>
    <cellStyle name="Comma 4 2 3 2 2 2" xfId="5000" xr:uid="{3E9F3152-8953-43F1-BFBD-D8E49A4BBF92}"/>
    <cellStyle name="Comma 4 2 3 2 2 2 2" xfId="14053" xr:uid="{3110BC11-A138-4584-AC5C-9C4FC4CDEACD}"/>
    <cellStyle name="Comma 4 2 3 2 2 3" xfId="8014" xr:uid="{DC07CF4A-2C3D-410B-95F4-3FEE3615FB39}"/>
    <cellStyle name="Comma 4 2 3 2 2 3 2" xfId="17067" xr:uid="{FF598462-8B37-475C-89BE-5D0EFAF392F0}"/>
    <cellStyle name="Comma 4 2 3 2 2 4" xfId="11035" xr:uid="{7F9990CC-627C-47FC-88D0-1314E5FFE345}"/>
    <cellStyle name="Comma 4 2 3 2 3" xfId="2925" xr:uid="{AD865F31-E3BD-4F09-B0C1-881692884853}"/>
    <cellStyle name="Comma 4 2 3 2 3 2" xfId="6004" xr:uid="{CC85143F-13B1-4B1D-BF54-FB1E6EBA4D1C}"/>
    <cellStyle name="Comma 4 2 3 2 3 2 2" xfId="15057" xr:uid="{92EDFB2C-AE4F-4DCB-B9CE-1CCA5B45CAA7}"/>
    <cellStyle name="Comma 4 2 3 2 3 3" xfId="9018" xr:uid="{000ECF63-BA8A-431D-B690-37B7FF5A4274}"/>
    <cellStyle name="Comma 4 2 3 2 3 3 2" xfId="18071" xr:uid="{6AE33BD5-3E2F-4F4B-938C-A17AC6D70E7B}"/>
    <cellStyle name="Comma 4 2 3 2 3 4" xfId="12039" xr:uid="{FA189580-A5D8-4274-B316-C58B6DE44D0A}"/>
    <cellStyle name="Comma 4 2 3 2 4" xfId="3996" xr:uid="{829A0EEB-FE6D-4356-9F37-D3FBD9F349EA}"/>
    <cellStyle name="Comma 4 2 3 2 4 2" xfId="13049" xr:uid="{CA28AC5D-6210-4967-9F33-6E73223DE5C6}"/>
    <cellStyle name="Comma 4 2 3 2 5" xfId="7010" xr:uid="{28CD6593-BC8A-4029-809A-8BEF30AE7C13}"/>
    <cellStyle name="Comma 4 2 3 2 5 2" xfId="16063" xr:uid="{7A602144-14BD-4FD4-AF21-E4232DF0AC27}"/>
    <cellStyle name="Comma 4 2 3 2 6" xfId="10031" xr:uid="{EE736121-1818-452D-8DA9-8E9147CBB450}"/>
    <cellStyle name="Comma 4 2 3 3" xfId="918" xr:uid="{F23DA24B-F7B9-4A98-A9F1-0DF8C4EAD7A9}"/>
    <cellStyle name="Comma 4 2 3 3 2" xfId="1922" xr:uid="{0D7D79D3-8827-473F-BCF0-DFC003D5DEBA}"/>
    <cellStyle name="Comma 4 2 3 3 2 2" xfId="5001" xr:uid="{0D74FC40-24B8-46A0-B552-71279DF6F7EB}"/>
    <cellStyle name="Comma 4 2 3 3 2 2 2" xfId="14054" xr:uid="{D12DC3C1-4A11-4C0C-ABCF-1A302B392033}"/>
    <cellStyle name="Comma 4 2 3 3 2 3" xfId="8015" xr:uid="{16E9CA80-A3A7-4B28-A10B-A33FC42FB91D}"/>
    <cellStyle name="Comma 4 2 3 3 2 3 2" xfId="17068" xr:uid="{003F6796-435D-458F-BF34-8FBFC0B4A4F8}"/>
    <cellStyle name="Comma 4 2 3 3 2 4" xfId="11036" xr:uid="{85390771-ACE2-49AD-B56D-050661EC0392}"/>
    <cellStyle name="Comma 4 2 3 3 3" xfId="2926" xr:uid="{A3185B12-CC40-409E-A022-AD19018B84DA}"/>
    <cellStyle name="Comma 4 2 3 3 3 2" xfId="6005" xr:uid="{0C0731E7-9AD2-4242-A84A-92499646F969}"/>
    <cellStyle name="Comma 4 2 3 3 3 2 2" xfId="15058" xr:uid="{8004E4CF-47CC-4079-B446-9E282AE3AA50}"/>
    <cellStyle name="Comma 4 2 3 3 3 3" xfId="9019" xr:uid="{AC685079-EB31-40D9-9C3E-1B57BA8D70DB}"/>
    <cellStyle name="Comma 4 2 3 3 3 3 2" xfId="18072" xr:uid="{09BC897E-863D-4E15-8EA9-9CAEB53953EF}"/>
    <cellStyle name="Comma 4 2 3 3 3 4" xfId="12040" xr:uid="{AEC57864-C8C0-4072-8CB1-7DDE420A46DE}"/>
    <cellStyle name="Comma 4 2 3 3 4" xfId="3997" xr:uid="{87C1DDC4-86C5-4E98-A9B7-940A52122367}"/>
    <cellStyle name="Comma 4 2 3 3 4 2" xfId="13050" xr:uid="{11C532AE-1616-4028-90E8-E3DBA67AC678}"/>
    <cellStyle name="Comma 4 2 3 3 5" xfId="7011" xr:uid="{30DA5C5F-0930-4502-A8E3-7EBE0A8D5CEE}"/>
    <cellStyle name="Comma 4 2 3 3 5 2" xfId="16064" xr:uid="{5C71154E-B73A-467B-B5F6-D1A49DCF6456}"/>
    <cellStyle name="Comma 4 2 3 3 6" xfId="10032" xr:uid="{9606B3FE-5785-40BA-8651-A68459344327}"/>
    <cellStyle name="Comma 4 2 3 4" xfId="1515" xr:uid="{7B377DC2-3EE8-41F7-A322-F5C0501567E5}"/>
    <cellStyle name="Comma 4 2 3 4 2" xfId="4594" xr:uid="{391CFA02-F485-4E50-8E99-2DCD6DB748E3}"/>
    <cellStyle name="Comma 4 2 3 4 2 2" xfId="13647" xr:uid="{E76A72A6-1F32-4C51-ADAF-892B15596FFD}"/>
    <cellStyle name="Comma 4 2 3 4 3" xfId="7608" xr:uid="{FF36ADBF-D508-422A-A283-B42E8725DD9B}"/>
    <cellStyle name="Comma 4 2 3 4 3 2" xfId="16661" xr:uid="{34A35E02-1B6D-4431-AAEC-AFB08799D525}"/>
    <cellStyle name="Comma 4 2 3 4 4" xfId="10629" xr:uid="{8DC655C1-2A30-49FD-A06F-CF3159B2181E}"/>
    <cellStyle name="Comma 4 2 3 5" xfId="2519" xr:uid="{83A36F5F-3A8E-491C-8A7F-1C0B1A837229}"/>
    <cellStyle name="Comma 4 2 3 5 2" xfId="5598" xr:uid="{CF943A49-034C-46EE-ACBC-7A8D4FEB4A6C}"/>
    <cellStyle name="Comma 4 2 3 5 2 2" xfId="14651" xr:uid="{F818BAE4-65EA-4FD6-8658-A56756E02ABC}"/>
    <cellStyle name="Comma 4 2 3 5 3" xfId="8612" xr:uid="{82973366-59E6-4B6D-9088-EE0E284163C9}"/>
    <cellStyle name="Comma 4 2 3 5 3 2" xfId="17665" xr:uid="{0C0ABB92-3A7F-4C83-A2BA-40AC02807C1B}"/>
    <cellStyle name="Comma 4 2 3 5 4" xfId="11633" xr:uid="{ABA4A613-B2C2-42AA-8A31-44E90EC530A2}"/>
    <cellStyle name="Comma 4 2 3 6" xfId="3589" xr:uid="{35BA4529-1618-4208-9319-2F8A98C9EC48}"/>
    <cellStyle name="Comma 4 2 3 6 2" xfId="12642" xr:uid="{DCCB1504-86E9-410E-8B35-7F961D2EB324}"/>
    <cellStyle name="Comma 4 2 3 7" xfId="6603" xr:uid="{856B5A61-A52A-4603-A706-3C71BB5070FC}"/>
    <cellStyle name="Comma 4 2 3 7 2" xfId="15656" xr:uid="{53E8A5F0-418D-40FC-9CA2-FC0F9D2F2FEE}"/>
    <cellStyle name="Comma 4 2 3 8" xfId="9623" xr:uid="{30B0B1BD-0F53-4663-B350-A14CBC792220}"/>
    <cellStyle name="Comma 4 2 4" xfId="919" xr:uid="{31C18085-700D-42AD-AABF-60CA20E27258}"/>
    <cellStyle name="Comma 4 2 4 2" xfId="1923" xr:uid="{F0B7BFDD-5F07-41B0-938F-E71DC836213C}"/>
    <cellStyle name="Comma 4 2 4 2 2" xfId="5002" xr:uid="{47EE2892-88D8-46C5-967F-7F4CF1F46B4E}"/>
    <cellStyle name="Comma 4 2 4 2 2 2" xfId="14055" xr:uid="{8F7CC838-73E9-4D38-AF35-A24D6A642A2F}"/>
    <cellStyle name="Comma 4 2 4 2 3" xfId="8016" xr:uid="{D6775D77-076B-4BAB-B6A1-90E062DEA172}"/>
    <cellStyle name="Comma 4 2 4 2 3 2" xfId="17069" xr:uid="{C5E8B15A-2479-4E54-9667-6A2D803C5F64}"/>
    <cellStyle name="Comma 4 2 4 2 4" xfId="11037" xr:uid="{763D84B1-D3C0-4AC0-9654-B516F6A42102}"/>
    <cellStyle name="Comma 4 2 4 3" xfId="2927" xr:uid="{FA87155D-598D-47E4-9BD5-BC6EC7B10E0A}"/>
    <cellStyle name="Comma 4 2 4 3 2" xfId="6006" xr:uid="{BBE50EB3-DA51-426D-94C4-9245222E4802}"/>
    <cellStyle name="Comma 4 2 4 3 2 2" xfId="15059" xr:uid="{B8BEC056-0403-41B2-ABB4-B71A03E18314}"/>
    <cellStyle name="Comma 4 2 4 3 3" xfId="9020" xr:uid="{0822EAA8-9A1C-4DDE-A9C3-C9BFCF8C7196}"/>
    <cellStyle name="Comma 4 2 4 3 3 2" xfId="18073" xr:uid="{16E672E7-4262-470E-B3B3-E17C1A3C20A6}"/>
    <cellStyle name="Comma 4 2 4 3 4" xfId="12041" xr:uid="{88379D45-9090-47EB-A3C5-96112711BFF3}"/>
    <cellStyle name="Comma 4 2 4 4" xfId="3998" xr:uid="{E227891D-D202-4F69-B837-15904B960098}"/>
    <cellStyle name="Comma 4 2 4 4 2" xfId="13051" xr:uid="{05133404-FCC4-4B38-95A8-3CF214794CC4}"/>
    <cellStyle name="Comma 4 2 4 5" xfId="7012" xr:uid="{464F2E3B-A847-4007-ABF1-417B712A4FD6}"/>
    <cellStyle name="Comma 4 2 4 5 2" xfId="16065" xr:uid="{D1E9EF49-00EF-434F-8B8E-6955B54A4D7D}"/>
    <cellStyle name="Comma 4 2 4 6" xfId="10033" xr:uid="{CF08ECAC-5424-4756-9AED-1C68BA91AC9D}"/>
    <cellStyle name="Comma 4 2 5" xfId="920" xr:uid="{3580C42D-EA8C-49C6-956F-7FD10E3073A2}"/>
    <cellStyle name="Comma 4 2 5 2" xfId="1924" xr:uid="{78B7CA8C-6F9D-4E3F-8E70-8D730D7F30BB}"/>
    <cellStyle name="Comma 4 2 5 2 2" xfId="5003" xr:uid="{BA22C3EC-2880-42A5-B6DD-AF4B9A665927}"/>
    <cellStyle name="Comma 4 2 5 2 2 2" xfId="14056" xr:uid="{73084DD0-2E07-45AC-A4F6-8A2A0CFB0D09}"/>
    <cellStyle name="Comma 4 2 5 2 3" xfId="8017" xr:uid="{B5A75F7D-385C-4950-B140-9CE6D3AF052D}"/>
    <cellStyle name="Comma 4 2 5 2 3 2" xfId="17070" xr:uid="{6EE7036C-1B10-4BDB-AA2B-7553F79390F3}"/>
    <cellStyle name="Comma 4 2 5 2 4" xfId="11038" xr:uid="{723D90FE-3705-47CF-8071-280139B74699}"/>
    <cellStyle name="Comma 4 2 5 3" xfId="2928" xr:uid="{BDCEDC49-3DE5-400D-B60A-E07C88FC4FB0}"/>
    <cellStyle name="Comma 4 2 5 3 2" xfId="6007" xr:uid="{2F2FC9EE-BD90-4604-AC49-72652E4F7FED}"/>
    <cellStyle name="Comma 4 2 5 3 2 2" xfId="15060" xr:uid="{05FFC4EC-2DE6-4902-B14A-0C559FFE189B}"/>
    <cellStyle name="Comma 4 2 5 3 3" xfId="9021" xr:uid="{6E96F902-4302-443A-B4E7-9924B5DE40D2}"/>
    <cellStyle name="Comma 4 2 5 3 3 2" xfId="18074" xr:uid="{F5A5C619-81AB-44DE-9E52-0F7EEAE22AFA}"/>
    <cellStyle name="Comma 4 2 5 3 4" xfId="12042" xr:uid="{FC301320-9736-4149-A879-FD575BE2AE9E}"/>
    <cellStyle name="Comma 4 2 5 4" xfId="3999" xr:uid="{1146BCFD-2C4A-4FBF-86CC-699F93F42AC9}"/>
    <cellStyle name="Comma 4 2 5 4 2" xfId="13052" xr:uid="{4CD302EA-7686-431B-8B93-B6B5EB2C459B}"/>
    <cellStyle name="Comma 4 2 5 5" xfId="7013" xr:uid="{8A3DBB12-DDBD-42F0-9911-AC797E0A5CFA}"/>
    <cellStyle name="Comma 4 2 5 5 2" xfId="16066" xr:uid="{F8A926DE-D7B5-415B-82D5-BD49A256C8DA}"/>
    <cellStyle name="Comma 4 2 5 6" xfId="10034" xr:uid="{EA91E12D-0913-45E4-B558-57624ED6D8AA}"/>
    <cellStyle name="Comma 4 2 6" xfId="1344" xr:uid="{2F41F5EA-3DC2-4E7E-830A-C8867986AC1A}"/>
    <cellStyle name="Comma 4 2 6 2" xfId="4423" xr:uid="{A52F9E99-7565-4B0A-906A-96A480D4A996}"/>
    <cellStyle name="Comma 4 2 6 2 2" xfId="13476" xr:uid="{A4ACAB6F-BC60-427D-8434-B8B3B5FAEDCF}"/>
    <cellStyle name="Comma 4 2 6 3" xfId="7437" xr:uid="{DF6B9FDC-B60D-4A8C-BF63-4221FAB5524F}"/>
    <cellStyle name="Comma 4 2 6 3 2" xfId="16490" xr:uid="{DC4748DF-60E2-4081-83D7-D4A91527C427}"/>
    <cellStyle name="Comma 4 2 6 4" xfId="10458" xr:uid="{1D1D00C2-AC0B-491C-9011-F02445A5301E}"/>
    <cellStyle name="Comma 4 2 7" xfId="2348" xr:uid="{BA491363-5D1A-4A9D-9D8E-1FE6B759B185}"/>
    <cellStyle name="Comma 4 2 7 2" xfId="5427" xr:uid="{61C16665-9CDE-4EC6-95AE-65864A963D3A}"/>
    <cellStyle name="Comma 4 2 7 2 2" xfId="14480" xr:uid="{D93982CF-451E-4405-AB30-8B0A0536D13F}"/>
    <cellStyle name="Comma 4 2 7 3" xfId="8441" xr:uid="{4A8ACA2A-538B-4243-9B9E-02BDD9406D6B}"/>
    <cellStyle name="Comma 4 2 7 3 2" xfId="17494" xr:uid="{F7252920-1FCC-4060-964C-0707FD010153}"/>
    <cellStyle name="Comma 4 2 7 4" xfId="11462" xr:uid="{487B5176-19B4-493E-AFC1-054135464B45}"/>
    <cellStyle name="Comma 4 2 8" xfId="3417" xr:uid="{97B256A6-25D8-471D-99D1-C54ECAED2EBA}"/>
    <cellStyle name="Comma 4 2 8 2" xfId="12470" xr:uid="{F5C49431-A08D-4C58-BB9B-AAA1E5899BD8}"/>
    <cellStyle name="Comma 4 2 9" xfId="6431" xr:uid="{8FFC26C6-5565-45CE-B0CF-708B32D5DB60}"/>
    <cellStyle name="Comma 4 2 9 2" xfId="15484" xr:uid="{6ECA98AB-EECC-4A0C-A44F-4F1F8749E4E4}"/>
    <cellStyle name="Comma 4 3" xfId="271" xr:uid="{0ED17886-1F54-4C1F-9A1C-CD60886A89B6}"/>
    <cellStyle name="Comma 4 3 10" xfId="9455" xr:uid="{43D12714-461D-45E4-B0FD-5A0CE1B85D59}"/>
    <cellStyle name="Comma 4 3 2" xfId="353" xr:uid="{FE703270-DACE-4E0E-8B28-FE5BD40542E2}"/>
    <cellStyle name="Comma 4 3 2 2" xfId="551" xr:uid="{04BE562C-5369-4682-9A18-8A1512DB7DA9}"/>
    <cellStyle name="Comma 4 3 2 2 2" xfId="921" xr:uid="{7E4ACD2F-CA68-4A72-ABDA-08875B042AFD}"/>
    <cellStyle name="Comma 4 3 2 2 2 2" xfId="1925" xr:uid="{A8BCD82C-D458-47C3-A4A3-FA2982CD858B}"/>
    <cellStyle name="Comma 4 3 2 2 2 2 2" xfId="5004" xr:uid="{5E512459-6ED7-4589-B767-B56FFAB632CD}"/>
    <cellStyle name="Comma 4 3 2 2 2 2 2 2" xfId="14057" xr:uid="{C2743192-0943-445E-A2F0-4C26F8AF1AAA}"/>
    <cellStyle name="Comma 4 3 2 2 2 2 3" xfId="8018" xr:uid="{CC265405-226E-48E9-8F1C-D4B09CBB994A}"/>
    <cellStyle name="Comma 4 3 2 2 2 2 3 2" xfId="17071" xr:uid="{65812C14-7F3B-4631-980C-419E36741850}"/>
    <cellStyle name="Comma 4 3 2 2 2 2 4" xfId="11039" xr:uid="{BD53344D-3CB7-40CB-99F8-8C10C9FD708E}"/>
    <cellStyle name="Comma 4 3 2 2 2 3" xfId="2929" xr:uid="{823D3847-6AC9-4488-92D3-CF6AC95D61E9}"/>
    <cellStyle name="Comma 4 3 2 2 2 3 2" xfId="6008" xr:uid="{1F9FB6E1-898F-4E13-A5F4-E9A41BD2AD98}"/>
    <cellStyle name="Comma 4 3 2 2 2 3 2 2" xfId="15061" xr:uid="{CD8B0322-EC52-47F3-9BBC-42D0F1A5AEC1}"/>
    <cellStyle name="Comma 4 3 2 2 2 3 3" xfId="9022" xr:uid="{056EBBB3-051F-458F-81DB-61A192D56175}"/>
    <cellStyle name="Comma 4 3 2 2 2 3 3 2" xfId="18075" xr:uid="{34FC77E2-FA62-4EB9-B9B5-EA5F0D5DC2F6}"/>
    <cellStyle name="Comma 4 3 2 2 2 3 4" xfId="12043" xr:uid="{E45C136B-8D8D-4873-B5AB-AB7D53279D18}"/>
    <cellStyle name="Comma 4 3 2 2 2 4" xfId="4000" xr:uid="{808AB959-5C94-4489-AF6C-56A8DDF3BCA3}"/>
    <cellStyle name="Comma 4 3 2 2 2 4 2" xfId="13053" xr:uid="{BCE6248A-D364-4B50-96E4-3940D791F26B}"/>
    <cellStyle name="Comma 4 3 2 2 2 5" xfId="7014" xr:uid="{4AD74F01-45E2-44D9-9342-EE19DA1C3E6D}"/>
    <cellStyle name="Comma 4 3 2 2 2 5 2" xfId="16067" xr:uid="{ECB16F43-0A54-4573-8893-D550C107B20E}"/>
    <cellStyle name="Comma 4 3 2 2 2 6" xfId="10035" xr:uid="{C7437552-8F56-4495-8823-7BDBD8C257B4}"/>
    <cellStyle name="Comma 4 3 2 2 3" xfId="922" xr:uid="{9C68AE97-05E8-4F94-AFBE-8A709ECE7BE3}"/>
    <cellStyle name="Comma 4 3 2 2 3 2" xfId="1926" xr:uid="{786818A0-D972-43B6-807F-5DA672B8B6EF}"/>
    <cellStyle name="Comma 4 3 2 2 3 2 2" xfId="5005" xr:uid="{6176415A-E5EF-4564-ACC3-E1460A8247A9}"/>
    <cellStyle name="Comma 4 3 2 2 3 2 2 2" xfId="14058" xr:uid="{2948AB13-C706-45E2-B90F-8392316D0A40}"/>
    <cellStyle name="Comma 4 3 2 2 3 2 3" xfId="8019" xr:uid="{41FF1BB2-B362-42CF-9A9B-019FE0FD907F}"/>
    <cellStyle name="Comma 4 3 2 2 3 2 3 2" xfId="17072" xr:uid="{7AA1FEF5-9EE9-46D7-B06F-AAE9C3260E6D}"/>
    <cellStyle name="Comma 4 3 2 2 3 2 4" xfId="11040" xr:uid="{F4AF435D-EE84-4950-B420-7A86627AAC52}"/>
    <cellStyle name="Comma 4 3 2 2 3 3" xfId="2930" xr:uid="{834383D2-10D3-4AD9-81A6-009076931A4B}"/>
    <cellStyle name="Comma 4 3 2 2 3 3 2" xfId="6009" xr:uid="{3CD6253D-F833-44A2-804C-E68877FB926B}"/>
    <cellStyle name="Comma 4 3 2 2 3 3 2 2" xfId="15062" xr:uid="{CE8DF5C3-7ECA-453B-873E-19CA413E6CB5}"/>
    <cellStyle name="Comma 4 3 2 2 3 3 3" xfId="9023" xr:uid="{7B17324F-8676-48E3-835B-AD0A67BF4561}"/>
    <cellStyle name="Comma 4 3 2 2 3 3 3 2" xfId="18076" xr:uid="{A445F64E-B82A-41DA-8DAE-D6E0D5E18B0B}"/>
    <cellStyle name="Comma 4 3 2 2 3 3 4" xfId="12044" xr:uid="{629A3B21-129E-402D-AF6D-EF8EE36AA736}"/>
    <cellStyle name="Comma 4 3 2 2 3 4" xfId="4001" xr:uid="{9BB7FA71-505C-480E-BC56-DD3E22D1A9E6}"/>
    <cellStyle name="Comma 4 3 2 2 3 4 2" xfId="13054" xr:uid="{6E7D142A-FE45-4082-98DD-60C830A2E87B}"/>
    <cellStyle name="Comma 4 3 2 2 3 5" xfId="7015" xr:uid="{F3EBA222-41EA-4F5C-8C8B-B46813D0674D}"/>
    <cellStyle name="Comma 4 3 2 2 3 5 2" xfId="16068" xr:uid="{2E94A3BD-B683-4D48-8AFB-0B928787E644}"/>
    <cellStyle name="Comma 4 3 2 2 3 6" xfId="10036" xr:uid="{4075A672-8BD8-4368-8D76-63D0704853CA}"/>
    <cellStyle name="Comma 4 3 2 2 4" xfId="1558" xr:uid="{89D976E9-C04B-4EB9-BFF0-C54A8D0A53D6}"/>
    <cellStyle name="Comma 4 3 2 2 4 2" xfId="4637" xr:uid="{4C136C09-CD7E-44C0-A573-F02CB1182A24}"/>
    <cellStyle name="Comma 4 3 2 2 4 2 2" xfId="13690" xr:uid="{BE66D7C5-2BD8-49A6-97B4-C6FC20266C31}"/>
    <cellStyle name="Comma 4 3 2 2 4 3" xfId="7651" xr:uid="{D8441837-11F4-4F56-A749-58B90D77C080}"/>
    <cellStyle name="Comma 4 3 2 2 4 3 2" xfId="16704" xr:uid="{6F903DE6-769B-4F97-B08E-E24C8704A2B4}"/>
    <cellStyle name="Comma 4 3 2 2 4 4" xfId="10672" xr:uid="{6734AC40-A979-42A6-B20D-5905F41E008F}"/>
    <cellStyle name="Comma 4 3 2 2 5" xfId="2562" xr:uid="{D598743F-C38B-4A6A-B73E-38B32A4CA17A}"/>
    <cellStyle name="Comma 4 3 2 2 5 2" xfId="5641" xr:uid="{C449B108-8334-4CE9-9629-A0860C855E8F}"/>
    <cellStyle name="Comma 4 3 2 2 5 2 2" xfId="14694" xr:uid="{FF42CAF4-B12D-418B-9F55-F0C5F53836CD}"/>
    <cellStyle name="Comma 4 3 2 2 5 3" xfId="8655" xr:uid="{0B033FB5-D087-44F3-914F-186D39085AFD}"/>
    <cellStyle name="Comma 4 3 2 2 5 3 2" xfId="17708" xr:uid="{0682E9DC-10DF-42AC-957B-0F1455B96167}"/>
    <cellStyle name="Comma 4 3 2 2 5 4" xfId="11676" xr:uid="{2EAB6B1C-A62C-4785-91D6-F3AE295C8B37}"/>
    <cellStyle name="Comma 4 3 2 2 6" xfId="3632" xr:uid="{6EC44E0A-BF4E-4AE1-89A1-0A736DDE3F91}"/>
    <cellStyle name="Comma 4 3 2 2 6 2" xfId="12685" xr:uid="{61C83198-CF7C-4843-A697-AF3FB1E1CD21}"/>
    <cellStyle name="Comma 4 3 2 2 7" xfId="6646" xr:uid="{1A2414B0-91C3-485E-B8E8-C93EA4A991D6}"/>
    <cellStyle name="Comma 4 3 2 2 7 2" xfId="15699" xr:uid="{9E850ADC-8E02-4CBB-8901-6FBC8B49CCFC}"/>
    <cellStyle name="Comma 4 3 2 2 8" xfId="9666" xr:uid="{AB7B8B2A-16A0-4F50-A60D-11CB60F1D96D}"/>
    <cellStyle name="Comma 4 3 2 3" xfId="923" xr:uid="{6DA8200D-4765-46C4-88B7-1A154F9C9522}"/>
    <cellStyle name="Comma 4 3 2 3 2" xfId="1927" xr:uid="{CA80E305-5536-4864-8135-89EB2A40B02D}"/>
    <cellStyle name="Comma 4 3 2 3 2 2" xfId="5006" xr:uid="{84A5FB0D-0AE0-4C0B-AE21-747C6BDA4C19}"/>
    <cellStyle name="Comma 4 3 2 3 2 2 2" xfId="14059" xr:uid="{176B1212-F803-4B09-B25D-59FFEAEE8CDE}"/>
    <cellStyle name="Comma 4 3 2 3 2 3" xfId="8020" xr:uid="{6384B997-9350-4F7B-B255-C37F5AC86CBA}"/>
    <cellStyle name="Comma 4 3 2 3 2 3 2" xfId="17073" xr:uid="{F6D46282-CD9F-45AF-8AEB-5F9C229A4F35}"/>
    <cellStyle name="Comma 4 3 2 3 2 4" xfId="11041" xr:uid="{10BB557E-4A86-4F35-9157-ED167A76159F}"/>
    <cellStyle name="Comma 4 3 2 3 3" xfId="2931" xr:uid="{BD18C4E1-EA4F-4292-B10B-D90F680EC385}"/>
    <cellStyle name="Comma 4 3 2 3 3 2" xfId="6010" xr:uid="{97D0580A-BCEE-496E-80F8-1BCFAC10B347}"/>
    <cellStyle name="Comma 4 3 2 3 3 2 2" xfId="15063" xr:uid="{95379C22-840A-42DF-92F7-01E72BD4A8C1}"/>
    <cellStyle name="Comma 4 3 2 3 3 3" xfId="9024" xr:uid="{B88C2B34-C42D-4495-8280-C46647B32162}"/>
    <cellStyle name="Comma 4 3 2 3 3 3 2" xfId="18077" xr:uid="{26019AC9-152E-4036-88D2-6D166E2CC274}"/>
    <cellStyle name="Comma 4 3 2 3 3 4" xfId="12045" xr:uid="{0840C515-4372-458C-8BEF-D46518F3A589}"/>
    <cellStyle name="Comma 4 3 2 3 4" xfId="4002" xr:uid="{F10BC567-7D08-4F79-BCFE-A2DF08154979}"/>
    <cellStyle name="Comma 4 3 2 3 4 2" xfId="13055" xr:uid="{4C55AD76-4A75-4B41-8C74-977CF4CFC385}"/>
    <cellStyle name="Comma 4 3 2 3 5" xfId="7016" xr:uid="{730D7932-4FFE-4947-9516-EEF7F0607125}"/>
    <cellStyle name="Comma 4 3 2 3 5 2" xfId="16069" xr:uid="{F14223D8-F2A6-488E-8E9C-4916A6963A10}"/>
    <cellStyle name="Comma 4 3 2 3 6" xfId="10037" xr:uid="{2F35DBEC-2222-4D2A-8716-670E7E76454E}"/>
    <cellStyle name="Comma 4 3 2 4" xfId="924" xr:uid="{83E1CCCC-5E6E-4666-9379-09EE8EFC5B64}"/>
    <cellStyle name="Comma 4 3 2 4 2" xfId="1928" xr:uid="{82C9A0DA-A0D2-45CD-B5F4-91B877B880EA}"/>
    <cellStyle name="Comma 4 3 2 4 2 2" xfId="5007" xr:uid="{38623851-2172-41A8-90EB-AD670ECED0C5}"/>
    <cellStyle name="Comma 4 3 2 4 2 2 2" xfId="14060" xr:uid="{8830B505-5933-450C-8188-673EB495FCC5}"/>
    <cellStyle name="Comma 4 3 2 4 2 3" xfId="8021" xr:uid="{9D3033C3-F610-4FF1-9930-4D02F03D24F4}"/>
    <cellStyle name="Comma 4 3 2 4 2 3 2" xfId="17074" xr:uid="{0F9F85CD-9FDB-4C1C-B18F-13D4D0AD3A5A}"/>
    <cellStyle name="Comma 4 3 2 4 2 4" xfId="11042" xr:uid="{9F23BBA7-E1C7-4CE7-8C08-5731D18E5C40}"/>
    <cellStyle name="Comma 4 3 2 4 3" xfId="2932" xr:uid="{48FC951A-3788-4BBB-A9D2-844E55209C4B}"/>
    <cellStyle name="Comma 4 3 2 4 3 2" xfId="6011" xr:uid="{665FDBD0-FF7F-485D-B592-4A8CA422A600}"/>
    <cellStyle name="Comma 4 3 2 4 3 2 2" xfId="15064" xr:uid="{21D2148D-119E-493F-9C78-A487CDA2C72B}"/>
    <cellStyle name="Comma 4 3 2 4 3 3" xfId="9025" xr:uid="{820D4165-072E-4013-AFDB-CDF7AB39EA7E}"/>
    <cellStyle name="Comma 4 3 2 4 3 3 2" xfId="18078" xr:uid="{CA1EEDFD-6B37-4415-8920-E824B977F149}"/>
    <cellStyle name="Comma 4 3 2 4 3 4" xfId="12046" xr:uid="{11CAD8DA-834C-498D-B7E9-3CF7E83C37F0}"/>
    <cellStyle name="Comma 4 3 2 4 4" xfId="4003" xr:uid="{49A819C9-E6E2-40DE-A85C-656D9752B350}"/>
    <cellStyle name="Comma 4 3 2 4 4 2" xfId="13056" xr:uid="{3F4D84AB-DF1A-4654-9327-70749B65DDC0}"/>
    <cellStyle name="Comma 4 3 2 4 5" xfId="7017" xr:uid="{F5595B9C-7414-4AA0-9FE2-AF97DCF44D79}"/>
    <cellStyle name="Comma 4 3 2 4 5 2" xfId="16070" xr:uid="{18D3E657-07CB-4F4F-B181-1F578384C8F5}"/>
    <cellStyle name="Comma 4 3 2 4 6" xfId="10038" xr:uid="{A122D466-51E2-4AB3-A2C5-70DAF59A722F}"/>
    <cellStyle name="Comma 4 3 2 5" xfId="1387" xr:uid="{BAC30000-CBE9-4387-AE46-10FAE81EBA8A}"/>
    <cellStyle name="Comma 4 3 2 5 2" xfId="4466" xr:uid="{72BE4959-67DE-4CD6-8A39-A748BD7A1B1E}"/>
    <cellStyle name="Comma 4 3 2 5 2 2" xfId="13519" xr:uid="{52E14774-1A70-425B-B6CE-3DDB08C94076}"/>
    <cellStyle name="Comma 4 3 2 5 3" xfId="7480" xr:uid="{B07A76D0-0819-4F03-99C0-74F5D1FB4F11}"/>
    <cellStyle name="Comma 4 3 2 5 3 2" xfId="16533" xr:uid="{CB3EEF1A-D639-4DA6-88AB-8F5B136AD76E}"/>
    <cellStyle name="Comma 4 3 2 5 4" xfId="10501" xr:uid="{F1F7AFE0-779F-4E08-A56C-BC91513085B6}"/>
    <cellStyle name="Comma 4 3 2 6" xfId="2391" xr:uid="{66001923-E962-482B-8F0E-C5F5574B13D7}"/>
    <cellStyle name="Comma 4 3 2 6 2" xfId="5470" xr:uid="{4CF1CA9E-4B09-4241-8240-4150EFCE407A}"/>
    <cellStyle name="Comma 4 3 2 6 2 2" xfId="14523" xr:uid="{0EDBDB0E-7F7E-4891-9D02-3BAC9892DE4F}"/>
    <cellStyle name="Comma 4 3 2 6 3" xfId="8484" xr:uid="{D440C2E9-F115-4E24-8C57-4D2C6E1AC0F3}"/>
    <cellStyle name="Comma 4 3 2 6 3 2" xfId="17537" xr:uid="{5851D3D4-5D30-4132-9A43-BF878C8E1B5F}"/>
    <cellStyle name="Comma 4 3 2 6 4" xfId="11505" xr:uid="{77A2D241-53EE-4CED-B1AC-6031F217B09E}"/>
    <cellStyle name="Comma 4 3 2 7" xfId="3460" xr:uid="{217718A6-1DD4-4EB0-B67B-4CE7361D47BD}"/>
    <cellStyle name="Comma 4 3 2 7 2" xfId="12513" xr:uid="{BCC9AE05-2C9A-486E-B965-6B939F149D4D}"/>
    <cellStyle name="Comma 4 3 2 8" xfId="6474" xr:uid="{5BF3BB7B-3DE0-4C12-A29A-43308738FF74}"/>
    <cellStyle name="Comma 4 3 2 8 2" xfId="15527" xr:uid="{43440803-7C6D-49FF-82B4-701DD9712F9F}"/>
    <cellStyle name="Comma 4 3 2 9" xfId="9494" xr:uid="{F97D83A6-56D2-41B3-9593-4243C7BB02D8}"/>
    <cellStyle name="Comma 4 3 3" xfId="511" xr:uid="{27AF5208-0EED-477F-9E34-4A64B3FD717B}"/>
    <cellStyle name="Comma 4 3 3 2" xfId="925" xr:uid="{7EDF1922-893A-499D-B6EB-BC77B5BE8D06}"/>
    <cellStyle name="Comma 4 3 3 2 2" xfId="1929" xr:uid="{E569D491-9885-4CF7-AA96-344C7D6E7CB1}"/>
    <cellStyle name="Comma 4 3 3 2 2 2" xfId="5008" xr:uid="{7B5EAC0D-F88F-49B5-BA57-6CC9A4D78F5D}"/>
    <cellStyle name="Comma 4 3 3 2 2 2 2" xfId="14061" xr:uid="{BD9C5EED-6330-4F28-A599-805D9FF1FDE3}"/>
    <cellStyle name="Comma 4 3 3 2 2 3" xfId="8022" xr:uid="{8FB76AA9-8E74-433A-879A-E4DAB4A656E6}"/>
    <cellStyle name="Comma 4 3 3 2 2 3 2" xfId="17075" xr:uid="{2A2267A2-0694-428F-A4C5-E280DACFD7A9}"/>
    <cellStyle name="Comma 4 3 3 2 2 4" xfId="11043" xr:uid="{7208BEFA-1C03-49B4-973F-9D0E6D18CEC0}"/>
    <cellStyle name="Comma 4 3 3 2 3" xfId="2933" xr:uid="{B0249A0C-56D7-4939-85DA-0C5125F3E3F0}"/>
    <cellStyle name="Comma 4 3 3 2 3 2" xfId="6012" xr:uid="{A01CB0AF-B330-46CB-A098-5D945292A10E}"/>
    <cellStyle name="Comma 4 3 3 2 3 2 2" xfId="15065" xr:uid="{A0671F4F-1F38-4C91-928E-3F8CFA20E9F5}"/>
    <cellStyle name="Comma 4 3 3 2 3 3" xfId="9026" xr:uid="{61068C0D-4E95-430D-81BE-DDBBA675D481}"/>
    <cellStyle name="Comma 4 3 3 2 3 3 2" xfId="18079" xr:uid="{DFBE0D55-BDC5-4865-8EB8-52AD25042BE6}"/>
    <cellStyle name="Comma 4 3 3 2 3 4" xfId="12047" xr:uid="{91E1D63E-D5B6-4591-8AFC-44CEAEE293D8}"/>
    <cellStyle name="Comma 4 3 3 2 4" xfId="4004" xr:uid="{C186E68F-4501-4DB6-B68F-D51C09F8EE00}"/>
    <cellStyle name="Comma 4 3 3 2 4 2" xfId="13057" xr:uid="{B711D0DA-B118-458F-806F-5002550B5B23}"/>
    <cellStyle name="Comma 4 3 3 2 5" xfId="7018" xr:uid="{C3B47801-4307-4E84-8F04-8E7FCAEB15E8}"/>
    <cellStyle name="Comma 4 3 3 2 5 2" xfId="16071" xr:uid="{3D906106-5A1E-430A-B485-A5F068F59358}"/>
    <cellStyle name="Comma 4 3 3 2 6" xfId="10039" xr:uid="{E7CFEA22-C3CF-4382-910D-ED8D5B5CC179}"/>
    <cellStyle name="Comma 4 3 3 3" xfId="926" xr:uid="{E4FF6CB8-C570-4C86-88B0-994236D56B8E}"/>
    <cellStyle name="Comma 4 3 3 3 2" xfId="1930" xr:uid="{4C0E8FF4-14EE-4AED-9D6B-933B0554BF7E}"/>
    <cellStyle name="Comma 4 3 3 3 2 2" xfId="5009" xr:uid="{EF730E6F-384F-4169-8649-F9538B64592D}"/>
    <cellStyle name="Comma 4 3 3 3 2 2 2" xfId="14062" xr:uid="{1F7F031D-08A9-4860-95F6-4448DE11A8D8}"/>
    <cellStyle name="Comma 4 3 3 3 2 3" xfId="8023" xr:uid="{9AA2BE7C-F5AC-4F45-A4A1-0743D84811EF}"/>
    <cellStyle name="Comma 4 3 3 3 2 3 2" xfId="17076" xr:uid="{5B0613F0-DEE0-4CF1-9055-DBC104360442}"/>
    <cellStyle name="Comma 4 3 3 3 2 4" xfId="11044" xr:uid="{BDA28EBA-C39A-420B-B2E3-C9118FD5191B}"/>
    <cellStyle name="Comma 4 3 3 3 3" xfId="2934" xr:uid="{6850419F-F2AA-4024-82F0-464380131291}"/>
    <cellStyle name="Comma 4 3 3 3 3 2" xfId="6013" xr:uid="{B36F2B74-A4B6-47B5-8B7E-B8D26CCD8B18}"/>
    <cellStyle name="Comma 4 3 3 3 3 2 2" xfId="15066" xr:uid="{1353334D-0F50-4034-9E04-BEDCF2249932}"/>
    <cellStyle name="Comma 4 3 3 3 3 3" xfId="9027" xr:uid="{5A858107-3E6A-403A-B6FC-36A1456E3FFE}"/>
    <cellStyle name="Comma 4 3 3 3 3 3 2" xfId="18080" xr:uid="{3A753A7E-6208-4739-9CDE-6B448D905253}"/>
    <cellStyle name="Comma 4 3 3 3 3 4" xfId="12048" xr:uid="{5BB962B0-B9E9-48F0-A5D2-A409EC3A8F17}"/>
    <cellStyle name="Comma 4 3 3 3 4" xfId="4005" xr:uid="{FDA0D67E-1B61-45A8-9204-77D3480B43C2}"/>
    <cellStyle name="Comma 4 3 3 3 4 2" xfId="13058" xr:uid="{93F8F725-E97A-45FA-8980-7F0621F7BB9D}"/>
    <cellStyle name="Comma 4 3 3 3 5" xfId="7019" xr:uid="{AEE15453-9CE3-46FF-8384-C07201EFA3DC}"/>
    <cellStyle name="Comma 4 3 3 3 5 2" xfId="16072" xr:uid="{260C7312-C719-4B28-B5B4-ABE8D0011A76}"/>
    <cellStyle name="Comma 4 3 3 3 6" xfId="10040" xr:uid="{29F8A151-C498-4DCB-A6F3-9676D6EFACE3}"/>
    <cellStyle name="Comma 4 3 3 4" xfId="1519" xr:uid="{CDA00340-6877-4776-B341-46526A408DB1}"/>
    <cellStyle name="Comma 4 3 3 4 2" xfId="4598" xr:uid="{2F25FCEF-ED39-4B53-818B-65260679705E}"/>
    <cellStyle name="Comma 4 3 3 4 2 2" xfId="13651" xr:uid="{832D5921-10E5-492A-B24F-00B02AD0F491}"/>
    <cellStyle name="Comma 4 3 3 4 3" xfId="7612" xr:uid="{B4C843CE-5D07-44E8-A853-C38256A40874}"/>
    <cellStyle name="Comma 4 3 3 4 3 2" xfId="16665" xr:uid="{1EDCD13D-864F-4192-86CD-FE7A76888485}"/>
    <cellStyle name="Comma 4 3 3 4 4" xfId="10633" xr:uid="{21106BF6-9D00-47B5-B7F3-1ACBE92445AA}"/>
    <cellStyle name="Comma 4 3 3 5" xfId="2523" xr:uid="{CD486FE1-04AF-4DB8-9032-5B87E935074C}"/>
    <cellStyle name="Comma 4 3 3 5 2" xfId="5602" xr:uid="{49E47210-6212-4D24-8110-2FC4CCC4FE57}"/>
    <cellStyle name="Comma 4 3 3 5 2 2" xfId="14655" xr:uid="{98EBC3AD-5C52-474A-9CFE-4F16D114F8C2}"/>
    <cellStyle name="Comma 4 3 3 5 3" xfId="8616" xr:uid="{3CB6EF21-0430-4A44-9875-134F4F8D134A}"/>
    <cellStyle name="Comma 4 3 3 5 3 2" xfId="17669" xr:uid="{CCB2474B-1387-43B0-9759-50BBDB0A1C06}"/>
    <cellStyle name="Comma 4 3 3 5 4" xfId="11637" xr:uid="{74301FF0-90D2-4C4E-A2D6-A4B06B1BCFE6}"/>
    <cellStyle name="Comma 4 3 3 6" xfId="3593" xr:uid="{38901342-A154-462D-9F87-0793738C708D}"/>
    <cellStyle name="Comma 4 3 3 6 2" xfId="12646" xr:uid="{57915F25-5460-4D0E-96E0-8FCA2B71C86D}"/>
    <cellStyle name="Comma 4 3 3 7" xfId="6607" xr:uid="{502567C3-E053-4DE3-8D45-5DFB3D387459}"/>
    <cellStyle name="Comma 4 3 3 7 2" xfId="15660" xr:uid="{DD52B196-BA12-4F9C-A3D0-8A5EC2042A8B}"/>
    <cellStyle name="Comma 4 3 3 8" xfId="9627" xr:uid="{1CB40534-A645-4960-8598-606A64BA58E2}"/>
    <cellStyle name="Comma 4 3 4" xfId="927" xr:uid="{E19F5E63-D8AC-43F8-AB6E-2DEDDC1605FC}"/>
    <cellStyle name="Comma 4 3 4 2" xfId="1931" xr:uid="{77FB3928-B952-4B5D-A87E-3B476BA5ECFD}"/>
    <cellStyle name="Comma 4 3 4 2 2" xfId="5010" xr:uid="{76F9B38B-0BF7-4810-B701-E1700CCC1072}"/>
    <cellStyle name="Comma 4 3 4 2 2 2" xfId="14063" xr:uid="{1E28D4F8-D801-41A4-AF03-74362EB46B5F}"/>
    <cellStyle name="Comma 4 3 4 2 3" xfId="8024" xr:uid="{9F79FA8C-A91F-4D82-905A-9E6847A70849}"/>
    <cellStyle name="Comma 4 3 4 2 3 2" xfId="17077" xr:uid="{B58634B7-2BC8-44C6-BB8B-24EFAEF6D6D0}"/>
    <cellStyle name="Comma 4 3 4 2 4" xfId="11045" xr:uid="{2A2DCE32-E429-4B3C-97B0-6617088A6FBD}"/>
    <cellStyle name="Comma 4 3 4 3" xfId="2935" xr:uid="{8DCD407E-495F-48E4-B771-59265221C417}"/>
    <cellStyle name="Comma 4 3 4 3 2" xfId="6014" xr:uid="{F6BB0DFF-B5B9-4F46-830B-F96118203232}"/>
    <cellStyle name="Comma 4 3 4 3 2 2" xfId="15067" xr:uid="{AD728025-B134-4D4B-91C8-9BDC0530658C}"/>
    <cellStyle name="Comma 4 3 4 3 3" xfId="9028" xr:uid="{5A1CF796-A2ED-49C6-B3D2-8513D883BDE6}"/>
    <cellStyle name="Comma 4 3 4 3 3 2" xfId="18081" xr:uid="{E6479B1B-5444-4D93-ACFC-F51ED997B2E5}"/>
    <cellStyle name="Comma 4 3 4 3 4" xfId="12049" xr:uid="{C235C558-8969-418B-AC03-5BF75F470A56}"/>
    <cellStyle name="Comma 4 3 4 4" xfId="4006" xr:uid="{3F69AC24-12A7-492B-A5B9-0D394267DA0B}"/>
    <cellStyle name="Comma 4 3 4 4 2" xfId="13059" xr:uid="{4BCCD649-428F-48E0-B9C3-FA71030A2A72}"/>
    <cellStyle name="Comma 4 3 4 5" xfId="7020" xr:uid="{C09CC34B-4E33-4F4F-BFD7-58C6B0C18AD4}"/>
    <cellStyle name="Comma 4 3 4 5 2" xfId="16073" xr:uid="{1583785C-03D6-4C3E-92E1-40A1F79FF45A}"/>
    <cellStyle name="Comma 4 3 4 6" xfId="10041" xr:uid="{E85CEC2E-32B4-4C06-888C-6F48C5A7070E}"/>
    <cellStyle name="Comma 4 3 5" xfId="928" xr:uid="{11B61B41-C526-4F5A-AA85-6FF87408BED7}"/>
    <cellStyle name="Comma 4 3 5 2" xfId="1932" xr:uid="{4373DDB8-EF87-40E5-86EE-5F7514483B77}"/>
    <cellStyle name="Comma 4 3 5 2 2" xfId="5011" xr:uid="{BFBCAEA9-0AFD-4AF3-B70E-94B86C98455A}"/>
    <cellStyle name="Comma 4 3 5 2 2 2" xfId="14064" xr:uid="{543EA9CF-81C1-4C35-9195-8F4973FC74ED}"/>
    <cellStyle name="Comma 4 3 5 2 3" xfId="8025" xr:uid="{E8131B93-81A4-4D01-BCDC-8201D9A76300}"/>
    <cellStyle name="Comma 4 3 5 2 3 2" xfId="17078" xr:uid="{7EAEFC0E-8CB2-40B9-8557-B9D0CE139188}"/>
    <cellStyle name="Comma 4 3 5 2 4" xfId="11046" xr:uid="{EAC70285-71A8-4028-A6F3-AAB1361AEF9D}"/>
    <cellStyle name="Comma 4 3 5 3" xfId="2936" xr:uid="{0BF0A0E5-7A84-4EC3-AD9C-6AE42A0CF8E5}"/>
    <cellStyle name="Comma 4 3 5 3 2" xfId="6015" xr:uid="{93C830C9-FBFD-44EF-9144-AC555A0A7A9B}"/>
    <cellStyle name="Comma 4 3 5 3 2 2" xfId="15068" xr:uid="{9D2DB330-FE64-4755-AFD1-149823565C91}"/>
    <cellStyle name="Comma 4 3 5 3 3" xfId="9029" xr:uid="{37B0DF75-0798-40AF-8BD0-4F51A07805BC}"/>
    <cellStyle name="Comma 4 3 5 3 3 2" xfId="18082" xr:uid="{968C156E-325B-43C0-8A54-CEFE4FCA3F5D}"/>
    <cellStyle name="Comma 4 3 5 3 4" xfId="12050" xr:uid="{1E754FF7-76C1-4F06-A8AD-3804ED3E9492}"/>
    <cellStyle name="Comma 4 3 5 4" xfId="4007" xr:uid="{FCC140D3-1062-42EC-BF94-8CEFCA568A7F}"/>
    <cellStyle name="Comma 4 3 5 4 2" xfId="13060" xr:uid="{39B41CA9-8819-4E13-8727-D15316E26E73}"/>
    <cellStyle name="Comma 4 3 5 5" xfId="7021" xr:uid="{51D54730-D60C-4257-B6FE-CD49C8C895C5}"/>
    <cellStyle name="Comma 4 3 5 5 2" xfId="16074" xr:uid="{F7F1EB29-9FF8-419E-823A-E03B83B57992}"/>
    <cellStyle name="Comma 4 3 5 6" xfId="10042" xr:uid="{0EB5236E-6EBB-4582-9902-FF1AD64A9CBA}"/>
    <cellStyle name="Comma 4 3 6" xfId="1348" xr:uid="{3987A3A0-BD89-4C83-8B2A-6E6D9E849C18}"/>
    <cellStyle name="Comma 4 3 6 2" xfId="4427" xr:uid="{06BAF120-A722-44DD-9234-E1DF28355621}"/>
    <cellStyle name="Comma 4 3 6 2 2" xfId="13480" xr:uid="{7D15395B-495B-4A94-BA4A-8FADF305744E}"/>
    <cellStyle name="Comma 4 3 6 3" xfId="7441" xr:uid="{408DB704-5F0E-45F7-9DB2-3B9CC8494C1B}"/>
    <cellStyle name="Comma 4 3 6 3 2" xfId="16494" xr:uid="{14E8BDAB-B2D7-4961-9A74-294478A92D7C}"/>
    <cellStyle name="Comma 4 3 6 4" xfId="10462" xr:uid="{39C3591F-052F-43BF-8483-7B150DDDCCE8}"/>
    <cellStyle name="Comma 4 3 7" xfId="2352" xr:uid="{ECC2E985-B520-43B3-B64E-2FBCC8AC0F50}"/>
    <cellStyle name="Comma 4 3 7 2" xfId="5431" xr:uid="{BB12D008-0CAA-48F7-90DE-D489203879E2}"/>
    <cellStyle name="Comma 4 3 7 2 2" xfId="14484" xr:uid="{C519036A-5FDB-4485-8CBE-7979ACA57390}"/>
    <cellStyle name="Comma 4 3 7 3" xfId="8445" xr:uid="{C886C0BE-A76D-45A8-8A16-04D6819B5AD6}"/>
    <cellStyle name="Comma 4 3 7 3 2" xfId="17498" xr:uid="{C45BF222-9D8B-423D-9593-EDA7734D30E8}"/>
    <cellStyle name="Comma 4 3 7 4" xfId="11466" xr:uid="{E7FCEAC4-BC11-48C0-A0A8-AC9E89364B05}"/>
    <cellStyle name="Comma 4 3 8" xfId="3421" xr:uid="{ECC0C410-08CF-4300-B5EB-6A4D4BAF3DCC}"/>
    <cellStyle name="Comma 4 3 8 2" xfId="12474" xr:uid="{53AA7E18-0450-4372-A74D-4FD7B217C352}"/>
    <cellStyle name="Comma 4 3 9" xfId="6435" xr:uid="{CA8C1017-64EB-4F12-807B-D5D81456575F}"/>
    <cellStyle name="Comma 4 3 9 2" xfId="15488" xr:uid="{FB8F4CC6-357D-4FBA-B4E6-79602EF69BDA}"/>
    <cellStyle name="Comma 4 4" xfId="189" xr:uid="{EEFF390F-F5CC-4D54-8418-4BC39ED41511}"/>
    <cellStyle name="Comma 4 4 2" xfId="485" xr:uid="{539D239D-29E1-477B-8E92-78766F3BFDA6}"/>
    <cellStyle name="Comma 4 4 2 2" xfId="929" xr:uid="{440F45B0-CD84-4555-B2E3-834244CEF8A8}"/>
    <cellStyle name="Comma 4 4 2 2 2" xfId="1933" xr:uid="{670298BF-F084-4E7A-B51D-E94ED02F0727}"/>
    <cellStyle name="Comma 4 4 2 2 2 2" xfId="5012" xr:uid="{DDCF80F9-5BAF-4F67-A18C-585AFB787178}"/>
    <cellStyle name="Comma 4 4 2 2 2 2 2" xfId="14065" xr:uid="{E35ABD75-0194-4BD9-9387-674F34991928}"/>
    <cellStyle name="Comma 4 4 2 2 2 3" xfId="8026" xr:uid="{568B8D2A-6395-4509-AED7-310EF979F55B}"/>
    <cellStyle name="Comma 4 4 2 2 2 3 2" xfId="17079" xr:uid="{962567F8-5C64-444F-9657-62961F2B5E9F}"/>
    <cellStyle name="Comma 4 4 2 2 2 4" xfId="11047" xr:uid="{6EA2816D-498A-4215-8B40-A7D5CDF8843C}"/>
    <cellStyle name="Comma 4 4 2 2 3" xfId="2937" xr:uid="{6369E964-13E9-4CC0-8C4D-40AA12F0E6B3}"/>
    <cellStyle name="Comma 4 4 2 2 3 2" xfId="6016" xr:uid="{32AAD229-60E9-4886-A4E2-4BCE6282559D}"/>
    <cellStyle name="Comma 4 4 2 2 3 2 2" xfId="15069" xr:uid="{7FDFD9EB-3DA9-4DD7-AB88-7B723BED1A25}"/>
    <cellStyle name="Comma 4 4 2 2 3 3" xfId="9030" xr:uid="{C792570E-339B-4C53-B1E4-3E3DF5B60A34}"/>
    <cellStyle name="Comma 4 4 2 2 3 3 2" xfId="18083" xr:uid="{4E725475-2A14-4845-B99D-1337E10287E6}"/>
    <cellStyle name="Comma 4 4 2 2 3 4" xfId="12051" xr:uid="{24571D05-7BC3-43C5-92E3-BD550B07167D}"/>
    <cellStyle name="Comma 4 4 2 2 4" xfId="4008" xr:uid="{3311682D-150D-4EBE-B92A-F590169F518C}"/>
    <cellStyle name="Comma 4 4 2 2 4 2" xfId="13061" xr:uid="{16D34754-7A9F-476B-A89C-AC539D9C62B0}"/>
    <cellStyle name="Comma 4 4 2 2 5" xfId="7022" xr:uid="{88206DD4-A9C0-4551-9C0B-9BE9647CFEFC}"/>
    <cellStyle name="Comma 4 4 2 2 5 2" xfId="16075" xr:uid="{77BFC68F-3636-479E-8216-3E9762C8CEDD}"/>
    <cellStyle name="Comma 4 4 2 2 6" xfId="10043" xr:uid="{0087B5F3-646B-4886-B83C-63FDE3D9873C}"/>
    <cellStyle name="Comma 4 4 2 3" xfId="930" xr:uid="{BAD98269-C22E-4F58-8EE3-E5FEE23343AF}"/>
    <cellStyle name="Comma 4 4 2 3 2" xfId="1934" xr:uid="{38A78201-AC71-44C2-95BA-92A87DB0625A}"/>
    <cellStyle name="Comma 4 4 2 3 2 2" xfId="5013" xr:uid="{3986281D-CB76-453A-85DC-AD73A766BACB}"/>
    <cellStyle name="Comma 4 4 2 3 2 2 2" xfId="14066" xr:uid="{0A2468D7-335A-4A6A-B2ED-D01BB2681A56}"/>
    <cellStyle name="Comma 4 4 2 3 2 3" xfId="8027" xr:uid="{5C75FAC7-5ACE-45C9-98D0-53B0507A3A69}"/>
    <cellStyle name="Comma 4 4 2 3 2 3 2" xfId="17080" xr:uid="{C5F4ED5E-EE1D-4B4F-8FD8-4EF7ACEF1F0C}"/>
    <cellStyle name="Comma 4 4 2 3 2 4" xfId="11048" xr:uid="{665A3563-44DB-47E0-A666-966D88FBAFBF}"/>
    <cellStyle name="Comma 4 4 2 3 3" xfId="2938" xr:uid="{A0F539E5-29AD-4AB9-A687-19D434FF4E40}"/>
    <cellStyle name="Comma 4 4 2 3 3 2" xfId="6017" xr:uid="{5F44B51A-2E84-4530-9670-A85C9FDCCB88}"/>
    <cellStyle name="Comma 4 4 2 3 3 2 2" xfId="15070" xr:uid="{E6B6B89B-55E3-4283-B1B2-28B0AF367B76}"/>
    <cellStyle name="Comma 4 4 2 3 3 3" xfId="9031" xr:uid="{881AB23F-48C0-4738-8008-025B1F800AC9}"/>
    <cellStyle name="Comma 4 4 2 3 3 3 2" xfId="18084" xr:uid="{E9B114E4-E215-477C-A723-437F2F07E812}"/>
    <cellStyle name="Comma 4 4 2 3 3 4" xfId="12052" xr:uid="{240F98C4-577C-4814-8151-57E9FA37F0B3}"/>
    <cellStyle name="Comma 4 4 2 3 4" xfId="4009" xr:uid="{9C49716B-6A9E-4D43-8D3F-C9FCB70B28F5}"/>
    <cellStyle name="Comma 4 4 2 3 4 2" xfId="13062" xr:uid="{5CAA4E28-79E4-4D34-98FC-579822918420}"/>
    <cellStyle name="Comma 4 4 2 3 5" xfId="7023" xr:uid="{DC86F023-E668-4706-B277-CAD16B33762E}"/>
    <cellStyle name="Comma 4 4 2 3 5 2" xfId="16076" xr:uid="{A40E68CC-8037-4934-AFDD-A43E0C2BAFB3}"/>
    <cellStyle name="Comma 4 4 2 3 6" xfId="10044" xr:uid="{FEF93593-4662-494C-87B8-F04B2BBE2446}"/>
    <cellStyle name="Comma 4 4 2 4" xfId="1494" xr:uid="{DF9F59EB-5778-451D-A7A6-F5F8AA1359A0}"/>
    <cellStyle name="Comma 4 4 2 4 2" xfId="4573" xr:uid="{73F5D537-7836-4AFF-BCD1-BA05B367E1E4}"/>
    <cellStyle name="Comma 4 4 2 4 2 2" xfId="13626" xr:uid="{43E5DDBC-22F9-4E32-B15B-B6BA936E5675}"/>
    <cellStyle name="Comma 4 4 2 4 3" xfId="7587" xr:uid="{1246AE92-CB00-4A19-8F0E-EDEA18F70920}"/>
    <cellStyle name="Comma 4 4 2 4 3 2" xfId="16640" xr:uid="{4333FCCC-02BF-4A1E-A81A-0A2149F77397}"/>
    <cellStyle name="Comma 4 4 2 4 4" xfId="10608" xr:uid="{C37F2CB0-0627-4791-BE97-7D05CC9FA367}"/>
    <cellStyle name="Comma 4 4 2 5" xfId="2498" xr:uid="{AAC19451-33F4-433A-BD42-AC02C25AAE8A}"/>
    <cellStyle name="Comma 4 4 2 5 2" xfId="5577" xr:uid="{C58EFE3A-786C-4EE1-8AE8-7CA0BEF865F4}"/>
    <cellStyle name="Comma 4 4 2 5 2 2" xfId="14630" xr:uid="{DE9E7375-7F90-420B-84B7-4A97A5F5ACCD}"/>
    <cellStyle name="Comma 4 4 2 5 3" xfId="8591" xr:uid="{C335B0DF-3A01-47A9-8034-1A5B4A615D25}"/>
    <cellStyle name="Comma 4 4 2 5 3 2" xfId="17644" xr:uid="{E2B600C3-7A85-446F-9441-3EB8A513762A}"/>
    <cellStyle name="Comma 4 4 2 5 4" xfId="11612" xr:uid="{D7995859-58DD-4226-A196-AE26857136D9}"/>
    <cellStyle name="Comma 4 4 2 6" xfId="3568" xr:uid="{A921FE79-DC4B-47E8-8951-7372EE631BD4}"/>
    <cellStyle name="Comma 4 4 2 6 2" xfId="12621" xr:uid="{EAC36695-1F1C-4194-B98D-C4FE98146313}"/>
    <cellStyle name="Comma 4 4 2 7" xfId="6582" xr:uid="{621DFB74-D9C2-49E0-A868-65B9AD29F93A}"/>
    <cellStyle name="Comma 4 4 2 7 2" xfId="15635" xr:uid="{89272C63-B13C-492B-8956-CA594255F416}"/>
    <cellStyle name="Comma 4 4 2 8" xfId="9602" xr:uid="{D3C65204-4949-4500-AC70-C5012A2CAD10}"/>
    <cellStyle name="Comma 4 4 3" xfId="931" xr:uid="{F8329981-B984-48F0-801C-B286C5A12DE6}"/>
    <cellStyle name="Comma 4 4 3 2" xfId="1935" xr:uid="{A3E36AD8-81C1-489E-A8FE-5F16D38B3632}"/>
    <cellStyle name="Comma 4 4 3 2 2" xfId="5014" xr:uid="{2AD68136-B76C-4D1B-9A50-FBA529DB3BE8}"/>
    <cellStyle name="Comma 4 4 3 2 2 2" xfId="14067" xr:uid="{7C92B75C-4005-462C-B0A8-83855EEFF5B7}"/>
    <cellStyle name="Comma 4 4 3 2 3" xfId="8028" xr:uid="{8857B187-0E66-4A23-B880-C0DBE9F25EC9}"/>
    <cellStyle name="Comma 4 4 3 2 3 2" xfId="17081" xr:uid="{557BAC15-2AA6-4926-9C8A-90BD52BFD805}"/>
    <cellStyle name="Comma 4 4 3 2 4" xfId="11049" xr:uid="{05CD51EA-8742-4C6E-BD02-D67C6E78D75B}"/>
    <cellStyle name="Comma 4 4 3 3" xfId="2939" xr:uid="{3BDF2C60-CA50-49F7-83C9-E00A4091CB6C}"/>
    <cellStyle name="Comma 4 4 3 3 2" xfId="6018" xr:uid="{7EA5D9EF-5BCC-4171-B0D2-DBC1CEA5F1A9}"/>
    <cellStyle name="Comma 4 4 3 3 2 2" xfId="15071" xr:uid="{D6E4D74C-D93A-4A9E-B822-3ECE1654820C}"/>
    <cellStyle name="Comma 4 4 3 3 3" xfId="9032" xr:uid="{7DEFE718-2B7F-4FFC-95E9-EDEFACB35E8B}"/>
    <cellStyle name="Comma 4 4 3 3 3 2" xfId="18085" xr:uid="{3505E34E-0787-47F3-B3E9-567041683552}"/>
    <cellStyle name="Comma 4 4 3 3 4" xfId="12053" xr:uid="{BB200DB9-936D-481F-BCC9-D98DF8ABD41E}"/>
    <cellStyle name="Comma 4 4 3 4" xfId="4010" xr:uid="{A716C3B5-0FED-482F-87CF-27A945623646}"/>
    <cellStyle name="Comma 4 4 3 4 2" xfId="13063" xr:uid="{D3707679-DEF3-4486-A15E-4B45FD5A5458}"/>
    <cellStyle name="Comma 4 4 3 5" xfId="7024" xr:uid="{8A87EC58-E353-43F2-9A50-F39CE0218601}"/>
    <cellStyle name="Comma 4 4 3 5 2" xfId="16077" xr:uid="{B7F3BA1C-3456-484E-8B4F-1DB18B71A2F1}"/>
    <cellStyle name="Comma 4 4 3 6" xfId="10045" xr:uid="{DE71456F-8664-4EB1-ACE1-2527371EB82B}"/>
    <cellStyle name="Comma 4 4 4" xfId="932" xr:uid="{B8FDBDB7-5893-46F9-B391-3AEFFBEBB287}"/>
    <cellStyle name="Comma 4 4 4 2" xfId="1936" xr:uid="{3F5651DB-9597-4172-9981-3AB65F08FD31}"/>
    <cellStyle name="Comma 4 4 4 2 2" xfId="5015" xr:uid="{1F57DB1B-B128-45A1-B39D-F4AE1AA6E023}"/>
    <cellStyle name="Comma 4 4 4 2 2 2" xfId="14068" xr:uid="{F339E00F-F915-4B7C-A50E-699BBE51F0C8}"/>
    <cellStyle name="Comma 4 4 4 2 3" xfId="8029" xr:uid="{2726ABD9-D1BB-484C-8409-151015E08C08}"/>
    <cellStyle name="Comma 4 4 4 2 3 2" xfId="17082" xr:uid="{C8F2B74F-88C6-4A2A-9C31-E3EB51EAE3EF}"/>
    <cellStyle name="Comma 4 4 4 2 4" xfId="11050" xr:uid="{EE2F49FE-9D90-4DE3-A75D-023332B420DA}"/>
    <cellStyle name="Comma 4 4 4 3" xfId="2940" xr:uid="{E368CC59-2A36-4EE7-8311-5D75D259A877}"/>
    <cellStyle name="Comma 4 4 4 3 2" xfId="6019" xr:uid="{DEEACE13-4FE5-4ACA-A143-9E67099F0EA5}"/>
    <cellStyle name="Comma 4 4 4 3 2 2" xfId="15072" xr:uid="{6A033862-CDD2-4794-97AC-DF66F8514EA9}"/>
    <cellStyle name="Comma 4 4 4 3 3" xfId="9033" xr:uid="{9C6D216F-1577-4B57-9B81-4BD515042D3B}"/>
    <cellStyle name="Comma 4 4 4 3 3 2" xfId="18086" xr:uid="{5DE0E996-6551-4CDF-843C-D86BB51C3C11}"/>
    <cellStyle name="Comma 4 4 4 3 4" xfId="12054" xr:uid="{7A09673B-24CC-445F-9081-E3E406FA2642}"/>
    <cellStyle name="Comma 4 4 4 4" xfId="4011" xr:uid="{33AD4260-38CE-4987-813F-C6CB0936C28C}"/>
    <cellStyle name="Comma 4 4 4 4 2" xfId="13064" xr:uid="{75DD9A50-E315-4234-BD10-167CC304DAA8}"/>
    <cellStyle name="Comma 4 4 4 5" xfId="7025" xr:uid="{10F3ACDA-0374-4DB6-AFF3-8FC7BEB7518B}"/>
    <cellStyle name="Comma 4 4 4 5 2" xfId="16078" xr:uid="{039F6BA4-12F1-4548-A8A2-68123CC9D20C}"/>
    <cellStyle name="Comma 4 4 4 6" xfId="10046" xr:uid="{BC367292-CE85-487D-A662-673AE84DE5C8}"/>
    <cellStyle name="Comma 4 4 5" xfId="1323" xr:uid="{5799951C-7B89-4452-951A-ED2406E054D5}"/>
    <cellStyle name="Comma 4 4 5 2" xfId="4402" xr:uid="{9D7F5A6E-C5F5-41CC-8B68-F7A31E5804BA}"/>
    <cellStyle name="Comma 4 4 5 2 2" xfId="13455" xr:uid="{16D46FFE-3451-4773-B27A-6DCCA38AD162}"/>
    <cellStyle name="Comma 4 4 5 3" xfId="7416" xr:uid="{82CC6567-8B66-49D2-83FE-B526470D3EE0}"/>
    <cellStyle name="Comma 4 4 5 3 2" xfId="16469" xr:uid="{D9B0BFD2-AB62-4748-9515-11A53F275398}"/>
    <cellStyle name="Comma 4 4 5 4" xfId="10437" xr:uid="{CC05A21F-389D-4F79-93FB-76EB0A364EDF}"/>
    <cellStyle name="Comma 4 4 6" xfId="2327" xr:uid="{F1A25F40-0519-45C3-B887-5E0E2B6B404A}"/>
    <cellStyle name="Comma 4 4 6 2" xfId="5406" xr:uid="{48297CF4-CB63-4DB2-BEBA-C773FF23495D}"/>
    <cellStyle name="Comma 4 4 6 2 2" xfId="14459" xr:uid="{E1A9FD24-168F-4C0A-8001-FE8CD3EDE500}"/>
    <cellStyle name="Comma 4 4 6 3" xfId="8420" xr:uid="{ED72E588-88A4-43A3-B63F-8303E4BAA199}"/>
    <cellStyle name="Comma 4 4 6 3 2" xfId="17473" xr:uid="{DCB5E2E8-44C4-4560-B380-AC082C2DE124}"/>
    <cellStyle name="Comma 4 4 6 4" xfId="11441" xr:uid="{A39DA094-69D5-4B1B-8AB4-97EA89933AB4}"/>
    <cellStyle name="Comma 4 4 7" xfId="3396" xr:uid="{3C307545-3A9F-49D7-A8F0-D75661ABA0D3}"/>
    <cellStyle name="Comma 4 4 7 2" xfId="12449" xr:uid="{675D08F1-DBA5-4178-BCAE-0C52548722F6}"/>
    <cellStyle name="Comma 4 4 8" xfId="6410" xr:uid="{570EE34D-C4C8-4E41-B95B-670E6E2D32B1}"/>
    <cellStyle name="Comma 4 4 8 2" xfId="15463" xr:uid="{2426D983-36B4-441F-A937-6FB76E5860CC}"/>
    <cellStyle name="Comma 4 4 9" xfId="9430" xr:uid="{6E981FEA-EA86-43F1-9966-39743048338B}"/>
    <cellStyle name="Comma 4 5" xfId="328" xr:uid="{5CFE670A-3AE0-4812-9D10-36C5D7C41881}"/>
    <cellStyle name="Comma 4 5 2" xfId="526" xr:uid="{0011AF26-68BE-47C8-BF43-2FD05677113B}"/>
    <cellStyle name="Comma 4 5 2 2" xfId="933" xr:uid="{CBA1245F-80D6-446D-9C38-DA39D474F17C}"/>
    <cellStyle name="Comma 4 5 2 2 2" xfId="1937" xr:uid="{9652C3BA-CA1C-4FF5-9A6A-D2C53AE21B0F}"/>
    <cellStyle name="Comma 4 5 2 2 2 2" xfId="5016" xr:uid="{D60D79D9-927C-47E8-968F-C1C7DB256CCC}"/>
    <cellStyle name="Comma 4 5 2 2 2 2 2" xfId="14069" xr:uid="{A9159D5D-8617-41EB-8603-4810AF564FCD}"/>
    <cellStyle name="Comma 4 5 2 2 2 3" xfId="8030" xr:uid="{98F04626-A6BB-45DF-A080-472157A4A748}"/>
    <cellStyle name="Comma 4 5 2 2 2 3 2" xfId="17083" xr:uid="{05B5A573-1310-418D-9F14-FF154320D0CB}"/>
    <cellStyle name="Comma 4 5 2 2 2 4" xfId="11051" xr:uid="{E25F8854-BF12-4F05-BD37-63C61422D915}"/>
    <cellStyle name="Comma 4 5 2 2 3" xfId="2941" xr:uid="{C85537A3-7385-42CA-8C83-8D8ED8A9B8E1}"/>
    <cellStyle name="Comma 4 5 2 2 3 2" xfId="6020" xr:uid="{0DDF1577-728A-4B60-B342-E9D4BD38E385}"/>
    <cellStyle name="Comma 4 5 2 2 3 2 2" xfId="15073" xr:uid="{F9B3ECD4-7C3F-456A-BAA9-1B0CFF8686D5}"/>
    <cellStyle name="Comma 4 5 2 2 3 3" xfId="9034" xr:uid="{1FBCB1E0-4476-4F61-9D1D-1949C3A5A9FD}"/>
    <cellStyle name="Comma 4 5 2 2 3 3 2" xfId="18087" xr:uid="{61B234D0-87F2-4741-B9F7-965E7BE3826E}"/>
    <cellStyle name="Comma 4 5 2 2 3 4" xfId="12055" xr:uid="{9B062380-EFC2-4817-99BC-38480D8812EC}"/>
    <cellStyle name="Comma 4 5 2 2 4" xfId="4012" xr:uid="{0356902B-9ACC-4CBB-A9B6-D259D6B46430}"/>
    <cellStyle name="Comma 4 5 2 2 4 2" xfId="13065" xr:uid="{B3328CA9-A3D1-4451-A324-CE9824A0633A}"/>
    <cellStyle name="Comma 4 5 2 2 5" xfId="7026" xr:uid="{5FD36CD9-6952-47B7-9A86-EF96A30AA4EC}"/>
    <cellStyle name="Comma 4 5 2 2 5 2" xfId="16079" xr:uid="{6FFD83F9-9498-426E-B9FF-4E8FCDAA7AC8}"/>
    <cellStyle name="Comma 4 5 2 2 6" xfId="10047" xr:uid="{D710CAD4-3BBB-4325-9914-92020E2EEED7}"/>
    <cellStyle name="Comma 4 5 2 3" xfId="934" xr:uid="{094DF21D-6219-42C6-8451-1703BA479DD0}"/>
    <cellStyle name="Comma 4 5 2 3 2" xfId="1938" xr:uid="{85096E99-B90F-4674-BD03-04ACF016911B}"/>
    <cellStyle name="Comma 4 5 2 3 2 2" xfId="5017" xr:uid="{397998DE-750A-4DC9-BA82-18B77B4C8783}"/>
    <cellStyle name="Comma 4 5 2 3 2 2 2" xfId="14070" xr:uid="{270A59F2-4783-42C8-B9AA-FF93EC9F9DFC}"/>
    <cellStyle name="Comma 4 5 2 3 2 3" xfId="8031" xr:uid="{FC93DF9E-ABCB-4F47-BC48-63235E341CC9}"/>
    <cellStyle name="Comma 4 5 2 3 2 3 2" xfId="17084" xr:uid="{B3ADD49A-7D16-43F8-ADBB-D3DB3BD23AB2}"/>
    <cellStyle name="Comma 4 5 2 3 2 4" xfId="11052" xr:uid="{401E3238-3EF6-4D4D-A4A3-EE7C1BB96C0B}"/>
    <cellStyle name="Comma 4 5 2 3 3" xfId="2942" xr:uid="{24F5A8D9-70C8-4CA4-8475-FF405FF03439}"/>
    <cellStyle name="Comma 4 5 2 3 3 2" xfId="6021" xr:uid="{0088FB10-EDD5-4BDE-9508-197C086FB538}"/>
    <cellStyle name="Comma 4 5 2 3 3 2 2" xfId="15074" xr:uid="{2D1D0134-6290-419B-B1F0-2B57AFE521A0}"/>
    <cellStyle name="Comma 4 5 2 3 3 3" xfId="9035" xr:uid="{11962BC5-3D3D-459C-A7C7-5E4D80F3C036}"/>
    <cellStyle name="Comma 4 5 2 3 3 3 2" xfId="18088" xr:uid="{FFB2A18B-AFA9-47D5-A5B3-F1D085509B50}"/>
    <cellStyle name="Comma 4 5 2 3 3 4" xfId="12056" xr:uid="{4B61AA96-EE4A-4676-A771-E302CC973BB8}"/>
    <cellStyle name="Comma 4 5 2 3 4" xfId="4013" xr:uid="{81C9504A-D8D8-4AEA-8996-62CBEC54117C}"/>
    <cellStyle name="Comma 4 5 2 3 4 2" xfId="13066" xr:uid="{5161BCDB-3427-45A3-AA53-21B69EF07F60}"/>
    <cellStyle name="Comma 4 5 2 3 5" xfId="7027" xr:uid="{CC792263-80B7-43F2-BDF9-6E7574A9DCE0}"/>
    <cellStyle name="Comma 4 5 2 3 5 2" xfId="16080" xr:uid="{6078FA64-2256-4205-8241-81606476E236}"/>
    <cellStyle name="Comma 4 5 2 3 6" xfId="10048" xr:uid="{7B2A5DCB-B7E6-4CCD-B858-425785C0D833}"/>
    <cellStyle name="Comma 4 5 2 4" xfId="1533" xr:uid="{534262F1-7529-4C7F-9E36-5841208F08E8}"/>
    <cellStyle name="Comma 4 5 2 4 2" xfId="4612" xr:uid="{7DD8F4B2-8122-4916-9BA8-8E35992499A6}"/>
    <cellStyle name="Comma 4 5 2 4 2 2" xfId="13665" xr:uid="{96E256B2-0282-4FDC-AE05-5C7F004BDC8A}"/>
    <cellStyle name="Comma 4 5 2 4 3" xfId="7626" xr:uid="{1B3B137E-4CA6-41CB-8610-F7991013F8E8}"/>
    <cellStyle name="Comma 4 5 2 4 3 2" xfId="16679" xr:uid="{4F6458C7-1B0A-4457-97F4-A815797379C5}"/>
    <cellStyle name="Comma 4 5 2 4 4" xfId="10647" xr:uid="{CC54073E-559D-406E-8BA3-5F80AC3704AE}"/>
    <cellStyle name="Comma 4 5 2 5" xfId="2537" xr:uid="{8108344B-315D-4A23-A62D-4874B0908C75}"/>
    <cellStyle name="Comma 4 5 2 5 2" xfId="5616" xr:uid="{D28351A0-76FD-4F96-80EE-2C4D99558385}"/>
    <cellStyle name="Comma 4 5 2 5 2 2" xfId="14669" xr:uid="{FD859ECF-E406-4B56-A10D-F7DCA8BCAA75}"/>
    <cellStyle name="Comma 4 5 2 5 3" xfId="8630" xr:uid="{9BCC81DC-D22E-49C3-B388-BF106E40FA88}"/>
    <cellStyle name="Comma 4 5 2 5 3 2" xfId="17683" xr:uid="{79443369-83A3-47C2-8248-607924E71865}"/>
    <cellStyle name="Comma 4 5 2 5 4" xfId="11651" xr:uid="{82C9E403-9341-4AEA-89B1-798A1BEB7F9C}"/>
    <cellStyle name="Comma 4 5 2 6" xfId="3607" xr:uid="{EA49DCC9-8870-421A-A783-9DB3F079F7BD}"/>
    <cellStyle name="Comma 4 5 2 6 2" xfId="12660" xr:uid="{0D838DA1-5577-4171-9F81-8F892A14EB8C}"/>
    <cellStyle name="Comma 4 5 2 7" xfId="6621" xr:uid="{2EF02857-2263-44DB-975A-F38510FE2D15}"/>
    <cellStyle name="Comma 4 5 2 7 2" xfId="15674" xr:uid="{C3651FD3-A1BD-418E-BBB8-6F68A8108EA3}"/>
    <cellStyle name="Comma 4 5 2 8" xfId="9641" xr:uid="{65CEEB5C-58AB-4BB0-8E33-E6F6FF36F02D}"/>
    <cellStyle name="Comma 4 5 3" xfId="935" xr:uid="{B4DE1DD5-3EDB-4B40-BF11-40EFDBEA52B0}"/>
    <cellStyle name="Comma 4 5 3 2" xfId="1939" xr:uid="{FA86D080-A4E2-4E1E-8AE6-6F6D86B1F128}"/>
    <cellStyle name="Comma 4 5 3 2 2" xfId="5018" xr:uid="{FBD6EA66-D502-4EAC-90A5-63A9B052DF38}"/>
    <cellStyle name="Comma 4 5 3 2 2 2" xfId="14071" xr:uid="{C723CE1B-9BED-4B97-B369-A2F2E5D4824E}"/>
    <cellStyle name="Comma 4 5 3 2 3" xfId="8032" xr:uid="{41701827-6253-4FC2-A1E9-55ECE40D9D94}"/>
    <cellStyle name="Comma 4 5 3 2 3 2" xfId="17085" xr:uid="{B86E88DA-9AFE-4B33-8288-4B18FE074463}"/>
    <cellStyle name="Comma 4 5 3 2 4" xfId="11053" xr:uid="{96A35291-8658-47E6-B3D7-28BDC3043A8C}"/>
    <cellStyle name="Comma 4 5 3 3" xfId="2943" xr:uid="{AD63B2A6-319A-4AA6-AC69-FF7D3D755AE1}"/>
    <cellStyle name="Comma 4 5 3 3 2" xfId="6022" xr:uid="{59259998-64D4-458B-B690-B6D803866A54}"/>
    <cellStyle name="Comma 4 5 3 3 2 2" xfId="15075" xr:uid="{11F11350-BA96-4AE2-9FB2-41A356673221}"/>
    <cellStyle name="Comma 4 5 3 3 3" xfId="9036" xr:uid="{423CB926-E065-4054-A00E-EC611A93175B}"/>
    <cellStyle name="Comma 4 5 3 3 3 2" xfId="18089" xr:uid="{9608B392-0E70-4FC6-831A-C06173DD1CF5}"/>
    <cellStyle name="Comma 4 5 3 3 4" xfId="12057" xr:uid="{59ED15FB-84AD-4E91-9EF4-F05BB8FD330A}"/>
    <cellStyle name="Comma 4 5 3 4" xfId="4014" xr:uid="{6E70DE3F-88CF-4C4F-B216-8931DB347DA5}"/>
    <cellStyle name="Comma 4 5 3 4 2" xfId="13067" xr:uid="{E81F761F-84D8-4965-99BB-727012A3E3B8}"/>
    <cellStyle name="Comma 4 5 3 5" xfId="7028" xr:uid="{B76DA9A7-F81C-480D-B832-FE9C8B263F66}"/>
    <cellStyle name="Comma 4 5 3 5 2" xfId="16081" xr:uid="{096FBC7F-6785-46A2-84B9-42C2E616A939}"/>
    <cellStyle name="Comma 4 5 3 6" xfId="10049" xr:uid="{C01B2040-F45F-4349-8661-7E16474B5E5B}"/>
    <cellStyle name="Comma 4 5 4" xfId="936" xr:uid="{E5EA09FD-D9D9-454F-A67E-C3D0B25ADC81}"/>
    <cellStyle name="Comma 4 5 4 2" xfId="1940" xr:uid="{D4E68115-8699-4D7E-8E2E-970C8C186980}"/>
    <cellStyle name="Comma 4 5 4 2 2" xfId="5019" xr:uid="{5091AB5F-1795-4C27-AA86-D5434A30237F}"/>
    <cellStyle name="Comma 4 5 4 2 2 2" xfId="14072" xr:uid="{723B1389-7998-40CD-8888-E5D67625543F}"/>
    <cellStyle name="Comma 4 5 4 2 3" xfId="8033" xr:uid="{CC08CC5F-ABB4-4EBD-99EA-768C65699241}"/>
    <cellStyle name="Comma 4 5 4 2 3 2" xfId="17086" xr:uid="{ED198636-F241-4764-BD1C-7B1681733E7C}"/>
    <cellStyle name="Comma 4 5 4 2 4" xfId="11054" xr:uid="{6A2A87F7-3727-4E85-8617-328ED861E5B9}"/>
    <cellStyle name="Comma 4 5 4 3" xfId="2944" xr:uid="{40AF8C04-C535-4D31-9A6F-D8064D984A7A}"/>
    <cellStyle name="Comma 4 5 4 3 2" xfId="6023" xr:uid="{7C375EDB-F6D1-4DC9-9CC9-BE13B69F8581}"/>
    <cellStyle name="Comma 4 5 4 3 2 2" xfId="15076" xr:uid="{C4119ECD-BEE5-40BC-A016-8F58F7C76424}"/>
    <cellStyle name="Comma 4 5 4 3 3" xfId="9037" xr:uid="{D7D89C2F-E064-468F-80B0-F8F63B80AD72}"/>
    <cellStyle name="Comma 4 5 4 3 3 2" xfId="18090" xr:uid="{7ADBEACE-1E23-4B82-90E1-792340137567}"/>
    <cellStyle name="Comma 4 5 4 3 4" xfId="12058" xr:uid="{05186F26-9161-4E06-8FEB-AFF49297F848}"/>
    <cellStyle name="Comma 4 5 4 4" xfId="4015" xr:uid="{5EFF71D2-642A-4AF8-8B2D-B3E4D2B1B63B}"/>
    <cellStyle name="Comma 4 5 4 4 2" xfId="13068" xr:uid="{7DC7BBCA-9529-4BF2-98ED-CC298061152F}"/>
    <cellStyle name="Comma 4 5 4 5" xfId="7029" xr:uid="{934182FE-3679-4258-861A-FDB3D15803F1}"/>
    <cellStyle name="Comma 4 5 4 5 2" xfId="16082" xr:uid="{EBB619DE-CEF8-4FE6-A371-DD642DEAAE35}"/>
    <cellStyle name="Comma 4 5 4 6" xfId="10050" xr:uid="{B5076F6A-4CF1-4DD4-AE67-8A99BF5D9208}"/>
    <cellStyle name="Comma 4 5 5" xfId="1362" xr:uid="{E96B27AA-625E-471A-A87C-86EBA5BE6A88}"/>
    <cellStyle name="Comma 4 5 5 2" xfId="4441" xr:uid="{539A71AB-E7B1-4AC8-8B2E-5840FB8EE5D7}"/>
    <cellStyle name="Comma 4 5 5 2 2" xfId="13494" xr:uid="{199573F5-5D82-4A2E-B808-C07F97BC2995}"/>
    <cellStyle name="Comma 4 5 5 3" xfId="7455" xr:uid="{1ACC3DB9-0B34-4D5A-BC9B-6FD831C967E4}"/>
    <cellStyle name="Comma 4 5 5 3 2" xfId="16508" xr:uid="{A4099F0E-68EA-4C29-8D95-A50A1ECEDEC3}"/>
    <cellStyle name="Comma 4 5 5 4" xfId="10476" xr:uid="{79BA32A7-ABF3-46EA-A634-729058756AA3}"/>
    <cellStyle name="Comma 4 5 6" xfId="2366" xr:uid="{C49B4FA2-A5A6-45C0-AEDE-CE8C08324545}"/>
    <cellStyle name="Comma 4 5 6 2" xfId="5445" xr:uid="{C826DBAA-E8C2-4C7C-A643-7971BC364030}"/>
    <cellStyle name="Comma 4 5 6 2 2" xfId="14498" xr:uid="{5751F9CB-6D4F-4C3B-9E4E-EC56FC2C9A3F}"/>
    <cellStyle name="Comma 4 5 6 3" xfId="8459" xr:uid="{1118CAB5-5598-48D5-B2C0-542A7D27232A}"/>
    <cellStyle name="Comma 4 5 6 3 2" xfId="17512" xr:uid="{06BDEFE6-93DB-43DE-980A-C351520AA643}"/>
    <cellStyle name="Comma 4 5 6 4" xfId="11480" xr:uid="{435F7752-985D-4A28-8F0F-06AA548E778C}"/>
    <cellStyle name="Comma 4 5 7" xfId="3435" xr:uid="{3152B71D-D02B-4873-A495-E274CC2DD8BA}"/>
    <cellStyle name="Comma 4 5 7 2" xfId="12488" xr:uid="{EB92ADAD-6935-4ABE-BE8B-2945CA95CC1A}"/>
    <cellStyle name="Comma 4 5 8" xfId="6449" xr:uid="{0159D828-2B05-460B-AAB3-5C8AEC009F0F}"/>
    <cellStyle name="Comma 4 5 8 2" xfId="15502" xr:uid="{79D1F104-24D4-418A-9616-B6FEAD3A7CDE}"/>
    <cellStyle name="Comma 4 5 9" xfId="9469" xr:uid="{4BB3C658-D732-48ED-8493-ED44990D8B68}"/>
    <cellStyle name="Comma 4 6" xfId="441" xr:uid="{C5EAAD21-CDED-4D3E-A71B-02AB1CFE7408}"/>
    <cellStyle name="Comma 4 6 2" xfId="937" xr:uid="{F6055784-A640-4AC1-8AE4-43212D1F0422}"/>
    <cellStyle name="Comma 4 6 2 2" xfId="1941" xr:uid="{6CF1D12A-E646-4082-BD07-74032D55331A}"/>
    <cellStyle name="Comma 4 6 2 2 2" xfId="5020" xr:uid="{6FDF1C16-17EC-49D6-9561-D65DB7353A59}"/>
    <cellStyle name="Comma 4 6 2 2 2 2" xfId="14073" xr:uid="{8CA06FD5-951F-4D33-9628-30A7E1F3A904}"/>
    <cellStyle name="Comma 4 6 2 2 3" xfId="8034" xr:uid="{657EF6D4-E85B-458F-9001-4BC15436C569}"/>
    <cellStyle name="Comma 4 6 2 2 3 2" xfId="17087" xr:uid="{47D9AD25-2A84-491B-9D2F-C82DD3157271}"/>
    <cellStyle name="Comma 4 6 2 2 4" xfId="11055" xr:uid="{CDC5B2A0-6AB3-4F10-8A54-00563B3BC45C}"/>
    <cellStyle name="Comma 4 6 2 3" xfId="2945" xr:uid="{37EAC61E-F8D8-4853-BE69-13C16601B6E8}"/>
    <cellStyle name="Comma 4 6 2 3 2" xfId="6024" xr:uid="{306923DF-73C5-47E5-8F9B-A6EDACD3E962}"/>
    <cellStyle name="Comma 4 6 2 3 2 2" xfId="15077" xr:uid="{337C094A-02BC-4D7E-9F4D-EB997B5FF072}"/>
    <cellStyle name="Comma 4 6 2 3 3" xfId="9038" xr:uid="{49B20E88-4EBD-4BB9-A422-F2F8BDA686B9}"/>
    <cellStyle name="Comma 4 6 2 3 3 2" xfId="18091" xr:uid="{80BF4EE4-4956-4F3F-B9BF-307586953064}"/>
    <cellStyle name="Comma 4 6 2 3 4" xfId="12059" xr:uid="{19BCF387-E5FF-4FDA-9E43-8459C55F6C8B}"/>
    <cellStyle name="Comma 4 6 2 4" xfId="4016" xr:uid="{89454544-EB02-470D-89EA-6C4E4910C32A}"/>
    <cellStyle name="Comma 4 6 2 4 2" xfId="13069" xr:uid="{F06281EF-B062-4F8B-A91B-C2FDE3930D5E}"/>
    <cellStyle name="Comma 4 6 2 5" xfId="7030" xr:uid="{CC4476EA-03B3-45B0-9D7B-E9D82B973D07}"/>
    <cellStyle name="Comma 4 6 2 5 2" xfId="16083" xr:uid="{D163D1F3-674A-4065-B249-00F573219700}"/>
    <cellStyle name="Comma 4 6 2 6" xfId="10051" xr:uid="{A1712D75-6E37-4791-89B8-76661A31A2D3}"/>
    <cellStyle name="Comma 4 6 3" xfId="938" xr:uid="{2B165B66-1DCF-479B-BE0A-9A4FD2B80884}"/>
    <cellStyle name="Comma 4 6 3 2" xfId="1942" xr:uid="{BDE25000-BCCC-4FB1-ACA0-7DF95801E840}"/>
    <cellStyle name="Comma 4 6 3 2 2" xfId="5021" xr:uid="{910E49C6-7147-45B4-A4F5-2A7852B66835}"/>
    <cellStyle name="Comma 4 6 3 2 2 2" xfId="14074" xr:uid="{1520F07D-7B06-42B0-AE80-37382B71DBDC}"/>
    <cellStyle name="Comma 4 6 3 2 3" xfId="8035" xr:uid="{35EE5E39-AA76-4024-BB24-842CD0A1A8BC}"/>
    <cellStyle name="Comma 4 6 3 2 3 2" xfId="17088" xr:uid="{AA411FF5-A558-41FE-842B-9228F2291B4F}"/>
    <cellStyle name="Comma 4 6 3 2 4" xfId="11056" xr:uid="{46063BC1-B3EF-4667-9CEA-8E0FD1ED0661}"/>
    <cellStyle name="Comma 4 6 3 3" xfId="2946" xr:uid="{759399B5-9D4E-4A7C-928F-93832B10B23C}"/>
    <cellStyle name="Comma 4 6 3 3 2" xfId="6025" xr:uid="{09206187-EF99-4282-B083-2BC4D063420D}"/>
    <cellStyle name="Comma 4 6 3 3 2 2" xfId="15078" xr:uid="{2FFCDA2B-F076-4D06-AC1F-7F4A31058AEE}"/>
    <cellStyle name="Comma 4 6 3 3 3" xfId="9039" xr:uid="{3AA3ABC5-5E54-4CFF-8920-3B310B624875}"/>
    <cellStyle name="Comma 4 6 3 3 3 2" xfId="18092" xr:uid="{F398E4FC-E49F-4AB7-93F4-AE5C1185CB16}"/>
    <cellStyle name="Comma 4 6 3 3 4" xfId="12060" xr:uid="{A96F80E1-C525-472F-B841-4D7C3B0DBA50}"/>
    <cellStyle name="Comma 4 6 3 4" xfId="4017" xr:uid="{C5B4CAED-C002-483D-A179-008294FA1CA9}"/>
    <cellStyle name="Comma 4 6 3 4 2" xfId="13070" xr:uid="{0D99B24E-E83A-4AA2-8D75-396893A88927}"/>
    <cellStyle name="Comma 4 6 3 5" xfId="7031" xr:uid="{A6F269FE-2F27-406E-8EF3-0D1213A83D94}"/>
    <cellStyle name="Comma 4 6 3 5 2" xfId="16084" xr:uid="{C916D0B1-378C-43C8-8F2B-6382D0DDA267}"/>
    <cellStyle name="Comma 4 6 3 6" xfId="10052" xr:uid="{CEDE24FC-3B76-48B2-99FA-A884FF6A56BD}"/>
    <cellStyle name="Comma 4 6 4" xfId="1450" xr:uid="{B51C886F-98A5-4872-A9E6-0967C7B90E80}"/>
    <cellStyle name="Comma 4 6 4 2" xfId="4529" xr:uid="{23D3FE8C-7B22-43BC-91A5-077FFC2DB64F}"/>
    <cellStyle name="Comma 4 6 4 2 2" xfId="13582" xr:uid="{16383B14-FF20-44CF-9116-6D35A45225E3}"/>
    <cellStyle name="Comma 4 6 4 3" xfId="7543" xr:uid="{4C2F0E41-FFDC-4489-9CBC-2245A94FB95F}"/>
    <cellStyle name="Comma 4 6 4 3 2" xfId="16596" xr:uid="{8E8ACEF5-B20B-4E96-B899-E327C7344CE5}"/>
    <cellStyle name="Comma 4 6 4 4" xfId="10564" xr:uid="{3A6AAC51-E090-4F9B-8CCC-DE09A80E4748}"/>
    <cellStyle name="Comma 4 6 5" xfId="2454" xr:uid="{74A822A2-8506-4779-8526-7034F5F791A9}"/>
    <cellStyle name="Comma 4 6 5 2" xfId="5533" xr:uid="{6803853F-FA05-4FD1-8D44-28CAA4B9ECB5}"/>
    <cellStyle name="Comma 4 6 5 2 2" xfId="14586" xr:uid="{C87EE37E-3DC1-4F0D-80D1-13DB45783134}"/>
    <cellStyle name="Comma 4 6 5 3" xfId="8547" xr:uid="{AA725022-6975-4C93-A1D2-95E91F59B13B}"/>
    <cellStyle name="Comma 4 6 5 3 2" xfId="17600" xr:uid="{DD4D7803-3B1A-479D-B948-60E0BE6218F0}"/>
    <cellStyle name="Comma 4 6 5 4" xfId="11568" xr:uid="{756EB1E4-D8A7-4170-96DA-6595BE3D6F0D}"/>
    <cellStyle name="Comma 4 6 6" xfId="3524" xr:uid="{6E88E721-4229-482D-82E9-AA30C094E53F}"/>
    <cellStyle name="Comma 4 6 6 2" xfId="12577" xr:uid="{E893C40A-8429-4CF4-A73E-7234EC46E838}"/>
    <cellStyle name="Comma 4 6 7" xfId="6538" xr:uid="{207F243B-1D35-4F78-9448-56F00B2885F0}"/>
    <cellStyle name="Comma 4 6 7 2" xfId="15591" xr:uid="{79B70E77-27F2-4ADE-A48A-B078F83B9646}"/>
    <cellStyle name="Comma 4 6 8" xfId="9558" xr:uid="{AA60CED0-D137-47D0-9F21-C075F32FBE43}"/>
    <cellStyle name="Comma 4 7" xfId="939" xr:uid="{74E471CD-5494-4FBD-8431-1E35B93842CD}"/>
    <cellStyle name="Comma 4 7 2" xfId="1943" xr:uid="{A99E728A-CEB1-4F45-BD59-2754B89067ED}"/>
    <cellStyle name="Comma 4 7 2 2" xfId="5022" xr:uid="{8B17FDBB-9EF2-4220-9D8C-26E61E3973F8}"/>
    <cellStyle name="Comma 4 7 2 2 2" xfId="14075" xr:uid="{3C8AA1C3-958F-49F1-8A8B-2DC961700ACA}"/>
    <cellStyle name="Comma 4 7 2 3" xfId="8036" xr:uid="{56D32BA5-334F-4207-8CE8-65BA9EBF9185}"/>
    <cellStyle name="Comma 4 7 2 3 2" xfId="17089" xr:uid="{C9F1F3B0-F16E-48F7-8906-E94EBB109008}"/>
    <cellStyle name="Comma 4 7 2 4" xfId="11057" xr:uid="{5B3D2D5C-3CF4-4098-BA02-951EF577F7B5}"/>
    <cellStyle name="Comma 4 7 3" xfId="2947" xr:uid="{06B2A82D-7F1D-4A36-BC19-B450D01180C6}"/>
    <cellStyle name="Comma 4 7 3 2" xfId="6026" xr:uid="{26941369-573B-437F-A7FE-C8A89EF295C6}"/>
    <cellStyle name="Comma 4 7 3 2 2" xfId="15079" xr:uid="{A8921274-C9A4-47C0-BACD-D05989C21C24}"/>
    <cellStyle name="Comma 4 7 3 3" xfId="9040" xr:uid="{00CE9517-0F73-4ECB-A75C-D329526DDF9A}"/>
    <cellStyle name="Comma 4 7 3 3 2" xfId="18093" xr:uid="{8E34ABC4-D892-49F1-B71E-D6EB58317701}"/>
    <cellStyle name="Comma 4 7 3 4" xfId="12061" xr:uid="{38A11755-4B79-43F1-A3F6-13A84BF1748B}"/>
    <cellStyle name="Comma 4 7 4" xfId="4018" xr:uid="{C79A0462-A78F-4827-9D3C-6088CB356E6E}"/>
    <cellStyle name="Comma 4 7 4 2" xfId="13071" xr:uid="{08A23951-14F5-4405-884F-E4C3737348B4}"/>
    <cellStyle name="Comma 4 7 5" xfId="7032" xr:uid="{0E4CB605-E3F3-4DC8-AEA3-8A6E64D34FF5}"/>
    <cellStyle name="Comma 4 7 5 2" xfId="16085" xr:uid="{647EBEF0-261D-44A7-8041-22196E1130FD}"/>
    <cellStyle name="Comma 4 7 6" xfId="10053" xr:uid="{AE1617EA-035C-4509-BF1B-D58A0287A64A}"/>
    <cellStyle name="Comma 4 8" xfId="940" xr:uid="{0F845CAE-EA7B-4CEA-BDD0-4D961CF4B479}"/>
    <cellStyle name="Comma 4 8 2" xfId="1944" xr:uid="{FFFA265F-5E50-4DDC-8F34-C877FDEFC781}"/>
    <cellStyle name="Comma 4 8 2 2" xfId="5023" xr:uid="{6C249CA7-38CB-4880-ACA2-7EDF93EBC330}"/>
    <cellStyle name="Comma 4 8 2 2 2" xfId="14076" xr:uid="{695B11DC-5EE3-4E3C-B324-33F9F674604A}"/>
    <cellStyle name="Comma 4 8 2 3" xfId="8037" xr:uid="{7DE56F03-53A5-4968-9FFE-EB99DEF81E6D}"/>
    <cellStyle name="Comma 4 8 2 3 2" xfId="17090" xr:uid="{7D5048ED-58E0-4708-9057-2F437E1E0040}"/>
    <cellStyle name="Comma 4 8 2 4" xfId="11058" xr:uid="{23B1634E-6DCF-40D2-A930-DE65ECD28472}"/>
    <cellStyle name="Comma 4 8 3" xfId="2948" xr:uid="{1F935636-A4F7-452E-BB97-AFBBA8896032}"/>
    <cellStyle name="Comma 4 8 3 2" xfId="6027" xr:uid="{173D8269-B10C-464F-80D2-505498F907C1}"/>
    <cellStyle name="Comma 4 8 3 2 2" xfId="15080" xr:uid="{3A3C2D43-E8A4-433B-9C11-AADDD03E8836}"/>
    <cellStyle name="Comma 4 8 3 3" xfId="9041" xr:uid="{AEA2A3AA-C41F-4A8A-8908-91469CA641C5}"/>
    <cellStyle name="Comma 4 8 3 3 2" xfId="18094" xr:uid="{CFCEE27B-BA8F-4C0D-9909-EEE069801A40}"/>
    <cellStyle name="Comma 4 8 3 4" xfId="12062" xr:uid="{48EE765D-4BFA-40A2-8C50-24B73F8A5FF5}"/>
    <cellStyle name="Comma 4 8 4" xfId="4019" xr:uid="{C2F055A0-2328-4BE0-9139-6C8A84733561}"/>
    <cellStyle name="Comma 4 8 4 2" xfId="13072" xr:uid="{183A74F9-05C1-454E-A768-CB541E117B18}"/>
    <cellStyle name="Comma 4 8 5" xfId="7033" xr:uid="{D1EAFD7A-DE78-4B07-9807-1FC44EF226AF}"/>
    <cellStyle name="Comma 4 8 5 2" xfId="16086" xr:uid="{91CF834D-0A2D-4835-9C14-2BC450725F6C}"/>
    <cellStyle name="Comma 4 8 6" xfId="10054" xr:uid="{88332705-249F-4C77-BAD0-7A31EDE736CD}"/>
    <cellStyle name="Comma 4 9" xfId="1279" xr:uid="{7B3ED4BE-C6F2-490F-8410-F9F0E284239C}"/>
    <cellStyle name="Comma 4 9 2" xfId="4358" xr:uid="{96B50C40-39CD-487D-92B7-FFA62D42F11A}"/>
    <cellStyle name="Comma 4 9 2 2" xfId="13411" xr:uid="{40ED88A1-F6C7-4D38-A65E-80FF86CB8FCE}"/>
    <cellStyle name="Comma 4 9 3" xfId="7372" xr:uid="{BDF985B8-2044-47D8-B119-426E56B86B49}"/>
    <cellStyle name="Comma 4 9 3 2" xfId="16425" xr:uid="{8B2B88A7-3974-40F6-90F0-7B115E1910AA}"/>
    <cellStyle name="Comma 4 9 4" xfId="10393" xr:uid="{A3E93DD0-1AF6-4732-BB5D-C04C5028F39C}"/>
    <cellStyle name="Comma 5" xfId="148" xr:uid="{1F772C09-B165-419A-921A-1F18CCFF2100}"/>
    <cellStyle name="Comma 5 10" xfId="6400" xr:uid="{3868124F-689C-4569-807A-CC2F375A38EA}"/>
    <cellStyle name="Comma 5 10 2" xfId="15453" xr:uid="{4D03C03C-D672-406B-AC73-4923A200288B}"/>
    <cellStyle name="Comma 5 11" xfId="9420" xr:uid="{CA9955ED-AA9B-4160-98C1-31307FF4F407}"/>
    <cellStyle name="Comma 5 2" xfId="191" xr:uid="{ECB5EC2F-F9CC-47F3-868F-9603D6656E76}"/>
    <cellStyle name="Comma 5 2 2" xfId="487" xr:uid="{78798A37-8D44-4520-8730-CCE4C68D1737}"/>
    <cellStyle name="Comma 5 2 2 2" xfId="941" xr:uid="{72AB1E29-B665-4AE4-BF13-56A621D49DE2}"/>
    <cellStyle name="Comma 5 2 2 2 2" xfId="1945" xr:uid="{D800C17C-0397-4AF1-B6D0-F9911FE4DD5A}"/>
    <cellStyle name="Comma 5 2 2 2 2 2" xfId="5024" xr:uid="{D3F51F9B-B721-4C77-9E51-FE401AB8C863}"/>
    <cellStyle name="Comma 5 2 2 2 2 2 2" xfId="14077" xr:uid="{B99D7F80-0121-4940-B323-C14DE33D82FA}"/>
    <cellStyle name="Comma 5 2 2 2 2 3" xfId="8038" xr:uid="{08954187-C29E-4CE8-B802-12EE8F51AB25}"/>
    <cellStyle name="Comma 5 2 2 2 2 3 2" xfId="17091" xr:uid="{265CB11E-384A-4A5F-999F-FBADD5D7E639}"/>
    <cellStyle name="Comma 5 2 2 2 2 4" xfId="11059" xr:uid="{E48BB7E2-8DDD-4BA7-929B-E6494F3AF3F6}"/>
    <cellStyle name="Comma 5 2 2 2 3" xfId="2949" xr:uid="{E753F607-C07A-4E5B-AFEB-17ABCE2CD977}"/>
    <cellStyle name="Comma 5 2 2 2 3 2" xfId="6028" xr:uid="{B6CC3942-E376-400C-A0E6-6594CCB3F955}"/>
    <cellStyle name="Comma 5 2 2 2 3 2 2" xfId="15081" xr:uid="{27E225BB-280F-47CE-98DC-DBD2D3D4003D}"/>
    <cellStyle name="Comma 5 2 2 2 3 3" xfId="9042" xr:uid="{013AB272-A267-4C54-A376-EC15DD2E6E49}"/>
    <cellStyle name="Comma 5 2 2 2 3 3 2" xfId="18095" xr:uid="{EC248F98-AD67-43E3-AE0A-11673A8DA699}"/>
    <cellStyle name="Comma 5 2 2 2 3 4" xfId="12063" xr:uid="{D3600F33-52FF-4D39-BC41-5ED289B8241B}"/>
    <cellStyle name="Comma 5 2 2 2 4" xfId="4020" xr:uid="{E22C14E6-DD6D-45F4-98AB-34B8F459CC2D}"/>
    <cellStyle name="Comma 5 2 2 2 4 2" xfId="13073" xr:uid="{964348E7-7E0A-46D3-8D7E-09D1164B8EAA}"/>
    <cellStyle name="Comma 5 2 2 2 5" xfId="7034" xr:uid="{D0C1C5AE-52C7-4FFE-9D16-A6236312D73D}"/>
    <cellStyle name="Comma 5 2 2 2 5 2" xfId="16087" xr:uid="{93C5E180-A56E-4D93-99BB-4035BD7701B6}"/>
    <cellStyle name="Comma 5 2 2 2 6" xfId="10055" xr:uid="{4D5A7442-A6FD-4FAE-8C05-1CE26DD3F849}"/>
    <cellStyle name="Comma 5 2 2 3" xfId="942" xr:uid="{41320C96-1D29-40F7-8B45-823C4E2E32FB}"/>
    <cellStyle name="Comma 5 2 2 3 2" xfId="1946" xr:uid="{EFF99051-27FB-4D7E-A16E-16CDA5F5A1F9}"/>
    <cellStyle name="Comma 5 2 2 3 2 2" xfId="5025" xr:uid="{5A501502-1D4E-41FF-922A-4909A9714E19}"/>
    <cellStyle name="Comma 5 2 2 3 2 2 2" xfId="14078" xr:uid="{BFD74822-9897-487A-A222-101A3818C6E6}"/>
    <cellStyle name="Comma 5 2 2 3 2 3" xfId="8039" xr:uid="{5B4067D8-6991-482C-9B4D-349E3E08D50D}"/>
    <cellStyle name="Comma 5 2 2 3 2 3 2" xfId="17092" xr:uid="{D4659140-6EFC-4758-A120-6515237638BA}"/>
    <cellStyle name="Comma 5 2 2 3 2 4" xfId="11060" xr:uid="{61A4EAB9-01B5-4420-B030-BE5B509AF66C}"/>
    <cellStyle name="Comma 5 2 2 3 3" xfId="2950" xr:uid="{B9B5AEBF-D554-4338-B40C-72845488C2FE}"/>
    <cellStyle name="Comma 5 2 2 3 3 2" xfId="6029" xr:uid="{958978E1-8C49-4C92-926D-B793836CD52C}"/>
    <cellStyle name="Comma 5 2 2 3 3 2 2" xfId="15082" xr:uid="{CB56CF80-9F3E-4E98-BCE2-0559C980F37E}"/>
    <cellStyle name="Comma 5 2 2 3 3 3" xfId="9043" xr:uid="{C10F08FD-3E87-4CDB-9E20-3E7EF5C5AF80}"/>
    <cellStyle name="Comma 5 2 2 3 3 3 2" xfId="18096" xr:uid="{DA7706F8-F304-49C7-9C3E-1259A71C2B08}"/>
    <cellStyle name="Comma 5 2 2 3 3 4" xfId="12064" xr:uid="{CFEAAC1B-A328-4459-9FB2-32C5F54C205D}"/>
    <cellStyle name="Comma 5 2 2 3 4" xfId="4021" xr:uid="{21B19A0D-03B3-4236-8230-ECC15AD9C7C1}"/>
    <cellStyle name="Comma 5 2 2 3 4 2" xfId="13074" xr:uid="{D6207E57-FF69-4F56-ACD4-F61ECEE94C42}"/>
    <cellStyle name="Comma 5 2 2 3 5" xfId="7035" xr:uid="{7257AAFD-D4F1-4C91-AD7C-5FCC712E65B2}"/>
    <cellStyle name="Comma 5 2 2 3 5 2" xfId="16088" xr:uid="{20601C8E-12D0-46AA-8211-970E9EF45C25}"/>
    <cellStyle name="Comma 5 2 2 3 6" xfId="10056" xr:uid="{3D66CCAF-CFAD-47CB-B3BF-A09800E65B47}"/>
    <cellStyle name="Comma 5 2 2 4" xfId="1496" xr:uid="{4E12C485-7E89-4910-9166-F20BBAE9E55C}"/>
    <cellStyle name="Comma 5 2 2 4 2" xfId="4575" xr:uid="{62D1C71A-2642-44C5-B880-70C5419D9B85}"/>
    <cellStyle name="Comma 5 2 2 4 2 2" xfId="13628" xr:uid="{F14B04DE-D93B-4B42-AA7F-C1C92158B10D}"/>
    <cellStyle name="Comma 5 2 2 4 3" xfId="7589" xr:uid="{2AC69FED-F81B-4C4E-A65E-66F20ED53877}"/>
    <cellStyle name="Comma 5 2 2 4 3 2" xfId="16642" xr:uid="{32EB9AD3-4823-45C2-A73C-549F389DB9C4}"/>
    <cellStyle name="Comma 5 2 2 4 4" xfId="10610" xr:uid="{2E174AA7-3BE3-41E8-B25C-C2F610CC4E00}"/>
    <cellStyle name="Comma 5 2 2 5" xfId="2500" xr:uid="{727BF7E3-7B90-423D-B888-B3F50C7B3CCC}"/>
    <cellStyle name="Comma 5 2 2 5 2" xfId="5579" xr:uid="{2E7A73F2-C508-43A3-ABC4-AA03FA297445}"/>
    <cellStyle name="Comma 5 2 2 5 2 2" xfId="14632" xr:uid="{2527ADAC-2139-48F8-8C98-66CF1B6633D2}"/>
    <cellStyle name="Comma 5 2 2 5 3" xfId="8593" xr:uid="{F953BE5A-8BD0-4967-8254-6FE3321B1A4B}"/>
    <cellStyle name="Comma 5 2 2 5 3 2" xfId="17646" xr:uid="{E3AC4908-1B5F-49D5-B559-C3140B8F58D0}"/>
    <cellStyle name="Comma 5 2 2 5 4" xfId="11614" xr:uid="{36149C93-FC90-4EA9-A2B7-C8D38B22E834}"/>
    <cellStyle name="Comma 5 2 2 6" xfId="3570" xr:uid="{7117AD4A-BF34-44B5-9FE7-545F5FC83737}"/>
    <cellStyle name="Comma 5 2 2 6 2" xfId="12623" xr:uid="{6B7CBDB2-EC71-4107-A350-B22566B9F289}"/>
    <cellStyle name="Comma 5 2 2 7" xfId="6584" xr:uid="{792FF283-B0FE-4733-A7F9-97EDE953B16B}"/>
    <cellStyle name="Comma 5 2 2 7 2" xfId="15637" xr:uid="{56EACF60-EAFC-4478-92AD-8D116263F40A}"/>
    <cellStyle name="Comma 5 2 2 8" xfId="9604" xr:uid="{D2ABFC2B-9B2C-4396-B082-5428D6003417}"/>
    <cellStyle name="Comma 5 2 3" xfId="943" xr:uid="{50458ACA-8493-4D8E-8DB4-C50FEC4492B2}"/>
    <cellStyle name="Comma 5 2 3 2" xfId="1947" xr:uid="{1044024C-FED2-44E0-B85C-B583DCA4726F}"/>
    <cellStyle name="Comma 5 2 3 2 2" xfId="5026" xr:uid="{55DFFAA1-F5FC-46F9-8254-AB7957309761}"/>
    <cellStyle name="Comma 5 2 3 2 2 2" xfId="14079" xr:uid="{11781901-2492-4FDC-B072-CA70ED167766}"/>
    <cellStyle name="Comma 5 2 3 2 3" xfId="8040" xr:uid="{31B7F379-DC8F-491D-93B3-94BD75C9C29C}"/>
    <cellStyle name="Comma 5 2 3 2 3 2" xfId="17093" xr:uid="{F4CA642E-6506-4697-8F63-83CF173E3DD6}"/>
    <cellStyle name="Comma 5 2 3 2 4" xfId="11061" xr:uid="{512C2C15-8624-4322-9BF8-9B4E08B5F8BE}"/>
    <cellStyle name="Comma 5 2 3 3" xfId="2951" xr:uid="{91FF1DC7-7792-4FEE-9F79-EBB505417B5A}"/>
    <cellStyle name="Comma 5 2 3 3 2" xfId="6030" xr:uid="{6D955542-2EE6-4EE9-AB50-218888232593}"/>
    <cellStyle name="Comma 5 2 3 3 2 2" xfId="15083" xr:uid="{75672179-A26A-450E-80EC-9CC136DC7CED}"/>
    <cellStyle name="Comma 5 2 3 3 3" xfId="9044" xr:uid="{92B1849E-D6C5-43F6-BA34-EB294500A67D}"/>
    <cellStyle name="Comma 5 2 3 3 3 2" xfId="18097" xr:uid="{136AC681-175E-40F7-B2DC-B28BD582F444}"/>
    <cellStyle name="Comma 5 2 3 3 4" xfId="12065" xr:uid="{0CD83901-960A-43AA-BC28-4275D40C40B0}"/>
    <cellStyle name="Comma 5 2 3 4" xfId="4022" xr:uid="{02F57355-BBAC-415C-AA45-0966FA44C546}"/>
    <cellStyle name="Comma 5 2 3 4 2" xfId="13075" xr:uid="{2A2A9170-62D9-4154-85B9-7200E66B3FBF}"/>
    <cellStyle name="Comma 5 2 3 5" xfId="7036" xr:uid="{80D17C5D-223B-469D-832A-7C156FB20D7A}"/>
    <cellStyle name="Comma 5 2 3 5 2" xfId="16089" xr:uid="{0B5FC222-6420-4D30-926E-5B83EEFDA338}"/>
    <cellStyle name="Comma 5 2 3 6" xfId="10057" xr:uid="{2BB6AE9B-48E9-4678-B331-8A9D4366A92B}"/>
    <cellStyle name="Comma 5 2 4" xfId="944" xr:uid="{CF6EE6D9-C8C4-46F5-A6E0-CCD77C635121}"/>
    <cellStyle name="Comma 5 2 4 2" xfId="1948" xr:uid="{FA89D855-169D-4E33-B6A4-666364ADB51C}"/>
    <cellStyle name="Comma 5 2 4 2 2" xfId="5027" xr:uid="{9D1133BB-1F32-41D7-8563-907C890DF328}"/>
    <cellStyle name="Comma 5 2 4 2 2 2" xfId="14080" xr:uid="{22BE6698-4A2C-45EC-8170-5B439A88AE49}"/>
    <cellStyle name="Comma 5 2 4 2 3" xfId="8041" xr:uid="{7E5DE3A7-8C08-4BE3-AE17-D13F315853AE}"/>
    <cellStyle name="Comma 5 2 4 2 3 2" xfId="17094" xr:uid="{BEE6D6DD-EB03-4536-B4AB-39417B3D0AA5}"/>
    <cellStyle name="Comma 5 2 4 2 4" xfId="11062" xr:uid="{71EED4A9-C87A-49CA-BD23-2D6E472F13E4}"/>
    <cellStyle name="Comma 5 2 4 3" xfId="2952" xr:uid="{5D9CB344-542B-4FF9-8D0A-2BA783D4D1E9}"/>
    <cellStyle name="Comma 5 2 4 3 2" xfId="6031" xr:uid="{D8D67B38-5395-4E25-9276-7DDB7AC5C3A3}"/>
    <cellStyle name="Comma 5 2 4 3 2 2" xfId="15084" xr:uid="{24883900-510C-4C33-86A8-FF3CD7A635BB}"/>
    <cellStyle name="Comma 5 2 4 3 3" xfId="9045" xr:uid="{560A7440-579C-473E-9662-9A428E4D57EB}"/>
    <cellStyle name="Comma 5 2 4 3 3 2" xfId="18098" xr:uid="{2F9C5080-64FB-4A4C-953F-8DF2B1674B0D}"/>
    <cellStyle name="Comma 5 2 4 3 4" xfId="12066" xr:uid="{7163AF48-1E00-4225-9C86-BA8F2D420F2D}"/>
    <cellStyle name="Comma 5 2 4 4" xfId="4023" xr:uid="{90A59C9E-A996-44FF-AA91-E965770AB05D}"/>
    <cellStyle name="Comma 5 2 4 4 2" xfId="13076" xr:uid="{AE6DEF31-B3CD-4BA0-8689-67678A9D6D91}"/>
    <cellStyle name="Comma 5 2 4 5" xfId="7037" xr:uid="{833E58BB-6F9D-4996-800B-4CB530375029}"/>
    <cellStyle name="Comma 5 2 4 5 2" xfId="16090" xr:uid="{06137355-E5D2-4CDA-A279-49197B3731F0}"/>
    <cellStyle name="Comma 5 2 4 6" xfId="10058" xr:uid="{B2245BA7-5E2A-44BB-B6EE-1F5CC40C507F}"/>
    <cellStyle name="Comma 5 2 5" xfId="1325" xr:uid="{5D79A0B1-F107-4FB7-91F4-1C2EC1798976}"/>
    <cellStyle name="Comma 5 2 5 2" xfId="4404" xr:uid="{D66E6468-F456-441B-ACC3-42C721582C19}"/>
    <cellStyle name="Comma 5 2 5 2 2" xfId="13457" xr:uid="{44BB0AF1-C076-49F2-AA7E-BC940F5AA39C}"/>
    <cellStyle name="Comma 5 2 5 3" xfId="7418" xr:uid="{F7E3AEB0-F063-456C-912B-5909AC9159FA}"/>
    <cellStyle name="Comma 5 2 5 3 2" xfId="16471" xr:uid="{790D1828-7058-4E3D-AB83-9D36E94A7AEF}"/>
    <cellStyle name="Comma 5 2 5 4" xfId="10439" xr:uid="{55969FF0-009A-40D2-A47C-5AB1AB1F3108}"/>
    <cellStyle name="Comma 5 2 6" xfId="2329" xr:uid="{4C318F50-FD05-4261-80F0-E615659ADC23}"/>
    <cellStyle name="Comma 5 2 6 2" xfId="5408" xr:uid="{520D2F2D-8B85-424D-A860-7BB9FB4BB070}"/>
    <cellStyle name="Comma 5 2 6 2 2" xfId="14461" xr:uid="{4A460E68-BCE6-46C9-9A80-EBA45961510B}"/>
    <cellStyle name="Comma 5 2 6 3" xfId="8422" xr:uid="{C269C61A-67C1-4B65-9454-25BAB8F029EC}"/>
    <cellStyle name="Comma 5 2 6 3 2" xfId="17475" xr:uid="{9B367B78-01D3-478C-8D85-F2334E30095C}"/>
    <cellStyle name="Comma 5 2 6 4" xfId="11443" xr:uid="{5CE78B26-1551-4F80-B9BF-AAB0335FF8B3}"/>
    <cellStyle name="Comma 5 2 7" xfId="3398" xr:uid="{269BBB41-3C66-4131-9E2F-3233BB26CC5D}"/>
    <cellStyle name="Comma 5 2 7 2" xfId="12451" xr:uid="{4BCB37D9-284B-4A29-8282-1359D6B84582}"/>
    <cellStyle name="Comma 5 2 8" xfId="6412" xr:uid="{30BC6368-25BE-474C-A614-74F6A2914F46}"/>
    <cellStyle name="Comma 5 2 8 2" xfId="15465" xr:uid="{34852D76-EFE7-441C-BD08-3054FB70F697}"/>
    <cellStyle name="Comma 5 2 9" xfId="9432" xr:uid="{B222D034-B4E7-4077-8DB5-62399852DA4A}"/>
    <cellStyle name="Comma 5 3" xfId="330" xr:uid="{3E333FAA-A06A-4435-8237-205C471AF6A4}"/>
    <cellStyle name="Comma 5 3 2" xfId="528" xr:uid="{F93C57A3-6012-4C5E-ACEA-9C6478D594F3}"/>
    <cellStyle name="Comma 5 3 2 2" xfId="945" xr:uid="{06A0E081-69D5-49CC-B180-920E736A4967}"/>
    <cellStyle name="Comma 5 3 2 2 2" xfId="1949" xr:uid="{4CFE57A2-D9FC-4CFC-9CC4-1711B71DF580}"/>
    <cellStyle name="Comma 5 3 2 2 2 2" xfId="5028" xr:uid="{E98B0CAB-91DB-499C-94D7-D5DAAF60413A}"/>
    <cellStyle name="Comma 5 3 2 2 2 2 2" xfId="14081" xr:uid="{410F911E-002E-4EB8-AF68-5C9DCC07864F}"/>
    <cellStyle name="Comma 5 3 2 2 2 3" xfId="8042" xr:uid="{B04221ED-2C14-40CA-B2AD-C2DF5D076E68}"/>
    <cellStyle name="Comma 5 3 2 2 2 3 2" xfId="17095" xr:uid="{FE41CE23-AFB1-4BB5-8318-7A1771E3D90E}"/>
    <cellStyle name="Comma 5 3 2 2 2 4" xfId="11063" xr:uid="{8E0A6CB0-50DB-4C8B-A128-B9A611C968B2}"/>
    <cellStyle name="Comma 5 3 2 2 3" xfId="2953" xr:uid="{CE4E4008-F6EB-4A94-825E-CCFF450BE855}"/>
    <cellStyle name="Comma 5 3 2 2 3 2" xfId="6032" xr:uid="{594347D0-3B15-4C8C-B039-D755EA498877}"/>
    <cellStyle name="Comma 5 3 2 2 3 2 2" xfId="15085" xr:uid="{D4999E07-58F1-4A14-BA36-8A15849DE1EE}"/>
    <cellStyle name="Comma 5 3 2 2 3 3" xfId="9046" xr:uid="{1912BEF1-3FE6-430D-99C8-70C24893EB01}"/>
    <cellStyle name="Comma 5 3 2 2 3 3 2" xfId="18099" xr:uid="{4C8BF4AE-E81B-45D8-8039-3E0FBE46AA58}"/>
    <cellStyle name="Comma 5 3 2 2 3 4" xfId="12067" xr:uid="{4240461F-72AA-4AF2-8C1E-950461EFD6A0}"/>
    <cellStyle name="Comma 5 3 2 2 4" xfId="4024" xr:uid="{9DFD0EC1-DE8C-4292-8AFD-D02208FBCAF2}"/>
    <cellStyle name="Comma 5 3 2 2 4 2" xfId="13077" xr:uid="{7CA997CC-E450-4705-A760-28B2E7CF4D2E}"/>
    <cellStyle name="Comma 5 3 2 2 5" xfId="7038" xr:uid="{C4A7FF99-2265-43C1-A1EB-D7636D4C1CEB}"/>
    <cellStyle name="Comma 5 3 2 2 5 2" xfId="16091" xr:uid="{9D102402-331D-4A2F-805B-0C3B0CADB5AE}"/>
    <cellStyle name="Comma 5 3 2 2 6" xfId="10059" xr:uid="{59CD1167-DAEE-4586-97BD-AFE763A33B5A}"/>
    <cellStyle name="Comma 5 3 2 3" xfId="946" xr:uid="{70482FA8-390A-4E57-AF33-9EEC73B967CF}"/>
    <cellStyle name="Comma 5 3 2 3 2" xfId="1950" xr:uid="{6D60DEEF-215F-462A-BA47-195F6E26A485}"/>
    <cellStyle name="Comma 5 3 2 3 2 2" xfId="5029" xr:uid="{7AC62089-00D0-49A6-A7FC-0D1F6D4E29A1}"/>
    <cellStyle name="Comma 5 3 2 3 2 2 2" xfId="14082" xr:uid="{0EEFFE8B-E40C-4214-A739-CE7BA7EF2926}"/>
    <cellStyle name="Comma 5 3 2 3 2 3" xfId="8043" xr:uid="{1549316A-40E0-4E69-B259-9065E4835A9B}"/>
    <cellStyle name="Comma 5 3 2 3 2 3 2" xfId="17096" xr:uid="{5037F41C-573B-4170-B763-5F5F4932D0CC}"/>
    <cellStyle name="Comma 5 3 2 3 2 4" xfId="11064" xr:uid="{7C9C3348-8872-49AA-8B5D-79ADCE94D314}"/>
    <cellStyle name="Comma 5 3 2 3 3" xfId="2954" xr:uid="{F15DEBE4-C48B-4712-B8CA-F405A1F7A0EC}"/>
    <cellStyle name="Comma 5 3 2 3 3 2" xfId="6033" xr:uid="{439E0F98-60CC-4D66-8E3A-3F9051473358}"/>
    <cellStyle name="Comma 5 3 2 3 3 2 2" xfId="15086" xr:uid="{383C4678-24F4-4443-A83F-A848D51B2C5D}"/>
    <cellStyle name="Comma 5 3 2 3 3 3" xfId="9047" xr:uid="{F2EDD8E0-B66E-4EBC-A08D-C4065E3B532A}"/>
    <cellStyle name="Comma 5 3 2 3 3 3 2" xfId="18100" xr:uid="{3A5C77A1-D5E6-4EE8-AC12-E8099B64A677}"/>
    <cellStyle name="Comma 5 3 2 3 3 4" xfId="12068" xr:uid="{FC2833E4-0BC7-4F3B-9799-7BDDAF397C85}"/>
    <cellStyle name="Comma 5 3 2 3 4" xfId="4025" xr:uid="{05DA53BD-2FDB-4E97-9566-FCA7BBD983D4}"/>
    <cellStyle name="Comma 5 3 2 3 4 2" xfId="13078" xr:uid="{C2254AB3-F7EE-463B-8A5B-CAF58753F8A1}"/>
    <cellStyle name="Comma 5 3 2 3 5" xfId="7039" xr:uid="{AB5110DF-A9A5-48D7-A160-AFAB6A08538E}"/>
    <cellStyle name="Comma 5 3 2 3 5 2" xfId="16092" xr:uid="{2EA2627B-7616-49D3-91DA-27D5E6BC2EDC}"/>
    <cellStyle name="Comma 5 3 2 3 6" xfId="10060" xr:uid="{04383ECC-DE61-4B3C-B47D-02EFF720B83B}"/>
    <cellStyle name="Comma 5 3 2 4" xfId="1535" xr:uid="{D6ECA344-9C9A-41B8-9102-3AD1C20E3615}"/>
    <cellStyle name="Comma 5 3 2 4 2" xfId="4614" xr:uid="{886AB421-5B23-4BC0-B13B-0AB7498E4BF2}"/>
    <cellStyle name="Comma 5 3 2 4 2 2" xfId="13667" xr:uid="{1FA030A8-C228-45BE-A83D-F895948BFF92}"/>
    <cellStyle name="Comma 5 3 2 4 3" xfId="7628" xr:uid="{4F3A60CD-1FA8-4F2F-AF21-DA3C7C84E32A}"/>
    <cellStyle name="Comma 5 3 2 4 3 2" xfId="16681" xr:uid="{746D92D5-1F0D-41F4-AF2C-945F6F245F23}"/>
    <cellStyle name="Comma 5 3 2 4 4" xfId="10649" xr:uid="{6666D30D-09B7-4B27-8DBB-B716D6E4F22C}"/>
    <cellStyle name="Comma 5 3 2 5" xfId="2539" xr:uid="{A2472D7C-7FD7-4CF5-B525-B93EB2DB154B}"/>
    <cellStyle name="Comma 5 3 2 5 2" xfId="5618" xr:uid="{4D55C483-3FD8-4CB8-ACFC-6448FAE85F9C}"/>
    <cellStyle name="Comma 5 3 2 5 2 2" xfId="14671" xr:uid="{AF1E168E-0B85-45B1-B8BC-E2B26B08613F}"/>
    <cellStyle name="Comma 5 3 2 5 3" xfId="8632" xr:uid="{187012B6-31F1-43F4-9D1D-177EE8F0B4DA}"/>
    <cellStyle name="Comma 5 3 2 5 3 2" xfId="17685" xr:uid="{E050EA17-4D9E-40E5-AFD2-0D92C1D7D18B}"/>
    <cellStyle name="Comma 5 3 2 5 4" xfId="11653" xr:uid="{C56CF49C-869D-43B8-8AEB-1AA80CA1E4FD}"/>
    <cellStyle name="Comma 5 3 2 6" xfId="3609" xr:uid="{65818719-D852-4482-9555-B413840A8762}"/>
    <cellStyle name="Comma 5 3 2 6 2" xfId="12662" xr:uid="{B836FDE6-4FDA-429E-A474-71B601359A05}"/>
    <cellStyle name="Comma 5 3 2 7" xfId="6623" xr:uid="{D465A8A8-54D9-45FA-8F04-1050C803F33C}"/>
    <cellStyle name="Comma 5 3 2 7 2" xfId="15676" xr:uid="{40B17289-C324-4D93-B99A-5213E9569DFC}"/>
    <cellStyle name="Comma 5 3 2 8" xfId="9643" xr:uid="{63939795-E875-494F-8EC8-00048A374179}"/>
    <cellStyle name="Comma 5 3 3" xfId="947" xr:uid="{64A05194-731E-4C8A-9B3C-5A4D4566ED42}"/>
    <cellStyle name="Comma 5 3 3 2" xfId="1951" xr:uid="{EFDC84E8-2BDF-4BF7-A891-7D48DD02D43D}"/>
    <cellStyle name="Comma 5 3 3 2 2" xfId="5030" xr:uid="{D7E0778A-90B8-4DF2-AAE0-6B6F8A817AF7}"/>
    <cellStyle name="Comma 5 3 3 2 2 2" xfId="14083" xr:uid="{7C1089D4-0F38-477A-94AC-A4C7C109EC1D}"/>
    <cellStyle name="Comma 5 3 3 2 3" xfId="8044" xr:uid="{88EC3D9C-89A5-4A96-95D5-EFD7CE8499E4}"/>
    <cellStyle name="Comma 5 3 3 2 3 2" xfId="17097" xr:uid="{8A6D7CF1-06CC-41D6-9B9E-9BF21E46C20E}"/>
    <cellStyle name="Comma 5 3 3 2 4" xfId="11065" xr:uid="{A197371A-AF45-4DCB-A4B5-966F4B3E1F13}"/>
    <cellStyle name="Comma 5 3 3 3" xfId="2955" xr:uid="{495B4C94-48DA-4898-9675-C1C38DFB07D5}"/>
    <cellStyle name="Comma 5 3 3 3 2" xfId="6034" xr:uid="{669B8345-218E-48B0-8DEF-FCB30F4C210C}"/>
    <cellStyle name="Comma 5 3 3 3 2 2" xfId="15087" xr:uid="{10883984-B127-4872-8084-C6E291550C49}"/>
    <cellStyle name="Comma 5 3 3 3 3" xfId="9048" xr:uid="{3B944863-9220-4923-9C76-C505D60E2348}"/>
    <cellStyle name="Comma 5 3 3 3 3 2" xfId="18101" xr:uid="{A02FE4ED-BAAB-41A5-9028-87A6EAB06B40}"/>
    <cellStyle name="Comma 5 3 3 3 4" xfId="12069" xr:uid="{3014ADA1-53A1-46BF-B1B9-8BE35CF73E59}"/>
    <cellStyle name="Comma 5 3 3 4" xfId="4026" xr:uid="{6B6A158B-1710-4985-B475-2749248768B9}"/>
    <cellStyle name="Comma 5 3 3 4 2" xfId="13079" xr:uid="{45192B1E-EE41-489D-9D6D-BEF54071E7C3}"/>
    <cellStyle name="Comma 5 3 3 5" xfId="7040" xr:uid="{2018A777-D981-4484-8289-44E7D42A0CED}"/>
    <cellStyle name="Comma 5 3 3 5 2" xfId="16093" xr:uid="{251B5946-8A65-4523-8FB1-1BABA0CA5D2C}"/>
    <cellStyle name="Comma 5 3 3 6" xfId="10061" xr:uid="{D93599E9-61BB-4A3D-B291-257814392EAD}"/>
    <cellStyle name="Comma 5 3 4" xfId="948" xr:uid="{1B028DBB-4F8D-48FD-AA37-02AEC6202728}"/>
    <cellStyle name="Comma 5 3 4 2" xfId="1952" xr:uid="{5C6E27C6-6CDC-466F-BEDE-DAB0EBF64F6E}"/>
    <cellStyle name="Comma 5 3 4 2 2" xfId="5031" xr:uid="{1D04A5EF-503C-4B95-96F3-EF5C8CF1759F}"/>
    <cellStyle name="Comma 5 3 4 2 2 2" xfId="14084" xr:uid="{6A42B964-9F1E-4C36-8FA5-22303875B9C1}"/>
    <cellStyle name="Comma 5 3 4 2 3" xfId="8045" xr:uid="{9C70164B-EC24-412F-BB45-AF9A42EE98CA}"/>
    <cellStyle name="Comma 5 3 4 2 3 2" xfId="17098" xr:uid="{893F52CD-E77E-4C45-A83D-BCA78836FF17}"/>
    <cellStyle name="Comma 5 3 4 2 4" xfId="11066" xr:uid="{F819F7DC-3CF1-44DD-B394-F69F8C6E1C81}"/>
    <cellStyle name="Comma 5 3 4 3" xfId="2956" xr:uid="{62FD5D9E-7C79-4ACB-9CC5-1D19B1863DFF}"/>
    <cellStyle name="Comma 5 3 4 3 2" xfId="6035" xr:uid="{58EEAB3C-AB94-45A0-8740-FB3206B9E12F}"/>
    <cellStyle name="Comma 5 3 4 3 2 2" xfId="15088" xr:uid="{870AD1F8-FE48-4E2A-9140-851B9420DE4B}"/>
    <cellStyle name="Comma 5 3 4 3 3" xfId="9049" xr:uid="{B3D0986C-B30D-4727-9ED1-762B610A59CC}"/>
    <cellStyle name="Comma 5 3 4 3 3 2" xfId="18102" xr:uid="{828262BF-12A1-48A8-82D1-BDC1F8755EED}"/>
    <cellStyle name="Comma 5 3 4 3 4" xfId="12070" xr:uid="{BCD5CCB8-B67E-4E6C-9AD4-48A1CF1C6CB0}"/>
    <cellStyle name="Comma 5 3 4 4" xfId="4027" xr:uid="{A757E3BC-0BBE-4AB9-8355-A8E1E1C773B7}"/>
    <cellStyle name="Comma 5 3 4 4 2" xfId="13080" xr:uid="{6D29E862-0907-4DD3-83D1-E67FBAA56C52}"/>
    <cellStyle name="Comma 5 3 4 5" xfId="7041" xr:uid="{3D84C931-486E-4FD7-813F-A89E605B32D8}"/>
    <cellStyle name="Comma 5 3 4 5 2" xfId="16094" xr:uid="{0A89B974-7B06-43DE-BD38-AF0B069C427A}"/>
    <cellStyle name="Comma 5 3 4 6" xfId="10062" xr:uid="{E171BA46-E4C1-44C7-B5AF-A757926D743A}"/>
    <cellStyle name="Comma 5 3 5" xfId="1364" xr:uid="{D874F168-966E-4ADB-8889-316F17BF3B58}"/>
    <cellStyle name="Comma 5 3 5 2" xfId="4443" xr:uid="{7D96F2A4-2557-493D-917A-87D48980B8FE}"/>
    <cellStyle name="Comma 5 3 5 2 2" xfId="13496" xr:uid="{C5FC499B-593E-4915-83B7-CE00F7F16C76}"/>
    <cellStyle name="Comma 5 3 5 3" xfId="7457" xr:uid="{9523CBB1-BC32-40C9-AC80-72DB9120A17E}"/>
    <cellStyle name="Comma 5 3 5 3 2" xfId="16510" xr:uid="{655514F6-8D43-4464-AE3C-E1F0B7C90EEA}"/>
    <cellStyle name="Comma 5 3 5 4" xfId="10478" xr:uid="{59CD8853-CD6B-4EA7-9675-25649C348EC3}"/>
    <cellStyle name="Comma 5 3 6" xfId="2368" xr:uid="{7D1ADBFC-98B7-47E0-A60E-10D38B6EFBB2}"/>
    <cellStyle name="Comma 5 3 6 2" xfId="5447" xr:uid="{5160BDB2-6D80-446E-97DF-5433EFFDE549}"/>
    <cellStyle name="Comma 5 3 6 2 2" xfId="14500" xr:uid="{9134E19E-827F-4F80-B248-F5B0E8297BE1}"/>
    <cellStyle name="Comma 5 3 6 3" xfId="8461" xr:uid="{6FE7A080-49AE-4BB0-8A9A-6207F73E9747}"/>
    <cellStyle name="Comma 5 3 6 3 2" xfId="17514" xr:uid="{363C35FA-8D97-4B49-94E6-0E8CD21C2F21}"/>
    <cellStyle name="Comma 5 3 6 4" xfId="11482" xr:uid="{F2E48FB4-9E10-4FD4-AE24-330335640868}"/>
    <cellStyle name="Comma 5 3 7" xfId="3437" xr:uid="{01600423-7BB5-48EE-82A7-99E4ABCDDA2A}"/>
    <cellStyle name="Comma 5 3 7 2" xfId="12490" xr:uid="{32E896C4-D1D2-4255-BCCD-43D832385252}"/>
    <cellStyle name="Comma 5 3 8" xfId="6451" xr:uid="{C9E6F3A6-FA7F-4EFC-AD26-C81E595E3D80}"/>
    <cellStyle name="Comma 5 3 8 2" xfId="15504" xr:uid="{51CB3D2E-02DB-469D-BE1E-F8E625715C49}"/>
    <cellStyle name="Comma 5 3 9" xfId="9471" xr:uid="{0E529A9D-BC40-44F4-9942-4542F96CB227}"/>
    <cellStyle name="Comma 5 4" xfId="475" xr:uid="{2B9DD5AA-087C-4D07-8D61-18BC0D7AD56C}"/>
    <cellStyle name="Comma 5 4 2" xfId="949" xr:uid="{7DDD5040-FDAF-4544-B570-05A4F49D8320}"/>
    <cellStyle name="Comma 5 4 2 2" xfId="1953" xr:uid="{DA0FF197-8B24-4FC7-9011-FC3ECC93F91F}"/>
    <cellStyle name="Comma 5 4 2 2 2" xfId="5032" xr:uid="{5F3BFEF0-27F3-4CC2-AEAA-90527EEADA8F}"/>
    <cellStyle name="Comma 5 4 2 2 2 2" xfId="14085" xr:uid="{7E73490A-D6D8-4469-B4BF-6270A1F67ADD}"/>
    <cellStyle name="Comma 5 4 2 2 3" xfId="8046" xr:uid="{0CBA7B88-558F-4605-8BDA-FD68A11CF723}"/>
    <cellStyle name="Comma 5 4 2 2 3 2" xfId="17099" xr:uid="{8D1A8D8B-DC37-496E-A136-3D4C89855E47}"/>
    <cellStyle name="Comma 5 4 2 2 4" xfId="11067" xr:uid="{6C88424E-9E3A-41DE-8119-0C70B59383DA}"/>
    <cellStyle name="Comma 5 4 2 3" xfId="2957" xr:uid="{4AE223CA-142D-430F-A86F-B0FD3ECD98C4}"/>
    <cellStyle name="Comma 5 4 2 3 2" xfId="6036" xr:uid="{98E34857-D0E9-4ED3-8081-7EE295AEBA4E}"/>
    <cellStyle name="Comma 5 4 2 3 2 2" xfId="15089" xr:uid="{BF47CC05-3B13-4E3D-A685-85E78C44CC0E}"/>
    <cellStyle name="Comma 5 4 2 3 3" xfId="9050" xr:uid="{CF3336FF-D83B-4DF2-9A60-BAD017517D78}"/>
    <cellStyle name="Comma 5 4 2 3 3 2" xfId="18103" xr:uid="{112969C4-309B-4245-AD46-253850687C18}"/>
    <cellStyle name="Comma 5 4 2 3 4" xfId="12071" xr:uid="{2D83EFFF-D30A-4243-9EDA-EAA86C955A60}"/>
    <cellStyle name="Comma 5 4 2 4" xfId="4028" xr:uid="{2DF237B1-2415-4365-A636-F6CDAFEC25EF}"/>
    <cellStyle name="Comma 5 4 2 4 2" xfId="13081" xr:uid="{5791FDE5-3D88-4DA2-8AB2-8FB0D2BF8067}"/>
    <cellStyle name="Comma 5 4 2 5" xfId="7042" xr:uid="{B38D936E-7958-4622-8FA2-E1A16518BD78}"/>
    <cellStyle name="Comma 5 4 2 5 2" xfId="16095" xr:uid="{14F1B14F-5833-4CFF-B4E9-BCF4EA9BBA3E}"/>
    <cellStyle name="Comma 5 4 2 6" xfId="10063" xr:uid="{1F9C6BD1-E9BA-4A84-9030-39F68D15611F}"/>
    <cellStyle name="Comma 5 4 3" xfId="950" xr:uid="{BDDBA9F1-C5B7-47EB-972D-21B6F3FC7BE9}"/>
    <cellStyle name="Comma 5 4 3 2" xfId="1954" xr:uid="{BA3372D9-908E-4046-BD20-079A5C2F9DDC}"/>
    <cellStyle name="Comma 5 4 3 2 2" xfId="5033" xr:uid="{2D65314E-2137-4404-9B6C-71A338DA1A19}"/>
    <cellStyle name="Comma 5 4 3 2 2 2" xfId="14086" xr:uid="{C10747B0-4DF5-48AC-B1D7-382A836D1F75}"/>
    <cellStyle name="Comma 5 4 3 2 3" xfId="8047" xr:uid="{4BE60590-492F-4C75-BA27-C02DF680EABE}"/>
    <cellStyle name="Comma 5 4 3 2 3 2" xfId="17100" xr:uid="{79A05A1C-518E-4F50-9989-ABD12EAFEA9C}"/>
    <cellStyle name="Comma 5 4 3 2 4" xfId="11068" xr:uid="{C82B2A9D-7653-4A1A-B634-FEDD7F87C5BD}"/>
    <cellStyle name="Comma 5 4 3 3" xfId="2958" xr:uid="{98E90FA9-02A4-43F6-948A-02985D7F4829}"/>
    <cellStyle name="Comma 5 4 3 3 2" xfId="6037" xr:uid="{4CBDA10E-292F-467E-8CCA-A23B24ACBAF8}"/>
    <cellStyle name="Comma 5 4 3 3 2 2" xfId="15090" xr:uid="{BA3E8A2A-DF24-467C-B579-146AD19CC3B9}"/>
    <cellStyle name="Comma 5 4 3 3 3" xfId="9051" xr:uid="{A2B30FB0-87E5-41CD-BF78-A8A739CC0AE6}"/>
    <cellStyle name="Comma 5 4 3 3 3 2" xfId="18104" xr:uid="{66071130-4C31-415F-B22E-C16D70DD0E06}"/>
    <cellStyle name="Comma 5 4 3 3 4" xfId="12072" xr:uid="{FDCA21AA-DEB7-4D4E-9095-55C57B34ABB7}"/>
    <cellStyle name="Comma 5 4 3 4" xfId="4029" xr:uid="{3A355D20-C9E6-440F-87F4-78F3D525CFC6}"/>
    <cellStyle name="Comma 5 4 3 4 2" xfId="13082" xr:uid="{CA16EA03-6CA9-4695-B916-18D1EF05B522}"/>
    <cellStyle name="Comma 5 4 3 5" xfId="7043" xr:uid="{C28A6651-32B6-47E9-82A1-E5AC83873191}"/>
    <cellStyle name="Comma 5 4 3 5 2" xfId="16096" xr:uid="{ABEED963-722E-471F-8B65-265F7EF63AE9}"/>
    <cellStyle name="Comma 5 4 3 6" xfId="10064" xr:uid="{803C75BF-0E3B-4646-8662-C1E4AC7A0434}"/>
    <cellStyle name="Comma 5 4 4" xfId="1484" xr:uid="{6C493673-D442-4BA6-9793-3F6F9D502440}"/>
    <cellStyle name="Comma 5 4 4 2" xfId="4563" xr:uid="{57A1FF54-724D-447C-B51B-CD22B3009D18}"/>
    <cellStyle name="Comma 5 4 4 2 2" xfId="13616" xr:uid="{079F55B4-5FB2-4D27-BBE0-9B0AF527C98E}"/>
    <cellStyle name="Comma 5 4 4 3" xfId="7577" xr:uid="{D076EAA1-9D40-4918-95BC-900924ED31C1}"/>
    <cellStyle name="Comma 5 4 4 3 2" xfId="16630" xr:uid="{A98C3301-AD29-4E6A-86AC-76A880141CEB}"/>
    <cellStyle name="Comma 5 4 4 4" xfId="10598" xr:uid="{8EFABF89-9A87-4A2A-8EB4-76C894880A64}"/>
    <cellStyle name="Comma 5 4 5" xfId="2488" xr:uid="{5B204CEB-CA80-4F30-9064-7A30369C59E2}"/>
    <cellStyle name="Comma 5 4 5 2" xfId="5567" xr:uid="{DAD50EE4-FA4E-4F2C-9856-E014BCF8DE74}"/>
    <cellStyle name="Comma 5 4 5 2 2" xfId="14620" xr:uid="{8C599E18-4DBA-44BF-8AB5-CF3DFAF08677}"/>
    <cellStyle name="Comma 5 4 5 3" xfId="8581" xr:uid="{A37593C6-AB40-460F-A3E3-DC7651045AC8}"/>
    <cellStyle name="Comma 5 4 5 3 2" xfId="17634" xr:uid="{D0B22E84-E232-4A21-AC48-06682465B25D}"/>
    <cellStyle name="Comma 5 4 5 4" xfId="11602" xr:uid="{D7BFC7C1-1D84-4B98-8824-5F167EBB4BB6}"/>
    <cellStyle name="Comma 5 4 6" xfId="3558" xr:uid="{1C508917-69B6-41D1-ABDA-8F5C66E8BEA1}"/>
    <cellStyle name="Comma 5 4 6 2" xfId="12611" xr:uid="{E5DF7F89-E0A4-4B87-80C8-E7F574FA8DB5}"/>
    <cellStyle name="Comma 5 4 7" xfId="6572" xr:uid="{1A7911A0-45F2-4DA7-9FBA-46AC0A8B2B4F}"/>
    <cellStyle name="Comma 5 4 7 2" xfId="15625" xr:uid="{4DCAF74F-956F-4B93-B119-4E5F1680B72C}"/>
    <cellStyle name="Comma 5 4 8" xfId="9592" xr:uid="{C605D89A-DA42-4363-B6AE-384AD03D367C}"/>
    <cellStyle name="Comma 5 5" xfId="951" xr:uid="{D3B667FD-1650-455A-9326-ED94C5C30B25}"/>
    <cellStyle name="Comma 5 5 2" xfId="1955" xr:uid="{21ED434F-5C92-449C-8F1F-0EAFCBFE489E}"/>
    <cellStyle name="Comma 5 5 2 2" xfId="5034" xr:uid="{4C4025ED-9B96-4126-B153-5A5361A7BFD2}"/>
    <cellStyle name="Comma 5 5 2 2 2" xfId="14087" xr:uid="{39448CC5-53F6-4116-B61F-0A2DB687C3EC}"/>
    <cellStyle name="Comma 5 5 2 3" xfId="8048" xr:uid="{E0E4D8E8-4B53-4C43-A390-31E43014A743}"/>
    <cellStyle name="Comma 5 5 2 3 2" xfId="17101" xr:uid="{DB009B0C-DAF8-4C5D-A103-57C4E8908B4B}"/>
    <cellStyle name="Comma 5 5 2 4" xfId="11069" xr:uid="{A73966D4-8A15-43F4-8583-B70FAD2C6F84}"/>
    <cellStyle name="Comma 5 5 3" xfId="2959" xr:uid="{B2A8C598-24E4-4720-B42F-90414A7B0C37}"/>
    <cellStyle name="Comma 5 5 3 2" xfId="6038" xr:uid="{C705FA8E-DA13-4035-AB14-0FE10DCC0E47}"/>
    <cellStyle name="Comma 5 5 3 2 2" xfId="15091" xr:uid="{7F3B81DD-62CA-482E-AAA4-7E0F4F86F2DE}"/>
    <cellStyle name="Comma 5 5 3 3" xfId="9052" xr:uid="{30F56EE2-7EC3-4CB8-8243-C1A640F4A571}"/>
    <cellStyle name="Comma 5 5 3 3 2" xfId="18105" xr:uid="{DD139FFB-2503-4AD9-8420-273F81C28C2D}"/>
    <cellStyle name="Comma 5 5 3 4" xfId="12073" xr:uid="{A6306C51-D129-489E-8531-44A4AF541DA4}"/>
    <cellStyle name="Comma 5 5 4" xfId="4030" xr:uid="{6EB5738F-4434-457C-A7C0-1842FF023C7E}"/>
    <cellStyle name="Comma 5 5 4 2" xfId="13083" xr:uid="{FADCA89A-D7D2-413B-B740-02342A7F0657}"/>
    <cellStyle name="Comma 5 5 5" xfId="7044" xr:uid="{10D744D4-AFDA-4454-AB21-57FAEAB09EC6}"/>
    <cellStyle name="Comma 5 5 5 2" xfId="16097" xr:uid="{A33E8BE6-0DA6-44FA-8BE6-D568D998B0EA}"/>
    <cellStyle name="Comma 5 5 6" xfId="10065" xr:uid="{B98CA550-1CF5-4FFF-A72B-6D4FBD372941}"/>
    <cellStyle name="Comma 5 6" xfId="952" xr:uid="{3890D465-17E7-4C2B-8384-5EE9F40F0C3C}"/>
    <cellStyle name="Comma 5 6 2" xfId="1956" xr:uid="{F0C3BB8E-A402-49EC-8DC2-8D5D55A6059D}"/>
    <cellStyle name="Comma 5 6 2 2" xfId="5035" xr:uid="{B53685F0-2D46-477B-9521-677DA22E5FAD}"/>
    <cellStyle name="Comma 5 6 2 2 2" xfId="14088" xr:uid="{6B32DA61-DFF8-4102-93B7-50DFD604EFA4}"/>
    <cellStyle name="Comma 5 6 2 3" xfId="8049" xr:uid="{C865458B-57A9-4BAA-8777-ADB26F38804A}"/>
    <cellStyle name="Comma 5 6 2 3 2" xfId="17102" xr:uid="{58D88A1A-2F3D-4487-B044-339F9561FFEA}"/>
    <cellStyle name="Comma 5 6 2 4" xfId="11070" xr:uid="{3B8BE8D1-891D-4022-BCC3-8023CA29F288}"/>
    <cellStyle name="Comma 5 6 3" xfId="2960" xr:uid="{6CDA8782-8F53-4F43-B9B2-B5EBC564BE88}"/>
    <cellStyle name="Comma 5 6 3 2" xfId="6039" xr:uid="{05C72644-094E-4628-8D50-8303BB9DFC45}"/>
    <cellStyle name="Comma 5 6 3 2 2" xfId="15092" xr:uid="{3281415E-2C38-4071-B2E1-74D7F38BFBDD}"/>
    <cellStyle name="Comma 5 6 3 3" xfId="9053" xr:uid="{FD02D8DB-600C-40C7-875B-4A43C84BAF7A}"/>
    <cellStyle name="Comma 5 6 3 3 2" xfId="18106" xr:uid="{D5CECA60-E01F-4D2F-8EBE-E5B4C86E514A}"/>
    <cellStyle name="Comma 5 6 3 4" xfId="12074" xr:uid="{51684C71-30B6-4B2A-B7BB-DBC442F27A01}"/>
    <cellStyle name="Comma 5 6 4" xfId="4031" xr:uid="{99B29989-A1FE-4C00-85B1-47022A29B652}"/>
    <cellStyle name="Comma 5 6 4 2" xfId="13084" xr:uid="{2D1DCE56-BDC1-4FBB-A7EB-22064AFAC85A}"/>
    <cellStyle name="Comma 5 6 5" xfId="7045" xr:uid="{30FCF177-F2E3-4B03-A5E9-13AF38FE0ADF}"/>
    <cellStyle name="Comma 5 6 5 2" xfId="16098" xr:uid="{D48E00DC-F781-4091-A76D-00C150B8DC0A}"/>
    <cellStyle name="Comma 5 6 6" xfId="10066" xr:uid="{704175F0-FD67-433B-8563-6B213EF7F7CE}"/>
    <cellStyle name="Comma 5 7" xfId="1313" xr:uid="{5E13E666-20E1-438A-899C-8B49C3CBCF72}"/>
    <cellStyle name="Comma 5 7 2" xfId="4392" xr:uid="{D8E4751F-6B31-42B1-8A18-F33D01B18BD3}"/>
    <cellStyle name="Comma 5 7 2 2" xfId="13445" xr:uid="{C5FBB544-8635-4E8C-B91E-692689A29DE7}"/>
    <cellStyle name="Comma 5 7 3" xfId="7406" xr:uid="{D763775D-0CE6-43D5-8A9F-1333016CCB9F}"/>
    <cellStyle name="Comma 5 7 3 2" xfId="16459" xr:uid="{0936C3DA-79E4-49BD-9C2E-89439BB5FD7E}"/>
    <cellStyle name="Comma 5 7 4" xfId="10427" xr:uid="{2BA2F61E-84AE-4AB5-88B2-A5840540724F}"/>
    <cellStyle name="Comma 5 8" xfId="2317" xr:uid="{9CA42651-24D1-4646-A114-49AD00DDA43F}"/>
    <cellStyle name="Comma 5 8 2" xfId="5396" xr:uid="{43307B15-A60D-4AE4-B83F-ECCF29162010}"/>
    <cellStyle name="Comma 5 8 2 2" xfId="14449" xr:uid="{20ED7443-FAAA-48A6-B652-EC5D812E3B08}"/>
    <cellStyle name="Comma 5 8 3" xfId="8410" xr:uid="{046865B4-EE5E-4425-9962-CABD53131A59}"/>
    <cellStyle name="Comma 5 8 3 2" xfId="17463" xr:uid="{DFBE7844-F9C7-4180-B3A6-8DAB20CA0244}"/>
    <cellStyle name="Comma 5 8 4" xfId="11431" xr:uid="{4321C97D-76AD-4608-8550-1E5627B836AC}"/>
    <cellStyle name="Comma 5 9" xfId="3386" xr:uid="{1D0C96C2-FEE9-4D5D-BB24-0AAD967D747B}"/>
    <cellStyle name="Comma 5 9 2" xfId="12439" xr:uid="{9744361C-F164-4093-BFA0-6485835B4E32}"/>
    <cellStyle name="Comma 6" xfId="146" xr:uid="{579E7099-18DB-4027-B24A-B7BC382D041A}"/>
    <cellStyle name="Comma 6 10" xfId="3384" xr:uid="{C4ED60FC-042F-426F-84C7-61273B0DB28F}"/>
    <cellStyle name="Comma 6 10 2" xfId="12437" xr:uid="{3B540904-6F5E-445A-A57E-F2E08DE93068}"/>
    <cellStyle name="Comma 6 11" xfId="6398" xr:uid="{C4FA8683-1441-4CC2-809C-8B0038225E4F}"/>
    <cellStyle name="Comma 6 11 2" xfId="15451" xr:uid="{B0455DC6-FDF9-4275-B841-50DE66B443E8}"/>
    <cellStyle name="Comma 6 12" xfId="9418" xr:uid="{AE29E549-68E0-44F5-B9A9-76381BC9B4B4}"/>
    <cellStyle name="Comma 6 2" xfId="211" xr:uid="{4C633B51-7339-4C65-BFB7-D2A50CF5C9CF}"/>
    <cellStyle name="Comma 6 2 10" xfId="9438" xr:uid="{9D45DE1B-767C-44D4-889C-04DD756BF10B}"/>
    <cellStyle name="Comma 6 2 2" xfId="336" xr:uid="{7B39EEA7-CC26-4C68-9F3C-E4AF06FD936B}"/>
    <cellStyle name="Comma 6 2 2 2" xfId="534" xr:uid="{484F458A-BD12-465F-A79D-BE7A1BA64C1A}"/>
    <cellStyle name="Comma 6 2 2 2 2" xfId="953" xr:uid="{DD00DA59-1A91-4E93-80E0-E16DC77E7162}"/>
    <cellStyle name="Comma 6 2 2 2 2 2" xfId="1957" xr:uid="{50DC0E9F-B5B1-47AC-8C81-5823D043A926}"/>
    <cellStyle name="Comma 6 2 2 2 2 2 2" xfId="5036" xr:uid="{692B82DC-2E23-408A-86EF-BD8799CA3419}"/>
    <cellStyle name="Comma 6 2 2 2 2 2 2 2" xfId="14089" xr:uid="{9E2CF098-5B41-4BA0-BD86-28A64C947A24}"/>
    <cellStyle name="Comma 6 2 2 2 2 2 3" xfId="8050" xr:uid="{E0545160-D23D-431B-8E03-C1537C5EE775}"/>
    <cellStyle name="Comma 6 2 2 2 2 2 3 2" xfId="17103" xr:uid="{95CE8D9F-727C-4DCD-989E-F5A8B7B27FDE}"/>
    <cellStyle name="Comma 6 2 2 2 2 2 4" xfId="11071" xr:uid="{EF4ED872-78F4-490B-9FB7-C1A0F9F2298F}"/>
    <cellStyle name="Comma 6 2 2 2 2 3" xfId="2961" xr:uid="{A4D5051C-B0F1-4287-91F9-4A6DB1111BB4}"/>
    <cellStyle name="Comma 6 2 2 2 2 3 2" xfId="6040" xr:uid="{7A2BF778-3C87-4DE5-A520-B631F8C94E9E}"/>
    <cellStyle name="Comma 6 2 2 2 2 3 2 2" xfId="15093" xr:uid="{F8CFF728-3AD8-4157-AB9D-DD5771620A15}"/>
    <cellStyle name="Comma 6 2 2 2 2 3 3" xfId="9054" xr:uid="{F6F6117F-DBC8-4938-837F-31885C3B1878}"/>
    <cellStyle name="Comma 6 2 2 2 2 3 3 2" xfId="18107" xr:uid="{FA68D111-21DB-4078-86DA-4268B66CEAA5}"/>
    <cellStyle name="Comma 6 2 2 2 2 3 4" xfId="12075" xr:uid="{B192643F-97CB-4E87-8EEF-BF8E9D38E5A5}"/>
    <cellStyle name="Comma 6 2 2 2 2 4" xfId="4032" xr:uid="{3B75B1FB-C90E-4CC1-9282-0BF1E1A69A50}"/>
    <cellStyle name="Comma 6 2 2 2 2 4 2" xfId="13085" xr:uid="{C6F78123-1DBD-468A-8C00-A221BB4260FA}"/>
    <cellStyle name="Comma 6 2 2 2 2 5" xfId="7046" xr:uid="{E22273D9-C8FF-4432-B408-1D07B7785F1E}"/>
    <cellStyle name="Comma 6 2 2 2 2 5 2" xfId="16099" xr:uid="{60EE1191-16C3-4A9B-AF73-A44E080167AF}"/>
    <cellStyle name="Comma 6 2 2 2 2 6" xfId="10067" xr:uid="{0DAB403F-FE66-4933-B934-E61B747D303E}"/>
    <cellStyle name="Comma 6 2 2 2 3" xfId="954" xr:uid="{320F476D-801A-4B02-A6ED-2F833C9E1104}"/>
    <cellStyle name="Comma 6 2 2 2 3 2" xfId="1958" xr:uid="{17585BBA-95C0-4E6F-9C61-3D6C036C88DB}"/>
    <cellStyle name="Comma 6 2 2 2 3 2 2" xfId="5037" xr:uid="{C6F225F0-C630-4C45-BBFD-D8441ECBD388}"/>
    <cellStyle name="Comma 6 2 2 2 3 2 2 2" xfId="14090" xr:uid="{ED70D2F6-CF3A-4371-9286-C2ECB0332EED}"/>
    <cellStyle name="Comma 6 2 2 2 3 2 3" xfId="8051" xr:uid="{D513A991-FFF5-426A-8DBC-FE76935A44DC}"/>
    <cellStyle name="Comma 6 2 2 2 3 2 3 2" xfId="17104" xr:uid="{9A7D1066-AA0F-45D5-86B6-CEBDD9DD25AD}"/>
    <cellStyle name="Comma 6 2 2 2 3 2 4" xfId="11072" xr:uid="{D7CDB828-E9DE-458F-BFF4-0345F404A387}"/>
    <cellStyle name="Comma 6 2 2 2 3 3" xfId="2962" xr:uid="{294F5061-C365-46AD-A333-42BE7161FAD0}"/>
    <cellStyle name="Comma 6 2 2 2 3 3 2" xfId="6041" xr:uid="{F7B1FF00-8C8F-4C8A-A624-18A812CA6DE7}"/>
    <cellStyle name="Comma 6 2 2 2 3 3 2 2" xfId="15094" xr:uid="{92ACDC52-B486-46A8-BB33-44F278A4B24F}"/>
    <cellStyle name="Comma 6 2 2 2 3 3 3" xfId="9055" xr:uid="{2005ABAF-2493-48D5-96A9-865DBE45B74E}"/>
    <cellStyle name="Comma 6 2 2 2 3 3 3 2" xfId="18108" xr:uid="{84740D91-348A-4483-BF58-BF6F474C1466}"/>
    <cellStyle name="Comma 6 2 2 2 3 3 4" xfId="12076" xr:uid="{BC0F2A3C-AA09-4D6D-8CCB-AD28328F8392}"/>
    <cellStyle name="Comma 6 2 2 2 3 4" xfId="4033" xr:uid="{C84E9C16-C4A3-40F5-B543-86E33C132E18}"/>
    <cellStyle name="Comma 6 2 2 2 3 4 2" xfId="13086" xr:uid="{F60B54CD-1392-4BB4-872D-153BCCB561B0}"/>
    <cellStyle name="Comma 6 2 2 2 3 5" xfId="7047" xr:uid="{568CC121-E420-4DF4-8E95-D816A80AB2E9}"/>
    <cellStyle name="Comma 6 2 2 2 3 5 2" xfId="16100" xr:uid="{F37F0015-3A41-4A34-A20E-19BA2243F76D}"/>
    <cellStyle name="Comma 6 2 2 2 3 6" xfId="10068" xr:uid="{FB56D3AF-76C0-4F29-A82F-6BED83AADFC9}"/>
    <cellStyle name="Comma 6 2 2 2 4" xfId="1541" xr:uid="{A237000C-C884-4F5C-BC82-7FE3C92AB88C}"/>
    <cellStyle name="Comma 6 2 2 2 4 2" xfId="4620" xr:uid="{2D52D4C9-B7A3-4031-9619-1432A187C3F8}"/>
    <cellStyle name="Comma 6 2 2 2 4 2 2" xfId="13673" xr:uid="{710D6562-E5AF-4524-9DE9-4E458409CABE}"/>
    <cellStyle name="Comma 6 2 2 2 4 3" xfId="7634" xr:uid="{55F05B93-563F-4526-832F-EA9E5CB80218}"/>
    <cellStyle name="Comma 6 2 2 2 4 3 2" xfId="16687" xr:uid="{D50155EE-D98E-4FEE-8EDF-08AF6365243A}"/>
    <cellStyle name="Comma 6 2 2 2 4 4" xfId="10655" xr:uid="{0EE79C4C-B5A3-4B1D-B5AF-68C2C48FAC9A}"/>
    <cellStyle name="Comma 6 2 2 2 5" xfId="2545" xr:uid="{588B39BB-E98E-4FB8-9E6C-AF07EBBDB855}"/>
    <cellStyle name="Comma 6 2 2 2 5 2" xfId="5624" xr:uid="{62C5FDEF-441E-492C-B9F8-443C560680A0}"/>
    <cellStyle name="Comma 6 2 2 2 5 2 2" xfId="14677" xr:uid="{D09A1634-0759-470E-A595-B34F196959FA}"/>
    <cellStyle name="Comma 6 2 2 2 5 3" xfId="8638" xr:uid="{20E6CF30-7704-4352-B7BC-97B9B35EBFEF}"/>
    <cellStyle name="Comma 6 2 2 2 5 3 2" xfId="17691" xr:uid="{2CFDDEDD-F269-470B-A53B-1A37DD6FF011}"/>
    <cellStyle name="Comma 6 2 2 2 5 4" xfId="11659" xr:uid="{C709066A-8E67-40C9-A631-AECD7C4F608B}"/>
    <cellStyle name="Comma 6 2 2 2 6" xfId="3615" xr:uid="{EAEB5B82-8ED9-4481-A215-A3BADA088540}"/>
    <cellStyle name="Comma 6 2 2 2 6 2" xfId="12668" xr:uid="{60F937F1-B98D-43B2-85D2-36DA48691C86}"/>
    <cellStyle name="Comma 6 2 2 2 7" xfId="6629" xr:uid="{E525928B-8C74-4D3C-A284-57135BE237F8}"/>
    <cellStyle name="Comma 6 2 2 2 7 2" xfId="15682" xr:uid="{34373167-D93B-40BA-A356-6FC2268258E3}"/>
    <cellStyle name="Comma 6 2 2 2 8" xfId="9649" xr:uid="{549A9E38-F4D0-4BC9-B642-DADB64C3E811}"/>
    <cellStyle name="Comma 6 2 2 3" xfId="955" xr:uid="{F3A885BD-3A9D-4092-BEE7-D4F338F0BB26}"/>
    <cellStyle name="Comma 6 2 2 3 2" xfId="1959" xr:uid="{56479A41-DC54-476B-97FB-A79BB7ABDC70}"/>
    <cellStyle name="Comma 6 2 2 3 2 2" xfId="5038" xr:uid="{179BDC92-5815-41CD-B07E-A778B59E14AC}"/>
    <cellStyle name="Comma 6 2 2 3 2 2 2" xfId="14091" xr:uid="{6D5F6693-8E40-4CEB-9D30-BBAB989290A2}"/>
    <cellStyle name="Comma 6 2 2 3 2 3" xfId="8052" xr:uid="{DC71297C-D8EB-4217-93A6-D3DE5C35BA83}"/>
    <cellStyle name="Comma 6 2 2 3 2 3 2" xfId="17105" xr:uid="{FD9939E8-272D-42B6-B331-FB15F8CB7242}"/>
    <cellStyle name="Comma 6 2 2 3 2 4" xfId="11073" xr:uid="{E406733B-93FB-460E-B4A0-6BBFD9789CF1}"/>
    <cellStyle name="Comma 6 2 2 3 3" xfId="2963" xr:uid="{72CE8A2E-C37E-4ED1-843C-9ACDAC2CCE6E}"/>
    <cellStyle name="Comma 6 2 2 3 3 2" xfId="6042" xr:uid="{7C9FEB1B-0B40-46F4-BB09-55F29A2A65CB}"/>
    <cellStyle name="Comma 6 2 2 3 3 2 2" xfId="15095" xr:uid="{758CE9DE-181B-48D7-871B-745BD4457AA9}"/>
    <cellStyle name="Comma 6 2 2 3 3 3" xfId="9056" xr:uid="{79DAE86B-37C1-489F-8C7E-7408730673C8}"/>
    <cellStyle name="Comma 6 2 2 3 3 3 2" xfId="18109" xr:uid="{979A40CB-CA35-45B7-A264-BAE193D951DB}"/>
    <cellStyle name="Comma 6 2 2 3 3 4" xfId="12077" xr:uid="{2970BBDD-7E48-47E1-B845-B30B7D1B0F20}"/>
    <cellStyle name="Comma 6 2 2 3 4" xfId="4034" xr:uid="{CEC67C76-5F62-4FCF-AA23-B3936277E449}"/>
    <cellStyle name="Comma 6 2 2 3 4 2" xfId="13087" xr:uid="{67149855-206F-4281-931D-0B25C33639AB}"/>
    <cellStyle name="Comma 6 2 2 3 5" xfId="7048" xr:uid="{170A7583-8C3E-4E6D-A6DB-45276AF6C99D}"/>
    <cellStyle name="Comma 6 2 2 3 5 2" xfId="16101" xr:uid="{D3B5BF87-1414-4E9F-BA3A-6E12ED5BFB2C}"/>
    <cellStyle name="Comma 6 2 2 3 6" xfId="10069" xr:uid="{4E7514BB-ED45-4C24-ABF8-19215A165258}"/>
    <cellStyle name="Comma 6 2 2 4" xfId="956" xr:uid="{BA0FF26A-EB4C-4015-9E2C-4E2B4496985D}"/>
    <cellStyle name="Comma 6 2 2 4 2" xfId="1960" xr:uid="{396A905A-AA0F-4CD5-B8A3-7A6F6F52E404}"/>
    <cellStyle name="Comma 6 2 2 4 2 2" xfId="5039" xr:uid="{E90B856C-961F-4A09-BC8D-44524166EDD6}"/>
    <cellStyle name="Comma 6 2 2 4 2 2 2" xfId="14092" xr:uid="{AB64702C-1CA2-4B1D-9778-EAA448988FEC}"/>
    <cellStyle name="Comma 6 2 2 4 2 3" xfId="8053" xr:uid="{11B67BBD-15A3-42E5-8B51-ED8FB0EBF580}"/>
    <cellStyle name="Comma 6 2 2 4 2 3 2" xfId="17106" xr:uid="{E4868F39-1770-466E-9839-DE27EA1BFC76}"/>
    <cellStyle name="Comma 6 2 2 4 2 4" xfId="11074" xr:uid="{37C79289-1793-4696-BB7F-10C9D2C89787}"/>
    <cellStyle name="Comma 6 2 2 4 3" xfId="2964" xr:uid="{AB2E8C55-FED7-44BD-9507-9D9685CD8C98}"/>
    <cellStyle name="Comma 6 2 2 4 3 2" xfId="6043" xr:uid="{562135A9-8E54-4E73-9F9E-5257CCA8C46D}"/>
    <cellStyle name="Comma 6 2 2 4 3 2 2" xfId="15096" xr:uid="{055471F9-261F-4D0F-9631-C254DA9688A2}"/>
    <cellStyle name="Comma 6 2 2 4 3 3" xfId="9057" xr:uid="{7CB56A85-4EBB-4971-AA4B-637091668A6B}"/>
    <cellStyle name="Comma 6 2 2 4 3 3 2" xfId="18110" xr:uid="{EBE91B79-9C95-4B5D-9BD6-4DC4CCBE44B9}"/>
    <cellStyle name="Comma 6 2 2 4 3 4" xfId="12078" xr:uid="{C7B8AFF8-0506-4BE3-9CEB-C33AA100CB78}"/>
    <cellStyle name="Comma 6 2 2 4 4" xfId="4035" xr:uid="{5E1262CF-D76E-4698-A26E-5AC2DB819DA1}"/>
    <cellStyle name="Comma 6 2 2 4 4 2" xfId="13088" xr:uid="{0208A7C1-148C-42BB-89E9-A7819F91FE5D}"/>
    <cellStyle name="Comma 6 2 2 4 5" xfId="7049" xr:uid="{C5F81F90-F983-48CC-93DF-32AEBDCB1254}"/>
    <cellStyle name="Comma 6 2 2 4 5 2" xfId="16102" xr:uid="{06DCCF9D-A493-49B9-A222-65F9688C027E}"/>
    <cellStyle name="Comma 6 2 2 4 6" xfId="10070" xr:uid="{0B150C55-21DE-462B-A25A-DCC853ED9B97}"/>
    <cellStyle name="Comma 6 2 2 5" xfId="1370" xr:uid="{701C9919-FD33-4463-A77E-86C339209465}"/>
    <cellStyle name="Comma 6 2 2 5 2" xfId="4449" xr:uid="{321851EE-5C07-43A7-8B7E-481DB9930193}"/>
    <cellStyle name="Comma 6 2 2 5 2 2" xfId="13502" xr:uid="{8E3D1235-5A0A-489F-82A4-D58190DB883F}"/>
    <cellStyle name="Comma 6 2 2 5 3" xfId="7463" xr:uid="{7DBE8FD3-34C1-4230-8D09-C64C06F32EAC}"/>
    <cellStyle name="Comma 6 2 2 5 3 2" xfId="16516" xr:uid="{093D63A8-FFE0-466D-8B89-C8370F65AF52}"/>
    <cellStyle name="Comma 6 2 2 5 4" xfId="10484" xr:uid="{509EFADA-0343-4D0C-979A-5DB352BB1DB2}"/>
    <cellStyle name="Comma 6 2 2 6" xfId="2374" xr:uid="{2536A94C-6F61-4244-BD42-9F4FE369CC7B}"/>
    <cellStyle name="Comma 6 2 2 6 2" xfId="5453" xr:uid="{CF6A963A-97F7-4629-9892-6BAC197D8E18}"/>
    <cellStyle name="Comma 6 2 2 6 2 2" xfId="14506" xr:uid="{1A59EB17-CC35-422C-A241-F03ABEF2EBF5}"/>
    <cellStyle name="Comma 6 2 2 6 3" xfId="8467" xr:uid="{E0D50333-97CB-4C02-BBC8-0356106E5840}"/>
    <cellStyle name="Comma 6 2 2 6 3 2" xfId="17520" xr:uid="{5AAF7535-F62D-43FA-9314-7548B25FC5A7}"/>
    <cellStyle name="Comma 6 2 2 6 4" xfId="11488" xr:uid="{78248C46-6D55-4DD3-8911-DF8F8D9914F8}"/>
    <cellStyle name="Comma 6 2 2 7" xfId="3443" xr:uid="{A7463CEC-CB15-409B-896B-EB55A5AD2293}"/>
    <cellStyle name="Comma 6 2 2 7 2" xfId="12496" xr:uid="{AC19FE80-A72C-4BD6-B7A1-9B59A0F3F93C}"/>
    <cellStyle name="Comma 6 2 2 8" xfId="6457" xr:uid="{9243D1ED-3DC2-48A0-8B2A-4E5FD7041E73}"/>
    <cellStyle name="Comma 6 2 2 8 2" xfId="15510" xr:uid="{F76E6D45-9057-4B2C-982D-D40DEBDF93EF}"/>
    <cellStyle name="Comma 6 2 2 9" xfId="9477" xr:uid="{CB7B949C-C8F4-402A-94B8-7DC64D95FEFD}"/>
    <cellStyle name="Comma 6 2 3" xfId="493" xr:uid="{0FC3D43B-4453-48CC-BA9B-4306654DD468}"/>
    <cellStyle name="Comma 6 2 3 2" xfId="957" xr:uid="{45EAE70C-C0B9-4BE3-BB76-1D9E2A543590}"/>
    <cellStyle name="Comma 6 2 3 2 2" xfId="1961" xr:uid="{7AA1FDD6-45C9-469A-8829-0824E05369D3}"/>
    <cellStyle name="Comma 6 2 3 2 2 2" xfId="5040" xr:uid="{49DC4211-5785-444A-BADC-E9A722BE785C}"/>
    <cellStyle name="Comma 6 2 3 2 2 2 2" xfId="14093" xr:uid="{5A3F59BF-EF31-47AF-B6A5-28D52FA4B980}"/>
    <cellStyle name="Comma 6 2 3 2 2 3" xfId="8054" xr:uid="{D1998023-1544-4475-9E28-0DA84E9FB47C}"/>
    <cellStyle name="Comma 6 2 3 2 2 3 2" xfId="17107" xr:uid="{460FD1B3-83C6-434C-88BA-450F31BCFE24}"/>
    <cellStyle name="Comma 6 2 3 2 2 4" xfId="11075" xr:uid="{36C89EF8-81FE-4DA6-9D57-F15890FDBDEA}"/>
    <cellStyle name="Comma 6 2 3 2 3" xfId="2965" xr:uid="{9496745E-41F3-4559-8AC6-65D8419A8D47}"/>
    <cellStyle name="Comma 6 2 3 2 3 2" xfId="6044" xr:uid="{9DE80E89-F9C3-47EB-AD75-E662DBF235BE}"/>
    <cellStyle name="Comma 6 2 3 2 3 2 2" xfId="15097" xr:uid="{0D41368D-7A06-4A3E-8301-B2F28316D8CD}"/>
    <cellStyle name="Comma 6 2 3 2 3 3" xfId="9058" xr:uid="{0616F25F-382B-4858-A83D-3B87D8CF253A}"/>
    <cellStyle name="Comma 6 2 3 2 3 3 2" xfId="18111" xr:uid="{98EB84E1-DB99-4CB7-BFEF-6B12C0FD42AB}"/>
    <cellStyle name="Comma 6 2 3 2 3 4" xfId="12079" xr:uid="{681C5AB9-1CFC-4497-9EB0-7FFF13ABD5A0}"/>
    <cellStyle name="Comma 6 2 3 2 4" xfId="4036" xr:uid="{9F2C6EFF-17B8-4BF2-BDA7-18D70806BEEA}"/>
    <cellStyle name="Comma 6 2 3 2 4 2" xfId="13089" xr:uid="{2C67A504-A52F-438E-8E27-5785ADC91A73}"/>
    <cellStyle name="Comma 6 2 3 2 5" xfId="7050" xr:uid="{11256F5E-BDA0-43AD-882A-086D0AE5E76C}"/>
    <cellStyle name="Comma 6 2 3 2 5 2" xfId="16103" xr:uid="{5971D4C5-E7C8-4BEF-B0E6-D8B738E8ECE0}"/>
    <cellStyle name="Comma 6 2 3 2 6" xfId="10071" xr:uid="{D6ACB8C3-9F27-49DB-97CA-8CC5993072FC}"/>
    <cellStyle name="Comma 6 2 3 3" xfId="958" xr:uid="{85781D35-9BBD-401E-9A1C-C3A606BA6C93}"/>
    <cellStyle name="Comma 6 2 3 3 2" xfId="1962" xr:uid="{E038A61E-7846-4B2D-8BC4-10AA95C1369D}"/>
    <cellStyle name="Comma 6 2 3 3 2 2" xfId="5041" xr:uid="{EC7373C9-F11D-4E2F-A2DE-C25BE8A31AB7}"/>
    <cellStyle name="Comma 6 2 3 3 2 2 2" xfId="14094" xr:uid="{E8092ED5-FF3D-472E-8CCF-C6C32089BDF8}"/>
    <cellStyle name="Comma 6 2 3 3 2 3" xfId="8055" xr:uid="{71380445-342E-4535-983C-88D0A1DF07DE}"/>
    <cellStyle name="Comma 6 2 3 3 2 3 2" xfId="17108" xr:uid="{85CA1A17-AA7F-43C8-B7AF-B34D25BDC950}"/>
    <cellStyle name="Comma 6 2 3 3 2 4" xfId="11076" xr:uid="{ED325059-F7EB-4617-9A6A-167733AB798E}"/>
    <cellStyle name="Comma 6 2 3 3 3" xfId="2966" xr:uid="{34AE8A7B-CD05-40E5-A436-4E4A15FEF9C0}"/>
    <cellStyle name="Comma 6 2 3 3 3 2" xfId="6045" xr:uid="{8E921C92-C4E4-4241-8424-859B283246E5}"/>
    <cellStyle name="Comma 6 2 3 3 3 2 2" xfId="15098" xr:uid="{D4EA4CEB-251E-4E91-81A9-996272994E81}"/>
    <cellStyle name="Comma 6 2 3 3 3 3" xfId="9059" xr:uid="{C6B11FA1-B722-4722-93FA-F820C2482EAB}"/>
    <cellStyle name="Comma 6 2 3 3 3 3 2" xfId="18112" xr:uid="{B7E7A9D5-417F-45DF-9684-CDA45D79DEC0}"/>
    <cellStyle name="Comma 6 2 3 3 3 4" xfId="12080" xr:uid="{9A23027A-058D-4E9F-8124-E2282B11B44C}"/>
    <cellStyle name="Comma 6 2 3 3 4" xfId="4037" xr:uid="{A495516B-1D10-4167-A10A-2155878A6B1A}"/>
    <cellStyle name="Comma 6 2 3 3 4 2" xfId="13090" xr:uid="{29681B1E-1B96-4D77-A54F-9279915F580D}"/>
    <cellStyle name="Comma 6 2 3 3 5" xfId="7051" xr:uid="{F430F52A-F2D5-4146-8B3E-1CA23EB7DD23}"/>
    <cellStyle name="Comma 6 2 3 3 5 2" xfId="16104" xr:uid="{9743599F-6198-4F72-9313-1D32CC35D2DB}"/>
    <cellStyle name="Comma 6 2 3 3 6" xfId="10072" xr:uid="{75147E1C-EDF8-4253-8BAC-D47F1A9B0DB0}"/>
    <cellStyle name="Comma 6 2 3 4" xfId="1502" xr:uid="{27C0809F-9F05-4AD7-9BAA-2A96C8064C92}"/>
    <cellStyle name="Comma 6 2 3 4 2" xfId="4581" xr:uid="{058AAA06-9E40-4F56-A801-C5A4F0F8E22B}"/>
    <cellStyle name="Comma 6 2 3 4 2 2" xfId="13634" xr:uid="{8C2C3D05-021F-4942-B3CF-4654D799E729}"/>
    <cellStyle name="Comma 6 2 3 4 3" xfId="7595" xr:uid="{438EF7A5-9CFB-4911-921E-35FBF76E929A}"/>
    <cellStyle name="Comma 6 2 3 4 3 2" xfId="16648" xr:uid="{B8A25380-3469-4663-8C2F-AF1A6BC00198}"/>
    <cellStyle name="Comma 6 2 3 4 4" xfId="10616" xr:uid="{D1E2F2AE-E2DD-4DD8-85DF-18046480830E}"/>
    <cellStyle name="Comma 6 2 3 5" xfId="2506" xr:uid="{A43EC5BF-05AC-45D7-8CC8-08BBAE918768}"/>
    <cellStyle name="Comma 6 2 3 5 2" xfId="5585" xr:uid="{EE101748-CE9D-4513-9C1E-FF5217D34FDB}"/>
    <cellStyle name="Comma 6 2 3 5 2 2" xfId="14638" xr:uid="{52C3C143-5BC6-4C31-B614-D871D3F499EC}"/>
    <cellStyle name="Comma 6 2 3 5 3" xfId="8599" xr:uid="{2E4A4522-BE5D-4AC6-AE09-B8E3BD8B9169}"/>
    <cellStyle name="Comma 6 2 3 5 3 2" xfId="17652" xr:uid="{61054DB1-5179-43EF-933B-544DBCD299D1}"/>
    <cellStyle name="Comma 6 2 3 5 4" xfId="11620" xr:uid="{2E70B6E2-5C1D-4AC8-83C2-C83A52223E4C}"/>
    <cellStyle name="Comma 6 2 3 6" xfId="3576" xr:uid="{D3500C9E-3C53-42BE-B9BA-C2332DCD8216}"/>
    <cellStyle name="Comma 6 2 3 6 2" xfId="12629" xr:uid="{14C18A91-1F88-47A7-AB1D-6751F203A7E8}"/>
    <cellStyle name="Comma 6 2 3 7" xfId="6590" xr:uid="{E763C0CE-5015-455D-B76C-69DEB849181E}"/>
    <cellStyle name="Comma 6 2 3 7 2" xfId="15643" xr:uid="{5E0E7D3B-D0C9-4EF7-A6DB-9AFEC8F3AD92}"/>
    <cellStyle name="Comma 6 2 3 8" xfId="9610" xr:uid="{2F389F58-02E5-4E8B-8C54-7D9B45B7BC49}"/>
    <cellStyle name="Comma 6 2 4" xfId="959" xr:uid="{46FD55ED-00A1-43EC-88DF-38D68C6F58CA}"/>
    <cellStyle name="Comma 6 2 4 2" xfId="1963" xr:uid="{F1957A1B-24F4-4FAE-9127-16B38C44E5BB}"/>
    <cellStyle name="Comma 6 2 4 2 2" xfId="5042" xr:uid="{29E558E6-A21E-4295-B5EB-4D9EE2DF5180}"/>
    <cellStyle name="Comma 6 2 4 2 2 2" xfId="14095" xr:uid="{32F72D25-B0CF-4B4A-9C7F-73ACE26428F4}"/>
    <cellStyle name="Comma 6 2 4 2 3" xfId="8056" xr:uid="{692C6BA6-69E6-4FE4-864B-A0F46F84A82A}"/>
    <cellStyle name="Comma 6 2 4 2 3 2" xfId="17109" xr:uid="{FFDFB6ED-9E02-4938-BBB8-C110C647196C}"/>
    <cellStyle name="Comma 6 2 4 2 4" xfId="11077" xr:uid="{A47D7B9F-3D3B-43C9-9D6B-9AA37A6C91B3}"/>
    <cellStyle name="Comma 6 2 4 3" xfId="2967" xr:uid="{F28D6E39-24BE-466F-868B-959B95B09903}"/>
    <cellStyle name="Comma 6 2 4 3 2" xfId="6046" xr:uid="{A051B2C4-AC19-4285-AD82-457131698F90}"/>
    <cellStyle name="Comma 6 2 4 3 2 2" xfId="15099" xr:uid="{313EEAD7-5B54-4A5C-B37F-00C68678E513}"/>
    <cellStyle name="Comma 6 2 4 3 3" xfId="9060" xr:uid="{26E46667-A7FA-4380-B35D-79B3A2FA7363}"/>
    <cellStyle name="Comma 6 2 4 3 3 2" xfId="18113" xr:uid="{8807ABC3-1635-4DC2-9979-AA20904D34CC}"/>
    <cellStyle name="Comma 6 2 4 3 4" xfId="12081" xr:uid="{6BE04BA5-B889-4397-AFCF-7CC1A95DAD94}"/>
    <cellStyle name="Comma 6 2 4 4" xfId="4038" xr:uid="{48C7F52A-8D7B-405B-9A82-515CD7B91D4A}"/>
    <cellStyle name="Comma 6 2 4 4 2" xfId="13091" xr:uid="{607C0394-272E-4D31-9970-B2B9E0D7FA8C}"/>
    <cellStyle name="Comma 6 2 4 5" xfId="7052" xr:uid="{CE447724-ECAC-46B8-94F6-D1B0AAEFB297}"/>
    <cellStyle name="Comma 6 2 4 5 2" xfId="16105" xr:uid="{80636DF5-3403-499D-B151-656C20C6F3E5}"/>
    <cellStyle name="Comma 6 2 4 6" xfId="10073" xr:uid="{9B0A51E5-865C-4F2C-9F4C-934C88AF0763}"/>
    <cellStyle name="Comma 6 2 5" xfId="960" xr:uid="{95F27E3D-17E2-400C-968B-0C3CF79BE62C}"/>
    <cellStyle name="Comma 6 2 5 2" xfId="1964" xr:uid="{42722888-50AB-408F-8E51-12C777634939}"/>
    <cellStyle name="Comma 6 2 5 2 2" xfId="5043" xr:uid="{6E204427-6501-4A56-91EC-531FB3E21B6C}"/>
    <cellStyle name="Comma 6 2 5 2 2 2" xfId="14096" xr:uid="{F70ECFFB-4617-452A-9895-A1C271B84B76}"/>
    <cellStyle name="Comma 6 2 5 2 3" xfId="8057" xr:uid="{CE3BF243-E675-4310-8E67-71E82B9A6530}"/>
    <cellStyle name="Comma 6 2 5 2 3 2" xfId="17110" xr:uid="{50D76618-1EE5-4236-BC45-34ACD0F97D46}"/>
    <cellStyle name="Comma 6 2 5 2 4" xfId="11078" xr:uid="{2F80589B-A83B-40E5-BBE5-7C68D5FE1660}"/>
    <cellStyle name="Comma 6 2 5 3" xfId="2968" xr:uid="{9CC1114F-E851-45B5-8DE2-0E89C0529AD1}"/>
    <cellStyle name="Comma 6 2 5 3 2" xfId="6047" xr:uid="{E0CEC42F-31F3-483C-B562-477CA85FF224}"/>
    <cellStyle name="Comma 6 2 5 3 2 2" xfId="15100" xr:uid="{B407E50D-8E00-426F-BA1A-2CA848E734D9}"/>
    <cellStyle name="Comma 6 2 5 3 3" xfId="9061" xr:uid="{72A657DD-8C89-468D-8DF7-6122E7039725}"/>
    <cellStyle name="Comma 6 2 5 3 3 2" xfId="18114" xr:uid="{6148724C-6D01-4D3D-8DB3-95029FAAC515}"/>
    <cellStyle name="Comma 6 2 5 3 4" xfId="12082" xr:uid="{F782C7DC-70D5-4765-9A07-81917BCF1E9F}"/>
    <cellStyle name="Comma 6 2 5 4" xfId="4039" xr:uid="{FDF0E95A-03C4-4198-A406-662AC80BF228}"/>
    <cellStyle name="Comma 6 2 5 4 2" xfId="13092" xr:uid="{F060671F-E423-46AF-8E2D-581DCE43CF26}"/>
    <cellStyle name="Comma 6 2 5 5" xfId="7053" xr:uid="{034DE39E-3FA7-4246-B8F7-4FF6EDCA7F85}"/>
    <cellStyle name="Comma 6 2 5 5 2" xfId="16106" xr:uid="{F1782C5B-8C05-4779-8C35-042C506F4E9F}"/>
    <cellStyle name="Comma 6 2 5 6" xfId="10074" xr:uid="{7B2B7EB0-BB1D-49B7-921B-BCD28EF8C5F6}"/>
    <cellStyle name="Comma 6 2 6" xfId="1331" xr:uid="{0A2D5AB8-4BD4-4C8E-9154-7A0CA05E572A}"/>
    <cellStyle name="Comma 6 2 6 2" xfId="4410" xr:uid="{EC962D2F-98AE-4111-87B6-0EC2B8347919}"/>
    <cellStyle name="Comma 6 2 6 2 2" xfId="13463" xr:uid="{004C597E-DCE5-43DB-B915-68C23D560947}"/>
    <cellStyle name="Comma 6 2 6 3" xfId="7424" xr:uid="{ACDDD5F5-2ABA-42AD-BE82-710BA20B607E}"/>
    <cellStyle name="Comma 6 2 6 3 2" xfId="16477" xr:uid="{E5261F50-4D6D-464D-8D0D-37341EA323E0}"/>
    <cellStyle name="Comma 6 2 6 4" xfId="10445" xr:uid="{0F87F85F-E159-4544-85E6-4FDDF0012C6B}"/>
    <cellStyle name="Comma 6 2 7" xfId="2335" xr:uid="{ABA4D752-7E94-4814-9885-5D88B6BD0F0F}"/>
    <cellStyle name="Comma 6 2 7 2" xfId="5414" xr:uid="{7AF33048-25DF-446A-B3C2-BC77DFFB36F1}"/>
    <cellStyle name="Comma 6 2 7 2 2" xfId="14467" xr:uid="{597A132C-B00C-4501-B08E-9E3E140796B4}"/>
    <cellStyle name="Comma 6 2 7 3" xfId="8428" xr:uid="{929E6AC9-D857-488D-BB44-FD2E544BA486}"/>
    <cellStyle name="Comma 6 2 7 3 2" xfId="17481" xr:uid="{99F27465-CB4B-44CC-884B-5E53B32920FD}"/>
    <cellStyle name="Comma 6 2 7 4" xfId="11449" xr:uid="{F766B3E2-2212-4B9E-AFB2-CF97AC26CE00}"/>
    <cellStyle name="Comma 6 2 8" xfId="3404" xr:uid="{F2C98CE2-DC8B-4CA6-BDF7-253FD4DD2BA5}"/>
    <cellStyle name="Comma 6 2 8 2" xfId="12457" xr:uid="{2EAAC959-AEF5-4CDD-86CB-7F5C0B8E6225}"/>
    <cellStyle name="Comma 6 2 9" xfId="6418" xr:uid="{032B2BF3-EC39-4839-9BF4-0F7E64123838}"/>
    <cellStyle name="Comma 6 2 9 2" xfId="15471" xr:uid="{71D90622-164D-4FF2-814E-6B67D9D8FFB9}"/>
    <cellStyle name="Comma 6 3" xfId="203" xr:uid="{133BC00E-1E6C-4AEF-9AE7-73F45836FEAA}"/>
    <cellStyle name="Comma 6 3 2" xfId="490" xr:uid="{F94EA1CA-5ED4-4DAA-AF6D-7CCA3F718C54}"/>
    <cellStyle name="Comma 6 3 2 2" xfId="961" xr:uid="{12EF1DB9-E8CD-41BB-B6C5-76AD49E04B72}"/>
    <cellStyle name="Comma 6 3 2 2 2" xfId="1965" xr:uid="{955E095E-BE1F-4911-92DE-A228CB218EE7}"/>
    <cellStyle name="Comma 6 3 2 2 2 2" xfId="5044" xr:uid="{630F8E55-19F8-4755-85A1-83F1333B1898}"/>
    <cellStyle name="Comma 6 3 2 2 2 2 2" xfId="14097" xr:uid="{3E9A1FD9-D091-494E-83DA-FE69015A6825}"/>
    <cellStyle name="Comma 6 3 2 2 2 3" xfId="8058" xr:uid="{366D89B2-0C1F-474E-97BA-7590BB73927A}"/>
    <cellStyle name="Comma 6 3 2 2 2 3 2" xfId="17111" xr:uid="{5C6F60D9-255E-47DD-A6ED-7C7DDF124BF6}"/>
    <cellStyle name="Comma 6 3 2 2 2 4" xfId="11079" xr:uid="{E5F81F11-DB1C-4D03-AB9D-CF81351B23C4}"/>
    <cellStyle name="Comma 6 3 2 2 3" xfId="2969" xr:uid="{A2569180-217F-4129-9021-E24677ACEB58}"/>
    <cellStyle name="Comma 6 3 2 2 3 2" xfId="6048" xr:uid="{39AED1B5-F506-4513-8E4A-A25E492CC0AF}"/>
    <cellStyle name="Comma 6 3 2 2 3 2 2" xfId="15101" xr:uid="{C102A9B0-33FB-4B94-A7EB-B29F6D8FB364}"/>
    <cellStyle name="Comma 6 3 2 2 3 3" xfId="9062" xr:uid="{7DFDA993-1445-4314-8643-894EC2D7F546}"/>
    <cellStyle name="Comma 6 3 2 2 3 3 2" xfId="18115" xr:uid="{D9A28A59-54AC-4D5D-93D4-51B4BDC2F0E3}"/>
    <cellStyle name="Comma 6 3 2 2 3 4" xfId="12083" xr:uid="{374FFDB8-4323-4FAE-A97A-422026E3A411}"/>
    <cellStyle name="Comma 6 3 2 2 4" xfId="4040" xr:uid="{9FED3075-C67D-4793-964A-A63CC4339B0F}"/>
    <cellStyle name="Comma 6 3 2 2 4 2" xfId="13093" xr:uid="{63606C79-924B-4249-A920-CC62DE709F82}"/>
    <cellStyle name="Comma 6 3 2 2 5" xfId="7054" xr:uid="{61B797BA-6FEE-4356-BE69-2BA6ADC7B694}"/>
    <cellStyle name="Comma 6 3 2 2 5 2" xfId="16107" xr:uid="{EBBE59BB-D118-49B0-875B-20E1E7DB52DE}"/>
    <cellStyle name="Comma 6 3 2 2 6" xfId="10075" xr:uid="{5DC32974-EF53-4A56-896F-FC52FF55143F}"/>
    <cellStyle name="Comma 6 3 2 3" xfId="962" xr:uid="{87622A8C-32E6-4E51-A869-52D852996F30}"/>
    <cellStyle name="Comma 6 3 2 3 2" xfId="1966" xr:uid="{5FFD97E7-8B4F-4A53-867B-E8D1C84F713B}"/>
    <cellStyle name="Comma 6 3 2 3 2 2" xfId="5045" xr:uid="{1127AA3D-43DE-4B62-928B-6C117D55814B}"/>
    <cellStyle name="Comma 6 3 2 3 2 2 2" xfId="14098" xr:uid="{00AA2670-5CC4-45F0-BAD9-627DB7DD7FD9}"/>
    <cellStyle name="Comma 6 3 2 3 2 3" xfId="8059" xr:uid="{A0F556D8-DFF4-40D2-9108-6DF468635B89}"/>
    <cellStyle name="Comma 6 3 2 3 2 3 2" xfId="17112" xr:uid="{CF2F3C1D-F89F-47FD-8F05-D5E5C5E001EA}"/>
    <cellStyle name="Comma 6 3 2 3 2 4" xfId="11080" xr:uid="{4292C140-DA2A-4ED5-88C3-4E18BA75BA99}"/>
    <cellStyle name="Comma 6 3 2 3 3" xfId="2970" xr:uid="{E4DAA7FD-044E-4C17-ABB3-077E724DD011}"/>
    <cellStyle name="Comma 6 3 2 3 3 2" xfId="6049" xr:uid="{B3FEE7A7-B15E-483B-8420-E6EB2445CF4D}"/>
    <cellStyle name="Comma 6 3 2 3 3 2 2" xfId="15102" xr:uid="{A4B9DA7C-E8EE-4B5C-9063-74933535CC15}"/>
    <cellStyle name="Comma 6 3 2 3 3 3" xfId="9063" xr:uid="{9EACA6C3-CC1D-4007-A6EF-A2D47F59781A}"/>
    <cellStyle name="Comma 6 3 2 3 3 3 2" xfId="18116" xr:uid="{78D214B1-1723-4A42-B6EE-9F8B9645E258}"/>
    <cellStyle name="Comma 6 3 2 3 3 4" xfId="12084" xr:uid="{745B1CB3-0E14-4222-960F-CD260DB14E64}"/>
    <cellStyle name="Comma 6 3 2 3 4" xfId="4041" xr:uid="{DD50F877-568B-4C1B-983B-4DC084A6E647}"/>
    <cellStyle name="Comma 6 3 2 3 4 2" xfId="13094" xr:uid="{7ABE736A-2D48-42C3-A441-B082D6CFB6E7}"/>
    <cellStyle name="Comma 6 3 2 3 5" xfId="7055" xr:uid="{D10C4BF4-AAB6-433E-A375-5EE75D9EB095}"/>
    <cellStyle name="Comma 6 3 2 3 5 2" xfId="16108" xr:uid="{6537D7B7-0AAA-4557-BD88-72DA49E12357}"/>
    <cellStyle name="Comma 6 3 2 3 6" xfId="10076" xr:uid="{6267BB8D-D841-4FC3-A257-17D45103E0ED}"/>
    <cellStyle name="Comma 6 3 2 4" xfId="1499" xr:uid="{E79F8853-E666-4CDA-A1E9-D2434D1AD2A6}"/>
    <cellStyle name="Comma 6 3 2 4 2" xfId="4578" xr:uid="{40F40652-A200-492A-B104-953F172FC1EF}"/>
    <cellStyle name="Comma 6 3 2 4 2 2" xfId="13631" xr:uid="{4B24169A-1555-42DE-938F-BE9B616FAB84}"/>
    <cellStyle name="Comma 6 3 2 4 3" xfId="7592" xr:uid="{1CC33B95-8344-4BF3-A4B3-B87468842A8F}"/>
    <cellStyle name="Comma 6 3 2 4 3 2" xfId="16645" xr:uid="{6E797C46-ED01-403F-B23C-F8E894E8AFD2}"/>
    <cellStyle name="Comma 6 3 2 4 4" xfId="10613" xr:uid="{C90540A0-BC9D-4916-A67D-E3937E43098F}"/>
    <cellStyle name="Comma 6 3 2 5" xfId="2503" xr:uid="{BEB595FE-D394-4FD9-AA62-00A5BC5C5F8C}"/>
    <cellStyle name="Comma 6 3 2 5 2" xfId="5582" xr:uid="{124A677F-4BE1-4CE6-B05D-E19831184809}"/>
    <cellStyle name="Comma 6 3 2 5 2 2" xfId="14635" xr:uid="{D4E5C22E-B882-4516-AB97-072F24ACBA39}"/>
    <cellStyle name="Comma 6 3 2 5 3" xfId="8596" xr:uid="{ECABAA4C-C34F-47C9-9F61-65F1FD665857}"/>
    <cellStyle name="Comma 6 3 2 5 3 2" xfId="17649" xr:uid="{591121CB-53A7-481D-817F-D52866FD7952}"/>
    <cellStyle name="Comma 6 3 2 5 4" xfId="11617" xr:uid="{1610A047-2D56-4BF5-B58F-C22CDCBFB5F2}"/>
    <cellStyle name="Comma 6 3 2 6" xfId="3573" xr:uid="{8BBB0B55-A868-45A5-9EF8-F0D8E8BDF4B8}"/>
    <cellStyle name="Comma 6 3 2 6 2" xfId="12626" xr:uid="{2F6F3E2A-9EE6-4BEC-A5E9-376CC26CEDC5}"/>
    <cellStyle name="Comma 6 3 2 7" xfId="6587" xr:uid="{4A6602C8-613A-47C8-A63A-1DA7E402F95B}"/>
    <cellStyle name="Comma 6 3 2 7 2" xfId="15640" xr:uid="{E4DF20D6-3D66-40E9-A56F-86093CAEE9F8}"/>
    <cellStyle name="Comma 6 3 2 8" xfId="9607" xr:uid="{94C311D3-578C-4D05-A77C-029ACCD50062}"/>
    <cellStyle name="Comma 6 3 3" xfId="963" xr:uid="{691B6FF0-57E4-4190-AEB3-83E12332B68F}"/>
    <cellStyle name="Comma 6 3 3 2" xfId="1967" xr:uid="{3CE29A30-AB8E-4165-A237-E38EABA88FF2}"/>
    <cellStyle name="Comma 6 3 3 2 2" xfId="5046" xr:uid="{786777D8-CCBE-44CF-B7F9-5FCDFA8FBB78}"/>
    <cellStyle name="Comma 6 3 3 2 2 2" xfId="14099" xr:uid="{767E7F9D-BFBF-467C-B766-EA94191285EA}"/>
    <cellStyle name="Comma 6 3 3 2 3" xfId="8060" xr:uid="{518D0B82-0769-4D58-84C7-066CEF749555}"/>
    <cellStyle name="Comma 6 3 3 2 3 2" xfId="17113" xr:uid="{5A88FA6D-316B-4738-85B5-7EF59893B119}"/>
    <cellStyle name="Comma 6 3 3 2 4" xfId="11081" xr:uid="{FE99FF1A-E9F9-4D19-B113-3D9F3FF053D2}"/>
    <cellStyle name="Comma 6 3 3 3" xfId="2971" xr:uid="{DC8CA71D-660B-49E0-AC9D-D01717AA330A}"/>
    <cellStyle name="Comma 6 3 3 3 2" xfId="6050" xr:uid="{74AE24D3-1390-4CE8-9450-D0C9D115211A}"/>
    <cellStyle name="Comma 6 3 3 3 2 2" xfId="15103" xr:uid="{E88E10C5-DBEB-404F-947C-8BE5893C8275}"/>
    <cellStyle name="Comma 6 3 3 3 3" xfId="9064" xr:uid="{ECC73F20-FF26-45C3-B9D2-D7D02C6D83ED}"/>
    <cellStyle name="Comma 6 3 3 3 3 2" xfId="18117" xr:uid="{9FF30366-66DE-448F-BBC5-0FCAF284BADC}"/>
    <cellStyle name="Comma 6 3 3 3 4" xfId="12085" xr:uid="{8E2EEF80-621D-4080-ADD9-2C2D599B87E0}"/>
    <cellStyle name="Comma 6 3 3 4" xfId="4042" xr:uid="{573DC15E-D7CB-487B-A4F6-6307B381FC1D}"/>
    <cellStyle name="Comma 6 3 3 4 2" xfId="13095" xr:uid="{2B35E7A4-9DD1-4DE9-8775-527DA3371BBC}"/>
    <cellStyle name="Comma 6 3 3 5" xfId="7056" xr:uid="{1F807119-2056-49B8-9558-5E011DA09DD6}"/>
    <cellStyle name="Comma 6 3 3 5 2" xfId="16109" xr:uid="{C15381F8-8557-4B08-9748-A4232CCBDC83}"/>
    <cellStyle name="Comma 6 3 3 6" xfId="10077" xr:uid="{F74FA4E0-E84D-4087-A5F9-0E72FBBDDDE7}"/>
    <cellStyle name="Comma 6 3 4" xfId="964" xr:uid="{D5BFF365-AAAF-425A-AA46-F2319628FDFF}"/>
    <cellStyle name="Comma 6 3 4 2" xfId="1968" xr:uid="{E589F68D-2E53-49F0-ACD7-5BA09BB013B4}"/>
    <cellStyle name="Comma 6 3 4 2 2" xfId="5047" xr:uid="{0A7BEB70-3397-4165-BF72-983C73C5FFE5}"/>
    <cellStyle name="Comma 6 3 4 2 2 2" xfId="14100" xr:uid="{58B4218C-8CAD-4A9D-85AA-78BD98E9049D}"/>
    <cellStyle name="Comma 6 3 4 2 3" xfId="8061" xr:uid="{42823DC5-0656-422A-8902-9CACA2A336C4}"/>
    <cellStyle name="Comma 6 3 4 2 3 2" xfId="17114" xr:uid="{A99F4E7B-2298-448B-B3B8-ADE773F4F37B}"/>
    <cellStyle name="Comma 6 3 4 2 4" xfId="11082" xr:uid="{4A498FE3-50D6-493C-8C0A-2F482A07617A}"/>
    <cellStyle name="Comma 6 3 4 3" xfId="2972" xr:uid="{2C7EA172-FAA4-49A7-BE24-8F5D57A1E004}"/>
    <cellStyle name="Comma 6 3 4 3 2" xfId="6051" xr:uid="{F38BF75B-4EAE-4E9A-A478-2BC3A5B352FE}"/>
    <cellStyle name="Comma 6 3 4 3 2 2" xfId="15104" xr:uid="{D320C46C-B291-46A0-8476-068BB93E966D}"/>
    <cellStyle name="Comma 6 3 4 3 3" xfId="9065" xr:uid="{C3B7722F-F006-4A4C-9B0B-787DA3AFBD75}"/>
    <cellStyle name="Comma 6 3 4 3 3 2" xfId="18118" xr:uid="{A8458A41-B841-40A3-AB08-8C119B0F8E9B}"/>
    <cellStyle name="Comma 6 3 4 3 4" xfId="12086" xr:uid="{951EA25C-935E-4F90-B27B-5A0CABCDBACA}"/>
    <cellStyle name="Comma 6 3 4 4" xfId="4043" xr:uid="{87637780-B5F2-4B88-9ED7-631924C251C3}"/>
    <cellStyle name="Comma 6 3 4 4 2" xfId="13096" xr:uid="{80645E05-2121-42A0-A662-69DBF1CDA257}"/>
    <cellStyle name="Comma 6 3 4 5" xfId="7057" xr:uid="{F2D8F4BB-28EA-4CB5-A985-84DEB84C9ED3}"/>
    <cellStyle name="Comma 6 3 4 5 2" xfId="16110" xr:uid="{ECBFDC7D-851E-4564-AAEC-26771162D0A8}"/>
    <cellStyle name="Comma 6 3 4 6" xfId="10078" xr:uid="{E312D0A5-5EC0-4FC0-BA46-5F3FFF1152FD}"/>
    <cellStyle name="Comma 6 3 5" xfId="1328" xr:uid="{539AAF64-4A92-48B5-B831-34CDA358BDE1}"/>
    <cellStyle name="Comma 6 3 5 2" xfId="4407" xr:uid="{0FD65A24-D200-4BE6-A7F3-C7BAE05B538E}"/>
    <cellStyle name="Comma 6 3 5 2 2" xfId="13460" xr:uid="{25A0F100-0603-45F3-9F6F-A6FBAE77F506}"/>
    <cellStyle name="Comma 6 3 5 3" xfId="7421" xr:uid="{40178AB3-4789-42F9-AC65-02046F69E2C3}"/>
    <cellStyle name="Comma 6 3 5 3 2" xfId="16474" xr:uid="{FE6B54B4-63FA-4352-82B1-F27A449E9FAC}"/>
    <cellStyle name="Comma 6 3 5 4" xfId="10442" xr:uid="{3156BB58-8FC0-4226-964F-99164A2AD165}"/>
    <cellStyle name="Comma 6 3 6" xfId="2332" xr:uid="{A1FF0200-F2B3-49CA-80DB-3A80C7A9029D}"/>
    <cellStyle name="Comma 6 3 6 2" xfId="5411" xr:uid="{1B0AACE5-FE7E-48DF-A44C-2BEC5965A3B0}"/>
    <cellStyle name="Comma 6 3 6 2 2" xfId="14464" xr:uid="{DB3A0AD0-F1F5-45C2-98B2-C4211D4A258F}"/>
    <cellStyle name="Comma 6 3 6 3" xfId="8425" xr:uid="{D61CF602-9CFE-4E79-B3FF-9494DACAD349}"/>
    <cellStyle name="Comma 6 3 6 3 2" xfId="17478" xr:uid="{70448A17-8E8D-49E5-B78A-132A83B87ECA}"/>
    <cellStyle name="Comma 6 3 6 4" xfId="11446" xr:uid="{8BE26C87-4DFB-47C2-92D2-5E43EA1F16D5}"/>
    <cellStyle name="Comma 6 3 7" xfId="3401" xr:uid="{2665C394-574F-461F-90E6-3E11717F403F}"/>
    <cellStyle name="Comma 6 3 7 2" xfId="12454" xr:uid="{9CB2A141-9A63-4A34-8AD8-4578A93F2D9F}"/>
    <cellStyle name="Comma 6 3 8" xfId="6415" xr:uid="{09D93159-6A17-405B-9AAC-9D822803EB15}"/>
    <cellStyle name="Comma 6 3 8 2" xfId="15468" xr:uid="{07E8D783-7876-4675-BF42-6F5B26482EB7}"/>
    <cellStyle name="Comma 6 3 9" xfId="9435" xr:uid="{B11F2FAA-1A05-49A6-AABA-237D4DBBBD18}"/>
    <cellStyle name="Comma 6 4" xfId="333" xr:uid="{7A258DE3-3C11-4FCD-931B-D53A54AA8221}"/>
    <cellStyle name="Comma 6 4 2" xfId="531" xr:uid="{0AAE1A7F-5718-4A5F-B33F-F4B033DF0604}"/>
    <cellStyle name="Comma 6 4 2 2" xfId="965" xr:uid="{F863C99B-B1F2-44C1-839A-D1980F3FC309}"/>
    <cellStyle name="Comma 6 4 2 2 2" xfId="1969" xr:uid="{535F70C4-B508-4BF6-B393-70731BC1C6DC}"/>
    <cellStyle name="Comma 6 4 2 2 2 2" xfId="5048" xr:uid="{F448DEFE-4A2E-444C-BF7E-EAEDE720FC7F}"/>
    <cellStyle name="Comma 6 4 2 2 2 2 2" xfId="14101" xr:uid="{6530DE67-1F02-46D6-9AA9-52968325AE9D}"/>
    <cellStyle name="Comma 6 4 2 2 2 3" xfId="8062" xr:uid="{A60DA7FE-367F-4FD7-9EF8-4091F2F33753}"/>
    <cellStyle name="Comma 6 4 2 2 2 3 2" xfId="17115" xr:uid="{23B0AD3C-0E6F-4DB2-A371-CEB82C0F65E5}"/>
    <cellStyle name="Comma 6 4 2 2 2 4" xfId="11083" xr:uid="{81A07F6B-9E85-4357-BC2B-A6613945249C}"/>
    <cellStyle name="Comma 6 4 2 2 3" xfId="2973" xr:uid="{5B39C5CF-3A60-4199-92E0-D0AF7EED1859}"/>
    <cellStyle name="Comma 6 4 2 2 3 2" xfId="6052" xr:uid="{71DA9E0B-6078-4F89-A9AC-6FEA8ED3B4AD}"/>
    <cellStyle name="Comma 6 4 2 2 3 2 2" xfId="15105" xr:uid="{0D18A1D9-8309-4672-904D-F1BF5585A8D4}"/>
    <cellStyle name="Comma 6 4 2 2 3 3" xfId="9066" xr:uid="{CB390997-10D8-4437-BE54-CDBCE1881418}"/>
    <cellStyle name="Comma 6 4 2 2 3 3 2" xfId="18119" xr:uid="{571F5C38-EDA7-4B33-AA36-EC4F74E56BD3}"/>
    <cellStyle name="Comma 6 4 2 2 3 4" xfId="12087" xr:uid="{99CE83BB-12C4-4C0B-B3D1-6A0C51CDD4B6}"/>
    <cellStyle name="Comma 6 4 2 2 4" xfId="4044" xr:uid="{0B9993CF-DC73-40B8-A4E0-636F329BCCFE}"/>
    <cellStyle name="Comma 6 4 2 2 4 2" xfId="13097" xr:uid="{BF981EDE-F77D-4794-98DB-FE87CA0C8AC1}"/>
    <cellStyle name="Comma 6 4 2 2 5" xfId="7058" xr:uid="{C6BA9A53-9AA2-4991-B06F-0C45249B0B9A}"/>
    <cellStyle name="Comma 6 4 2 2 5 2" xfId="16111" xr:uid="{9737BED0-5B80-4311-840B-027B7D2EF239}"/>
    <cellStyle name="Comma 6 4 2 2 6" xfId="10079" xr:uid="{95EEC29A-B422-4DB7-8F70-00B8ABC3EF01}"/>
    <cellStyle name="Comma 6 4 2 3" xfId="966" xr:uid="{71310DC4-A5CA-4A70-8955-D4ABA10BDAC2}"/>
    <cellStyle name="Comma 6 4 2 3 2" xfId="1970" xr:uid="{81280735-8F26-44E6-B09C-071E45137C8B}"/>
    <cellStyle name="Comma 6 4 2 3 2 2" xfId="5049" xr:uid="{8173BD47-6CBC-4980-8361-0D95707EC2DB}"/>
    <cellStyle name="Comma 6 4 2 3 2 2 2" xfId="14102" xr:uid="{410DF6D1-01E2-4E92-AADC-E584DA108830}"/>
    <cellStyle name="Comma 6 4 2 3 2 3" xfId="8063" xr:uid="{B2429CF2-CB0A-4874-83CB-A2292B084332}"/>
    <cellStyle name="Comma 6 4 2 3 2 3 2" xfId="17116" xr:uid="{35939609-3C66-47A8-A1F0-2AD7998FBA7F}"/>
    <cellStyle name="Comma 6 4 2 3 2 4" xfId="11084" xr:uid="{59C66D31-3717-4304-9E83-38053BE6BA9F}"/>
    <cellStyle name="Comma 6 4 2 3 3" xfId="2974" xr:uid="{A23DB3EE-E68C-44F4-A66B-80402A6F50A5}"/>
    <cellStyle name="Comma 6 4 2 3 3 2" xfId="6053" xr:uid="{EFEBCA79-CEC5-45CA-B5A4-8BC01A9D8F83}"/>
    <cellStyle name="Comma 6 4 2 3 3 2 2" xfId="15106" xr:uid="{64964136-C157-48AD-BE36-CF64400508B8}"/>
    <cellStyle name="Comma 6 4 2 3 3 3" xfId="9067" xr:uid="{E577F3F5-E59A-4C93-8D26-6728FB106CF4}"/>
    <cellStyle name="Comma 6 4 2 3 3 3 2" xfId="18120" xr:uid="{7E4F17E1-52AD-443D-A3D2-3B0F9422A9EA}"/>
    <cellStyle name="Comma 6 4 2 3 3 4" xfId="12088" xr:uid="{4D7D02AE-FA3E-4942-98BD-705A22BB03B9}"/>
    <cellStyle name="Comma 6 4 2 3 4" xfId="4045" xr:uid="{4273AB08-4878-4764-9AE4-57A529F0E721}"/>
    <cellStyle name="Comma 6 4 2 3 4 2" xfId="13098" xr:uid="{4591D3BC-708F-4453-A6D2-2B8D4879917F}"/>
    <cellStyle name="Comma 6 4 2 3 5" xfId="7059" xr:uid="{EA7C180E-62CF-457D-A735-D35BC52856AD}"/>
    <cellStyle name="Comma 6 4 2 3 5 2" xfId="16112" xr:uid="{E4BB504E-31BF-4BAB-94DE-AEF3F675DF9A}"/>
    <cellStyle name="Comma 6 4 2 3 6" xfId="10080" xr:uid="{A3BBDA26-F24C-4A12-B694-E81B157D9C85}"/>
    <cellStyle name="Comma 6 4 2 4" xfId="1538" xr:uid="{1077E584-DC01-42DE-917C-FC4A4C7FA25C}"/>
    <cellStyle name="Comma 6 4 2 4 2" xfId="4617" xr:uid="{126ADE61-43EA-463A-9F8F-8D151A98B00E}"/>
    <cellStyle name="Comma 6 4 2 4 2 2" xfId="13670" xr:uid="{B8E2D3B3-BECB-4181-B355-7DB70E841CB8}"/>
    <cellStyle name="Comma 6 4 2 4 3" xfId="7631" xr:uid="{38137D46-E37E-46CD-BF69-7F9E09A3A8AE}"/>
    <cellStyle name="Comma 6 4 2 4 3 2" xfId="16684" xr:uid="{E54A1110-2F51-4CB4-8BC5-895EBC244A90}"/>
    <cellStyle name="Comma 6 4 2 4 4" xfId="10652" xr:uid="{3F4DB80E-3B82-4BFB-A0F5-D0C58DE08144}"/>
    <cellStyle name="Comma 6 4 2 5" xfId="2542" xr:uid="{52B3CA1E-AD1D-4B6D-85CF-5C5D4AF2D26D}"/>
    <cellStyle name="Comma 6 4 2 5 2" xfId="5621" xr:uid="{DED04F27-F5CD-4FA8-B9A5-08D2281418F3}"/>
    <cellStyle name="Comma 6 4 2 5 2 2" xfId="14674" xr:uid="{5DE38261-6991-4A6D-8C9B-493CC70887B4}"/>
    <cellStyle name="Comma 6 4 2 5 3" xfId="8635" xr:uid="{F347A46F-C133-4888-B771-E1E49EF16AA0}"/>
    <cellStyle name="Comma 6 4 2 5 3 2" xfId="17688" xr:uid="{F6C006D6-3CBA-4808-9848-5474858BD19B}"/>
    <cellStyle name="Comma 6 4 2 5 4" xfId="11656" xr:uid="{5FF81144-125D-4814-97CC-36E6E4E80894}"/>
    <cellStyle name="Comma 6 4 2 6" xfId="3612" xr:uid="{5B9F5420-7E0F-4366-A2A9-340E2C287A39}"/>
    <cellStyle name="Comma 6 4 2 6 2" xfId="12665" xr:uid="{A62BB8C3-4204-46CD-A2F3-1E1CB0B69B52}"/>
    <cellStyle name="Comma 6 4 2 7" xfId="6626" xr:uid="{18F09A77-F43B-4F5A-87D2-E6D1ED010F46}"/>
    <cellStyle name="Comma 6 4 2 7 2" xfId="15679" xr:uid="{ECC9FD28-0BE9-48F4-8023-AF78C4F5A78B}"/>
    <cellStyle name="Comma 6 4 2 8" xfId="9646" xr:uid="{0727F37B-C4E8-4DA8-A8C8-B9800E0ED9F2}"/>
    <cellStyle name="Comma 6 4 3" xfId="967" xr:uid="{89C903C7-FC01-4E25-B9E7-E229654F13FC}"/>
    <cellStyle name="Comma 6 4 3 2" xfId="1971" xr:uid="{D995C587-C7F4-4D2D-9031-EEA5700BEEAB}"/>
    <cellStyle name="Comma 6 4 3 2 2" xfId="5050" xr:uid="{8E91BF79-63C1-44CE-A948-D6F89BD1E813}"/>
    <cellStyle name="Comma 6 4 3 2 2 2" xfId="14103" xr:uid="{1A2941B5-D053-48D2-86D6-2ABF7B74A03F}"/>
    <cellStyle name="Comma 6 4 3 2 3" xfId="8064" xr:uid="{16A752E0-3E10-4707-8274-C334DF3679B0}"/>
    <cellStyle name="Comma 6 4 3 2 3 2" xfId="17117" xr:uid="{F0560DA6-5B0E-4B2C-B294-4862866ED53D}"/>
    <cellStyle name="Comma 6 4 3 2 4" xfId="11085" xr:uid="{ED3A083D-8C5E-472E-AED0-9843814CC5FE}"/>
    <cellStyle name="Comma 6 4 3 3" xfId="2975" xr:uid="{6C86D479-33C3-4D6A-86B9-EEEC829A0C13}"/>
    <cellStyle name="Comma 6 4 3 3 2" xfId="6054" xr:uid="{25081557-98A5-4BEA-8261-865CE040A91D}"/>
    <cellStyle name="Comma 6 4 3 3 2 2" xfId="15107" xr:uid="{71DA2D77-68E2-4562-B0B7-5F3C520D0D40}"/>
    <cellStyle name="Comma 6 4 3 3 3" xfId="9068" xr:uid="{3ED62BCD-9BD7-4B4C-87D9-81AEA9888B5D}"/>
    <cellStyle name="Comma 6 4 3 3 3 2" xfId="18121" xr:uid="{A3FCB4F2-B86F-4CA6-AAC2-651F607EACCA}"/>
    <cellStyle name="Comma 6 4 3 3 4" xfId="12089" xr:uid="{FB88B177-29F5-45F0-8769-D708A66898B5}"/>
    <cellStyle name="Comma 6 4 3 4" xfId="4046" xr:uid="{E120D55F-1B2A-488D-A3FC-7FCFA2F7E976}"/>
    <cellStyle name="Comma 6 4 3 4 2" xfId="13099" xr:uid="{D3B6FB6C-0305-4673-A21E-525CA8AA36FA}"/>
    <cellStyle name="Comma 6 4 3 5" xfId="7060" xr:uid="{4E8B4937-23F0-4385-94B8-562A488D7D36}"/>
    <cellStyle name="Comma 6 4 3 5 2" xfId="16113" xr:uid="{88C806C6-E4CC-4FBD-9363-1C69FCBA4ADF}"/>
    <cellStyle name="Comma 6 4 3 6" xfId="10081" xr:uid="{DC964561-A6B5-498B-8096-8DE8877E7ECA}"/>
    <cellStyle name="Comma 6 4 4" xfId="968" xr:uid="{E3CCAA1A-72FE-4F91-84EE-C166BF1EFF62}"/>
    <cellStyle name="Comma 6 4 4 2" xfId="1972" xr:uid="{8B719E70-515C-41C3-8926-0BCA3443A4FE}"/>
    <cellStyle name="Comma 6 4 4 2 2" xfId="5051" xr:uid="{B65C499B-1AEB-429C-AAD3-FD90B432CADC}"/>
    <cellStyle name="Comma 6 4 4 2 2 2" xfId="14104" xr:uid="{D96DEB8C-CA69-47CB-B89F-7C91F19674DF}"/>
    <cellStyle name="Comma 6 4 4 2 3" xfId="8065" xr:uid="{0DC1B25E-E5B6-4550-B4FA-D6CDE07B5D5C}"/>
    <cellStyle name="Comma 6 4 4 2 3 2" xfId="17118" xr:uid="{B3974CE1-EF8E-424E-80F7-6FDEDF64E385}"/>
    <cellStyle name="Comma 6 4 4 2 4" xfId="11086" xr:uid="{E0F9CDD3-AECC-4EC5-9F36-030FE0A9F31F}"/>
    <cellStyle name="Comma 6 4 4 3" xfId="2976" xr:uid="{A5A7C457-1A18-4DAE-9EAC-0F052F71149C}"/>
    <cellStyle name="Comma 6 4 4 3 2" xfId="6055" xr:uid="{AD1128E5-B001-4BB4-BFF6-03A9350B23B2}"/>
    <cellStyle name="Comma 6 4 4 3 2 2" xfId="15108" xr:uid="{3A105A71-1DBC-49B0-8B42-3EFB927223B7}"/>
    <cellStyle name="Comma 6 4 4 3 3" xfId="9069" xr:uid="{D5F9307A-1C31-40DE-BA0C-2F542E7273A4}"/>
    <cellStyle name="Comma 6 4 4 3 3 2" xfId="18122" xr:uid="{4E93895E-06ED-4CF5-8746-285804037899}"/>
    <cellStyle name="Comma 6 4 4 3 4" xfId="12090" xr:uid="{902441C8-2BB0-4A0C-B517-D0D993E130DB}"/>
    <cellStyle name="Comma 6 4 4 4" xfId="4047" xr:uid="{4908503D-721F-4413-8C82-B7D047CCF127}"/>
    <cellStyle name="Comma 6 4 4 4 2" xfId="13100" xr:uid="{AC11CBB3-E403-4761-9288-F0060B188039}"/>
    <cellStyle name="Comma 6 4 4 5" xfId="7061" xr:uid="{B3C435BC-2C1B-48DE-A413-8B33E19E758A}"/>
    <cellStyle name="Comma 6 4 4 5 2" xfId="16114" xr:uid="{8D18B1D5-CFA3-42AC-9A0E-44F9AF818B30}"/>
    <cellStyle name="Comma 6 4 4 6" xfId="10082" xr:uid="{19CD6466-D651-43CA-B0C9-848AE689A2E9}"/>
    <cellStyle name="Comma 6 4 5" xfId="1367" xr:uid="{6ACDD098-A64E-47AC-B772-67E001B5CE4B}"/>
    <cellStyle name="Comma 6 4 5 2" xfId="4446" xr:uid="{461AF3C2-9308-4DB4-BF49-82DB8F68C9D1}"/>
    <cellStyle name="Comma 6 4 5 2 2" xfId="13499" xr:uid="{4117BC3A-C7F3-4B91-B003-D7B3D455FE91}"/>
    <cellStyle name="Comma 6 4 5 3" xfId="7460" xr:uid="{48A8F522-D65D-4FBA-96EE-1C46C4371E6E}"/>
    <cellStyle name="Comma 6 4 5 3 2" xfId="16513" xr:uid="{969A5F5E-70F2-4E9D-8D33-A22E829AACBB}"/>
    <cellStyle name="Comma 6 4 5 4" xfId="10481" xr:uid="{CE5C4AC4-70A5-4637-B25C-FACC772CEF82}"/>
    <cellStyle name="Comma 6 4 6" xfId="2371" xr:uid="{EEE2A559-624E-49EF-8554-A7DB86124064}"/>
    <cellStyle name="Comma 6 4 6 2" xfId="5450" xr:uid="{0F41AC5F-0BE9-40A3-9A81-6160FDCD5D98}"/>
    <cellStyle name="Comma 6 4 6 2 2" xfId="14503" xr:uid="{CEE1DCE9-D00A-4529-B152-67310340CFAF}"/>
    <cellStyle name="Comma 6 4 6 3" xfId="8464" xr:uid="{8F83AAEE-D7CB-42A2-A6B9-1203BA79EEED}"/>
    <cellStyle name="Comma 6 4 6 3 2" xfId="17517" xr:uid="{0CC39EDE-6F8C-4ED5-BD3E-881B21D1061F}"/>
    <cellStyle name="Comma 6 4 6 4" xfId="11485" xr:uid="{D2CC0513-917F-4FC3-B50B-92774DB03E2F}"/>
    <cellStyle name="Comma 6 4 7" xfId="3440" xr:uid="{D520C0CE-CAEF-4F11-BA1B-C8D9248612C7}"/>
    <cellStyle name="Comma 6 4 7 2" xfId="12493" xr:uid="{28A3A028-EC8B-4251-8365-E9544281D86E}"/>
    <cellStyle name="Comma 6 4 8" xfId="6454" xr:uid="{ED0C080C-DFC9-40B4-9121-159D5A32DF9E}"/>
    <cellStyle name="Comma 6 4 8 2" xfId="15507" xr:uid="{CACC26EA-F6F4-471E-A847-98E9FD38E26C}"/>
    <cellStyle name="Comma 6 4 9" xfId="9474" xr:uid="{48B8DF66-DF2D-45A6-825F-43D676F4FA23}"/>
    <cellStyle name="Comma 6 5" xfId="473" xr:uid="{8E79C1BF-0987-456F-BBD8-CA5D7912FFE9}"/>
    <cellStyle name="Comma 6 5 2" xfId="969" xr:uid="{6995DB15-3DAD-41B4-B3F7-1B7ED3B10912}"/>
    <cellStyle name="Comma 6 5 2 2" xfId="1973" xr:uid="{2916B275-D75D-46FE-A09D-A57CD8A45AC9}"/>
    <cellStyle name="Comma 6 5 2 2 2" xfId="5052" xr:uid="{58FD410C-B083-4B58-849F-186E151E1E0E}"/>
    <cellStyle name="Comma 6 5 2 2 2 2" xfId="14105" xr:uid="{3CEA8AAB-ADE9-43C3-AFCF-93F461F750C7}"/>
    <cellStyle name="Comma 6 5 2 2 3" xfId="8066" xr:uid="{343D0C28-D8E1-499D-8B71-ECE49B8F4968}"/>
    <cellStyle name="Comma 6 5 2 2 3 2" xfId="17119" xr:uid="{7E6D7CD1-B8B7-4DF9-8090-C8B88A6F8CCF}"/>
    <cellStyle name="Comma 6 5 2 2 4" xfId="11087" xr:uid="{F6FAC8BC-F10A-4E41-A72B-571F7E055ED2}"/>
    <cellStyle name="Comma 6 5 2 3" xfId="2977" xr:uid="{F5CE5C6D-303D-44CB-AD33-4CBCB6D04717}"/>
    <cellStyle name="Comma 6 5 2 3 2" xfId="6056" xr:uid="{7D2CF331-35D9-47FA-A616-8EF31854ECBE}"/>
    <cellStyle name="Comma 6 5 2 3 2 2" xfId="15109" xr:uid="{75351A05-B192-484B-B3D0-B30E6471449E}"/>
    <cellStyle name="Comma 6 5 2 3 3" xfId="9070" xr:uid="{A109D4E3-6C3D-4E50-9692-9B90F18D1157}"/>
    <cellStyle name="Comma 6 5 2 3 3 2" xfId="18123" xr:uid="{1CD70D86-BC20-40EA-8666-1332B1DFF409}"/>
    <cellStyle name="Comma 6 5 2 3 4" xfId="12091" xr:uid="{BB985246-4E25-4F70-8E31-09D8E18A9621}"/>
    <cellStyle name="Comma 6 5 2 4" xfId="4048" xr:uid="{C0CA5621-0F7C-427C-9C06-8DE17BF57026}"/>
    <cellStyle name="Comma 6 5 2 4 2" xfId="13101" xr:uid="{A6267DB9-DBD4-4AFD-9A00-BE22AB41895D}"/>
    <cellStyle name="Comma 6 5 2 5" xfId="7062" xr:uid="{AB84FC6D-5730-419F-970F-F4E4F3FA7296}"/>
    <cellStyle name="Comma 6 5 2 5 2" xfId="16115" xr:uid="{42671888-3032-4100-90BC-BFDC58111BCD}"/>
    <cellStyle name="Comma 6 5 2 6" xfId="10083" xr:uid="{27380B2D-5736-409B-B164-24CB3AF264E5}"/>
    <cellStyle name="Comma 6 5 3" xfId="970" xr:uid="{4FF5CDCE-BD21-4F07-A1F9-F2B0A2B78CBC}"/>
    <cellStyle name="Comma 6 5 3 2" xfId="1974" xr:uid="{6F3D224C-8AB0-47D5-8A38-B3E6264786E6}"/>
    <cellStyle name="Comma 6 5 3 2 2" xfId="5053" xr:uid="{E4B2960D-FC81-41BF-B811-8F24895CBB3A}"/>
    <cellStyle name="Comma 6 5 3 2 2 2" xfId="14106" xr:uid="{1E0D0DB7-C297-469C-9A06-1E19B261B7C5}"/>
    <cellStyle name="Comma 6 5 3 2 3" xfId="8067" xr:uid="{441A0D3A-4A0C-4256-9E7D-46153E8815C8}"/>
    <cellStyle name="Comma 6 5 3 2 3 2" xfId="17120" xr:uid="{DD1F5804-8FE0-40DC-A1D5-AF751971D03C}"/>
    <cellStyle name="Comma 6 5 3 2 4" xfId="11088" xr:uid="{2D40C46F-331C-4586-8897-F78AF66A5E66}"/>
    <cellStyle name="Comma 6 5 3 3" xfId="2978" xr:uid="{8F4EFFBF-C60D-42F1-81F4-D33E990C0CA7}"/>
    <cellStyle name="Comma 6 5 3 3 2" xfId="6057" xr:uid="{3FB448D3-9389-42EF-B86D-B2235A8BD32D}"/>
    <cellStyle name="Comma 6 5 3 3 2 2" xfId="15110" xr:uid="{2C6A84C9-D4D4-43A0-9599-0CC1B74AF9B8}"/>
    <cellStyle name="Comma 6 5 3 3 3" xfId="9071" xr:uid="{7EEAB484-57E8-4F11-B175-67D5908E5A71}"/>
    <cellStyle name="Comma 6 5 3 3 3 2" xfId="18124" xr:uid="{3917F1D3-3E9B-4A0F-B982-3CD400FF7F67}"/>
    <cellStyle name="Comma 6 5 3 3 4" xfId="12092" xr:uid="{8658F4E4-D738-40F6-AC46-FEA181E96967}"/>
    <cellStyle name="Comma 6 5 3 4" xfId="4049" xr:uid="{C1C218B9-F648-4D13-8525-468659F7FBDA}"/>
    <cellStyle name="Comma 6 5 3 4 2" xfId="13102" xr:uid="{C9139D24-4218-4F9B-A25C-90D91DDB59D3}"/>
    <cellStyle name="Comma 6 5 3 5" xfId="7063" xr:uid="{A9CBD249-8FD2-458F-8C14-EAF17FA232E5}"/>
    <cellStyle name="Comma 6 5 3 5 2" xfId="16116" xr:uid="{580022AE-C0AD-4ACC-8D97-E66462699BA8}"/>
    <cellStyle name="Comma 6 5 3 6" xfId="10084" xr:uid="{B3D8FC04-CCAA-4D9B-ACF6-5EF2F259A014}"/>
    <cellStyle name="Comma 6 5 4" xfId="1482" xr:uid="{59C92DD0-DFC4-46BA-9289-90F4B468331A}"/>
    <cellStyle name="Comma 6 5 4 2" xfId="4561" xr:uid="{A511F46C-44E9-43E9-A84E-4EFB8BBF2114}"/>
    <cellStyle name="Comma 6 5 4 2 2" xfId="13614" xr:uid="{9024235D-CE28-4513-9645-2582AE2B0530}"/>
    <cellStyle name="Comma 6 5 4 3" xfId="7575" xr:uid="{46FC4EBF-6ECB-4936-A9FE-8AF11BF6C974}"/>
    <cellStyle name="Comma 6 5 4 3 2" xfId="16628" xr:uid="{5701755F-B5BE-4D17-97E6-04F38D735075}"/>
    <cellStyle name="Comma 6 5 4 4" xfId="10596" xr:uid="{E5F16B44-9219-422A-AE41-EA3B960EEEF4}"/>
    <cellStyle name="Comma 6 5 5" xfId="2486" xr:uid="{289BA07B-EB5F-45EB-88C2-CAA963ECDED6}"/>
    <cellStyle name="Comma 6 5 5 2" xfId="5565" xr:uid="{F37D47A1-0E6E-404D-9CB9-AD857E102ACE}"/>
    <cellStyle name="Comma 6 5 5 2 2" xfId="14618" xr:uid="{FD378D10-602F-443B-9AAF-5E6B2A0F3FC4}"/>
    <cellStyle name="Comma 6 5 5 3" xfId="8579" xr:uid="{59909967-CC8F-4A35-8469-DB037F9B377E}"/>
    <cellStyle name="Comma 6 5 5 3 2" xfId="17632" xr:uid="{C29F7FD2-C634-479F-92D5-115CA91E74C1}"/>
    <cellStyle name="Comma 6 5 5 4" xfId="11600" xr:uid="{FEF020F0-6000-489B-BBFC-E420D6F589CE}"/>
    <cellStyle name="Comma 6 5 6" xfId="3556" xr:uid="{377FF526-3254-4E97-9CB2-6A005F35C7AF}"/>
    <cellStyle name="Comma 6 5 6 2" xfId="12609" xr:uid="{98DD6833-1810-46A7-B310-D629A29C83DA}"/>
    <cellStyle name="Comma 6 5 7" xfId="6570" xr:uid="{25651DA6-D012-4958-AD3C-F4636C1DEDC1}"/>
    <cellStyle name="Comma 6 5 7 2" xfId="15623" xr:uid="{6A92D959-DCE1-472F-B3E3-EDB984840402}"/>
    <cellStyle name="Comma 6 5 8" xfId="9590" xr:uid="{43BBC9A8-D345-41DF-ABDD-08FA4B0B4574}"/>
    <cellStyle name="Comma 6 6" xfId="971" xr:uid="{4B52CFBA-03F6-450A-8AAE-7EDF3EA047A7}"/>
    <cellStyle name="Comma 6 6 2" xfId="1975" xr:uid="{0E5C1E56-445D-4771-A6D7-B26C69D495AA}"/>
    <cellStyle name="Comma 6 6 2 2" xfId="5054" xr:uid="{81E4919C-3F18-44F8-884C-FBC6EE111CDC}"/>
    <cellStyle name="Comma 6 6 2 2 2" xfId="14107" xr:uid="{982A557E-F986-4E99-B0BD-FCCD7DDD0E4D}"/>
    <cellStyle name="Comma 6 6 2 3" xfId="8068" xr:uid="{BED69025-64F7-4497-BD67-643BB39D923D}"/>
    <cellStyle name="Comma 6 6 2 3 2" xfId="17121" xr:uid="{2BDDC95D-AA75-468A-8522-CE8B85444EFF}"/>
    <cellStyle name="Comma 6 6 2 4" xfId="11089" xr:uid="{AEF0CB77-2F96-46EE-9E8D-C312FCD355AA}"/>
    <cellStyle name="Comma 6 6 3" xfId="2979" xr:uid="{CEADCD74-E2CA-4BD0-B32A-E69C81FC933E}"/>
    <cellStyle name="Comma 6 6 3 2" xfId="6058" xr:uid="{B6949629-D762-4E03-AE40-CC8CE15AB69E}"/>
    <cellStyle name="Comma 6 6 3 2 2" xfId="15111" xr:uid="{AF26769B-203F-4A07-9497-AC1C4D7AE859}"/>
    <cellStyle name="Comma 6 6 3 3" xfId="9072" xr:uid="{6377D42A-CAE4-4AF2-8161-7C0DE3761F85}"/>
    <cellStyle name="Comma 6 6 3 3 2" xfId="18125" xr:uid="{BEBA6C99-9AFB-4EF2-BC9E-5723626F1037}"/>
    <cellStyle name="Comma 6 6 3 4" xfId="12093" xr:uid="{7E3F9965-B5E2-495F-A4B6-C0AA40F09DE0}"/>
    <cellStyle name="Comma 6 6 4" xfId="4050" xr:uid="{48B8454E-E946-4359-8D53-A5D4C4494B0A}"/>
    <cellStyle name="Comma 6 6 4 2" xfId="13103" xr:uid="{587DEE1B-8F86-4B31-BF07-B241282B5D0A}"/>
    <cellStyle name="Comma 6 6 5" xfId="7064" xr:uid="{FC97C8C7-B0D9-4E8A-8238-251FBDEBDEAC}"/>
    <cellStyle name="Comma 6 6 5 2" xfId="16117" xr:uid="{BF8ADCD7-E366-4402-9A2B-1908BDBE9090}"/>
    <cellStyle name="Comma 6 6 6" xfId="10085" xr:uid="{1DC6D8F1-C409-405B-B7E1-9895C6C07929}"/>
    <cellStyle name="Comma 6 7" xfId="972" xr:uid="{4BB80CDC-252A-457B-ACB8-8C5A98E3FFB7}"/>
    <cellStyle name="Comma 6 7 2" xfId="1976" xr:uid="{16C81485-EDD5-4511-9E14-30A36D0E4D41}"/>
    <cellStyle name="Comma 6 7 2 2" xfId="5055" xr:uid="{948ADD46-9038-4334-BCCD-D6258372ADE7}"/>
    <cellStyle name="Comma 6 7 2 2 2" xfId="14108" xr:uid="{3084F936-94C1-4CCF-8144-B7CFB3AE4213}"/>
    <cellStyle name="Comma 6 7 2 3" xfId="8069" xr:uid="{31BE96F7-D866-44F7-AF87-F5589334BC9D}"/>
    <cellStyle name="Comma 6 7 2 3 2" xfId="17122" xr:uid="{AD437D08-7E58-416E-9670-E60FF2C04F3B}"/>
    <cellStyle name="Comma 6 7 2 4" xfId="11090" xr:uid="{43ADCFED-2BEC-4C66-A60E-AC805EC43BB3}"/>
    <cellStyle name="Comma 6 7 3" xfId="2980" xr:uid="{197403AE-9CCC-42CB-999E-8C33698481B8}"/>
    <cellStyle name="Comma 6 7 3 2" xfId="6059" xr:uid="{2EAA53AF-20AF-466C-A370-06B47507D3DB}"/>
    <cellStyle name="Comma 6 7 3 2 2" xfId="15112" xr:uid="{AE1D2DEE-540B-4DB8-87ED-A94160F11229}"/>
    <cellStyle name="Comma 6 7 3 3" xfId="9073" xr:uid="{012ECB5F-857B-4C14-B6A2-D4A32BACFF27}"/>
    <cellStyle name="Comma 6 7 3 3 2" xfId="18126" xr:uid="{316F8DE7-88AB-43D1-A850-8B4E56812D66}"/>
    <cellStyle name="Comma 6 7 3 4" xfId="12094" xr:uid="{2FB4A5B8-16D6-4A4E-AE7A-673AC52BF98B}"/>
    <cellStyle name="Comma 6 7 4" xfId="4051" xr:uid="{D2862AFA-031A-480E-ADAA-4E4376EE1E36}"/>
    <cellStyle name="Comma 6 7 4 2" xfId="13104" xr:uid="{C767489F-C9D5-4616-87AA-62334F9A1A2B}"/>
    <cellStyle name="Comma 6 7 5" xfId="7065" xr:uid="{E10F235F-00DB-4374-8F17-6F40AC2F2B49}"/>
    <cellStyle name="Comma 6 7 5 2" xfId="16118" xr:uid="{122ADAFC-0FF5-4FDB-9148-B435EF56E507}"/>
    <cellStyle name="Comma 6 7 6" xfId="10086" xr:uid="{5842A5E1-F92A-4248-8DD7-A7C131A639D0}"/>
    <cellStyle name="Comma 6 8" xfId="1311" xr:uid="{0ED8D1B6-0D43-4AD2-A9E6-E5B1A1A6D27B}"/>
    <cellStyle name="Comma 6 8 2" xfId="4390" xr:uid="{CC7036B7-7CEF-46A9-9ED4-FA1054CE661D}"/>
    <cellStyle name="Comma 6 8 2 2" xfId="13443" xr:uid="{124E0D27-458D-4F90-A3EC-7B45F58DA8E0}"/>
    <cellStyle name="Comma 6 8 3" xfId="7404" xr:uid="{7732CD10-11D3-43DA-A0C4-B4662A4303F3}"/>
    <cellStyle name="Comma 6 8 3 2" xfId="16457" xr:uid="{9D9533BE-C1AC-4058-BA52-8C2556F37F37}"/>
    <cellStyle name="Comma 6 8 4" xfId="10425" xr:uid="{06FAE45B-C4E2-4715-9B21-C8A2F785809A}"/>
    <cellStyle name="Comma 6 9" xfId="2315" xr:uid="{8D034AEC-912E-4C5B-83E2-AE45D4BE76AF}"/>
    <cellStyle name="Comma 6 9 2" xfId="5394" xr:uid="{D17A4053-6775-4F08-81D8-DFE82F8D4075}"/>
    <cellStyle name="Comma 6 9 2 2" xfId="14447" xr:uid="{E5D66601-1158-4DD6-9F9D-043D836D039D}"/>
    <cellStyle name="Comma 6 9 3" xfId="8408" xr:uid="{18EA7086-D1F7-474E-A4A8-785C8363BFAC}"/>
    <cellStyle name="Comma 6 9 3 2" xfId="17461" xr:uid="{358F19FC-8E47-4520-B5B0-870222E5B5CA}"/>
    <cellStyle name="Comma 6 9 4" xfId="11429" xr:uid="{FBD97234-2C63-47DC-8DA0-CFAEAA89EC17}"/>
    <cellStyle name="Comma 7" xfId="153" xr:uid="{476C921D-E84E-4361-9DD1-0257B247DB88}"/>
    <cellStyle name="Comma 7 2" xfId="221" xr:uid="{714717E9-D803-473E-8577-10FF8C0CDE4A}"/>
    <cellStyle name="Comma 7 2 2" xfId="496" xr:uid="{6D75989A-17CA-4EB0-883B-7431785290EE}"/>
    <cellStyle name="Comma 7 2 2 2" xfId="973" xr:uid="{E897579C-9A5A-4977-9FB7-1C2FB4D65F48}"/>
    <cellStyle name="Comma 7 2 2 2 2" xfId="1977" xr:uid="{C3361F0C-7794-47AE-8F9B-A111754F364C}"/>
    <cellStyle name="Comma 7 2 2 2 2 2" xfId="5056" xr:uid="{53C0488A-57E9-49B8-891B-72D1B2320390}"/>
    <cellStyle name="Comma 7 2 2 2 2 2 2" xfId="14109" xr:uid="{C739CB6E-877B-41DB-889E-3AAF63616C91}"/>
    <cellStyle name="Comma 7 2 2 2 2 3" xfId="8070" xr:uid="{5E9C107A-85B5-47E7-B4A3-D2CA8DF8571F}"/>
    <cellStyle name="Comma 7 2 2 2 2 3 2" xfId="17123" xr:uid="{076E90B1-0357-4079-92D2-E6C10B05E7A2}"/>
    <cellStyle name="Comma 7 2 2 2 2 4" xfId="11091" xr:uid="{72B541B2-3987-4149-A4B4-4E128E2FA2D1}"/>
    <cellStyle name="Comma 7 2 2 2 3" xfId="2981" xr:uid="{5C0423A7-6B87-4B9F-A47B-C41C181F65D1}"/>
    <cellStyle name="Comma 7 2 2 2 3 2" xfId="6060" xr:uid="{C5CE4B2C-1D2B-48F4-9D84-DE35AD70EBEB}"/>
    <cellStyle name="Comma 7 2 2 2 3 2 2" xfId="15113" xr:uid="{7AE16D2F-0925-495D-8554-99EE3FB21EB6}"/>
    <cellStyle name="Comma 7 2 2 2 3 3" xfId="9074" xr:uid="{0FF6B1A7-DC4D-46AC-BE39-B7A925B48979}"/>
    <cellStyle name="Comma 7 2 2 2 3 3 2" xfId="18127" xr:uid="{09460E03-0F8F-4565-B6E2-B8D4C34F00FD}"/>
    <cellStyle name="Comma 7 2 2 2 3 4" xfId="12095" xr:uid="{AA73B7B8-80F8-4BD5-8B32-30F12D316AA1}"/>
    <cellStyle name="Comma 7 2 2 2 4" xfId="4052" xr:uid="{97AFEEF9-50F8-4EC3-A3EF-E4DF3EA09B19}"/>
    <cellStyle name="Comma 7 2 2 2 4 2" xfId="13105" xr:uid="{C5AFDB6D-68B4-470F-8AC1-51E09A49DA76}"/>
    <cellStyle name="Comma 7 2 2 2 5" xfId="7066" xr:uid="{62C9F9AC-D000-4633-9B2E-FD5309D0DBA9}"/>
    <cellStyle name="Comma 7 2 2 2 5 2" xfId="16119" xr:uid="{368C2949-DD10-4801-8B84-5777285688AC}"/>
    <cellStyle name="Comma 7 2 2 2 6" xfId="10087" xr:uid="{E831D41D-0476-48B3-8468-56ADA9AA0E4B}"/>
    <cellStyle name="Comma 7 2 2 3" xfId="974" xr:uid="{3A1897AB-9F99-4F53-BB2D-82C9BC831CA5}"/>
    <cellStyle name="Comma 7 2 2 3 2" xfId="1978" xr:uid="{6BDB1F21-7E8A-45A6-9BD7-88EDEEE7F35C}"/>
    <cellStyle name="Comma 7 2 2 3 2 2" xfId="5057" xr:uid="{4CE1B88E-828A-4C50-8F9B-CDA14A4089E0}"/>
    <cellStyle name="Comma 7 2 2 3 2 2 2" xfId="14110" xr:uid="{C1FCA93D-AB16-4FD9-9A94-D2AA4FAECA9E}"/>
    <cellStyle name="Comma 7 2 2 3 2 3" xfId="8071" xr:uid="{342D97FB-B5ED-4DAB-9EA7-E42DAAA9C04E}"/>
    <cellStyle name="Comma 7 2 2 3 2 3 2" xfId="17124" xr:uid="{0F810153-120E-4145-B6EC-9E85C35B6524}"/>
    <cellStyle name="Comma 7 2 2 3 2 4" xfId="11092" xr:uid="{1CE2C81A-38EA-44BE-A4D1-539B619DFADA}"/>
    <cellStyle name="Comma 7 2 2 3 3" xfId="2982" xr:uid="{69F0878E-A652-405C-90F8-864C7AF1A277}"/>
    <cellStyle name="Comma 7 2 2 3 3 2" xfId="6061" xr:uid="{31974828-164A-4DE6-B7DE-EB1B491AD49E}"/>
    <cellStyle name="Comma 7 2 2 3 3 2 2" xfId="15114" xr:uid="{E7B4B350-E82B-4B6B-9160-9FE5D20EBE29}"/>
    <cellStyle name="Comma 7 2 2 3 3 3" xfId="9075" xr:uid="{0E8884A2-7D4C-4A41-8385-09DE776D0774}"/>
    <cellStyle name="Comma 7 2 2 3 3 3 2" xfId="18128" xr:uid="{98807E81-C51F-4C3D-A511-4B2E3F158AD8}"/>
    <cellStyle name="Comma 7 2 2 3 3 4" xfId="12096" xr:uid="{D122E041-6B0F-421C-8FC0-BEAF3F2808DA}"/>
    <cellStyle name="Comma 7 2 2 3 4" xfId="4053" xr:uid="{934EBD50-84F6-49E5-B1B0-61A9D9996ADD}"/>
    <cellStyle name="Comma 7 2 2 3 4 2" xfId="13106" xr:uid="{49299640-BDEC-4A31-B951-B338A7740196}"/>
    <cellStyle name="Comma 7 2 2 3 5" xfId="7067" xr:uid="{8A933BCE-81C4-4109-B4C3-CED6CC8385A7}"/>
    <cellStyle name="Comma 7 2 2 3 5 2" xfId="16120" xr:uid="{3407DAD1-2AE7-49DB-A9E3-41B27F1628FD}"/>
    <cellStyle name="Comma 7 2 2 3 6" xfId="10088" xr:uid="{86FC9D2B-2935-4764-A73E-40678315F1DB}"/>
    <cellStyle name="Comma 7 2 2 4" xfId="1504" xr:uid="{AF9764CE-598D-4407-84A2-B99CA0AB9B4F}"/>
    <cellStyle name="Comma 7 2 2 4 2" xfId="4583" xr:uid="{318A8066-EBBA-4B38-91DF-A9A8784F331B}"/>
    <cellStyle name="Comma 7 2 2 4 2 2" xfId="13636" xr:uid="{884C7E2F-E0B5-4632-B38F-4324B20CC38F}"/>
    <cellStyle name="Comma 7 2 2 4 3" xfId="7597" xr:uid="{93A2CBCC-8F21-4D7F-856C-A62D86E3851B}"/>
    <cellStyle name="Comma 7 2 2 4 3 2" xfId="16650" xr:uid="{06DB5239-B735-45E1-BD13-7510BAA71805}"/>
    <cellStyle name="Comma 7 2 2 4 4" xfId="10618" xr:uid="{1E8744E4-0E50-4884-A8AB-C5219B3EB5CF}"/>
    <cellStyle name="Comma 7 2 2 5" xfId="2508" xr:uid="{43887D36-10C9-4011-A198-0B36F3338131}"/>
    <cellStyle name="Comma 7 2 2 5 2" xfId="5587" xr:uid="{34DC0814-7D66-460A-8C8F-A4439CEEBC49}"/>
    <cellStyle name="Comma 7 2 2 5 2 2" xfId="14640" xr:uid="{C6A2BD27-FABD-4E69-BC69-70531BD60DD4}"/>
    <cellStyle name="Comma 7 2 2 5 3" xfId="8601" xr:uid="{9CE5BF04-939F-4700-ADF9-F72CC4BE8116}"/>
    <cellStyle name="Comma 7 2 2 5 3 2" xfId="17654" xr:uid="{23F5656B-EE2B-47E9-A3A6-9C40367CFE8D}"/>
    <cellStyle name="Comma 7 2 2 5 4" xfId="11622" xr:uid="{EAC2A5D2-55D7-4E35-8C8F-E51832469B84}"/>
    <cellStyle name="Comma 7 2 2 6" xfId="3578" xr:uid="{00581EDF-DE8C-4A38-A114-989734FFDA1C}"/>
    <cellStyle name="Comma 7 2 2 6 2" xfId="12631" xr:uid="{E61212A6-5A81-448C-A4BE-0B27EF7754EA}"/>
    <cellStyle name="Comma 7 2 2 7" xfId="6592" xr:uid="{968621B8-B776-4DF7-ADF4-00B367E1D5C3}"/>
    <cellStyle name="Comma 7 2 2 7 2" xfId="15645" xr:uid="{69E49C7B-3275-4477-ACE6-333DF7D4A790}"/>
    <cellStyle name="Comma 7 2 2 8" xfId="9612" xr:uid="{B5FB80E2-045B-4E8F-82BD-A6DF6147D350}"/>
    <cellStyle name="Comma 7 2 3" xfId="975" xr:uid="{F742CC2C-3E5F-4973-AFD2-6BDE65B53307}"/>
    <cellStyle name="Comma 7 2 3 2" xfId="1979" xr:uid="{859468C9-350A-4748-945B-92E28633EAE7}"/>
    <cellStyle name="Comma 7 2 3 2 2" xfId="5058" xr:uid="{A9BD45CD-91C8-43AA-9492-226419E0A6B0}"/>
    <cellStyle name="Comma 7 2 3 2 2 2" xfId="14111" xr:uid="{06B64DC3-0071-4744-83D0-3B44479C1F25}"/>
    <cellStyle name="Comma 7 2 3 2 3" xfId="8072" xr:uid="{13768E31-74AF-4726-97CD-FBD5C7E9C3EB}"/>
    <cellStyle name="Comma 7 2 3 2 3 2" xfId="17125" xr:uid="{720E5A6A-F6D7-4743-8D48-B60A65908758}"/>
    <cellStyle name="Comma 7 2 3 2 4" xfId="11093" xr:uid="{8AD1079F-8A5B-4E10-98ED-771E4EBC37D1}"/>
    <cellStyle name="Comma 7 2 3 3" xfId="2983" xr:uid="{01C9C9C6-72EC-48C6-A23C-A8A989A890AA}"/>
    <cellStyle name="Comma 7 2 3 3 2" xfId="6062" xr:uid="{CEAEAC26-A5DC-42BE-B3D5-6F7CDAF11EAD}"/>
    <cellStyle name="Comma 7 2 3 3 2 2" xfId="15115" xr:uid="{9311964F-E417-4188-BE4D-F9BB587F001B}"/>
    <cellStyle name="Comma 7 2 3 3 3" xfId="9076" xr:uid="{A33A0A2B-E748-4FEA-A77A-F874B951ACD8}"/>
    <cellStyle name="Comma 7 2 3 3 3 2" xfId="18129" xr:uid="{1E9E09A8-F768-4C35-B1E5-F9E4E0C6D7DB}"/>
    <cellStyle name="Comma 7 2 3 3 4" xfId="12097" xr:uid="{3C8132BA-34DA-4025-B25A-C66F810526D1}"/>
    <cellStyle name="Comma 7 2 3 4" xfId="4054" xr:uid="{E53B47E0-D9E8-430B-A799-A3D741129E67}"/>
    <cellStyle name="Comma 7 2 3 4 2" xfId="13107" xr:uid="{D28B1241-156F-4750-82C4-5A0360D95387}"/>
    <cellStyle name="Comma 7 2 3 5" xfId="7068" xr:uid="{80D5C9F1-C11A-4EE8-8241-33DB6C0A1F85}"/>
    <cellStyle name="Comma 7 2 3 5 2" xfId="16121" xr:uid="{AA0E01A5-B449-48CD-BBB0-9AB584432F29}"/>
    <cellStyle name="Comma 7 2 3 6" xfId="10089" xr:uid="{1824D2FF-BB22-4D35-8A3A-47A7BAD7AD38}"/>
    <cellStyle name="Comma 7 2 4" xfId="976" xr:uid="{402BEA1F-EE5C-4033-8F9E-270E1956F2E0}"/>
    <cellStyle name="Comma 7 2 4 2" xfId="1980" xr:uid="{B4085C9B-8C4B-43F8-A348-1EA63A89B434}"/>
    <cellStyle name="Comma 7 2 4 2 2" xfId="5059" xr:uid="{342A92E6-1DE8-42E2-A343-1B6953FE8F40}"/>
    <cellStyle name="Comma 7 2 4 2 2 2" xfId="14112" xr:uid="{7077C0D5-DB14-4A70-ABF1-24F87F37BB1B}"/>
    <cellStyle name="Comma 7 2 4 2 3" xfId="8073" xr:uid="{105200E0-FD71-427D-A9E4-DDC8B6824930}"/>
    <cellStyle name="Comma 7 2 4 2 3 2" xfId="17126" xr:uid="{95FDA52D-A66C-4766-A227-44F365FE8EBB}"/>
    <cellStyle name="Comma 7 2 4 2 4" xfId="11094" xr:uid="{5BC7BE23-1024-418B-9071-8C92D08D2578}"/>
    <cellStyle name="Comma 7 2 4 3" xfId="2984" xr:uid="{401C143E-B6CE-47CB-A776-A5FDEAE63A7B}"/>
    <cellStyle name="Comma 7 2 4 3 2" xfId="6063" xr:uid="{2E7A2ED9-7DBC-4CBB-BE07-05D66DB88FFE}"/>
    <cellStyle name="Comma 7 2 4 3 2 2" xfId="15116" xr:uid="{205CE94D-C27C-4A6A-97AF-9F18703ED618}"/>
    <cellStyle name="Comma 7 2 4 3 3" xfId="9077" xr:uid="{CA810C65-B01C-4317-9254-00C79DD41012}"/>
    <cellStyle name="Comma 7 2 4 3 3 2" xfId="18130" xr:uid="{1E7A4410-146F-4D92-9C40-FC1D0121629B}"/>
    <cellStyle name="Comma 7 2 4 3 4" xfId="12098" xr:uid="{F12662D8-9BE6-4A71-B558-6BAFBB6C4942}"/>
    <cellStyle name="Comma 7 2 4 4" xfId="4055" xr:uid="{6F3297A4-93C3-4CD6-8557-C50F8D452FD7}"/>
    <cellStyle name="Comma 7 2 4 4 2" xfId="13108" xr:uid="{BCEAEC45-114A-4CE2-A888-3E803B879E03}"/>
    <cellStyle name="Comma 7 2 4 5" xfId="7069" xr:uid="{EF2E9178-0057-46CC-AA33-4BAD340A762F}"/>
    <cellStyle name="Comma 7 2 4 5 2" xfId="16122" xr:uid="{61EF51F1-1E97-4987-9316-67F295206EBB}"/>
    <cellStyle name="Comma 7 2 4 6" xfId="10090" xr:uid="{CC2980F2-8AFF-469E-ACA0-94775DCEBDF6}"/>
    <cellStyle name="Comma 7 2 5" xfId="1333" xr:uid="{1812A12E-D513-4FD7-9163-FD9D6B02DC00}"/>
    <cellStyle name="Comma 7 2 5 2" xfId="4412" xr:uid="{94325CE1-432B-4257-933C-7113B9B3BECB}"/>
    <cellStyle name="Comma 7 2 5 2 2" xfId="13465" xr:uid="{8D8A0B2C-E810-444C-B9F2-A1E5EE4323C6}"/>
    <cellStyle name="Comma 7 2 5 3" xfId="7426" xr:uid="{5F690C73-504C-49D9-A641-0F228961AF47}"/>
    <cellStyle name="Comma 7 2 5 3 2" xfId="16479" xr:uid="{D06C9D1D-7FA7-429A-A95F-9CCD756D8E69}"/>
    <cellStyle name="Comma 7 2 5 4" xfId="10447" xr:uid="{6588642A-8A9E-4210-A1F6-045256B196A6}"/>
    <cellStyle name="Comma 7 2 6" xfId="2337" xr:uid="{F451FB3F-CB5D-4E86-AE78-E1A49F65C814}"/>
    <cellStyle name="Comma 7 2 6 2" xfId="5416" xr:uid="{D04F2C41-93B1-460A-9028-AA37E8B5F4AF}"/>
    <cellStyle name="Comma 7 2 6 2 2" xfId="14469" xr:uid="{9FD26FD4-2879-4C0A-9394-E63C32BBA300}"/>
    <cellStyle name="Comma 7 2 6 3" xfId="8430" xr:uid="{7FDCAE3F-EF4C-4233-BC8E-0E657A0B39D5}"/>
    <cellStyle name="Comma 7 2 6 3 2" xfId="17483" xr:uid="{899B91A3-3AC9-4C95-9E14-AE2003488B12}"/>
    <cellStyle name="Comma 7 2 6 4" xfId="11451" xr:uid="{7EEA792B-FD9C-47FE-85FF-4268F8B79E8C}"/>
    <cellStyle name="Comma 7 2 7" xfId="3406" xr:uid="{08973443-9171-4BAA-87D4-913519E2DE14}"/>
    <cellStyle name="Comma 7 2 7 2" xfId="12459" xr:uid="{B6AF8959-D41E-4FC0-8EC5-3CA9130A0A7A}"/>
    <cellStyle name="Comma 7 2 8" xfId="6420" xr:uid="{7D8ABA81-2B31-47BA-BEB8-9EB3E461163A}"/>
    <cellStyle name="Comma 7 2 8 2" xfId="15473" xr:uid="{113E958C-117E-40E7-A4B1-785ADEBFAAFD}"/>
    <cellStyle name="Comma 7 2 9" xfId="9440" xr:uid="{DA93214D-A12E-4801-A7E9-A311A50400BC}"/>
    <cellStyle name="Comma 7 3" xfId="338" xr:uid="{5B1A0D8D-5F5D-422E-BE16-3F39D57F10D1}"/>
    <cellStyle name="Comma 7 3 2" xfId="536" xr:uid="{F0AC3FFC-CD91-499A-89F1-6E7D4E4176B8}"/>
    <cellStyle name="Comma 7 3 2 2" xfId="977" xr:uid="{3E14875D-35CF-4256-9A39-F93FD8371915}"/>
    <cellStyle name="Comma 7 3 2 2 2" xfId="1981" xr:uid="{0567678F-78E6-45D0-8196-84B3FE6D4EA2}"/>
    <cellStyle name="Comma 7 3 2 2 2 2" xfId="5060" xr:uid="{24091C81-AFC2-4977-8EE9-843536B9131D}"/>
    <cellStyle name="Comma 7 3 2 2 2 2 2" xfId="14113" xr:uid="{E790874D-0DA7-4367-8DE8-D93FB935F197}"/>
    <cellStyle name="Comma 7 3 2 2 2 3" xfId="8074" xr:uid="{7EC9BD92-F1BF-4731-88D8-4CC0C28FEA4B}"/>
    <cellStyle name="Comma 7 3 2 2 2 3 2" xfId="17127" xr:uid="{8B8862AE-A91B-4A3D-9D08-1EC1D6CC2B0F}"/>
    <cellStyle name="Comma 7 3 2 2 2 4" xfId="11095" xr:uid="{B9FFF609-A4F6-4E5D-B7EC-60FC9D58921E}"/>
    <cellStyle name="Comma 7 3 2 2 3" xfId="2985" xr:uid="{768FD219-64A3-4DC1-8601-CA268B12268F}"/>
    <cellStyle name="Comma 7 3 2 2 3 2" xfId="6064" xr:uid="{6F448223-3458-44A4-801B-B662F733CA66}"/>
    <cellStyle name="Comma 7 3 2 2 3 2 2" xfId="15117" xr:uid="{7037D2BE-0E4B-4684-8785-29C9C370A1AB}"/>
    <cellStyle name="Comma 7 3 2 2 3 3" xfId="9078" xr:uid="{A4E4F77E-71A2-4CF2-857B-38C27CFD389F}"/>
    <cellStyle name="Comma 7 3 2 2 3 3 2" xfId="18131" xr:uid="{D50FEFE6-D215-4375-9A4A-88B9C5A5A4AC}"/>
    <cellStyle name="Comma 7 3 2 2 3 4" xfId="12099" xr:uid="{AA7C3BE5-B4FC-4A8D-A227-55182BA65D2E}"/>
    <cellStyle name="Comma 7 3 2 2 4" xfId="4056" xr:uid="{50B788B5-D0EC-4DCC-A042-6261CB7E66E1}"/>
    <cellStyle name="Comma 7 3 2 2 4 2" xfId="13109" xr:uid="{561093BC-851F-488D-BF3D-4DF1F0978933}"/>
    <cellStyle name="Comma 7 3 2 2 5" xfId="7070" xr:uid="{5F8EC6EF-1CF0-4481-BE4B-90D9C96D71DE}"/>
    <cellStyle name="Comma 7 3 2 2 5 2" xfId="16123" xr:uid="{828D43D7-3893-4AB5-B3AA-47238D84777D}"/>
    <cellStyle name="Comma 7 3 2 2 6" xfId="10091" xr:uid="{66D1D0B9-1B83-4DB0-8580-BFA09A3A42EA}"/>
    <cellStyle name="Comma 7 3 2 3" xfId="978" xr:uid="{EB472AAD-8404-41A3-BD07-88B09E35BDA5}"/>
    <cellStyle name="Comma 7 3 2 3 2" xfId="1982" xr:uid="{8FE0A6B1-434F-444A-ABB2-20F2C5975FF0}"/>
    <cellStyle name="Comma 7 3 2 3 2 2" xfId="5061" xr:uid="{93928EE9-FE75-4126-AD6A-2C0F4098C64B}"/>
    <cellStyle name="Comma 7 3 2 3 2 2 2" xfId="14114" xr:uid="{ED0F8C82-D64F-44A9-AAE2-78ECC5E0E90B}"/>
    <cellStyle name="Comma 7 3 2 3 2 3" xfId="8075" xr:uid="{182A81B2-954A-4C06-A707-C38D9A542B68}"/>
    <cellStyle name="Comma 7 3 2 3 2 3 2" xfId="17128" xr:uid="{F0FEA3A3-51F2-4187-BF99-A24B1E532084}"/>
    <cellStyle name="Comma 7 3 2 3 2 4" xfId="11096" xr:uid="{0E214594-8A34-4888-9AD9-A8872D23EB58}"/>
    <cellStyle name="Comma 7 3 2 3 3" xfId="2986" xr:uid="{7120980A-FD30-4B5A-994A-D69724F967D1}"/>
    <cellStyle name="Comma 7 3 2 3 3 2" xfId="6065" xr:uid="{AD1E7CAF-847C-49EC-85A1-6F462F70AA50}"/>
    <cellStyle name="Comma 7 3 2 3 3 2 2" xfId="15118" xr:uid="{ABD96B83-044B-4891-947B-976CC40AE4DE}"/>
    <cellStyle name="Comma 7 3 2 3 3 3" xfId="9079" xr:uid="{432D223B-09F9-4A31-829E-D96E190F1C7E}"/>
    <cellStyle name="Comma 7 3 2 3 3 3 2" xfId="18132" xr:uid="{AC3CEFE6-D69E-4E06-BE5D-D32495B58090}"/>
    <cellStyle name="Comma 7 3 2 3 3 4" xfId="12100" xr:uid="{55423F9C-7BD9-4AFE-8C20-201A7842D4BD}"/>
    <cellStyle name="Comma 7 3 2 3 4" xfId="4057" xr:uid="{2BC0781F-34AA-4C38-8492-D1FE8A97F2C8}"/>
    <cellStyle name="Comma 7 3 2 3 4 2" xfId="13110" xr:uid="{E4C5A5DD-8617-4FD5-BF3B-34F586A325B4}"/>
    <cellStyle name="Comma 7 3 2 3 5" xfId="7071" xr:uid="{2A94E6F1-58F2-4B28-8FCB-D4C3BA347D46}"/>
    <cellStyle name="Comma 7 3 2 3 5 2" xfId="16124" xr:uid="{FD1B1663-FBEF-4EB9-AAB3-FA46FAFB61F7}"/>
    <cellStyle name="Comma 7 3 2 3 6" xfId="10092" xr:uid="{20D4FF27-7983-4FE2-B647-2D50B29E877A}"/>
    <cellStyle name="Comma 7 3 2 4" xfId="1543" xr:uid="{BF2F03DE-A9FF-4E8D-80E0-EBABC13EB043}"/>
    <cellStyle name="Comma 7 3 2 4 2" xfId="4622" xr:uid="{97D8A395-1F71-444C-87C9-0CD50A6FCC26}"/>
    <cellStyle name="Comma 7 3 2 4 2 2" xfId="13675" xr:uid="{CF780C2B-D948-423C-BA43-F833826BB1BE}"/>
    <cellStyle name="Comma 7 3 2 4 3" xfId="7636" xr:uid="{C0234F93-5BC3-40D7-8E02-83F5EEEE9909}"/>
    <cellStyle name="Comma 7 3 2 4 3 2" xfId="16689" xr:uid="{5A94D6F6-61A2-4F62-8090-D74F784FE656}"/>
    <cellStyle name="Comma 7 3 2 4 4" xfId="10657" xr:uid="{D96B9AA9-1AB8-455C-9471-279C2204BF45}"/>
    <cellStyle name="Comma 7 3 2 5" xfId="2547" xr:uid="{6B8BD318-4253-41E5-AADB-805A2E9B6CC4}"/>
    <cellStyle name="Comma 7 3 2 5 2" xfId="5626" xr:uid="{322A3CBD-78A7-4368-9930-CFD4B594A11D}"/>
    <cellStyle name="Comma 7 3 2 5 2 2" xfId="14679" xr:uid="{EED2C4F1-14B8-40CA-A356-B3C9628EC8BC}"/>
    <cellStyle name="Comma 7 3 2 5 3" xfId="8640" xr:uid="{8F8C7485-FB69-4314-8486-07F6BD47C7FD}"/>
    <cellStyle name="Comma 7 3 2 5 3 2" xfId="17693" xr:uid="{8B51D46F-697A-4B38-BC2A-15D50625880E}"/>
    <cellStyle name="Comma 7 3 2 5 4" xfId="11661" xr:uid="{7DC8E509-DD36-4E45-9606-5A2BEDC33DDF}"/>
    <cellStyle name="Comma 7 3 2 6" xfId="3617" xr:uid="{2AEDA618-0868-4294-BF34-599E59ED6735}"/>
    <cellStyle name="Comma 7 3 2 6 2" xfId="12670" xr:uid="{37826077-55CD-4509-9389-B1AD0AA60DAD}"/>
    <cellStyle name="Comma 7 3 2 7" xfId="6631" xr:uid="{69654855-815D-491F-8FCC-A01E61C0AA9B}"/>
    <cellStyle name="Comma 7 3 2 7 2" xfId="15684" xr:uid="{E6CB9F62-E5DD-4063-92A6-0F8A4053663F}"/>
    <cellStyle name="Comma 7 3 2 8" xfId="9651" xr:uid="{12330173-9FF6-489A-B6CE-9841A6DDF24E}"/>
    <cellStyle name="Comma 7 3 3" xfId="979" xr:uid="{9C53A218-C01E-42B2-8581-9F5B01ECD39F}"/>
    <cellStyle name="Comma 7 3 3 2" xfId="1983" xr:uid="{BFE5C62A-9BED-4672-9101-6152683B66B5}"/>
    <cellStyle name="Comma 7 3 3 2 2" xfId="5062" xr:uid="{95480833-D502-4B18-A74F-0CE0AA1B3C7D}"/>
    <cellStyle name="Comma 7 3 3 2 2 2" xfId="14115" xr:uid="{889A77E0-B277-4904-AA08-7A701F5A9081}"/>
    <cellStyle name="Comma 7 3 3 2 3" xfId="8076" xr:uid="{398002CC-7202-451C-B48A-BD9E22B19C0E}"/>
    <cellStyle name="Comma 7 3 3 2 3 2" xfId="17129" xr:uid="{54EEF618-EE8E-474D-9148-B073F19A235C}"/>
    <cellStyle name="Comma 7 3 3 2 4" xfId="11097" xr:uid="{37CEF272-A9CC-4BC9-8725-2FC8E7ABD3AD}"/>
    <cellStyle name="Comma 7 3 3 3" xfId="2987" xr:uid="{1B625A1E-96E3-403D-92C7-5558E14BC6CD}"/>
    <cellStyle name="Comma 7 3 3 3 2" xfId="6066" xr:uid="{273CE794-EB53-41C7-9CCA-F00E54FD6F20}"/>
    <cellStyle name="Comma 7 3 3 3 2 2" xfId="15119" xr:uid="{A17A478E-4A19-446E-9316-587C2D8AC9A9}"/>
    <cellStyle name="Comma 7 3 3 3 3" xfId="9080" xr:uid="{EBB63B56-E357-4779-A15B-B41FDA7CF483}"/>
    <cellStyle name="Comma 7 3 3 3 3 2" xfId="18133" xr:uid="{42C1639D-6174-4D5F-A7D5-F7DB6456DC71}"/>
    <cellStyle name="Comma 7 3 3 3 4" xfId="12101" xr:uid="{37B8849C-1A73-4199-971E-9DCD45CAFA89}"/>
    <cellStyle name="Comma 7 3 3 4" xfId="4058" xr:uid="{744FEA44-83BE-4B20-9A71-CF01E1EE474F}"/>
    <cellStyle name="Comma 7 3 3 4 2" xfId="13111" xr:uid="{19337939-545B-48EC-A632-86AA22948ADF}"/>
    <cellStyle name="Comma 7 3 3 5" xfId="7072" xr:uid="{0DE423C9-1B14-49A7-8062-669263C623AE}"/>
    <cellStyle name="Comma 7 3 3 5 2" xfId="16125" xr:uid="{C68A98F8-92BA-488D-BD4C-E28DC3100C38}"/>
    <cellStyle name="Comma 7 3 3 6" xfId="10093" xr:uid="{E3C7879D-2F20-427B-82BD-C3ABB6BE46CB}"/>
    <cellStyle name="Comma 7 3 4" xfId="980" xr:uid="{A7233045-98A3-460E-B40A-6794B86AB780}"/>
    <cellStyle name="Comma 7 3 4 2" xfId="1984" xr:uid="{BA0D0A3A-B944-41A1-892B-E52D568C6565}"/>
    <cellStyle name="Comma 7 3 4 2 2" xfId="5063" xr:uid="{AD3BE5FA-21FC-4E70-915C-B1D8ECEB1C52}"/>
    <cellStyle name="Comma 7 3 4 2 2 2" xfId="14116" xr:uid="{8E119EB5-C9CC-4065-A99C-1408C80211EE}"/>
    <cellStyle name="Comma 7 3 4 2 3" xfId="8077" xr:uid="{B3A0365A-D34C-4F48-B668-12AEA8C636CD}"/>
    <cellStyle name="Comma 7 3 4 2 3 2" xfId="17130" xr:uid="{FB712930-BF8E-461C-96AC-5A0081B89062}"/>
    <cellStyle name="Comma 7 3 4 2 4" xfId="11098" xr:uid="{506AB124-8617-4FFE-91EB-5934E2EB5ED4}"/>
    <cellStyle name="Comma 7 3 4 3" xfId="2988" xr:uid="{D760AD90-963D-4650-829D-D8A24D6AE16A}"/>
    <cellStyle name="Comma 7 3 4 3 2" xfId="6067" xr:uid="{BF4502B7-C1AB-4F89-ACE1-ACCC03228CC2}"/>
    <cellStyle name="Comma 7 3 4 3 2 2" xfId="15120" xr:uid="{97845087-E22F-4BD2-8B68-8B6538526451}"/>
    <cellStyle name="Comma 7 3 4 3 3" xfId="9081" xr:uid="{0C38B85D-D811-4469-AB12-10F4A604E031}"/>
    <cellStyle name="Comma 7 3 4 3 3 2" xfId="18134" xr:uid="{FB929411-7323-4CF7-B738-5F34AB040196}"/>
    <cellStyle name="Comma 7 3 4 3 4" xfId="12102" xr:uid="{A4F1F258-BF6F-4169-906F-510A9D95C912}"/>
    <cellStyle name="Comma 7 3 4 4" xfId="4059" xr:uid="{EF4F3C8F-E788-43C0-941B-D1938CAE1A28}"/>
    <cellStyle name="Comma 7 3 4 4 2" xfId="13112" xr:uid="{3AFE4E01-3784-49AD-9693-333301FC34E3}"/>
    <cellStyle name="Comma 7 3 4 5" xfId="7073" xr:uid="{921174A8-1239-4ADD-94B1-CB7E0484E93C}"/>
    <cellStyle name="Comma 7 3 4 5 2" xfId="16126" xr:uid="{A445123A-C635-45DA-BFD9-CF2512B8DCC6}"/>
    <cellStyle name="Comma 7 3 4 6" xfId="10094" xr:uid="{2AB26A02-FB90-4AF4-9E55-DAD874F58DAA}"/>
    <cellStyle name="Comma 7 3 5" xfId="1372" xr:uid="{CA6BA1FF-7D65-4868-9BF5-85CE1F598C31}"/>
    <cellStyle name="Comma 7 3 5 2" xfId="4451" xr:uid="{75814A0D-AF92-4B87-A811-7F7AFB34452A}"/>
    <cellStyle name="Comma 7 3 5 2 2" xfId="13504" xr:uid="{65D42F01-92F6-4334-8A0F-E3E7557DA209}"/>
    <cellStyle name="Comma 7 3 5 3" xfId="7465" xr:uid="{465BF9F8-0B03-4EC0-BC41-AD2FDF22E67A}"/>
    <cellStyle name="Comma 7 3 5 3 2" xfId="16518" xr:uid="{282D4967-87B1-4038-91C9-32C12CE91B38}"/>
    <cellStyle name="Comma 7 3 5 4" xfId="10486" xr:uid="{30773306-4FF1-4583-B0FE-F85EEDBF646E}"/>
    <cellStyle name="Comma 7 3 6" xfId="2376" xr:uid="{018766BD-36A9-4AD6-9BDD-5CA226562F83}"/>
    <cellStyle name="Comma 7 3 6 2" xfId="5455" xr:uid="{943C82D1-8474-48E8-A361-8673DB5ACE00}"/>
    <cellStyle name="Comma 7 3 6 2 2" xfId="14508" xr:uid="{D40CC97E-6947-48BF-A795-9A1D4F922C96}"/>
    <cellStyle name="Comma 7 3 6 3" xfId="8469" xr:uid="{F2692543-DD73-4FC5-8F7F-75D348A0564F}"/>
    <cellStyle name="Comma 7 3 6 3 2" xfId="17522" xr:uid="{4A26B588-53F7-468F-BFF3-567332966385}"/>
    <cellStyle name="Comma 7 3 6 4" xfId="11490" xr:uid="{71579EE4-901B-4A22-8F7E-629A1B03C76A}"/>
    <cellStyle name="Comma 7 3 7" xfId="3445" xr:uid="{31C1DDF5-6234-4745-A1DA-6C4412DF0B16}"/>
    <cellStyle name="Comma 7 3 7 2" xfId="12498" xr:uid="{50FFDD79-AE96-4005-B519-C48E73CC92D1}"/>
    <cellStyle name="Comma 7 3 8" xfId="6459" xr:uid="{E3B85742-56FA-4CBF-89DF-4744ADB2E53E}"/>
    <cellStyle name="Comma 7 3 8 2" xfId="15512" xr:uid="{1B804AC1-6FA6-41FD-9273-B23AE48496F9}"/>
    <cellStyle name="Comma 7 3 9" xfId="9479" xr:uid="{FC775209-AF40-4FDF-A22C-1308AA5B9CB4}"/>
    <cellStyle name="Comma 8" xfId="223" xr:uid="{88E53FB7-7B90-4B05-90D6-8163F25ABB8E}"/>
    <cellStyle name="Comma 8 10" xfId="9441" xr:uid="{B2BE66BF-B143-451B-96E3-2A9BBBA3639B}"/>
    <cellStyle name="Comma 8 2" xfId="339" xr:uid="{9A682877-E58B-40CE-900C-523465743E6B}"/>
    <cellStyle name="Comma 8 2 2" xfId="537" xr:uid="{BEED261A-1DF6-401C-BE18-F2D34AAEA1D8}"/>
    <cellStyle name="Comma 8 2 2 2" xfId="981" xr:uid="{CFC9BF35-A541-41A5-A814-E1B666D7DD48}"/>
    <cellStyle name="Comma 8 2 2 2 2" xfId="1985" xr:uid="{3B98ED74-1469-4064-A53A-181B8119AC23}"/>
    <cellStyle name="Comma 8 2 2 2 2 2" xfId="5064" xr:uid="{52179527-60F4-451F-A518-3A440780498D}"/>
    <cellStyle name="Comma 8 2 2 2 2 2 2" xfId="14117" xr:uid="{073D2277-4AFE-4444-B535-94B56D948B75}"/>
    <cellStyle name="Comma 8 2 2 2 2 3" xfId="8078" xr:uid="{F1124B03-5095-4400-825E-504EBE8FEC2B}"/>
    <cellStyle name="Comma 8 2 2 2 2 3 2" xfId="17131" xr:uid="{0613611D-FE67-4E92-BE24-2EA153913D6E}"/>
    <cellStyle name="Comma 8 2 2 2 2 4" xfId="11099" xr:uid="{41F33EB1-580D-46CF-81F0-086EE0EF314F}"/>
    <cellStyle name="Comma 8 2 2 2 3" xfId="2989" xr:uid="{4CF78230-F5E3-439F-A648-F676B705E5CB}"/>
    <cellStyle name="Comma 8 2 2 2 3 2" xfId="6068" xr:uid="{3EC155E4-45AE-4263-A8C9-41B0EE7E9CC9}"/>
    <cellStyle name="Comma 8 2 2 2 3 2 2" xfId="15121" xr:uid="{375F9509-FC64-4DE2-A9FF-ACE1CF655E81}"/>
    <cellStyle name="Comma 8 2 2 2 3 3" xfId="9082" xr:uid="{4C91FF48-4A8F-4803-B6EC-FDBE082FC2E6}"/>
    <cellStyle name="Comma 8 2 2 2 3 3 2" xfId="18135" xr:uid="{2C391B10-F3B4-4AD2-BD26-2A06CBB4A86F}"/>
    <cellStyle name="Comma 8 2 2 2 3 4" xfId="12103" xr:uid="{0E050B7C-CABA-428D-BF07-B2E1F2E6E5C4}"/>
    <cellStyle name="Comma 8 2 2 2 4" xfId="4060" xr:uid="{7FCB3F8D-1488-4081-99B5-CAD938B36FE9}"/>
    <cellStyle name="Comma 8 2 2 2 4 2" xfId="13113" xr:uid="{70796E8B-4B38-44CE-A8C0-30022688D7E8}"/>
    <cellStyle name="Comma 8 2 2 2 5" xfId="7074" xr:uid="{2121E384-8CD2-4EA5-B490-3574AA1F4A26}"/>
    <cellStyle name="Comma 8 2 2 2 5 2" xfId="16127" xr:uid="{F91820D2-E5FF-4506-B835-28A03229076B}"/>
    <cellStyle name="Comma 8 2 2 2 6" xfId="10095" xr:uid="{080C9160-6712-42B8-9F56-8F3EDB27EA78}"/>
    <cellStyle name="Comma 8 2 2 3" xfId="982" xr:uid="{65F5AE0D-1BBE-4760-8CC5-1ED887F967F7}"/>
    <cellStyle name="Comma 8 2 2 3 2" xfId="1986" xr:uid="{F8CEFD2C-9511-4CCF-8EB6-943E39E868D1}"/>
    <cellStyle name="Comma 8 2 2 3 2 2" xfId="5065" xr:uid="{6D5188E2-3E69-4284-8BD1-BF4EB0DC0AD2}"/>
    <cellStyle name="Comma 8 2 2 3 2 2 2" xfId="14118" xr:uid="{0F7A6AA9-31EF-455B-A1FB-4843C907D328}"/>
    <cellStyle name="Comma 8 2 2 3 2 3" xfId="8079" xr:uid="{D047E864-A986-46E9-80AA-F492E059AA3F}"/>
    <cellStyle name="Comma 8 2 2 3 2 3 2" xfId="17132" xr:uid="{982EBCA7-D1D7-4DD6-906D-B95315A18754}"/>
    <cellStyle name="Comma 8 2 2 3 2 4" xfId="11100" xr:uid="{020CC720-6515-40B1-9076-87AE0F65470F}"/>
    <cellStyle name="Comma 8 2 2 3 3" xfId="2990" xr:uid="{72EF41FB-AEE4-4226-A46C-C8EE58170FF2}"/>
    <cellStyle name="Comma 8 2 2 3 3 2" xfId="6069" xr:uid="{B02489B5-2FC7-4DBF-B647-769CA02D5C17}"/>
    <cellStyle name="Comma 8 2 2 3 3 2 2" xfId="15122" xr:uid="{89684C07-2F7A-4FD2-9A28-672B5B331D13}"/>
    <cellStyle name="Comma 8 2 2 3 3 3" xfId="9083" xr:uid="{57A83B35-FBC0-4BB4-BF54-E59B000E094B}"/>
    <cellStyle name="Comma 8 2 2 3 3 3 2" xfId="18136" xr:uid="{395F6319-F07A-469D-B778-907766C986ED}"/>
    <cellStyle name="Comma 8 2 2 3 3 4" xfId="12104" xr:uid="{8D3426ED-1C58-4E7D-A251-754F2A9195C3}"/>
    <cellStyle name="Comma 8 2 2 3 4" xfId="4061" xr:uid="{351B6027-C56C-41A9-8670-1D28EDFD1D44}"/>
    <cellStyle name="Comma 8 2 2 3 4 2" xfId="13114" xr:uid="{7F706FC8-3A9D-4B16-BA47-6E701F4CA4DB}"/>
    <cellStyle name="Comma 8 2 2 3 5" xfId="7075" xr:uid="{1F8BBE87-654D-4876-8FE4-C76D185796F3}"/>
    <cellStyle name="Comma 8 2 2 3 5 2" xfId="16128" xr:uid="{550F2259-E79D-424D-A4A8-E019015B2288}"/>
    <cellStyle name="Comma 8 2 2 3 6" xfId="10096" xr:uid="{551F600B-3439-4092-8B33-0CC05A8402B5}"/>
    <cellStyle name="Comma 8 2 2 4" xfId="1544" xr:uid="{5836AE9B-2DA8-421F-B233-A83EBCE35DD6}"/>
    <cellStyle name="Comma 8 2 2 4 2" xfId="4623" xr:uid="{9EC8DE62-4A24-4333-B3CE-E32D1A35852F}"/>
    <cellStyle name="Comma 8 2 2 4 2 2" xfId="13676" xr:uid="{0B7B41CA-B064-4136-98E2-3202736D7E1E}"/>
    <cellStyle name="Comma 8 2 2 4 3" xfId="7637" xr:uid="{D3D5E6DA-F80E-4F3B-AAB7-84AE53984101}"/>
    <cellStyle name="Comma 8 2 2 4 3 2" xfId="16690" xr:uid="{C7AC0751-05C1-4DAD-826E-9062CA4534C3}"/>
    <cellStyle name="Comma 8 2 2 4 4" xfId="10658" xr:uid="{41C9115B-4568-43AF-89DD-DA71C54E5BC3}"/>
    <cellStyle name="Comma 8 2 2 5" xfId="2548" xr:uid="{2B81C7EA-6FB0-4050-A034-D0312D3C8848}"/>
    <cellStyle name="Comma 8 2 2 5 2" xfId="5627" xr:uid="{5413E1C3-1726-47E7-9F1F-18FF5C84D068}"/>
    <cellStyle name="Comma 8 2 2 5 2 2" xfId="14680" xr:uid="{6D129E59-C30F-4BB2-93BA-61BC76DE38DF}"/>
    <cellStyle name="Comma 8 2 2 5 3" xfId="8641" xr:uid="{6728B0E7-10A6-4A8E-BB56-7528629E102D}"/>
    <cellStyle name="Comma 8 2 2 5 3 2" xfId="17694" xr:uid="{78349D5D-C7B2-4CB1-B190-C055934E2C1F}"/>
    <cellStyle name="Comma 8 2 2 5 4" xfId="11662" xr:uid="{800BAEE9-38F0-4A2A-ACB6-99908C6B8760}"/>
    <cellStyle name="Comma 8 2 2 6" xfId="3618" xr:uid="{86A87664-75CE-4222-B3A9-E44294455962}"/>
    <cellStyle name="Comma 8 2 2 6 2" xfId="12671" xr:uid="{14714EA0-79A8-4DDF-AAAB-0738CF501E87}"/>
    <cellStyle name="Comma 8 2 2 7" xfId="6632" xr:uid="{4AFF9447-FB82-4AEC-BA22-716A3938BAC1}"/>
    <cellStyle name="Comma 8 2 2 7 2" xfId="15685" xr:uid="{269E0289-6232-4A55-AD32-351DB7BFCCBE}"/>
    <cellStyle name="Comma 8 2 2 8" xfId="9652" xr:uid="{CFCC679B-657D-4F7D-AAAD-AB03D31D4AEA}"/>
    <cellStyle name="Comma 8 2 3" xfId="983" xr:uid="{56DC2E18-C99C-4E65-8A76-AB77AAE976D3}"/>
    <cellStyle name="Comma 8 2 3 2" xfId="1987" xr:uid="{7B8F1F40-72CF-4D41-8B04-C657EC2ADC0A}"/>
    <cellStyle name="Comma 8 2 3 2 2" xfId="5066" xr:uid="{31C36702-DBF4-4B77-8233-7D93B9CC041B}"/>
    <cellStyle name="Comma 8 2 3 2 2 2" xfId="14119" xr:uid="{FA48AEC5-7841-4B5F-85F5-9AC08D8C641C}"/>
    <cellStyle name="Comma 8 2 3 2 3" xfId="8080" xr:uid="{D9AB2172-3284-4BBD-B637-ADC15069FF6F}"/>
    <cellStyle name="Comma 8 2 3 2 3 2" xfId="17133" xr:uid="{C3585BC0-3DD9-4D8C-8E0E-41FD449F526B}"/>
    <cellStyle name="Comma 8 2 3 2 4" xfId="11101" xr:uid="{4841E683-F262-4E6D-8B06-EEA6CC73801E}"/>
    <cellStyle name="Comma 8 2 3 3" xfId="2991" xr:uid="{6B9C2991-926C-4F07-9615-1E12142F30E3}"/>
    <cellStyle name="Comma 8 2 3 3 2" xfId="6070" xr:uid="{4E1EE05D-D0F9-4240-9E0B-87E63522F7D2}"/>
    <cellStyle name="Comma 8 2 3 3 2 2" xfId="15123" xr:uid="{3EFCC129-86CD-403F-A545-48042F73BD9E}"/>
    <cellStyle name="Comma 8 2 3 3 3" xfId="9084" xr:uid="{E0358A1F-DC54-410D-B1CA-7D36D4DE69DF}"/>
    <cellStyle name="Comma 8 2 3 3 3 2" xfId="18137" xr:uid="{B63459D7-79CF-4D11-B115-5A968CB4CFF9}"/>
    <cellStyle name="Comma 8 2 3 3 4" xfId="12105" xr:uid="{F50E6729-ED16-4435-AD77-552807D50EC4}"/>
    <cellStyle name="Comma 8 2 3 4" xfId="4062" xr:uid="{00CD3C9D-207C-47D0-B7C9-691AE7211FD4}"/>
    <cellStyle name="Comma 8 2 3 4 2" xfId="13115" xr:uid="{EE9802E0-BFE3-406A-B895-E868834B6EC2}"/>
    <cellStyle name="Comma 8 2 3 5" xfId="7076" xr:uid="{6E4611C3-D866-45F7-8174-1AD2ACDA2F31}"/>
    <cellStyle name="Comma 8 2 3 5 2" xfId="16129" xr:uid="{4CAFA57C-8222-401C-8A47-1B6C3FC39CA7}"/>
    <cellStyle name="Comma 8 2 3 6" xfId="10097" xr:uid="{FD3E5824-8164-44AF-9632-E8F3295A29E8}"/>
    <cellStyle name="Comma 8 2 4" xfId="984" xr:uid="{D8B06D2C-BDAF-492D-8FEC-1C20E317D0A0}"/>
    <cellStyle name="Comma 8 2 4 2" xfId="1988" xr:uid="{33C9E01C-ECD7-445A-8215-A6963F769082}"/>
    <cellStyle name="Comma 8 2 4 2 2" xfId="5067" xr:uid="{0121240C-C29C-44AD-B336-E55D9EC5AFDA}"/>
    <cellStyle name="Comma 8 2 4 2 2 2" xfId="14120" xr:uid="{DA8666FB-D3F1-4FA0-912D-EC26F91632F5}"/>
    <cellStyle name="Comma 8 2 4 2 3" xfId="8081" xr:uid="{F4F77BF4-E55C-414D-931D-697732759577}"/>
    <cellStyle name="Comma 8 2 4 2 3 2" xfId="17134" xr:uid="{E108D369-0DB1-4F40-8816-6583B8908691}"/>
    <cellStyle name="Comma 8 2 4 2 4" xfId="11102" xr:uid="{771AA87D-8711-45B6-B52A-B3B004884786}"/>
    <cellStyle name="Comma 8 2 4 3" xfId="2992" xr:uid="{A9CFD1B3-3CC5-4BAA-B6FD-034CEAF5CE77}"/>
    <cellStyle name="Comma 8 2 4 3 2" xfId="6071" xr:uid="{79CD1BB4-513E-410A-91FE-9AB832A66E58}"/>
    <cellStyle name="Comma 8 2 4 3 2 2" xfId="15124" xr:uid="{EEE2660A-CD9E-467E-959C-D2F4D4110EBA}"/>
    <cellStyle name="Comma 8 2 4 3 3" xfId="9085" xr:uid="{F24547AC-EFB1-45BF-BBF7-AEBC562751C8}"/>
    <cellStyle name="Comma 8 2 4 3 3 2" xfId="18138" xr:uid="{588224A6-F106-46F2-900C-04A634DCAFC2}"/>
    <cellStyle name="Comma 8 2 4 3 4" xfId="12106" xr:uid="{0D9F2B39-E957-412E-92B2-9C0093476CCE}"/>
    <cellStyle name="Comma 8 2 4 4" xfId="4063" xr:uid="{D2BEC416-49F0-46CA-8C0B-AE9057889BDC}"/>
    <cellStyle name="Comma 8 2 4 4 2" xfId="13116" xr:uid="{A4536C9D-F813-47B6-A3FB-96B591B6FECB}"/>
    <cellStyle name="Comma 8 2 4 5" xfId="7077" xr:uid="{0BDA4DD8-C00E-4BC3-AA63-FB6373B20D35}"/>
    <cellStyle name="Comma 8 2 4 5 2" xfId="16130" xr:uid="{61E107C7-694A-456F-AD7E-952E2DB9429B}"/>
    <cellStyle name="Comma 8 2 4 6" xfId="10098" xr:uid="{830FB3FA-453D-4858-917C-BA3385CA2A79}"/>
    <cellStyle name="Comma 8 2 5" xfId="1373" xr:uid="{FC25E7E5-89FA-409F-9ECB-25FC83D0F1B5}"/>
    <cellStyle name="Comma 8 2 5 2" xfId="4452" xr:uid="{78E40589-C26E-40DE-AF78-0F52807C0B3B}"/>
    <cellStyle name="Comma 8 2 5 2 2" xfId="13505" xr:uid="{B1362CD9-FCAC-4120-83AE-7B1E51334E08}"/>
    <cellStyle name="Comma 8 2 5 3" xfId="7466" xr:uid="{511FA5E2-C422-45E2-8160-60F1989864E4}"/>
    <cellStyle name="Comma 8 2 5 3 2" xfId="16519" xr:uid="{3AF0A78A-9A11-4D18-9FA4-20231E9051BA}"/>
    <cellStyle name="Comma 8 2 5 4" xfId="10487" xr:uid="{C8CF4879-CE38-49E7-B6E6-B9F566558B8B}"/>
    <cellStyle name="Comma 8 2 6" xfId="2377" xr:uid="{91D94695-C210-4F8F-911D-EB09A5311739}"/>
    <cellStyle name="Comma 8 2 6 2" xfId="5456" xr:uid="{CFF88E22-1252-4099-99BC-8EF87FD223AF}"/>
    <cellStyle name="Comma 8 2 6 2 2" xfId="14509" xr:uid="{7304DDCA-48F0-4082-8D37-9F409D081CC7}"/>
    <cellStyle name="Comma 8 2 6 3" xfId="8470" xr:uid="{C1037306-597E-4038-9213-946FF3B3D5C2}"/>
    <cellStyle name="Comma 8 2 6 3 2" xfId="17523" xr:uid="{0938B32A-5DCB-4C5C-BDA6-956C61DAAF93}"/>
    <cellStyle name="Comma 8 2 6 4" xfId="11491" xr:uid="{3B899C99-17A0-4C3D-B400-5A705695A94F}"/>
    <cellStyle name="Comma 8 2 7" xfId="3446" xr:uid="{E46EA722-00BB-4423-B743-C3C66EAA6B6F}"/>
    <cellStyle name="Comma 8 2 7 2" xfId="12499" xr:uid="{CBB2EB43-1F01-42F6-B52C-B646975EBFA4}"/>
    <cellStyle name="Comma 8 2 8" xfId="6460" xr:uid="{03F2040C-BCFB-4851-8FC4-85C20A64B621}"/>
    <cellStyle name="Comma 8 2 8 2" xfId="15513" xr:uid="{AE04223A-A4E9-4FC1-B20A-FE2C1996D3DE}"/>
    <cellStyle name="Comma 8 2 9" xfId="9480" xr:uid="{68B3531A-3421-4F05-AE32-B7CAA55F8913}"/>
    <cellStyle name="Comma 8 3" xfId="497" xr:uid="{A9F96FC8-68F5-4713-9DBF-655A5BD72AC2}"/>
    <cellStyle name="Comma 8 3 2" xfId="985" xr:uid="{085E9033-81F2-44BF-8612-312D478AF020}"/>
    <cellStyle name="Comma 8 3 2 2" xfId="1989" xr:uid="{18556799-E895-465D-984C-946B100A92FB}"/>
    <cellStyle name="Comma 8 3 2 2 2" xfId="5068" xr:uid="{04EAF43C-C701-4DA5-90C3-B842FAE6F30D}"/>
    <cellStyle name="Comma 8 3 2 2 2 2" xfId="14121" xr:uid="{9C82AB2B-B8AE-4638-83A9-B41F79EEDC7A}"/>
    <cellStyle name="Comma 8 3 2 2 3" xfId="8082" xr:uid="{755467A9-132E-4621-82F9-6C590B91940C}"/>
    <cellStyle name="Comma 8 3 2 2 3 2" xfId="17135" xr:uid="{7667D41B-FCD7-49BB-8BF7-B3B8AFD698A0}"/>
    <cellStyle name="Comma 8 3 2 2 4" xfId="11103" xr:uid="{6DE14231-56BD-4E83-89CB-1044CE2E5E0C}"/>
    <cellStyle name="Comma 8 3 2 3" xfId="2993" xr:uid="{1785ED15-0132-4ADA-A6B0-97A7D48F81B9}"/>
    <cellStyle name="Comma 8 3 2 3 2" xfId="6072" xr:uid="{C1A9B8CB-A668-49FC-AE99-65CC5376DAA0}"/>
    <cellStyle name="Comma 8 3 2 3 2 2" xfId="15125" xr:uid="{39588E49-4380-4F59-8678-A1A9F9A92020}"/>
    <cellStyle name="Comma 8 3 2 3 3" xfId="9086" xr:uid="{51D484D8-B3F0-45A6-BF1F-3E09F452C133}"/>
    <cellStyle name="Comma 8 3 2 3 3 2" xfId="18139" xr:uid="{75A5FDF4-5E60-46AC-B624-2B3BD4D01C3F}"/>
    <cellStyle name="Comma 8 3 2 3 4" xfId="12107" xr:uid="{0D2957B1-C4DA-4692-9603-203B3FC512B6}"/>
    <cellStyle name="Comma 8 3 2 4" xfId="4064" xr:uid="{3A1FB7CA-CADB-4665-8481-534C85EAB83C}"/>
    <cellStyle name="Comma 8 3 2 4 2" xfId="13117" xr:uid="{A317A9E9-0240-41C4-BAD0-B976652F2748}"/>
    <cellStyle name="Comma 8 3 2 5" xfId="7078" xr:uid="{7D06A8AF-C3E8-4C26-886B-BD6EEDCF1C18}"/>
    <cellStyle name="Comma 8 3 2 5 2" xfId="16131" xr:uid="{15B03567-505A-4C66-A761-D9041742C86F}"/>
    <cellStyle name="Comma 8 3 2 6" xfId="10099" xr:uid="{8F1BA104-D9F3-4335-BB33-F3E5A06D6FA4}"/>
    <cellStyle name="Comma 8 3 3" xfId="986" xr:uid="{5954894F-6999-4DC4-8564-C293A43AA598}"/>
    <cellStyle name="Comma 8 3 3 2" xfId="1990" xr:uid="{525F1384-63A2-49C3-A201-AC51C03B6022}"/>
    <cellStyle name="Comma 8 3 3 2 2" xfId="5069" xr:uid="{040BCF45-DB9F-402F-8870-24E5ADF5490F}"/>
    <cellStyle name="Comma 8 3 3 2 2 2" xfId="14122" xr:uid="{F7896CB1-AB57-4D16-82EC-4D109E7C9051}"/>
    <cellStyle name="Comma 8 3 3 2 3" xfId="8083" xr:uid="{058220C6-478E-4285-BAD5-5A574CF667AD}"/>
    <cellStyle name="Comma 8 3 3 2 3 2" xfId="17136" xr:uid="{D640321C-682B-4A4E-AB0A-D5AA69F6BFE1}"/>
    <cellStyle name="Comma 8 3 3 2 4" xfId="11104" xr:uid="{6C40C4E5-77E1-4BB0-8246-6A092593AD9E}"/>
    <cellStyle name="Comma 8 3 3 3" xfId="2994" xr:uid="{726B0B49-C19E-4ACD-842C-CE3F15CB25DF}"/>
    <cellStyle name="Comma 8 3 3 3 2" xfId="6073" xr:uid="{8AA8D500-E3AD-4895-BC6F-B1FB9AFEEF9D}"/>
    <cellStyle name="Comma 8 3 3 3 2 2" xfId="15126" xr:uid="{F00588C5-9A82-4B39-8ADE-A454661D5C2B}"/>
    <cellStyle name="Comma 8 3 3 3 3" xfId="9087" xr:uid="{BD7337FA-0381-4053-B636-182A2E3C49F1}"/>
    <cellStyle name="Comma 8 3 3 3 3 2" xfId="18140" xr:uid="{93F76269-A245-4A23-AB4A-D511A97C465E}"/>
    <cellStyle name="Comma 8 3 3 3 4" xfId="12108" xr:uid="{F17F67B3-CC56-442D-AC94-4D481EFB507F}"/>
    <cellStyle name="Comma 8 3 3 4" xfId="4065" xr:uid="{339E79C6-022F-46C7-877F-8E8534370B61}"/>
    <cellStyle name="Comma 8 3 3 4 2" xfId="13118" xr:uid="{A977D4BC-437B-474D-BFA6-A9DE65CE400B}"/>
    <cellStyle name="Comma 8 3 3 5" xfId="7079" xr:uid="{CC52587F-EDE0-4B5C-8B2C-2F702B2065C2}"/>
    <cellStyle name="Comma 8 3 3 5 2" xfId="16132" xr:uid="{4021C0C5-9FE1-4F27-BBE6-F019171E50F7}"/>
    <cellStyle name="Comma 8 3 3 6" xfId="10100" xr:uid="{4CE33383-8884-4860-9D77-40CAB0A5F219}"/>
    <cellStyle name="Comma 8 3 4" xfId="1505" xr:uid="{F4EAEA44-58EC-4FB7-9A9D-6A901DF2EC05}"/>
    <cellStyle name="Comma 8 3 4 2" xfId="4584" xr:uid="{6CEEE8DE-9AC6-4915-BD1B-E338A878E89E}"/>
    <cellStyle name="Comma 8 3 4 2 2" xfId="13637" xr:uid="{EC488FE3-DCF7-4CA5-A664-993A3F08671B}"/>
    <cellStyle name="Comma 8 3 4 3" xfId="7598" xr:uid="{20497BE3-92E9-4B6E-9080-39B2A600626A}"/>
    <cellStyle name="Comma 8 3 4 3 2" xfId="16651" xr:uid="{7E49FEDC-A6B8-4CF0-B8F3-97437FF94E42}"/>
    <cellStyle name="Comma 8 3 4 4" xfId="10619" xr:uid="{6C24E7A8-B760-4410-AE75-134D9E8B4CA2}"/>
    <cellStyle name="Comma 8 3 5" xfId="2509" xr:uid="{CE024F54-EBFA-426C-B38B-D168962DC970}"/>
    <cellStyle name="Comma 8 3 5 2" xfId="5588" xr:uid="{71C20A56-26BF-42CC-9D2A-8686C81A1F4E}"/>
    <cellStyle name="Comma 8 3 5 2 2" xfId="14641" xr:uid="{6ABE8559-3FA2-4E90-BAE2-42A836E3DC0F}"/>
    <cellStyle name="Comma 8 3 5 3" xfId="8602" xr:uid="{6EB4FB3D-58DF-46CF-9A4B-70D50D2E21BD}"/>
    <cellStyle name="Comma 8 3 5 3 2" xfId="17655" xr:uid="{53628E26-B6B7-48D6-94B7-8FF1AE41D119}"/>
    <cellStyle name="Comma 8 3 5 4" xfId="11623" xr:uid="{87149E54-EB3C-438D-81D7-28A9AED86A27}"/>
    <cellStyle name="Comma 8 3 6" xfId="3579" xr:uid="{98F7F912-FA3F-465C-9CEA-416FC81DD7F2}"/>
    <cellStyle name="Comma 8 3 6 2" xfId="12632" xr:uid="{4393C138-5378-47E5-AA16-F178F1B693B5}"/>
    <cellStyle name="Comma 8 3 7" xfId="6593" xr:uid="{EAB4D1F7-2F03-4E36-B04C-47F92B67596D}"/>
    <cellStyle name="Comma 8 3 7 2" xfId="15646" xr:uid="{56170E9E-6E56-4E5E-97FA-AC02019269C5}"/>
    <cellStyle name="Comma 8 3 8" xfId="9613" xr:uid="{C3F59E24-6FF7-4CEB-B116-1F8B5FB942AC}"/>
    <cellStyle name="Comma 8 4" xfId="987" xr:uid="{41448D11-EAA0-4DD9-B223-02B251274307}"/>
    <cellStyle name="Comma 8 4 2" xfId="1991" xr:uid="{C4ED9664-BF9E-49AE-890B-E2203ABF32C0}"/>
    <cellStyle name="Comma 8 4 2 2" xfId="5070" xr:uid="{EE85D36D-F945-4EA0-A30A-ABD0BAA1B6B6}"/>
    <cellStyle name="Comma 8 4 2 2 2" xfId="14123" xr:uid="{B223088A-28C5-4B43-ABEB-A6AEC361378F}"/>
    <cellStyle name="Comma 8 4 2 3" xfId="8084" xr:uid="{F3C78640-7BC1-4B1C-92CB-BCF4CF7E7984}"/>
    <cellStyle name="Comma 8 4 2 3 2" xfId="17137" xr:uid="{50B19AEB-BD20-451B-9CF1-501701653BB7}"/>
    <cellStyle name="Comma 8 4 2 4" xfId="11105" xr:uid="{5E4CC513-625C-4204-9C06-EB29ED449AA7}"/>
    <cellStyle name="Comma 8 4 3" xfId="2995" xr:uid="{4B1000DF-E382-47D3-B0ED-BD266F6489C6}"/>
    <cellStyle name="Comma 8 4 3 2" xfId="6074" xr:uid="{C7D5C1E8-C35F-47BF-8D2D-0C22FE3152D2}"/>
    <cellStyle name="Comma 8 4 3 2 2" xfId="15127" xr:uid="{23CDCDCA-6B32-4172-B04F-E785DC47D5E6}"/>
    <cellStyle name="Comma 8 4 3 3" xfId="9088" xr:uid="{1B5697D6-2326-49EE-92A5-DC2A0F4E5757}"/>
    <cellStyle name="Comma 8 4 3 3 2" xfId="18141" xr:uid="{20E62064-E597-471F-979E-15B748B700D8}"/>
    <cellStyle name="Comma 8 4 3 4" xfId="12109" xr:uid="{F5438A91-1A67-4590-9392-0854D57F6DD2}"/>
    <cellStyle name="Comma 8 4 4" xfId="4066" xr:uid="{71DF83F4-3BEA-47D9-B8CF-CA02678BE3C0}"/>
    <cellStyle name="Comma 8 4 4 2" xfId="13119" xr:uid="{91A83A2A-5D34-4053-8B97-7D8D40091CC4}"/>
    <cellStyle name="Comma 8 4 5" xfId="7080" xr:uid="{0698BF89-C519-47DC-898D-582C02ADEBB9}"/>
    <cellStyle name="Comma 8 4 5 2" xfId="16133" xr:uid="{9FAE24FA-967A-40D6-A03A-03A6F5D75E04}"/>
    <cellStyle name="Comma 8 4 6" xfId="10101" xr:uid="{D7A0B1ED-4645-46B4-B6FC-296B5BA118D9}"/>
    <cellStyle name="Comma 8 5" xfId="988" xr:uid="{5DBB6B4E-F379-41AA-9957-506DA7C6E914}"/>
    <cellStyle name="Comma 8 5 2" xfId="1992" xr:uid="{3FFB7B86-95CC-41CB-90D7-8BCCEC832DD2}"/>
    <cellStyle name="Comma 8 5 2 2" xfId="5071" xr:uid="{8ADA742A-ED13-40D4-8E74-F651526E9E8C}"/>
    <cellStyle name="Comma 8 5 2 2 2" xfId="14124" xr:uid="{CA603F50-701B-45EC-831E-A5494BD87181}"/>
    <cellStyle name="Comma 8 5 2 3" xfId="8085" xr:uid="{E5A3ED17-CC81-4322-9223-D3D28BA5CC06}"/>
    <cellStyle name="Comma 8 5 2 3 2" xfId="17138" xr:uid="{45B3AB7E-E039-44CF-B73E-4AC25F2F15F0}"/>
    <cellStyle name="Comma 8 5 2 4" xfId="11106" xr:uid="{B77005E5-8EEC-4596-92C9-C625CAB024A7}"/>
    <cellStyle name="Comma 8 5 3" xfId="2996" xr:uid="{4D144C7D-42CE-4F12-9681-162F8F4A5264}"/>
    <cellStyle name="Comma 8 5 3 2" xfId="6075" xr:uid="{2E47EB2A-A4B7-485C-BB88-EDCF227F3B48}"/>
    <cellStyle name="Comma 8 5 3 2 2" xfId="15128" xr:uid="{FC02C178-D9C6-40E5-BD7F-DAF875566DB4}"/>
    <cellStyle name="Comma 8 5 3 3" xfId="9089" xr:uid="{6937346A-3275-4047-A262-8B5BEBD17994}"/>
    <cellStyle name="Comma 8 5 3 3 2" xfId="18142" xr:uid="{BAD74BC9-DBBC-4A11-A433-C09465BD6D0C}"/>
    <cellStyle name="Comma 8 5 3 4" xfId="12110" xr:uid="{21DCA52A-2D19-4068-BA51-D812F2E9E0E7}"/>
    <cellStyle name="Comma 8 5 4" xfId="4067" xr:uid="{E6BF6291-ADA7-414E-9095-1D91F9D45175}"/>
    <cellStyle name="Comma 8 5 4 2" xfId="13120" xr:uid="{516A641E-931E-4903-8767-8E55155D6275}"/>
    <cellStyle name="Comma 8 5 5" xfId="7081" xr:uid="{FAD099DD-2BFC-47DE-BD85-9E9D4283F54B}"/>
    <cellStyle name="Comma 8 5 5 2" xfId="16134" xr:uid="{D83B0F15-5C09-4AC1-9FA8-013C076F8CE1}"/>
    <cellStyle name="Comma 8 5 6" xfId="10102" xr:uid="{01EB0E1E-4BCC-4548-9E19-30CA7AD9B7B2}"/>
    <cellStyle name="Comma 8 6" xfId="1334" xr:uid="{0AD685EB-ECD9-42A1-A64D-E44933D38F3D}"/>
    <cellStyle name="Comma 8 6 2" xfId="4413" xr:uid="{38B5264C-783C-4C11-9D31-2582722BF119}"/>
    <cellStyle name="Comma 8 6 2 2" xfId="13466" xr:uid="{1F98DD9F-45C1-4A46-9B46-968039400C9C}"/>
    <cellStyle name="Comma 8 6 3" xfId="7427" xr:uid="{E530E2E4-02E0-48F5-88DC-7D472AEEF485}"/>
    <cellStyle name="Comma 8 6 3 2" xfId="16480" xr:uid="{3D498C65-2CDC-42CF-89BC-9674D791DC85}"/>
    <cellStyle name="Comma 8 6 4" xfId="10448" xr:uid="{63A23186-E469-4FD5-8DE5-0C9B83F617F8}"/>
    <cellStyle name="Comma 8 7" xfId="2338" xr:uid="{546DB718-1CC5-41C2-BD23-DD9574231033}"/>
    <cellStyle name="Comma 8 7 2" xfId="5417" xr:uid="{EBB582E4-34CB-4799-9526-6818478F6557}"/>
    <cellStyle name="Comma 8 7 2 2" xfId="14470" xr:uid="{EA848D61-A6B3-43A3-9732-9414EC9878DC}"/>
    <cellStyle name="Comma 8 7 3" xfId="8431" xr:uid="{2558A590-A4FE-4C66-A658-DEF70B2214AF}"/>
    <cellStyle name="Comma 8 7 3 2" xfId="17484" xr:uid="{7C384E8E-536F-469D-A42D-8B9BEDF65407}"/>
    <cellStyle name="Comma 8 7 4" xfId="11452" xr:uid="{66AB4F03-5A98-47BB-9B0D-BEF7021EF51E}"/>
    <cellStyle name="Comma 8 8" xfId="3407" xr:uid="{AA08CA5A-38B3-4FA3-BB15-421033E64616}"/>
    <cellStyle name="Comma 8 8 2" xfId="12460" xr:uid="{0C19AEA2-6A17-4AAD-963D-A792670C2D09}"/>
    <cellStyle name="Comma 8 9" xfId="6421" xr:uid="{B2A66761-713A-400C-B6E4-61C751EB41FC}"/>
    <cellStyle name="Comma 8 9 2" xfId="15474" xr:uid="{6D363E34-AAF0-4809-A620-D3896B697BA4}"/>
    <cellStyle name="Comma 9" xfId="226" xr:uid="{5AAC4E02-5868-48AD-B112-1D08474E12A9}"/>
    <cellStyle name="Comma 9 10" xfId="9442" xr:uid="{D2B0966F-5852-40A4-BF81-388B1FA52ADC}"/>
    <cellStyle name="Comma 9 2" xfId="340" xr:uid="{B4E4F11E-2CAF-41BF-8C8B-71D8AF09FB0E}"/>
    <cellStyle name="Comma 9 2 2" xfId="538" xr:uid="{B3EE921E-9B70-4E35-9F1C-916FE6EE88ED}"/>
    <cellStyle name="Comma 9 2 2 2" xfId="989" xr:uid="{9879E2CD-2955-4A5C-A303-C35948A04635}"/>
    <cellStyle name="Comma 9 2 2 2 2" xfId="1993" xr:uid="{D774B16B-1187-45D5-8BB7-4DC95DBF051A}"/>
    <cellStyle name="Comma 9 2 2 2 2 2" xfId="5072" xr:uid="{E412A5B2-3F95-4C9C-8F32-8F848234B298}"/>
    <cellStyle name="Comma 9 2 2 2 2 2 2" xfId="14125" xr:uid="{7D0C6024-EEE4-4348-91A7-6B816568CC7D}"/>
    <cellStyle name="Comma 9 2 2 2 2 3" xfId="8086" xr:uid="{9396C206-F19C-4276-8FAE-98768885C215}"/>
    <cellStyle name="Comma 9 2 2 2 2 3 2" xfId="17139" xr:uid="{DA819373-C3FD-4B80-BDE8-38230883B99C}"/>
    <cellStyle name="Comma 9 2 2 2 2 4" xfId="11107" xr:uid="{3865A09C-3445-4362-9886-75C1BB5F6A77}"/>
    <cellStyle name="Comma 9 2 2 2 3" xfId="2997" xr:uid="{A714C353-AB3E-4CC3-8A7F-A8B95C2AD4B5}"/>
    <cellStyle name="Comma 9 2 2 2 3 2" xfId="6076" xr:uid="{5CEE0F18-058B-4F1D-B836-D97B42DAC274}"/>
    <cellStyle name="Comma 9 2 2 2 3 2 2" xfId="15129" xr:uid="{D418A811-F1FA-473F-8AA5-A539CAB99457}"/>
    <cellStyle name="Comma 9 2 2 2 3 3" xfId="9090" xr:uid="{AEA49B25-029D-46E1-9AE0-26403CA88BA0}"/>
    <cellStyle name="Comma 9 2 2 2 3 3 2" xfId="18143" xr:uid="{54FE5D55-2C46-4CEE-9AEE-D070CDDA9C8E}"/>
    <cellStyle name="Comma 9 2 2 2 3 4" xfId="12111" xr:uid="{BB85DD5F-64D6-4C77-AAF2-5C544D037F0F}"/>
    <cellStyle name="Comma 9 2 2 2 4" xfId="4068" xr:uid="{B61836B1-7EC1-45EC-A7B1-0137CC98AA42}"/>
    <cellStyle name="Comma 9 2 2 2 4 2" xfId="13121" xr:uid="{264DC863-994A-473F-B867-44704971754D}"/>
    <cellStyle name="Comma 9 2 2 2 5" xfId="7082" xr:uid="{17F3774C-84D2-45BA-8922-1A8CA4AD5B99}"/>
    <cellStyle name="Comma 9 2 2 2 5 2" xfId="16135" xr:uid="{221512FA-DF5D-4E24-80DB-C9D184D6EB50}"/>
    <cellStyle name="Comma 9 2 2 2 6" xfId="10103" xr:uid="{3BDBA68E-3850-4EF1-BA8A-8DE2AA45CFFA}"/>
    <cellStyle name="Comma 9 2 2 3" xfId="990" xr:uid="{6AE4B17E-A706-4797-9C56-6050C3872073}"/>
    <cellStyle name="Comma 9 2 2 3 2" xfId="1994" xr:uid="{2C79458F-7C87-4EF8-9DE6-512160272FB2}"/>
    <cellStyle name="Comma 9 2 2 3 2 2" xfId="5073" xr:uid="{F859B7FB-FAE6-41DD-A29F-2E9B15B56629}"/>
    <cellStyle name="Comma 9 2 2 3 2 2 2" xfId="14126" xr:uid="{E8679727-A978-4A95-BB38-ED48217BB903}"/>
    <cellStyle name="Comma 9 2 2 3 2 3" xfId="8087" xr:uid="{402C7D33-A216-4393-8177-D126DFAADD9F}"/>
    <cellStyle name="Comma 9 2 2 3 2 3 2" xfId="17140" xr:uid="{4F06FD18-9768-4484-8B8F-A08C2CF368F0}"/>
    <cellStyle name="Comma 9 2 2 3 2 4" xfId="11108" xr:uid="{D5ACCF1C-3B74-40A6-A007-04F66DBBA4C1}"/>
    <cellStyle name="Comma 9 2 2 3 3" xfId="2998" xr:uid="{68DECAE5-6F36-403B-9B1B-A25067FF668F}"/>
    <cellStyle name="Comma 9 2 2 3 3 2" xfId="6077" xr:uid="{1BE68746-5510-4660-9AC6-5E675BBEC69F}"/>
    <cellStyle name="Comma 9 2 2 3 3 2 2" xfId="15130" xr:uid="{5BC11629-A610-47C4-BB8C-9D68524897D5}"/>
    <cellStyle name="Comma 9 2 2 3 3 3" xfId="9091" xr:uid="{5412F301-C05E-444F-8A2B-64CAFF14D01D}"/>
    <cellStyle name="Comma 9 2 2 3 3 3 2" xfId="18144" xr:uid="{F6440BDB-992D-4851-8895-B501501BCB55}"/>
    <cellStyle name="Comma 9 2 2 3 3 4" xfId="12112" xr:uid="{D56AB18B-994D-409E-A899-6CF7D8AAFEDB}"/>
    <cellStyle name="Comma 9 2 2 3 4" xfId="4069" xr:uid="{F9C0DBF3-52C1-4590-9507-F8F35FD08F35}"/>
    <cellStyle name="Comma 9 2 2 3 4 2" xfId="13122" xr:uid="{97C05C91-F003-48AF-92C7-A3C47200E1D5}"/>
    <cellStyle name="Comma 9 2 2 3 5" xfId="7083" xr:uid="{7C426E9F-A97E-4E6D-A5CB-C439970F4911}"/>
    <cellStyle name="Comma 9 2 2 3 5 2" xfId="16136" xr:uid="{B36BCA6A-D855-4B18-BE9B-19AC761E1FB6}"/>
    <cellStyle name="Comma 9 2 2 3 6" xfId="10104" xr:uid="{61076AA7-8F2F-4860-B94B-DC7012C25270}"/>
    <cellStyle name="Comma 9 2 2 4" xfId="1545" xr:uid="{DF1D256F-C57F-486E-A432-FC9C3B5FBCC4}"/>
    <cellStyle name="Comma 9 2 2 4 2" xfId="4624" xr:uid="{D31332E2-9A00-4B84-B5CA-318A83C8D0C6}"/>
    <cellStyle name="Comma 9 2 2 4 2 2" xfId="13677" xr:uid="{60036EE3-6AAD-4F50-8C37-D2DAF9984B44}"/>
    <cellStyle name="Comma 9 2 2 4 3" xfId="7638" xr:uid="{49FD31E8-153F-45AF-B358-71CBE25A96BB}"/>
    <cellStyle name="Comma 9 2 2 4 3 2" xfId="16691" xr:uid="{E466EF89-E91F-455E-BCEB-6044A61A7C1C}"/>
    <cellStyle name="Comma 9 2 2 4 4" xfId="10659" xr:uid="{6772D83D-B627-4E0F-BAF1-5632A905E709}"/>
    <cellStyle name="Comma 9 2 2 5" xfId="2549" xr:uid="{FBD0D53D-2E35-457C-8E94-8572FEA54AF5}"/>
    <cellStyle name="Comma 9 2 2 5 2" xfId="5628" xr:uid="{860EE7D3-D787-423F-A02D-6551265C1981}"/>
    <cellStyle name="Comma 9 2 2 5 2 2" xfId="14681" xr:uid="{C45020C5-8E4D-4476-A3F5-C9CF07741131}"/>
    <cellStyle name="Comma 9 2 2 5 3" xfId="8642" xr:uid="{F790BC6D-5C9C-49E5-984F-089E235835BA}"/>
    <cellStyle name="Comma 9 2 2 5 3 2" xfId="17695" xr:uid="{FE6D849D-F82D-412B-9F2D-BDA2A1129D00}"/>
    <cellStyle name="Comma 9 2 2 5 4" xfId="11663" xr:uid="{4B172A94-716B-4774-959D-D7C2436867E8}"/>
    <cellStyle name="Comma 9 2 2 6" xfId="3619" xr:uid="{03E8A0E9-0AD1-4E51-8595-42B2DD8A309B}"/>
    <cellStyle name="Comma 9 2 2 6 2" xfId="12672" xr:uid="{EE18384E-5FF5-4EAD-982E-10E20B3A16FF}"/>
    <cellStyle name="Comma 9 2 2 7" xfId="6633" xr:uid="{1B48BC61-141B-4C31-8EC7-253098641409}"/>
    <cellStyle name="Comma 9 2 2 7 2" xfId="15686" xr:uid="{3B7EB252-3D5E-41B7-98BB-05EF26F8E4E4}"/>
    <cellStyle name="Comma 9 2 2 8" xfId="9653" xr:uid="{B8897B2B-AC04-4698-9509-F3C55954D0BF}"/>
    <cellStyle name="Comma 9 2 3" xfId="991" xr:uid="{6BC88E6B-641C-4B57-8C4F-F46222394F8D}"/>
    <cellStyle name="Comma 9 2 3 2" xfId="1995" xr:uid="{D3E29C60-986F-421A-8921-ACE6F131BE16}"/>
    <cellStyle name="Comma 9 2 3 2 2" xfId="5074" xr:uid="{DF401918-934F-4F38-9B6F-258E39F9DD01}"/>
    <cellStyle name="Comma 9 2 3 2 2 2" xfId="14127" xr:uid="{672F1168-E44C-4E00-BA63-1DBDCAC40FE5}"/>
    <cellStyle name="Comma 9 2 3 2 3" xfId="8088" xr:uid="{F1747A57-BD81-4495-A4F6-D53ADF6451E6}"/>
    <cellStyle name="Comma 9 2 3 2 3 2" xfId="17141" xr:uid="{144C571E-A98E-4CEE-9918-FE64A8077BC6}"/>
    <cellStyle name="Comma 9 2 3 2 4" xfId="11109" xr:uid="{5A969F39-93D1-496D-8667-A954DD738066}"/>
    <cellStyle name="Comma 9 2 3 3" xfId="2999" xr:uid="{2FEC0F7F-2EC6-4BE7-9C31-9B2158944FA8}"/>
    <cellStyle name="Comma 9 2 3 3 2" xfId="6078" xr:uid="{6F7B35CD-C9BE-4ACD-8EF0-CBFCB1F12315}"/>
    <cellStyle name="Comma 9 2 3 3 2 2" xfId="15131" xr:uid="{89CCB0E0-9E79-4211-8A3B-3403ECEFC3A4}"/>
    <cellStyle name="Comma 9 2 3 3 3" xfId="9092" xr:uid="{BE9F8F19-D95E-4F1A-B624-B4E776048685}"/>
    <cellStyle name="Comma 9 2 3 3 3 2" xfId="18145" xr:uid="{62695ADD-7D28-414D-BB22-E766383BCF69}"/>
    <cellStyle name="Comma 9 2 3 3 4" xfId="12113" xr:uid="{9494EE3B-2FFC-4F5C-B8AA-0742F995DA7B}"/>
    <cellStyle name="Comma 9 2 3 4" xfId="4070" xr:uid="{FDF11AF4-4F2C-480E-AA3C-A92A29818031}"/>
    <cellStyle name="Comma 9 2 3 4 2" xfId="13123" xr:uid="{23C97E34-D1CF-41C8-A073-7A1C07DD2361}"/>
    <cellStyle name="Comma 9 2 3 5" xfId="7084" xr:uid="{D6E6939C-3712-4DA5-A5EA-DFF3169F3B62}"/>
    <cellStyle name="Comma 9 2 3 5 2" xfId="16137" xr:uid="{65AB5CC6-7FBF-45BD-B850-E8AE72FC2E97}"/>
    <cellStyle name="Comma 9 2 3 6" xfId="10105" xr:uid="{09CBD60B-D843-4F48-9F56-89D3AB0EFB11}"/>
    <cellStyle name="Comma 9 2 4" xfId="992" xr:uid="{0C48C755-4BEC-4A2A-B796-97C979FB3E19}"/>
    <cellStyle name="Comma 9 2 4 2" xfId="1996" xr:uid="{BF77B149-12C3-4DCA-B346-CBCCDC3E81B7}"/>
    <cellStyle name="Comma 9 2 4 2 2" xfId="5075" xr:uid="{6D20BF8B-2FBA-476A-AC0C-C4456DCD35B7}"/>
    <cellStyle name="Comma 9 2 4 2 2 2" xfId="14128" xr:uid="{6998779E-B69E-4D96-9DE7-4A2FCBF5BA43}"/>
    <cellStyle name="Comma 9 2 4 2 3" xfId="8089" xr:uid="{DB2EE253-8979-4C64-910D-C2243CB9D567}"/>
    <cellStyle name="Comma 9 2 4 2 3 2" xfId="17142" xr:uid="{C2977300-B0AF-42F3-BC50-162569699169}"/>
    <cellStyle name="Comma 9 2 4 2 4" xfId="11110" xr:uid="{BD45CD87-3BD9-4DB1-8280-DE0ADAEE0DD8}"/>
    <cellStyle name="Comma 9 2 4 3" xfId="3000" xr:uid="{2B091F8F-D878-4592-B893-9B9EC45A2295}"/>
    <cellStyle name="Comma 9 2 4 3 2" xfId="6079" xr:uid="{55CE0081-9FEE-4285-A6A8-34C24B8A4CDA}"/>
    <cellStyle name="Comma 9 2 4 3 2 2" xfId="15132" xr:uid="{DD2235FA-BC1A-43B0-8548-00168987F7A2}"/>
    <cellStyle name="Comma 9 2 4 3 3" xfId="9093" xr:uid="{7823CB7A-7DDC-48C4-B96D-A229BA298C42}"/>
    <cellStyle name="Comma 9 2 4 3 3 2" xfId="18146" xr:uid="{2B477170-FDD3-4FFE-A70B-F379DB029C23}"/>
    <cellStyle name="Comma 9 2 4 3 4" xfId="12114" xr:uid="{78FC1E2A-3051-4553-932D-6A3608B49567}"/>
    <cellStyle name="Comma 9 2 4 4" xfId="4071" xr:uid="{C9EA0320-E183-447F-8A30-D290EE41B776}"/>
    <cellStyle name="Comma 9 2 4 4 2" xfId="13124" xr:uid="{C78DD8D1-7C9B-466F-8FD2-FB775B69D3C6}"/>
    <cellStyle name="Comma 9 2 4 5" xfId="7085" xr:uid="{EC516077-1A52-4998-89CB-8E76DD5E7792}"/>
    <cellStyle name="Comma 9 2 4 5 2" xfId="16138" xr:uid="{16494A2B-CDB0-4C95-9AEC-716473E68ECC}"/>
    <cellStyle name="Comma 9 2 4 6" xfId="10106" xr:uid="{2A763379-ED4C-4530-84B3-4C24B6042F28}"/>
    <cellStyle name="Comma 9 2 5" xfId="1374" xr:uid="{27D7CB60-C293-45BE-A005-5A5E76127DF7}"/>
    <cellStyle name="Comma 9 2 5 2" xfId="4453" xr:uid="{3C981BD7-55F2-4823-B3D9-078A8B47B0C9}"/>
    <cellStyle name="Comma 9 2 5 2 2" xfId="13506" xr:uid="{074656A1-AEC0-4806-87BE-0D707CCC5266}"/>
    <cellStyle name="Comma 9 2 5 3" xfId="7467" xr:uid="{D7081FBD-61B6-4957-99E7-AD1BAF0DAC2A}"/>
    <cellStyle name="Comma 9 2 5 3 2" xfId="16520" xr:uid="{DB72CC39-6C00-4114-B6F9-F6A39AB2DA37}"/>
    <cellStyle name="Comma 9 2 5 4" xfId="10488" xr:uid="{0FD0B248-0A90-412F-A177-BCF320DD9DB5}"/>
    <cellStyle name="Comma 9 2 6" xfId="2378" xr:uid="{78EC495D-303F-4252-AE06-D68450B4A3C4}"/>
    <cellStyle name="Comma 9 2 6 2" xfId="5457" xr:uid="{EEF2F26D-744C-4CB6-93C2-92129554DA0E}"/>
    <cellStyle name="Comma 9 2 6 2 2" xfId="14510" xr:uid="{C0AEE2E0-7903-4441-84F7-AED55CB0A614}"/>
    <cellStyle name="Comma 9 2 6 3" xfId="8471" xr:uid="{D9BFF50E-E8EA-415E-8D15-49D10496FED6}"/>
    <cellStyle name="Comma 9 2 6 3 2" xfId="17524" xr:uid="{6974CAD4-790A-41FD-A384-79FE0507FD40}"/>
    <cellStyle name="Comma 9 2 6 4" xfId="11492" xr:uid="{96235491-FFA6-4D49-9F7F-0FDEF4D819D0}"/>
    <cellStyle name="Comma 9 2 7" xfId="3447" xr:uid="{E396A011-9AEC-4C70-95D3-FA4C0A6D02B5}"/>
    <cellStyle name="Comma 9 2 7 2" xfId="12500" xr:uid="{5BFA005A-DC76-485C-AE6B-A489DFDB1384}"/>
    <cellStyle name="Comma 9 2 8" xfId="6461" xr:uid="{A427651A-7E42-4C9D-A626-F866ECD5D664}"/>
    <cellStyle name="Comma 9 2 8 2" xfId="15514" xr:uid="{3D452FC6-CEDD-435F-97F8-3D5230518965}"/>
    <cellStyle name="Comma 9 2 9" xfId="9481" xr:uid="{DBAD8D5D-214C-4D33-B1E2-2697D1453F76}"/>
    <cellStyle name="Comma 9 3" xfId="498" xr:uid="{FCCEBF8E-2DC6-45D6-8611-780E5D371A5D}"/>
    <cellStyle name="Comma 9 3 2" xfId="993" xr:uid="{B41825AA-C0E0-4303-8A53-B3D0DA6D6AC8}"/>
    <cellStyle name="Comma 9 3 2 2" xfId="1997" xr:uid="{20B6AD40-8031-4225-8C64-A5210A67E17B}"/>
    <cellStyle name="Comma 9 3 2 2 2" xfId="5076" xr:uid="{2C1CC09D-9225-4FA0-BF84-DBD7BA3305BB}"/>
    <cellStyle name="Comma 9 3 2 2 2 2" xfId="14129" xr:uid="{090E7BB9-50E2-46D1-B4E6-11F6018E4EBF}"/>
    <cellStyle name="Comma 9 3 2 2 3" xfId="8090" xr:uid="{6D5DA030-D051-4DF8-A1C2-71C1CA8A1FD1}"/>
    <cellStyle name="Comma 9 3 2 2 3 2" xfId="17143" xr:uid="{DBCF2CA3-4821-4439-BA30-8640D52A5370}"/>
    <cellStyle name="Comma 9 3 2 2 4" xfId="11111" xr:uid="{F8D25D14-DB56-43EA-A005-FFC74F1D39B2}"/>
    <cellStyle name="Comma 9 3 2 3" xfId="3001" xr:uid="{2C707F29-ECB7-4503-9578-77530AD4A7ED}"/>
    <cellStyle name="Comma 9 3 2 3 2" xfId="6080" xr:uid="{60583B87-D36F-4472-B00F-28F0E11249DF}"/>
    <cellStyle name="Comma 9 3 2 3 2 2" xfId="15133" xr:uid="{D253B5D6-77F8-4E74-8B64-F80CF69F30FC}"/>
    <cellStyle name="Comma 9 3 2 3 3" xfId="9094" xr:uid="{DD750D88-9ABA-4C12-85FE-6AF3B2C7614D}"/>
    <cellStyle name="Comma 9 3 2 3 3 2" xfId="18147" xr:uid="{76E609AB-81D2-483D-A054-E84B21EE9CAB}"/>
    <cellStyle name="Comma 9 3 2 3 4" xfId="12115" xr:uid="{C71D97C1-3C4B-4B97-9F2B-B4D6C8884BAF}"/>
    <cellStyle name="Comma 9 3 2 4" xfId="4072" xr:uid="{C99BF999-4D2D-4BFB-ABF5-41111BAC9A8C}"/>
    <cellStyle name="Comma 9 3 2 4 2" xfId="13125" xr:uid="{8963D2B5-A528-46FC-B46D-F16C063A1F37}"/>
    <cellStyle name="Comma 9 3 2 5" xfId="7086" xr:uid="{AC402976-A0B9-4BD1-9227-51E8D259FA5F}"/>
    <cellStyle name="Comma 9 3 2 5 2" xfId="16139" xr:uid="{E562A0BF-843B-4161-B452-30E9D98404D3}"/>
    <cellStyle name="Comma 9 3 2 6" xfId="10107" xr:uid="{F5BDCE9B-162A-495D-9191-BF59A6C496B5}"/>
    <cellStyle name="Comma 9 3 3" xfId="994" xr:uid="{D3023A0D-2AE3-4C25-8A43-F504251050E7}"/>
    <cellStyle name="Comma 9 3 3 2" xfId="1998" xr:uid="{98DE7F46-808A-4CA2-BC37-E8E9DD4E5488}"/>
    <cellStyle name="Comma 9 3 3 2 2" xfId="5077" xr:uid="{E7B40CB5-9D0F-47DC-9A76-3D6FF5A4C791}"/>
    <cellStyle name="Comma 9 3 3 2 2 2" xfId="14130" xr:uid="{CB77434D-FC35-495D-9874-7BAD29E2808C}"/>
    <cellStyle name="Comma 9 3 3 2 3" xfId="8091" xr:uid="{7FAE4530-0AAE-45E5-A4B4-97B70D6596EF}"/>
    <cellStyle name="Comma 9 3 3 2 3 2" xfId="17144" xr:uid="{88DADAF8-D56C-4264-9148-01B357B95848}"/>
    <cellStyle name="Comma 9 3 3 2 4" xfId="11112" xr:uid="{0DD65CA0-2799-476C-9C9A-2AC906061D74}"/>
    <cellStyle name="Comma 9 3 3 3" xfId="3002" xr:uid="{23C7D532-25AB-413B-BB07-124F8F028853}"/>
    <cellStyle name="Comma 9 3 3 3 2" xfId="6081" xr:uid="{B8282A8B-B5B3-4E72-9A01-4E23C834152C}"/>
    <cellStyle name="Comma 9 3 3 3 2 2" xfId="15134" xr:uid="{7ABE5669-4CC9-43B1-AAFC-F26161316FA3}"/>
    <cellStyle name="Comma 9 3 3 3 3" xfId="9095" xr:uid="{BBB144A8-B142-493F-8FD3-18A904DB515F}"/>
    <cellStyle name="Comma 9 3 3 3 3 2" xfId="18148" xr:uid="{AAF40340-8FB3-43B8-857C-65E418C527A7}"/>
    <cellStyle name="Comma 9 3 3 3 4" xfId="12116" xr:uid="{C6A971CA-8D0E-4BA9-B750-98C62B866123}"/>
    <cellStyle name="Comma 9 3 3 4" xfId="4073" xr:uid="{81721016-E3CA-460B-A9D2-B6C8EE47C3D4}"/>
    <cellStyle name="Comma 9 3 3 4 2" xfId="13126" xr:uid="{485A4C01-8962-4F7B-97CD-B04FBC188F1B}"/>
    <cellStyle name="Comma 9 3 3 5" xfId="7087" xr:uid="{D7938166-61A5-4E6B-9BC0-5B591DF985D8}"/>
    <cellStyle name="Comma 9 3 3 5 2" xfId="16140" xr:uid="{7DE8155B-C8AF-401E-A38D-934E8937ECAF}"/>
    <cellStyle name="Comma 9 3 3 6" xfId="10108" xr:uid="{6C03A79C-5C8A-435E-BF5E-D9219E38D7E1}"/>
    <cellStyle name="Comma 9 3 4" xfId="1506" xr:uid="{F0C0CD6A-4A82-46F9-8F17-19FCB146D043}"/>
    <cellStyle name="Comma 9 3 4 2" xfId="4585" xr:uid="{E4CCABCC-A5E2-41E2-ADDB-5F1A6AB50A6E}"/>
    <cellStyle name="Comma 9 3 4 2 2" xfId="13638" xr:uid="{D8C81378-B74C-417D-94D0-424C23C03F39}"/>
    <cellStyle name="Comma 9 3 4 3" xfId="7599" xr:uid="{5ADB065B-C385-4652-8887-AF893858539B}"/>
    <cellStyle name="Comma 9 3 4 3 2" xfId="16652" xr:uid="{43E13333-CE58-4E86-8FBC-8979A35632EE}"/>
    <cellStyle name="Comma 9 3 4 4" xfId="10620" xr:uid="{FDF5DB0F-4243-4590-9AF9-B854DEFC1EA7}"/>
    <cellStyle name="Comma 9 3 5" xfId="2510" xr:uid="{1644F8EA-DE3E-45A3-BF6A-95E7CFAEB74A}"/>
    <cellStyle name="Comma 9 3 5 2" xfId="5589" xr:uid="{7205C098-426B-4BCD-9BB6-88A5F308AD19}"/>
    <cellStyle name="Comma 9 3 5 2 2" xfId="14642" xr:uid="{44987312-4B9A-4EED-BF08-B5D18D227F40}"/>
    <cellStyle name="Comma 9 3 5 3" xfId="8603" xr:uid="{01D90B3C-D669-4E5A-9269-8EE45352EF19}"/>
    <cellStyle name="Comma 9 3 5 3 2" xfId="17656" xr:uid="{0C038E17-5934-467A-A1C9-8417D44233DB}"/>
    <cellStyle name="Comma 9 3 5 4" xfId="11624" xr:uid="{61706D55-D330-4AEB-90D9-EC5DF6073653}"/>
    <cellStyle name="Comma 9 3 6" xfId="3580" xr:uid="{B5F39A6B-0227-4C83-B5A5-363897E10700}"/>
    <cellStyle name="Comma 9 3 6 2" xfId="12633" xr:uid="{C6FFFB1C-61AD-4DB6-AE08-70B768A56297}"/>
    <cellStyle name="Comma 9 3 7" xfId="6594" xr:uid="{AD408A14-AB4E-46CE-B859-451E17F319CC}"/>
    <cellStyle name="Comma 9 3 7 2" xfId="15647" xr:uid="{BA45B571-C31F-41DD-8B3D-12F431DC71E3}"/>
    <cellStyle name="Comma 9 3 8" xfId="9614" xr:uid="{092B7A65-39B6-448B-AEAB-5F9230DA5E7D}"/>
    <cellStyle name="Comma 9 4" xfId="995" xr:uid="{204987D6-BF33-46D1-89BD-6F2477E11FA8}"/>
    <cellStyle name="Comma 9 4 2" xfId="1999" xr:uid="{5A5093EA-68D8-4887-BEBF-5CF2D6736F4B}"/>
    <cellStyle name="Comma 9 4 2 2" xfId="5078" xr:uid="{DCD71ED4-A3D0-40D8-84D2-9157F21C114C}"/>
    <cellStyle name="Comma 9 4 2 2 2" xfId="14131" xr:uid="{55A9B771-AAB6-48D3-959B-810B937B30FE}"/>
    <cellStyle name="Comma 9 4 2 3" xfId="8092" xr:uid="{4E70EBD1-5023-464E-86C9-8CE355663F97}"/>
    <cellStyle name="Comma 9 4 2 3 2" xfId="17145" xr:uid="{AFDE4659-F46E-4DB1-8A51-7D18D068EF83}"/>
    <cellStyle name="Comma 9 4 2 4" xfId="11113" xr:uid="{3CC4AF29-821B-4076-A8FF-226DBBB3D157}"/>
    <cellStyle name="Comma 9 4 3" xfId="3003" xr:uid="{5DAF2192-9536-4234-9F4F-D6CEA9734868}"/>
    <cellStyle name="Comma 9 4 3 2" xfId="6082" xr:uid="{843D2411-2BD2-44DC-AC3C-93F4AF671134}"/>
    <cellStyle name="Comma 9 4 3 2 2" xfId="15135" xr:uid="{ADB9CC47-BAB0-4F41-BE52-BC92BD832CAE}"/>
    <cellStyle name="Comma 9 4 3 3" xfId="9096" xr:uid="{8FE40719-C897-407C-A23A-81414A680892}"/>
    <cellStyle name="Comma 9 4 3 3 2" xfId="18149" xr:uid="{547CDB6B-9EC2-423D-B9C0-0FBEBD1705FC}"/>
    <cellStyle name="Comma 9 4 3 4" xfId="12117" xr:uid="{D6E12143-0E12-4BA1-BC4B-9D065CAB82BF}"/>
    <cellStyle name="Comma 9 4 4" xfId="4074" xr:uid="{77CD9304-99E2-467A-AB47-8AF57757B037}"/>
    <cellStyle name="Comma 9 4 4 2" xfId="13127" xr:uid="{C472C2B5-C007-429C-82BB-4BE3E54E0C7F}"/>
    <cellStyle name="Comma 9 4 5" xfId="7088" xr:uid="{90372DC9-AD88-4A58-9F24-8A65C845EB10}"/>
    <cellStyle name="Comma 9 4 5 2" xfId="16141" xr:uid="{B83AB623-15D5-41D8-B3C3-B30E43067B6A}"/>
    <cellStyle name="Comma 9 4 6" xfId="10109" xr:uid="{5CB2959E-F5BB-4BF8-997D-87DCD1A1A2D7}"/>
    <cellStyle name="Comma 9 5" xfId="996" xr:uid="{81AF98A7-6D62-4ADE-93FF-1BF931706E3D}"/>
    <cellStyle name="Comma 9 5 2" xfId="2000" xr:uid="{31780DA7-10C0-4094-9556-D6BD933CDDF7}"/>
    <cellStyle name="Comma 9 5 2 2" xfId="5079" xr:uid="{A354633B-096B-42E2-9C78-2167F6763B70}"/>
    <cellStyle name="Comma 9 5 2 2 2" xfId="14132" xr:uid="{35192DB8-3367-4F8C-BAE2-CA16C1EF8E1F}"/>
    <cellStyle name="Comma 9 5 2 3" xfId="8093" xr:uid="{BF64986A-9D56-4C08-9753-D5F8CEAC31F1}"/>
    <cellStyle name="Comma 9 5 2 3 2" xfId="17146" xr:uid="{EB9B8400-8BCB-4038-B72F-4109DEA3DE4E}"/>
    <cellStyle name="Comma 9 5 2 4" xfId="11114" xr:uid="{C19F22F4-EBD5-4696-9DA4-85E8A3C31DF1}"/>
    <cellStyle name="Comma 9 5 3" xfId="3004" xr:uid="{7871C6C0-BE1E-4E26-A43E-640FF713F888}"/>
    <cellStyle name="Comma 9 5 3 2" xfId="6083" xr:uid="{219462CF-BC6B-4EEA-90CD-735ADAF4E49B}"/>
    <cellStyle name="Comma 9 5 3 2 2" xfId="15136" xr:uid="{FD07F2BA-CC73-45D6-A257-33F6F85A3FAB}"/>
    <cellStyle name="Comma 9 5 3 3" xfId="9097" xr:uid="{B96B9D9E-DD69-461A-AD77-69F65C48AEE5}"/>
    <cellStyle name="Comma 9 5 3 3 2" xfId="18150" xr:uid="{CBB4D9F4-662D-4F46-9990-DAAA346C3638}"/>
    <cellStyle name="Comma 9 5 3 4" xfId="12118" xr:uid="{63C776D0-8FCE-41AA-8739-6CF31B815AF4}"/>
    <cellStyle name="Comma 9 5 4" xfId="4075" xr:uid="{FD5C1BF6-E9D1-42CD-B2B2-8F39FEE0ED1F}"/>
    <cellStyle name="Comma 9 5 4 2" xfId="13128" xr:uid="{1A87AAE5-6621-4D07-8F4A-7A09CB7D92F2}"/>
    <cellStyle name="Comma 9 5 5" xfId="7089" xr:uid="{45FA4C7E-CE2D-4456-801A-AAB941B6208F}"/>
    <cellStyle name="Comma 9 5 5 2" xfId="16142" xr:uid="{11C7DB7C-D9FD-4FD2-A4C2-A3F1BF8A9497}"/>
    <cellStyle name="Comma 9 5 6" xfId="10110" xr:uid="{B25A7F02-4A6C-4CEE-951B-31B317E8DE67}"/>
    <cellStyle name="Comma 9 6" xfId="1335" xr:uid="{66A74968-547A-4938-906A-B361A00FCF05}"/>
    <cellStyle name="Comma 9 6 2" xfId="4414" xr:uid="{00ADEE75-754A-43B2-9833-6C7966E8611D}"/>
    <cellStyle name="Comma 9 6 2 2" xfId="13467" xr:uid="{96E78365-B75A-4C56-8889-637D81C64881}"/>
    <cellStyle name="Comma 9 6 3" xfId="7428" xr:uid="{A05B8695-B293-4610-8758-4E1BE44B848C}"/>
    <cellStyle name="Comma 9 6 3 2" xfId="16481" xr:uid="{3B0E5B66-7F71-4E06-86BC-CF948CD173DD}"/>
    <cellStyle name="Comma 9 6 4" xfId="10449" xr:uid="{06D10086-16FB-458F-A391-4680BB90A480}"/>
    <cellStyle name="Comma 9 7" xfId="2339" xr:uid="{8210E036-3F1B-4FA9-A15E-7D6D80856757}"/>
    <cellStyle name="Comma 9 7 2" xfId="5418" xr:uid="{7EEAFD26-BC54-4E01-B2F1-00ED30E9B02F}"/>
    <cellStyle name="Comma 9 7 2 2" xfId="14471" xr:uid="{A5FCA919-7D37-472A-95D3-DED9F8BD411D}"/>
    <cellStyle name="Comma 9 7 3" xfId="8432" xr:uid="{7AD02692-1503-4EB0-A2CF-2D655B29BCCE}"/>
    <cellStyle name="Comma 9 7 3 2" xfId="17485" xr:uid="{79E1A232-317F-44BF-9045-CE4BC0D6513E}"/>
    <cellStyle name="Comma 9 7 4" xfId="11453" xr:uid="{A3F93800-CFFF-4D8D-9BCF-FAF481BBA382}"/>
    <cellStyle name="Comma 9 8" xfId="3408" xr:uid="{F60044E3-1014-4D35-A424-CAAD4EA683D6}"/>
    <cellStyle name="Comma 9 8 2" xfId="12461" xr:uid="{4461ED58-5745-422A-8A28-BEF1C8675709}"/>
    <cellStyle name="Comma 9 9" xfId="6422" xr:uid="{1DB02CE7-8CF5-409B-A8A9-93C48752D5BC}"/>
    <cellStyle name="Comma 9 9 2" xfId="15475" xr:uid="{9ABF9753-B28A-45B5-B528-ABC3CB8E4A25}"/>
    <cellStyle name="Currency 2" xfId="187" xr:uid="{0E776FC4-F674-423C-83E2-CC5A083D7724}"/>
    <cellStyle name="Currency 2 2" xfId="245" xr:uid="{8FB07328-BA58-4332-BAAB-1F15AE526DB2}"/>
    <cellStyle name="Currency 2 2 2" xfId="281" xr:uid="{9417F69C-FA90-4E87-B1CD-E0BB317D93CA}"/>
    <cellStyle name="Currency 2 3" xfId="275" xr:uid="{531ECFEF-A6A4-4B6A-A4C6-FC5518468332}"/>
    <cellStyle name="Currency 2 4" xfId="373" xr:uid="{85D64E99-726E-4D98-8C66-7A613E8951D4}"/>
    <cellStyle name="Currency 3" xfId="292" xr:uid="{B506CD2E-6C8B-4686-AF3B-29C7CB0D5DFC}"/>
    <cellStyle name="Currency 4" xfId="291" xr:uid="{1A6C520F-6993-4B72-9422-2A6244ABFF22}"/>
    <cellStyle name="Currency 5" xfId="371" xr:uid="{E3105ED8-252E-4A67-A758-7EC1C1079D68}"/>
    <cellStyle name="Currency 5 2" xfId="562" xr:uid="{900D75C9-24C9-4BAD-A966-1F66A745FE09}"/>
    <cellStyle name="Currency 5 2 2" xfId="3643" xr:uid="{575C4432-B245-4026-AFA5-37E623DD0B41}"/>
    <cellStyle name="Currency 5 2 2 2" xfId="12696" xr:uid="{D3AB356F-5E01-4C6A-ADEE-EF6F8F1F606F}"/>
    <cellStyle name="Currency 5 2 3" xfId="6657" xr:uid="{9F302CA4-E3B0-4F2D-92D4-B2131A51B06D}"/>
    <cellStyle name="Currency 5 2 3 2" xfId="15710" xr:uid="{37A991B2-CBB5-4680-BC0C-89B65918FB18}"/>
    <cellStyle name="Currency 5 2 4" xfId="9677" xr:uid="{07A0039C-BE6D-4256-B231-83B951EC5C2A}"/>
    <cellStyle name="Currency 5 3" xfId="3471" xr:uid="{F6E0D955-0D66-4EE7-B8E5-36AF40B258E8}"/>
    <cellStyle name="Currency 5 3 2" xfId="12524" xr:uid="{228702D8-C583-4D36-8609-013EE153BA98}"/>
    <cellStyle name="Currency 5 4" xfId="6485" xr:uid="{3CCC1BC3-BE9E-47BE-B56F-4FC3E22C6A78}"/>
    <cellStyle name="Currency 5 4 2" xfId="15538" xr:uid="{D0900335-C97D-4446-8853-2979FAC08BE4}"/>
    <cellStyle name="Currency 5 5" xfId="9505" xr:uid="{D577A316-28AF-4D9A-AE37-67124151CA25}"/>
    <cellStyle name="Ênfase1" xfId="22" builtinId="29" customBuiltin="1"/>
    <cellStyle name="Ênfase1 2" xfId="77" xr:uid="{049FB448-1B69-4269-AA0D-32F5521B90F3}"/>
    <cellStyle name="Ênfase2" xfId="26" builtinId="33" customBuiltin="1"/>
    <cellStyle name="Ênfase3" xfId="30" builtinId="37" customBuiltin="1"/>
    <cellStyle name="Ênfase4" xfId="34" builtinId="41" customBuiltin="1"/>
    <cellStyle name="Ênfase5" xfId="38" builtinId="45" customBuiltin="1"/>
    <cellStyle name="Ênfase6" xfId="42" builtinId="49" customBuiltin="1"/>
    <cellStyle name="Entrada" xfId="13" builtinId="20" customBuiltin="1"/>
    <cellStyle name="Entrada 2" xfId="164" xr:uid="{075AAADF-6C1B-4FF1-A6AC-E0F5D1EF3D65}"/>
    <cellStyle name="Entrada 3" xfId="87" xr:uid="{B123B92A-1060-4399-8F42-4A5568403D1E}"/>
    <cellStyle name="Explanatory Text 2" xfId="218" xr:uid="{F097E5E3-8793-4864-A94D-5EEA1FE52E61}"/>
    <cellStyle name="Explanatory Text 2 2" xfId="3288" xr:uid="{CFF4942C-C6A2-4F7C-A285-1CCFCE314414}"/>
    <cellStyle name="Formula" xfId="204" xr:uid="{8003D723-C9E4-4A30-8E5B-EDC41F862900}"/>
    <cellStyle name="Formula 10" xfId="9436" xr:uid="{58378AFA-6E24-4990-B884-BACA36E02F77}"/>
    <cellStyle name="Formula 2" xfId="334" xr:uid="{2268FD3C-5BC8-4AA4-9D06-4C40090A40C3}"/>
    <cellStyle name="Formula 2 2" xfId="532" xr:uid="{7C4BBA8B-DBB4-464A-B97B-5C676E6B3E1E}"/>
    <cellStyle name="Formula 2 2 2" xfId="997" xr:uid="{8D06048E-B8DC-43DF-826E-404147765FF8}"/>
    <cellStyle name="Formula 2 2 2 2" xfId="2001" xr:uid="{881E144A-774F-41BA-B093-C8CADFD9D2F3}"/>
    <cellStyle name="Formula 2 2 2 2 2" xfId="5080" xr:uid="{C4DF38A2-53A8-41CB-A08C-220A875689B7}"/>
    <cellStyle name="Formula 2 2 2 2 2 2" xfId="14133" xr:uid="{F48FC47C-7D3C-4896-836A-A706051FAD13}"/>
    <cellStyle name="Formula 2 2 2 2 3" xfId="8094" xr:uid="{2F5FA6E8-A77F-4538-8D23-E9826EE4203B}"/>
    <cellStyle name="Formula 2 2 2 2 3 2" xfId="17147" xr:uid="{22BF2507-2185-4887-99EC-11CBD7137951}"/>
    <cellStyle name="Formula 2 2 2 2 4" xfId="11115" xr:uid="{49F91ECA-B974-4130-A558-04C1BF733C07}"/>
    <cellStyle name="Formula 2 2 2 3" xfId="3005" xr:uid="{19C1EF10-B2A4-445D-AA65-2B5F94988272}"/>
    <cellStyle name="Formula 2 2 2 3 2" xfId="6084" xr:uid="{8F883BBA-8E3F-4C82-9AD4-273640B410F8}"/>
    <cellStyle name="Formula 2 2 2 3 2 2" xfId="15137" xr:uid="{833881D8-72F1-435D-8A5F-B827D11A96B5}"/>
    <cellStyle name="Formula 2 2 2 3 3" xfId="9098" xr:uid="{9DDD76FC-6425-400D-AB20-88D17D70C34D}"/>
    <cellStyle name="Formula 2 2 2 3 3 2" xfId="18151" xr:uid="{E58061B5-E7C2-4D44-ABF9-0697010859C6}"/>
    <cellStyle name="Formula 2 2 2 3 4" xfId="12119" xr:uid="{A3BEEDD2-A617-4A25-AD6F-96C8592C3680}"/>
    <cellStyle name="Formula 2 2 2 4" xfId="4076" xr:uid="{36771A5B-F699-4ABA-B541-6480586700B9}"/>
    <cellStyle name="Formula 2 2 2 4 2" xfId="13129" xr:uid="{F2C42B69-C0F2-4F88-8249-1F47F9C840F1}"/>
    <cellStyle name="Formula 2 2 2 5" xfId="7090" xr:uid="{3C470F9F-8E5C-4887-B5D4-D8222BD3FE5F}"/>
    <cellStyle name="Formula 2 2 2 5 2" xfId="16143" xr:uid="{A4D56B4F-A9BC-47EB-9978-AB9B39807783}"/>
    <cellStyle name="Formula 2 2 2 6" xfId="10111" xr:uid="{0E17B3E5-77C4-4B08-A19D-69720401239F}"/>
    <cellStyle name="Formula 2 2 3" xfId="998" xr:uid="{3164ADC4-4524-4FF8-B2EF-8D8C56DAAF48}"/>
    <cellStyle name="Formula 2 2 3 2" xfId="2002" xr:uid="{A3E2E5F1-E736-430F-83E8-3FA6588BAFA3}"/>
    <cellStyle name="Formula 2 2 3 2 2" xfId="5081" xr:uid="{0FE81199-65F9-4E40-8328-3FADB3F265FF}"/>
    <cellStyle name="Formula 2 2 3 2 2 2" xfId="14134" xr:uid="{D9898541-3A26-4546-BFF7-363BBFC8DF91}"/>
    <cellStyle name="Formula 2 2 3 2 3" xfId="8095" xr:uid="{0118D69C-63CA-46EA-AA7B-8BE9234499CA}"/>
    <cellStyle name="Formula 2 2 3 2 3 2" xfId="17148" xr:uid="{45F6DA31-9354-4B0F-8C28-0040E8948B32}"/>
    <cellStyle name="Formula 2 2 3 2 4" xfId="11116" xr:uid="{A1688BA2-372C-4EE2-8460-EABA99E64516}"/>
    <cellStyle name="Formula 2 2 3 3" xfId="3006" xr:uid="{0ADDD2A7-6278-4218-811D-EDD418D1E419}"/>
    <cellStyle name="Formula 2 2 3 3 2" xfId="6085" xr:uid="{20D47891-E65E-42FC-BA7D-BFBC36F23397}"/>
    <cellStyle name="Formula 2 2 3 3 2 2" xfId="15138" xr:uid="{D9F61069-52EF-44DB-B82D-F68D987500FC}"/>
    <cellStyle name="Formula 2 2 3 3 3" xfId="9099" xr:uid="{7BAB9DED-3472-4DA1-9699-85B1926436F9}"/>
    <cellStyle name="Formula 2 2 3 3 3 2" xfId="18152" xr:uid="{96421F04-B48A-439A-9D16-C0A81F115A12}"/>
    <cellStyle name="Formula 2 2 3 3 4" xfId="12120" xr:uid="{882ACD3D-52FD-495B-9843-1B8D26CCF37D}"/>
    <cellStyle name="Formula 2 2 3 4" xfId="4077" xr:uid="{45DE01EF-1329-45A4-AAC7-3CB738482F6F}"/>
    <cellStyle name="Formula 2 2 3 4 2" xfId="13130" xr:uid="{E29380C5-9CF9-44EF-8720-2A7FE855012D}"/>
    <cellStyle name="Formula 2 2 3 5" xfId="7091" xr:uid="{3FFE456C-0EFF-4B94-9101-D2B0F81E22A5}"/>
    <cellStyle name="Formula 2 2 3 5 2" xfId="16144" xr:uid="{056E4FD7-6246-4840-86D4-927DD895D479}"/>
    <cellStyle name="Formula 2 2 3 6" xfId="10112" xr:uid="{B48E1E9B-9046-4BFF-867B-AD94B0C81D1D}"/>
    <cellStyle name="Formula 2 2 4" xfId="1539" xr:uid="{1FA4D418-3DF7-45A6-A3B4-FC9DBC7A8036}"/>
    <cellStyle name="Formula 2 2 4 2" xfId="4618" xr:uid="{0C91141A-EEB5-43C1-92BA-09A87D60189A}"/>
    <cellStyle name="Formula 2 2 4 2 2" xfId="13671" xr:uid="{644EDF89-BBC2-4547-BADF-807397C5CC8C}"/>
    <cellStyle name="Formula 2 2 4 3" xfId="7632" xr:uid="{0C43B73C-00D1-442C-AE51-5457B70AA100}"/>
    <cellStyle name="Formula 2 2 4 3 2" xfId="16685" xr:uid="{7FD54550-CD16-4C02-A34B-222635E3DD87}"/>
    <cellStyle name="Formula 2 2 4 4" xfId="10653" xr:uid="{FF062568-3B36-4BC7-BCAF-6D73082E47AE}"/>
    <cellStyle name="Formula 2 2 5" xfId="2543" xr:uid="{80D0852C-7F30-4FAB-9768-0A941ED81B34}"/>
    <cellStyle name="Formula 2 2 5 2" xfId="5622" xr:uid="{44C0A8AB-A78D-4BF8-B336-B4CCC74B172B}"/>
    <cellStyle name="Formula 2 2 5 2 2" xfId="14675" xr:uid="{EC308B86-303A-4647-BF9E-28E8AC5E72F6}"/>
    <cellStyle name="Formula 2 2 5 3" xfId="8636" xr:uid="{DD78F1CE-B492-4FBE-B6B6-9CCB96D303FA}"/>
    <cellStyle name="Formula 2 2 5 3 2" xfId="17689" xr:uid="{D3C7FD78-25D8-4C39-A073-39A8970C6C94}"/>
    <cellStyle name="Formula 2 2 5 4" xfId="11657" xr:uid="{F287727D-411A-4736-B17B-ABE8443A4DA6}"/>
    <cellStyle name="Formula 2 2 6" xfId="3613" xr:uid="{DF0E7834-55E5-482A-AB97-83C6DD91157E}"/>
    <cellStyle name="Formula 2 2 6 2" xfId="12666" xr:uid="{855CB766-4626-49FF-B7ED-94D3BB0F527F}"/>
    <cellStyle name="Formula 2 2 7" xfId="6627" xr:uid="{288775B1-7448-40F6-94BD-64621BD4CC75}"/>
    <cellStyle name="Formula 2 2 7 2" xfId="15680" xr:uid="{F3A4741E-9254-4D6B-B45A-61C536E19D61}"/>
    <cellStyle name="Formula 2 2 8" xfId="9647" xr:uid="{82B325E5-CE72-49DE-BC71-2D639AB8EB4E}"/>
    <cellStyle name="Formula 2 3" xfId="999" xr:uid="{1A225AEF-D912-4534-BE18-CFBFDEA3ED96}"/>
    <cellStyle name="Formula 2 3 2" xfId="2003" xr:uid="{360041E2-8060-4700-B9A8-32BBC20FD8C2}"/>
    <cellStyle name="Formula 2 3 2 2" xfId="5082" xr:uid="{21F94337-A561-4890-BB16-0777795504AA}"/>
    <cellStyle name="Formula 2 3 2 2 2" xfId="14135" xr:uid="{5A333214-635B-448A-B7B1-7E468A3542FB}"/>
    <cellStyle name="Formula 2 3 2 3" xfId="8096" xr:uid="{09D8F76A-5D90-4546-AF36-8DA33110070C}"/>
    <cellStyle name="Formula 2 3 2 3 2" xfId="17149" xr:uid="{C43AC63B-7468-47F2-A10F-B3F0CF10F353}"/>
    <cellStyle name="Formula 2 3 2 4" xfId="11117" xr:uid="{9E0210DE-9939-4C0A-8451-6259F0BC4A35}"/>
    <cellStyle name="Formula 2 3 3" xfId="3007" xr:uid="{585E98D6-3AE4-4EDD-BF5A-E5BDFA144203}"/>
    <cellStyle name="Formula 2 3 3 2" xfId="6086" xr:uid="{7C0B3B16-542E-4B37-850F-1398FD3FE312}"/>
    <cellStyle name="Formula 2 3 3 2 2" xfId="15139" xr:uid="{D9958B96-263A-40F4-B2F1-10FFCBED2281}"/>
    <cellStyle name="Formula 2 3 3 3" xfId="9100" xr:uid="{8A4CC9D8-5D9B-44B2-806B-D9518C7FAFD8}"/>
    <cellStyle name="Formula 2 3 3 3 2" xfId="18153" xr:uid="{32DBFC1B-1010-4C8A-8FAE-D23FC1D0E534}"/>
    <cellStyle name="Formula 2 3 3 4" xfId="12121" xr:uid="{A496ACD5-9D19-420E-8231-A1337BDD763E}"/>
    <cellStyle name="Formula 2 3 4" xfId="4078" xr:uid="{8903B306-CB61-476E-8C8A-D82AF2322DB4}"/>
    <cellStyle name="Formula 2 3 4 2" xfId="13131" xr:uid="{3A815162-E788-48E7-A981-5444093B1AD5}"/>
    <cellStyle name="Formula 2 3 5" xfId="7092" xr:uid="{89DD5122-00F1-4604-B744-268451D9A636}"/>
    <cellStyle name="Formula 2 3 5 2" xfId="16145" xr:uid="{9837CBE5-3469-4860-B359-DD829DFF324A}"/>
    <cellStyle name="Formula 2 3 6" xfId="10113" xr:uid="{F58C6A1F-70E1-4BDB-A92E-8C4BA9FD5D94}"/>
    <cellStyle name="Formula 2 4" xfId="1000" xr:uid="{2AD70BA5-71B5-492D-BDE4-A12F0339A9A2}"/>
    <cellStyle name="Formula 2 4 2" xfId="2004" xr:uid="{76536E1E-8484-4235-8946-2BD344824AC3}"/>
    <cellStyle name="Formula 2 4 2 2" xfId="5083" xr:uid="{4D41A2A3-AE23-41AB-8522-87B917206049}"/>
    <cellStyle name="Formula 2 4 2 2 2" xfId="14136" xr:uid="{D79DD8CE-4A04-4A10-8661-4DABE26F0726}"/>
    <cellStyle name="Formula 2 4 2 3" xfId="8097" xr:uid="{9D40C7A5-161D-4739-AB00-17478CF7B65D}"/>
    <cellStyle name="Formula 2 4 2 3 2" xfId="17150" xr:uid="{CC58C55F-B3DF-4415-BB36-A7CC587DD97C}"/>
    <cellStyle name="Formula 2 4 2 4" xfId="11118" xr:uid="{E0A63B68-E2FF-42AC-9EBA-E542205AD17A}"/>
    <cellStyle name="Formula 2 4 3" xfId="3008" xr:uid="{B131F7E3-B7BD-47D7-AC91-D67F18A6F138}"/>
    <cellStyle name="Formula 2 4 3 2" xfId="6087" xr:uid="{FF5FB033-45E0-4D81-B452-C3FBFD3E0A41}"/>
    <cellStyle name="Formula 2 4 3 2 2" xfId="15140" xr:uid="{FD8AC3CA-C773-4800-AA11-AA24FB93A50C}"/>
    <cellStyle name="Formula 2 4 3 3" xfId="9101" xr:uid="{97F302F8-E9B1-445B-B5AD-7EF63E0AAD40}"/>
    <cellStyle name="Formula 2 4 3 3 2" xfId="18154" xr:uid="{F24CD66D-D181-4CF9-9492-9C88BF9C16F7}"/>
    <cellStyle name="Formula 2 4 3 4" xfId="12122" xr:uid="{CBA2A5E1-FC3D-43C5-A52B-F9D0EB8918A9}"/>
    <cellStyle name="Formula 2 4 4" xfId="4079" xr:uid="{B60E61D3-167D-4DB0-B1F7-64CFED18FF70}"/>
    <cellStyle name="Formula 2 4 4 2" xfId="13132" xr:uid="{AA37485A-05AF-4F28-8574-5122320F7BF6}"/>
    <cellStyle name="Formula 2 4 5" xfId="7093" xr:uid="{A1630551-798C-4705-B7F8-C548733528DF}"/>
    <cellStyle name="Formula 2 4 5 2" xfId="16146" xr:uid="{E027F1A4-7FD0-442A-B21F-98F4E0EDABF6}"/>
    <cellStyle name="Formula 2 4 6" xfId="10114" xr:uid="{EEF42BD1-E6D1-4B64-9B68-1D640E0FC404}"/>
    <cellStyle name="Formula 2 5" xfId="1368" xr:uid="{F2A35A0D-0F12-4CEC-9919-7B3FFE37511B}"/>
    <cellStyle name="Formula 2 5 2" xfId="4447" xr:uid="{84FB29D0-4E94-49F3-98DE-40C86F13E2A7}"/>
    <cellStyle name="Formula 2 5 2 2" xfId="13500" xr:uid="{B7099F57-479A-49BD-91FA-8980C0EA47A4}"/>
    <cellStyle name="Formula 2 5 3" xfId="7461" xr:uid="{A0D3E872-CC89-4417-AE8A-38B359EF74C9}"/>
    <cellStyle name="Formula 2 5 3 2" xfId="16514" xr:uid="{CA5EA4F5-8F30-4C9E-8FE6-1B667FE9D16A}"/>
    <cellStyle name="Formula 2 5 4" xfId="10482" xr:uid="{4BA6C648-F59F-440D-9B19-C314437763FC}"/>
    <cellStyle name="Formula 2 6" xfId="2372" xr:uid="{36995BCF-2A4D-41A0-8E01-2D045216ABE9}"/>
    <cellStyle name="Formula 2 6 2" xfId="5451" xr:uid="{1F05EE8F-2589-43B9-B2CA-1E84F54ABB1A}"/>
    <cellStyle name="Formula 2 6 2 2" xfId="14504" xr:uid="{DE4399E6-C44C-4667-A6C3-5436F6DE105B}"/>
    <cellStyle name="Formula 2 6 3" xfId="8465" xr:uid="{BD7F2DED-F842-42FD-98EB-5BB09E5D760A}"/>
    <cellStyle name="Formula 2 6 3 2" xfId="17518" xr:uid="{A61B82FD-0EC6-4806-B913-E66B4A888749}"/>
    <cellStyle name="Formula 2 6 4" xfId="11486" xr:uid="{8EC9EA2E-1957-4508-9DB2-B7FBCB8FF8D0}"/>
    <cellStyle name="Formula 2 7" xfId="3441" xr:uid="{082B5EBD-460F-402A-88BC-E3F1B6AD518A}"/>
    <cellStyle name="Formula 2 7 2" xfId="12494" xr:uid="{A469B6BF-8F48-43F1-A2B5-F82EFC991581}"/>
    <cellStyle name="Formula 2 8" xfId="6455" xr:uid="{2A682B6E-1550-47C2-8184-892CFB92CFF2}"/>
    <cellStyle name="Formula 2 8 2" xfId="15508" xr:uid="{6F673DF3-6E93-4034-986E-49DEC36DCC64}"/>
    <cellStyle name="Formula 2 9" xfId="9475" xr:uid="{4AEE2451-F90C-43B7-9A4E-9923E69F3A3D}"/>
    <cellStyle name="Formula 3" xfId="491" xr:uid="{C6773C2C-B623-4FB3-836F-EF1C9A3C58BC}"/>
    <cellStyle name="Formula 3 2" xfId="1001" xr:uid="{64E22B33-F880-4FFC-8868-C26D99664676}"/>
    <cellStyle name="Formula 3 2 2" xfId="2005" xr:uid="{159B768B-EB56-4DF4-BEC9-9CA720469D94}"/>
    <cellStyle name="Formula 3 2 2 2" xfId="5084" xr:uid="{88FF5C93-31B8-471D-B9A9-47844312D960}"/>
    <cellStyle name="Formula 3 2 2 2 2" xfId="14137" xr:uid="{0854A482-730C-4A77-BE79-F6ED35FF60CB}"/>
    <cellStyle name="Formula 3 2 2 3" xfId="8098" xr:uid="{20383E14-5057-496D-85A8-5E4F11ACD458}"/>
    <cellStyle name="Formula 3 2 2 3 2" xfId="17151" xr:uid="{ED0974EB-B832-466E-A661-3F3EE1C92D66}"/>
    <cellStyle name="Formula 3 2 2 4" xfId="11119" xr:uid="{6CBB5623-3F35-4061-9681-5F59332A17A9}"/>
    <cellStyle name="Formula 3 2 3" xfId="3009" xr:uid="{992169C5-9A5A-4165-A7CC-66C735D36905}"/>
    <cellStyle name="Formula 3 2 3 2" xfId="6088" xr:uid="{1A73AB5E-4785-45E4-9B4C-45E0D831ED5A}"/>
    <cellStyle name="Formula 3 2 3 2 2" xfId="15141" xr:uid="{208028CE-232E-463F-A81C-7953C92475F9}"/>
    <cellStyle name="Formula 3 2 3 3" xfId="9102" xr:uid="{971F115A-4DEE-46BC-B2D8-09A1AB750B6B}"/>
    <cellStyle name="Formula 3 2 3 3 2" xfId="18155" xr:uid="{4350B4DA-9C23-435A-94E3-ACA48A48E870}"/>
    <cellStyle name="Formula 3 2 3 4" xfId="12123" xr:uid="{137B8BF4-5357-4101-97E0-F4AB64E0E72C}"/>
    <cellStyle name="Formula 3 2 4" xfId="4080" xr:uid="{AF019F15-E6A7-4304-B14B-9A6956527BED}"/>
    <cellStyle name="Formula 3 2 4 2" xfId="13133" xr:uid="{312F7C57-E807-4874-9C99-BCEF6701B758}"/>
    <cellStyle name="Formula 3 2 5" xfId="7094" xr:uid="{2B2B0E3A-BDC9-4A01-9BBC-0F358739EE10}"/>
    <cellStyle name="Formula 3 2 5 2" xfId="16147" xr:uid="{8487EEAB-19E7-4F8D-A9F0-EF272164F817}"/>
    <cellStyle name="Formula 3 2 6" xfId="10115" xr:uid="{2BCB7368-D8BB-4953-BB31-3CD5C78EA206}"/>
    <cellStyle name="Formula 3 3" xfId="1002" xr:uid="{FE36D946-2868-4CBD-8E62-FBCA6DE3F834}"/>
    <cellStyle name="Formula 3 3 2" xfId="2006" xr:uid="{5CCE90A8-807E-4D21-82A6-996D50E4B516}"/>
    <cellStyle name="Formula 3 3 2 2" xfId="5085" xr:uid="{381B74F4-AB58-4C9E-BE89-C43CA768B04A}"/>
    <cellStyle name="Formula 3 3 2 2 2" xfId="14138" xr:uid="{3EC9C9CF-0975-4737-B2A3-E4867A16F8D2}"/>
    <cellStyle name="Formula 3 3 2 3" xfId="8099" xr:uid="{B5F6D9E7-DDF0-4651-A76A-BAD355D38D76}"/>
    <cellStyle name="Formula 3 3 2 3 2" xfId="17152" xr:uid="{43D3E31F-482A-485C-89B1-680E8CFEC02E}"/>
    <cellStyle name="Formula 3 3 2 4" xfId="11120" xr:uid="{CA57C645-F22B-407C-840B-05B3F48C6E18}"/>
    <cellStyle name="Formula 3 3 3" xfId="3010" xr:uid="{145BC4E9-7DD7-4F1D-8DC8-8C8A3FF4F328}"/>
    <cellStyle name="Formula 3 3 3 2" xfId="6089" xr:uid="{14B1CAE0-F909-4129-97E0-6A2E49175E69}"/>
    <cellStyle name="Formula 3 3 3 2 2" xfId="15142" xr:uid="{C250F1E6-1A97-4E4C-A3BC-55086DC62B7E}"/>
    <cellStyle name="Formula 3 3 3 3" xfId="9103" xr:uid="{5545ABE9-BB10-4592-AECA-1A59B0B33EAF}"/>
    <cellStyle name="Formula 3 3 3 3 2" xfId="18156" xr:uid="{E5E0081B-ED45-4741-8E0C-C44AA05C4CEF}"/>
    <cellStyle name="Formula 3 3 3 4" xfId="12124" xr:uid="{8D5A594F-A64F-49BD-AF77-E3C107F3377D}"/>
    <cellStyle name="Formula 3 3 4" xfId="4081" xr:uid="{A62B142E-46A1-45AD-8C80-C87E440EC0D3}"/>
    <cellStyle name="Formula 3 3 4 2" xfId="13134" xr:uid="{2F1F9293-A570-4622-AF93-49EF327E0CF2}"/>
    <cellStyle name="Formula 3 3 5" xfId="7095" xr:uid="{198C9465-35D4-4E0B-A1B2-39FBC8082E18}"/>
    <cellStyle name="Formula 3 3 5 2" xfId="16148" xr:uid="{2705D95C-C323-4C83-8DFB-6753A0227852}"/>
    <cellStyle name="Formula 3 3 6" xfId="10116" xr:uid="{C23E821D-3415-44B2-87D6-27FC37567F23}"/>
    <cellStyle name="Formula 3 4" xfId="1500" xr:uid="{8D7FC661-A245-4C0E-85ED-3CC33DD49615}"/>
    <cellStyle name="Formula 3 4 2" xfId="4579" xr:uid="{F3B56295-B468-458F-B7A0-0EC399B3FB73}"/>
    <cellStyle name="Formula 3 4 2 2" xfId="13632" xr:uid="{D8072ACA-6543-4E0E-8F90-1BAD058B2754}"/>
    <cellStyle name="Formula 3 4 3" xfId="7593" xr:uid="{E0824D9B-A5C6-445A-93B0-B90C8AB5C91F}"/>
    <cellStyle name="Formula 3 4 3 2" xfId="16646" xr:uid="{8249F53D-9786-49B0-9BA7-D1D0C7566D3A}"/>
    <cellStyle name="Formula 3 4 4" xfId="10614" xr:uid="{9CA2C928-46B4-40CA-A9DC-D6921045E6B2}"/>
    <cellStyle name="Formula 3 5" xfId="2504" xr:uid="{F2771685-E386-4148-9547-4E2D7B5489B0}"/>
    <cellStyle name="Formula 3 5 2" xfId="5583" xr:uid="{6E5A08C8-6D7B-48AD-AE77-618DDF7BB091}"/>
    <cellStyle name="Formula 3 5 2 2" xfId="14636" xr:uid="{78344A07-0F35-4C20-B9F8-794B46877750}"/>
    <cellStyle name="Formula 3 5 3" xfId="8597" xr:uid="{EA2F984B-EBC3-41E0-91BE-B9527B06183A}"/>
    <cellStyle name="Formula 3 5 3 2" xfId="17650" xr:uid="{5F0F971F-BBC6-4DB9-BCE5-F8222B4CCB4D}"/>
    <cellStyle name="Formula 3 5 4" xfId="11618" xr:uid="{496FACA7-03A1-4700-9BAB-991B82374C4D}"/>
    <cellStyle name="Formula 3 6" xfId="3574" xr:uid="{80BD139B-CE11-4EE3-A7D5-BACB136C7CFB}"/>
    <cellStyle name="Formula 3 6 2" xfId="12627" xr:uid="{F29CC129-E516-4C7C-89F1-9EFAE55F2212}"/>
    <cellStyle name="Formula 3 7" xfId="6588" xr:uid="{7A1F2796-113C-4BCB-8A2F-61351363C938}"/>
    <cellStyle name="Formula 3 7 2" xfId="15641" xr:uid="{88F00B88-C4A4-465F-84BC-B999F27174F3}"/>
    <cellStyle name="Formula 3 8" xfId="9608" xr:uid="{776208C7-8186-4215-B91C-6A2D71DDE392}"/>
    <cellStyle name="Formula 4" xfId="1003" xr:uid="{5ABBE7AE-1157-4539-9FEB-898871FEEA8E}"/>
    <cellStyle name="Formula 4 2" xfId="2007" xr:uid="{F67BC74A-4718-4190-849C-3B7CD0DFF239}"/>
    <cellStyle name="Formula 4 2 2" xfId="5086" xr:uid="{D8370BBF-0D55-41FD-998B-84E636B9849A}"/>
    <cellStyle name="Formula 4 2 2 2" xfId="14139" xr:uid="{9DD52445-974A-4370-A2F1-669DEBA5228A}"/>
    <cellStyle name="Formula 4 2 3" xfId="8100" xr:uid="{771E507C-A772-45BB-9668-6D692EF529E0}"/>
    <cellStyle name="Formula 4 2 3 2" xfId="17153" xr:uid="{F95C5AB9-0B7D-4336-98F3-7AFD2E9012C5}"/>
    <cellStyle name="Formula 4 2 4" xfId="11121" xr:uid="{9837B4A9-5862-4FCE-8CB2-3CBB5DFA5012}"/>
    <cellStyle name="Formula 4 3" xfId="3011" xr:uid="{D10ADD9C-A90A-4A3C-A12D-CEE4BF45156F}"/>
    <cellStyle name="Formula 4 3 2" xfId="6090" xr:uid="{0C058BD6-9AF5-4BEC-A8A1-E6F0E275D459}"/>
    <cellStyle name="Formula 4 3 2 2" xfId="15143" xr:uid="{E9E63076-8FF0-488D-9184-0FAF9E575D8F}"/>
    <cellStyle name="Formula 4 3 3" xfId="9104" xr:uid="{28CE05CD-4894-477A-99BB-0A811331F0EF}"/>
    <cellStyle name="Formula 4 3 3 2" xfId="18157" xr:uid="{59B21513-EBB8-431A-8856-AC7E424D2C0C}"/>
    <cellStyle name="Formula 4 3 4" xfId="12125" xr:uid="{02F22F4B-FCD4-4D0D-9E7A-2E7F24CBB57C}"/>
    <cellStyle name="Formula 4 4" xfId="4082" xr:uid="{1D057264-734B-4946-9EB9-5AE21C50FD09}"/>
    <cellStyle name="Formula 4 4 2" xfId="13135" xr:uid="{F359B1C7-483E-4132-9090-F69079DC247E}"/>
    <cellStyle name="Formula 4 5" xfId="7096" xr:uid="{22D2C097-3C93-4CC4-9BDD-ED669F247F79}"/>
    <cellStyle name="Formula 4 5 2" xfId="16149" xr:uid="{C8B93AF6-45F8-4CBC-B81D-63A749741412}"/>
    <cellStyle name="Formula 4 6" xfId="10117" xr:uid="{1C4B5B23-5EFD-4C7E-A383-89067D0B52B5}"/>
    <cellStyle name="Formula 5" xfId="1004" xr:uid="{9D4C2A7A-FE65-4188-BBF3-E987649F4331}"/>
    <cellStyle name="Formula 5 2" xfId="2008" xr:uid="{5E169F43-2DA1-4682-94EA-55AA45D51EF3}"/>
    <cellStyle name="Formula 5 2 2" xfId="5087" xr:uid="{FF5EBD48-6BD2-4393-8FF4-E50DCB233CDA}"/>
    <cellStyle name="Formula 5 2 2 2" xfId="14140" xr:uid="{63B8EB0F-00E8-4942-84B7-50CC110AD34A}"/>
    <cellStyle name="Formula 5 2 3" xfId="8101" xr:uid="{CE606E1E-59FC-4F75-8134-3606E32C645E}"/>
    <cellStyle name="Formula 5 2 3 2" xfId="17154" xr:uid="{34A877F3-0B4F-4F82-884E-8B27B34EDE62}"/>
    <cellStyle name="Formula 5 2 4" xfId="11122" xr:uid="{4C644ED3-317F-4A8B-A247-B37BDB9E1AE6}"/>
    <cellStyle name="Formula 5 3" xfId="3012" xr:uid="{7E256D74-5C38-4877-9513-27352F68E62D}"/>
    <cellStyle name="Formula 5 3 2" xfId="6091" xr:uid="{7245B648-9FEB-412C-97C8-C41383CB145A}"/>
    <cellStyle name="Formula 5 3 2 2" xfId="15144" xr:uid="{7FF893EA-EB41-4EC6-8923-48DDCF052AB4}"/>
    <cellStyle name="Formula 5 3 3" xfId="9105" xr:uid="{5B97CD5E-0865-4292-AFD9-B3A9670F74E5}"/>
    <cellStyle name="Formula 5 3 3 2" xfId="18158" xr:uid="{237A34CC-9CE6-4828-ACDD-D7AED888CA82}"/>
    <cellStyle name="Formula 5 3 4" xfId="12126" xr:uid="{93B4526C-92A8-4A32-A649-7DEFD5ECC66D}"/>
    <cellStyle name="Formula 5 4" xfId="4083" xr:uid="{E5978EE6-8637-486C-B530-5384E4E5F25A}"/>
    <cellStyle name="Formula 5 4 2" xfId="13136" xr:uid="{815718C2-9343-4BB1-8C2C-C74CDD2358AE}"/>
    <cellStyle name="Formula 5 5" xfId="7097" xr:uid="{7890C6BC-F4B2-4765-8D60-F5EBAF0C0A17}"/>
    <cellStyle name="Formula 5 5 2" xfId="16150" xr:uid="{1A841CDC-7621-479B-B23E-279518A8DDEB}"/>
    <cellStyle name="Formula 5 6" xfId="10118" xr:uid="{E1B74108-860B-44EC-80C5-E11E20E11248}"/>
    <cellStyle name="Formula 6" xfId="1329" xr:uid="{95E7F32D-F4E9-4590-9CE8-65EB4D45F591}"/>
    <cellStyle name="Formula 6 2" xfId="4408" xr:uid="{2CC4990E-FC8C-4208-80FA-09F83BA1110C}"/>
    <cellStyle name="Formula 6 2 2" xfId="13461" xr:uid="{6A8729F2-9572-42D9-B1FB-3DCB7A7D2357}"/>
    <cellStyle name="Formula 6 3" xfId="7422" xr:uid="{970C9107-DCC3-4545-898A-08CF5F63AEED}"/>
    <cellStyle name="Formula 6 3 2" xfId="16475" xr:uid="{86031FD6-5BCB-4C8C-9978-6F947F435650}"/>
    <cellStyle name="Formula 6 4" xfId="10443" xr:uid="{E5AB57FF-5FEF-46F6-BD83-EA76833AC0D5}"/>
    <cellStyle name="Formula 7" xfId="2333" xr:uid="{D0F62DAF-3861-4BE3-BFFA-4204E9F3DEF1}"/>
    <cellStyle name="Formula 7 2" xfId="5412" xr:uid="{5A7788BA-F30C-40E9-A601-3150AE7C12A5}"/>
    <cellStyle name="Formula 7 2 2" xfId="14465" xr:uid="{10A735E1-66D3-489A-97BB-A663C99EBFFF}"/>
    <cellStyle name="Formula 7 3" xfId="8426" xr:uid="{EB62A28F-C906-4181-8178-EBB29AFE5CAE}"/>
    <cellStyle name="Formula 7 3 2" xfId="17479" xr:uid="{49E09DF4-CEB6-4E1F-934E-E49A919023C7}"/>
    <cellStyle name="Formula 7 4" xfId="11447" xr:uid="{086DCCC0-1AD4-4B4B-8458-E82583017A54}"/>
    <cellStyle name="Formula 8" xfId="3402" xr:uid="{9ADF65C2-DF34-4623-8BC4-BE0FFBED1A3A}"/>
    <cellStyle name="Formula 8 2" xfId="12455" xr:uid="{1A33E8EB-6D09-4646-A786-8B890EDEB989}"/>
    <cellStyle name="Formula 9" xfId="6416" xr:uid="{10FE171B-9552-4CFC-816E-535BE0B239BB}"/>
    <cellStyle name="Formula 9 2" xfId="15469" xr:uid="{79C9B22B-2507-478C-B27D-7CC48183ED15}"/>
    <cellStyle name="Good 2" xfId="3289" xr:uid="{1517DA06-5397-4B41-BB21-D5ADAD1DEF88}"/>
    <cellStyle name="Heading 1 2" xfId="65" xr:uid="{3A1B14AD-FC7D-43B2-880F-D9D4418B3F77}"/>
    <cellStyle name="Heading 2 2" xfId="60" xr:uid="{179FC9D6-2860-4D39-A278-CCD4A5D804FE}"/>
    <cellStyle name="Heading 3 2" xfId="64" xr:uid="{A855B3B5-043A-4202-B43C-8C86614A2787}"/>
    <cellStyle name="Heading 4 2" xfId="71" xr:uid="{30AEEA19-5E93-4A75-A9A8-3C2CB520B64E}"/>
    <cellStyle name="Hiperlink" xfId="3" builtinId="8"/>
    <cellStyle name="Hyperlink 2" xfId="1" xr:uid="{6D8D30D2-469E-4868-BE52-63C86E8651C1}"/>
    <cellStyle name="Hyperlink 2 2" xfId="307" xr:uid="{C4A175E0-ED32-4FEA-9BD3-F6A9CCF78790}"/>
    <cellStyle name="Hyperlink 2 3" xfId="201" xr:uid="{5B934E43-FAF8-4F05-A763-FB42917591DF}"/>
    <cellStyle name="Hyperlink 3" xfId="385" xr:uid="{F96366C0-6219-4CE9-BA03-87403FEC7451}"/>
    <cellStyle name="Input 2" xfId="66" xr:uid="{7F6A743D-A7E6-4038-A1F1-83330842AF32}"/>
    <cellStyle name="Input 2 2" xfId="3307" xr:uid="{EF3BD747-1357-4CD0-BBD1-EAD4D3D2A262}"/>
    <cellStyle name="Input 2 3" xfId="3290" xr:uid="{603B4743-68E5-4CE6-A19B-7CA16893AF9E}"/>
    <cellStyle name="inputCell" xfId="179" xr:uid="{895E94A9-9599-4BBE-9196-358CFA8831C5}"/>
    <cellStyle name="inputCell 10" xfId="9426" xr:uid="{AA577560-E217-4EC5-9928-EA507B9E0A9C}"/>
    <cellStyle name="inputCell 2" xfId="324" xr:uid="{E3B51E2D-E728-4D18-A7A4-DFCA18FC1E63}"/>
    <cellStyle name="inputCell 2 2" xfId="522" xr:uid="{51DAA538-A2B7-4B5E-A125-0F8A3171952E}"/>
    <cellStyle name="inputCell 2 2 2" xfId="1005" xr:uid="{373DF545-7EA9-43B4-A4E5-D3D4A93CB2B6}"/>
    <cellStyle name="inputCell 2 2 2 2" xfId="2009" xr:uid="{9CA646D7-6905-48F2-9131-3E02D486AFC3}"/>
    <cellStyle name="inputCell 2 2 2 2 2" xfId="5088" xr:uid="{3AE8BBF9-28B4-4558-B93F-9E1C105663FF}"/>
    <cellStyle name="inputCell 2 2 2 2 2 2" xfId="14141" xr:uid="{0D905CA9-4314-49B9-8362-E30A029BFBCB}"/>
    <cellStyle name="inputCell 2 2 2 2 3" xfId="8102" xr:uid="{7C394008-0965-4F4C-9DC4-4D4049588C2B}"/>
    <cellStyle name="inputCell 2 2 2 2 3 2" xfId="17155" xr:uid="{F82D1A9D-CE67-4DC3-91C9-8C0B009F6555}"/>
    <cellStyle name="inputCell 2 2 2 2 4" xfId="11123" xr:uid="{D1855107-36DA-4CE8-82CE-58E504A1C492}"/>
    <cellStyle name="inputCell 2 2 2 3" xfId="3013" xr:uid="{44D99C8A-A890-4071-AA2C-7D6DC7FE3C25}"/>
    <cellStyle name="inputCell 2 2 2 3 2" xfId="6092" xr:uid="{5C61BE16-82A0-40C2-8E55-18B1BDA21EFE}"/>
    <cellStyle name="inputCell 2 2 2 3 2 2" xfId="15145" xr:uid="{1516A964-2810-46EF-9188-A2B7B3E33C22}"/>
    <cellStyle name="inputCell 2 2 2 3 3" xfId="9106" xr:uid="{E23615EC-2113-4BFB-ACED-43FC065872C5}"/>
    <cellStyle name="inputCell 2 2 2 3 3 2" xfId="18159" xr:uid="{C0257423-F3B1-4BC0-941E-3D03D54E5578}"/>
    <cellStyle name="inputCell 2 2 2 3 4" xfId="12127" xr:uid="{3B8CC1D9-08A2-4AF4-9E2A-6BB1B0A043EA}"/>
    <cellStyle name="inputCell 2 2 2 4" xfId="4084" xr:uid="{0542B518-1287-48DA-B28A-419E974A013A}"/>
    <cellStyle name="inputCell 2 2 2 4 2" xfId="13137" xr:uid="{2C1F302F-F50F-4282-997A-69DAE677F9A8}"/>
    <cellStyle name="inputCell 2 2 2 5" xfId="7098" xr:uid="{6D950BF9-6390-4CBC-B846-E83F44206B03}"/>
    <cellStyle name="inputCell 2 2 2 5 2" xfId="16151" xr:uid="{EE8F7928-9B4B-46CE-A665-1FB245EB91D5}"/>
    <cellStyle name="inputCell 2 2 2 6" xfId="10119" xr:uid="{77712D78-FD1E-46BA-B4B7-29961807AB19}"/>
    <cellStyle name="inputCell 2 2 3" xfId="1006" xr:uid="{A490BD58-4C73-4E30-BD5B-944C2F4C7B8E}"/>
    <cellStyle name="inputCell 2 2 3 2" xfId="2010" xr:uid="{882E2D9D-8FE9-4DE7-8DF9-B4C30E3ECD91}"/>
    <cellStyle name="inputCell 2 2 3 2 2" xfId="5089" xr:uid="{DFF2CFD1-C5BC-43F8-AD0E-CADF9D4D305F}"/>
    <cellStyle name="inputCell 2 2 3 2 2 2" xfId="14142" xr:uid="{48FA71BF-A213-4329-9A80-40950BBCEE16}"/>
    <cellStyle name="inputCell 2 2 3 2 3" xfId="8103" xr:uid="{CBB5F64D-324B-4DFF-BF66-B702CF0054C7}"/>
    <cellStyle name="inputCell 2 2 3 2 3 2" xfId="17156" xr:uid="{15731056-CB28-4F4A-8F89-42693931C634}"/>
    <cellStyle name="inputCell 2 2 3 2 4" xfId="11124" xr:uid="{E4D413BC-E616-4A74-85C6-A12871DB8272}"/>
    <cellStyle name="inputCell 2 2 3 3" xfId="3014" xr:uid="{883DE6E9-708E-4BA6-8CF0-EDF42704C293}"/>
    <cellStyle name="inputCell 2 2 3 3 2" xfId="6093" xr:uid="{7A813DCE-09E8-470A-935D-7EC1788E9928}"/>
    <cellStyle name="inputCell 2 2 3 3 2 2" xfId="15146" xr:uid="{6D5B0FD5-C079-42BD-B201-6A7A84DD41E6}"/>
    <cellStyle name="inputCell 2 2 3 3 3" xfId="9107" xr:uid="{FA8346A1-A355-49A5-92E1-A047629DBF82}"/>
    <cellStyle name="inputCell 2 2 3 3 3 2" xfId="18160" xr:uid="{14DEAC2A-88D4-48C7-9D9A-071F447604BB}"/>
    <cellStyle name="inputCell 2 2 3 3 4" xfId="12128" xr:uid="{E2115755-2305-462B-BFEA-4BA2066FBE28}"/>
    <cellStyle name="inputCell 2 2 3 4" xfId="4085" xr:uid="{883CC0A6-3AA3-4430-8998-ED40935D0D59}"/>
    <cellStyle name="inputCell 2 2 3 4 2" xfId="13138" xr:uid="{A23CEC5B-DAD5-4170-B9F9-B2CAFF4A8A27}"/>
    <cellStyle name="inputCell 2 2 3 5" xfId="7099" xr:uid="{FBA16533-D28F-4A42-A50A-256960B9506E}"/>
    <cellStyle name="inputCell 2 2 3 5 2" xfId="16152" xr:uid="{6DB09D38-E669-4F3A-A229-16A48BA3D9CA}"/>
    <cellStyle name="inputCell 2 2 3 6" xfId="10120" xr:uid="{D47E9C27-8307-4F90-A05D-9AB4EA0A67C9}"/>
    <cellStyle name="inputCell 2 2 4" xfId="1529" xr:uid="{7B998C5C-EA2B-48CB-91DE-BDFBBF335B92}"/>
    <cellStyle name="inputCell 2 2 4 2" xfId="4608" xr:uid="{7D853F73-95A3-4C2B-A63E-195B84FD84B7}"/>
    <cellStyle name="inputCell 2 2 4 2 2" xfId="13661" xr:uid="{7D72EA84-8984-4528-849C-C299194A3C1C}"/>
    <cellStyle name="inputCell 2 2 4 3" xfId="7622" xr:uid="{6534A5AB-471A-4133-B164-59FF44725401}"/>
    <cellStyle name="inputCell 2 2 4 3 2" xfId="16675" xr:uid="{06980C47-12DC-4FA9-8F7A-2DE192939CB0}"/>
    <cellStyle name="inputCell 2 2 4 4" xfId="10643" xr:uid="{6BCF2FDD-213E-4877-95B1-29FC6C65504B}"/>
    <cellStyle name="inputCell 2 2 5" xfId="2533" xr:uid="{42D03845-8EA9-496C-B395-8060B9B89D35}"/>
    <cellStyle name="inputCell 2 2 5 2" xfId="5612" xr:uid="{1475C691-C4F0-4A37-BD7C-B48C2778E5F2}"/>
    <cellStyle name="inputCell 2 2 5 2 2" xfId="14665" xr:uid="{3371F29A-899A-4BAD-91DC-A7CC9E2F5C98}"/>
    <cellStyle name="inputCell 2 2 5 3" xfId="8626" xr:uid="{65959A28-0DD4-40FC-A15E-456080C26C1F}"/>
    <cellStyle name="inputCell 2 2 5 3 2" xfId="17679" xr:uid="{8A86051B-2B1B-4019-8BCA-32AFB2BE3EFC}"/>
    <cellStyle name="inputCell 2 2 5 4" xfId="11647" xr:uid="{6516E819-7BBD-487A-AA5F-B09050A5B918}"/>
    <cellStyle name="inputCell 2 2 6" xfId="3603" xr:uid="{E8B5AC95-2D58-4D5E-A122-7FF8FA8256B5}"/>
    <cellStyle name="inputCell 2 2 6 2" xfId="12656" xr:uid="{F098C5E4-CCEF-4F1F-8AD0-51483B1A1717}"/>
    <cellStyle name="inputCell 2 2 7" xfId="6617" xr:uid="{6E7E24F2-0493-41A5-9CDA-A3DCD9B1B3C7}"/>
    <cellStyle name="inputCell 2 2 7 2" xfId="15670" xr:uid="{AC158E46-7A7F-4A36-B561-F87F453C3D19}"/>
    <cellStyle name="inputCell 2 2 8" xfId="9637" xr:uid="{8A9969D6-7F61-47FA-9863-CD63E6B0A83F}"/>
    <cellStyle name="inputCell 2 3" xfId="1007" xr:uid="{113CC07E-5514-4276-BEAD-D39ECD3DFC07}"/>
    <cellStyle name="inputCell 2 3 2" xfId="2011" xr:uid="{77E5599F-38A8-404E-A3A9-D87EE251CB27}"/>
    <cellStyle name="inputCell 2 3 2 2" xfId="5090" xr:uid="{1438E105-4C2C-40E6-B83A-29E21A086E93}"/>
    <cellStyle name="inputCell 2 3 2 2 2" xfId="14143" xr:uid="{4A8BCC39-B929-4D16-9F31-03561524984E}"/>
    <cellStyle name="inputCell 2 3 2 3" xfId="8104" xr:uid="{F887F079-3B64-4B7C-B666-19BE422168FE}"/>
    <cellStyle name="inputCell 2 3 2 3 2" xfId="17157" xr:uid="{C9E97E3C-B2CF-4D56-BE7A-4E9310CA914B}"/>
    <cellStyle name="inputCell 2 3 2 4" xfId="11125" xr:uid="{A000CA3A-4233-408D-B32E-47147CF4E3D3}"/>
    <cellStyle name="inputCell 2 3 3" xfId="3015" xr:uid="{9DB5F009-6D51-4766-B51E-E4CABFAE9796}"/>
    <cellStyle name="inputCell 2 3 3 2" xfId="6094" xr:uid="{60B3797F-2A7A-46EF-80A2-280AA1681351}"/>
    <cellStyle name="inputCell 2 3 3 2 2" xfId="15147" xr:uid="{E8268497-5DFD-4397-8FCB-6F7EFC715492}"/>
    <cellStyle name="inputCell 2 3 3 3" xfId="9108" xr:uid="{8FC7C00E-FC86-4637-A94A-20501F4D271D}"/>
    <cellStyle name="inputCell 2 3 3 3 2" xfId="18161" xr:uid="{7873D619-B480-4143-9999-ED21258B2626}"/>
    <cellStyle name="inputCell 2 3 3 4" xfId="12129" xr:uid="{2B23E234-2A5C-4BAB-B322-7BB9CA17748F}"/>
    <cellStyle name="inputCell 2 3 4" xfId="4086" xr:uid="{F01F6380-3A08-4A28-8876-BBCCF04B2EAF}"/>
    <cellStyle name="inputCell 2 3 4 2" xfId="13139" xr:uid="{F750919C-7C6C-4695-9FC4-3AB02138EA1F}"/>
    <cellStyle name="inputCell 2 3 5" xfId="7100" xr:uid="{BAAA717A-C72D-418C-8D3B-90C974C12081}"/>
    <cellStyle name="inputCell 2 3 5 2" xfId="16153" xr:uid="{D4DDFF32-F790-4572-BD8E-0BEE1537A081}"/>
    <cellStyle name="inputCell 2 3 6" xfId="10121" xr:uid="{A36E7A95-0B49-4EBC-A86D-71048AE67B30}"/>
    <cellStyle name="inputCell 2 4" xfId="1008" xr:uid="{5038782C-17D9-43BB-BD85-1F47C82B5542}"/>
    <cellStyle name="inputCell 2 4 2" xfId="2012" xr:uid="{0625E4B3-317E-4437-A391-76288BBAB0BC}"/>
    <cellStyle name="inputCell 2 4 2 2" xfId="5091" xr:uid="{E539453D-A93B-4F29-A476-B89471D073B2}"/>
    <cellStyle name="inputCell 2 4 2 2 2" xfId="14144" xr:uid="{0D2BDC88-6867-479B-8533-9C6D1C9175D9}"/>
    <cellStyle name="inputCell 2 4 2 3" xfId="8105" xr:uid="{271AB0BF-72DA-4647-A229-60ACB0F05D27}"/>
    <cellStyle name="inputCell 2 4 2 3 2" xfId="17158" xr:uid="{75BF9A43-4EC4-40BE-913A-5B3E9CBB1162}"/>
    <cellStyle name="inputCell 2 4 2 4" xfId="11126" xr:uid="{C35251AA-1F5E-4BE8-9C49-70D9BF6BDFCD}"/>
    <cellStyle name="inputCell 2 4 3" xfId="3016" xr:uid="{B6B71A95-2FCE-4972-BF06-B794D0DCAD33}"/>
    <cellStyle name="inputCell 2 4 3 2" xfId="6095" xr:uid="{DF43FC08-4413-4C58-B646-407674213969}"/>
    <cellStyle name="inputCell 2 4 3 2 2" xfId="15148" xr:uid="{1202EAEA-A52A-4ABA-BCC4-4CE65E1197B8}"/>
    <cellStyle name="inputCell 2 4 3 3" xfId="9109" xr:uid="{1E827CE0-178F-4DC5-BF29-62A0F5E31E33}"/>
    <cellStyle name="inputCell 2 4 3 3 2" xfId="18162" xr:uid="{A44CB562-E636-4D5F-A0E4-9A54535E03BB}"/>
    <cellStyle name="inputCell 2 4 3 4" xfId="12130" xr:uid="{78A854A0-3CB9-422E-B30B-B8532550DBC8}"/>
    <cellStyle name="inputCell 2 4 4" xfId="4087" xr:uid="{6B19D330-F3D6-430F-9A50-0917B9891FF8}"/>
    <cellStyle name="inputCell 2 4 4 2" xfId="13140" xr:uid="{3AFC88F1-E3E7-4C5E-AECD-A06D6A48E694}"/>
    <cellStyle name="inputCell 2 4 5" xfId="7101" xr:uid="{A84D41E5-06A0-4C82-B509-C22DB35BA230}"/>
    <cellStyle name="inputCell 2 4 5 2" xfId="16154" xr:uid="{C66E9195-ADBA-47E3-A055-CE60C4383D73}"/>
    <cellStyle name="inputCell 2 4 6" xfId="10122" xr:uid="{B01914F5-2115-44FF-BB52-B9643DA7227A}"/>
    <cellStyle name="inputCell 2 5" xfId="1358" xr:uid="{14DEBF46-6168-4CF5-9075-A846B7C34911}"/>
    <cellStyle name="inputCell 2 5 2" xfId="4437" xr:uid="{46D536BE-4C9A-4023-A37B-4C1601CFF12D}"/>
    <cellStyle name="inputCell 2 5 2 2" xfId="13490" xr:uid="{CD5697AA-70A3-4217-B332-C9A85FBC9FFD}"/>
    <cellStyle name="inputCell 2 5 3" xfId="7451" xr:uid="{4B187B7D-23EA-4ABC-93DA-F2F910402832}"/>
    <cellStyle name="inputCell 2 5 3 2" xfId="16504" xr:uid="{345BB525-7363-4C4C-A148-2E6105D1E0DB}"/>
    <cellStyle name="inputCell 2 5 4" xfId="10472" xr:uid="{28BA7D8C-7FED-4F7B-990E-E155E2272F87}"/>
    <cellStyle name="inputCell 2 6" xfId="2362" xr:uid="{6F22186D-0600-434B-8533-D5798505290A}"/>
    <cellStyle name="inputCell 2 6 2" xfId="5441" xr:uid="{C2EED6B5-C1EC-4C85-ADCD-106B499DB2E5}"/>
    <cellStyle name="inputCell 2 6 2 2" xfId="14494" xr:uid="{F8244A0B-0EEE-4CB7-B63F-45D4B9F0AE31}"/>
    <cellStyle name="inputCell 2 6 3" xfId="8455" xr:uid="{3F50CC0C-1A24-4DA5-B9E3-CFBE3840FB11}"/>
    <cellStyle name="inputCell 2 6 3 2" xfId="17508" xr:uid="{AD157644-4459-4AC8-9A72-D7A3EC778760}"/>
    <cellStyle name="inputCell 2 6 4" xfId="11476" xr:uid="{018CE6AF-8E55-4B59-8B12-FC413EF67292}"/>
    <cellStyle name="inputCell 2 7" xfId="3431" xr:uid="{F8DDAE65-FB10-4CA8-B35D-887704879DF5}"/>
    <cellStyle name="inputCell 2 7 2" xfId="12484" xr:uid="{E8D3B617-DBFC-41FF-A41F-5E92FF037E0E}"/>
    <cellStyle name="inputCell 2 8" xfId="6445" xr:uid="{F93BA09A-2FD2-4B3A-B9D7-9EF32C271101}"/>
    <cellStyle name="inputCell 2 8 2" xfId="15498" xr:uid="{E6F81E23-9B0B-4ACD-9E0B-1FC9286C35E3}"/>
    <cellStyle name="inputCell 2 9" xfId="9465" xr:uid="{6AAF99E3-3A09-4E04-8F9F-30BC407868E7}"/>
    <cellStyle name="inputCell 3" xfId="481" xr:uid="{45B567F2-A66E-4F12-9287-72D241076D32}"/>
    <cellStyle name="inputCell 3 2" xfId="1009" xr:uid="{182C54E0-B7EE-47D1-93FA-8372D2A50328}"/>
    <cellStyle name="inputCell 3 2 2" xfId="2013" xr:uid="{02C929EC-9DCA-4DC6-9A0D-8F6D6921108D}"/>
    <cellStyle name="inputCell 3 2 2 2" xfId="5092" xr:uid="{65CEF0F6-B6C2-456E-AFE7-6CCC94555152}"/>
    <cellStyle name="inputCell 3 2 2 2 2" xfId="14145" xr:uid="{565B5C8C-2408-49B5-8125-2A7541B5A162}"/>
    <cellStyle name="inputCell 3 2 2 3" xfId="8106" xr:uid="{4E544C94-B885-4895-8282-B240DDF31342}"/>
    <cellStyle name="inputCell 3 2 2 3 2" xfId="17159" xr:uid="{F49BB9B2-6DF0-4A1C-B8A9-B67035243D60}"/>
    <cellStyle name="inputCell 3 2 2 4" xfId="11127" xr:uid="{40E9AE88-2CDD-4B7A-9919-A6736DBA91A5}"/>
    <cellStyle name="inputCell 3 2 3" xfId="3017" xr:uid="{E0D2F196-C274-4F08-98F7-16CC8CE26C99}"/>
    <cellStyle name="inputCell 3 2 3 2" xfId="6096" xr:uid="{D59519FD-F761-4E93-85D8-EBB5B9EB6FE6}"/>
    <cellStyle name="inputCell 3 2 3 2 2" xfId="15149" xr:uid="{F91D1182-2C97-4872-902E-9831F6F45986}"/>
    <cellStyle name="inputCell 3 2 3 3" xfId="9110" xr:uid="{B9A5A763-1434-42D3-8E50-75B2C83FA177}"/>
    <cellStyle name="inputCell 3 2 3 3 2" xfId="18163" xr:uid="{7CA28E50-8B35-4212-B85D-1ED43D044DF3}"/>
    <cellStyle name="inputCell 3 2 3 4" xfId="12131" xr:uid="{AB21390A-838A-4482-8EE0-FE7AF22A6E8C}"/>
    <cellStyle name="inputCell 3 2 4" xfId="4088" xr:uid="{FD121BD4-1DFE-4966-AD28-FAC05BCA709F}"/>
    <cellStyle name="inputCell 3 2 4 2" xfId="13141" xr:uid="{7D3CFB46-D029-4A23-9BBA-ABAF4057D7DD}"/>
    <cellStyle name="inputCell 3 2 5" xfId="7102" xr:uid="{1BD4B992-471D-41AB-9A5F-60E49AF85CD7}"/>
    <cellStyle name="inputCell 3 2 5 2" xfId="16155" xr:uid="{348EA8C6-4E17-441B-9217-B3C668086C59}"/>
    <cellStyle name="inputCell 3 2 6" xfId="10123" xr:uid="{AAE597A0-6FD0-4142-B3C3-6DFCA96640D9}"/>
    <cellStyle name="inputCell 3 3" xfId="1010" xr:uid="{4DC4E1AB-5202-40D7-A5FD-754C240C0620}"/>
    <cellStyle name="inputCell 3 3 2" xfId="2014" xr:uid="{C743A457-BBF6-4625-8DE1-1363838B98A1}"/>
    <cellStyle name="inputCell 3 3 2 2" xfId="5093" xr:uid="{2C0C3E1A-8207-42D0-8B33-365FED9824BC}"/>
    <cellStyle name="inputCell 3 3 2 2 2" xfId="14146" xr:uid="{3083C107-B11C-4DD9-A540-FDA2C2B6F752}"/>
    <cellStyle name="inputCell 3 3 2 3" xfId="8107" xr:uid="{2737AE5D-07EB-495C-84FE-F73AD4BA65A7}"/>
    <cellStyle name="inputCell 3 3 2 3 2" xfId="17160" xr:uid="{8B4F3FF3-F826-48CA-8341-A70CECFF8E70}"/>
    <cellStyle name="inputCell 3 3 2 4" xfId="11128" xr:uid="{B36091A6-A87C-43CB-A768-CA1A127B2812}"/>
    <cellStyle name="inputCell 3 3 3" xfId="3018" xr:uid="{1F663AE5-871F-43ED-B338-BA2CD636BD97}"/>
    <cellStyle name="inputCell 3 3 3 2" xfId="6097" xr:uid="{8A88B3F5-B67A-428A-8A09-9BEE48868399}"/>
    <cellStyle name="inputCell 3 3 3 2 2" xfId="15150" xr:uid="{48CD5F67-7524-494D-8B3E-3D6762A78868}"/>
    <cellStyle name="inputCell 3 3 3 3" xfId="9111" xr:uid="{F6CE260F-AC61-4635-BE52-BEAC1399CE43}"/>
    <cellStyle name="inputCell 3 3 3 3 2" xfId="18164" xr:uid="{48EF44AD-5C79-4B6B-9097-2A75C2F025A9}"/>
    <cellStyle name="inputCell 3 3 3 4" xfId="12132" xr:uid="{E329421A-F689-4F8B-9DEA-AF4BB28C0C0A}"/>
    <cellStyle name="inputCell 3 3 4" xfId="4089" xr:uid="{3112914D-2DBF-441C-BFAA-54A83B7718D1}"/>
    <cellStyle name="inputCell 3 3 4 2" xfId="13142" xr:uid="{D448B86E-98B5-4C14-BBFF-90700C7203FB}"/>
    <cellStyle name="inputCell 3 3 5" xfId="7103" xr:uid="{6A544ABC-107B-47CE-A324-8091333B14F0}"/>
    <cellStyle name="inputCell 3 3 5 2" xfId="16156" xr:uid="{EB5BD46B-DDFC-42A5-B5A2-507E98596DC8}"/>
    <cellStyle name="inputCell 3 3 6" xfId="10124" xr:uid="{0BE0A820-83C6-42CD-B1BB-0F2B59C74527}"/>
    <cellStyle name="inputCell 3 4" xfId="1490" xr:uid="{5D23FC1D-0148-43DA-8E64-ACE9F74C3335}"/>
    <cellStyle name="inputCell 3 4 2" xfId="4569" xr:uid="{00666B7F-7AC8-4C32-8ED2-57EA8474CD69}"/>
    <cellStyle name="inputCell 3 4 2 2" xfId="13622" xr:uid="{34F73FC8-B24A-40EE-841D-3C080B56D8FE}"/>
    <cellStyle name="inputCell 3 4 3" xfId="7583" xr:uid="{811172AC-5EE8-414C-8EDE-B19FC08C5614}"/>
    <cellStyle name="inputCell 3 4 3 2" xfId="16636" xr:uid="{A9A8AD2C-2A06-409E-BA61-528C52E62F1A}"/>
    <cellStyle name="inputCell 3 4 4" xfId="10604" xr:uid="{13F1F765-6330-4915-8066-9BE2703EDBD2}"/>
    <cellStyle name="inputCell 3 5" xfId="2494" xr:uid="{794385B4-21EB-4CF5-B6E8-12D559F8F642}"/>
    <cellStyle name="inputCell 3 5 2" xfId="5573" xr:uid="{F79F88DA-F328-4D83-8319-32B28F2A6F74}"/>
    <cellStyle name="inputCell 3 5 2 2" xfId="14626" xr:uid="{530C4437-44EF-4A3D-86B9-B4FD9A81C1D0}"/>
    <cellStyle name="inputCell 3 5 3" xfId="8587" xr:uid="{090C65A8-BC4F-4A85-8FCB-1CE0E0A8B70A}"/>
    <cellStyle name="inputCell 3 5 3 2" xfId="17640" xr:uid="{0270BFAC-5476-4374-8099-BCA80FB3B461}"/>
    <cellStyle name="inputCell 3 5 4" xfId="11608" xr:uid="{4548312A-8F6F-4F6C-A58B-59554CF9D73E}"/>
    <cellStyle name="inputCell 3 6" xfId="3564" xr:uid="{70F8C056-374A-47AE-917E-C5F276CC9262}"/>
    <cellStyle name="inputCell 3 6 2" xfId="12617" xr:uid="{FC6FBDBB-CBBD-4EA3-8568-0DE33CF54D83}"/>
    <cellStyle name="inputCell 3 7" xfId="6578" xr:uid="{4B3ABC69-3055-4687-8DA8-DCC119E3CA1F}"/>
    <cellStyle name="inputCell 3 7 2" xfId="15631" xr:uid="{B733B7F2-753E-41A2-B046-A6D5F1B3383F}"/>
    <cellStyle name="inputCell 3 8" xfId="9598" xr:uid="{D5F6E14F-5191-458C-B5E2-A34D7C1698C4}"/>
    <cellStyle name="inputCell 4" xfId="1011" xr:uid="{2529633C-F179-4C89-95D2-3E27DDE17531}"/>
    <cellStyle name="inputCell 4 2" xfId="2015" xr:uid="{718F7BC4-CE23-4A15-A3A9-99EF37A08593}"/>
    <cellStyle name="inputCell 4 2 2" xfId="5094" xr:uid="{C677BC0E-599E-4D16-8565-E942802644A4}"/>
    <cellStyle name="inputCell 4 2 2 2" xfId="14147" xr:uid="{7BBC8477-9129-445D-9B55-6E6F80F42E7C}"/>
    <cellStyle name="inputCell 4 2 3" xfId="8108" xr:uid="{4D8690D2-98DF-4A55-ADAD-7F60F95C7B4A}"/>
    <cellStyle name="inputCell 4 2 3 2" xfId="17161" xr:uid="{9A128423-EE7B-4EF4-B751-C4EE7A0B06FF}"/>
    <cellStyle name="inputCell 4 2 4" xfId="11129" xr:uid="{426A4EB1-99ED-4E09-A905-6E42CCF4DEA2}"/>
    <cellStyle name="inputCell 4 3" xfId="3019" xr:uid="{2E9931A6-C013-4A17-8CE3-160A1134FA3E}"/>
    <cellStyle name="inputCell 4 3 2" xfId="6098" xr:uid="{835E1D4C-2812-4893-AD57-F80FBA92B8B8}"/>
    <cellStyle name="inputCell 4 3 2 2" xfId="15151" xr:uid="{F45191F5-A273-4308-88C4-CA34E5EA1051}"/>
    <cellStyle name="inputCell 4 3 3" xfId="9112" xr:uid="{0DAEFC67-6EE3-4B6C-AD80-983ACCDAEEF9}"/>
    <cellStyle name="inputCell 4 3 3 2" xfId="18165" xr:uid="{CF91BF2A-C7C0-4E3E-9474-101DA31AB1AC}"/>
    <cellStyle name="inputCell 4 3 4" xfId="12133" xr:uid="{D7605E89-B73A-4A81-9524-FBA6086EB91E}"/>
    <cellStyle name="inputCell 4 4" xfId="4090" xr:uid="{3C0340E5-4B0E-4E39-A806-308FBD2224EC}"/>
    <cellStyle name="inputCell 4 4 2" xfId="13143" xr:uid="{3077AAE2-92EB-4B2C-BD09-9A9ECA77E2AD}"/>
    <cellStyle name="inputCell 4 5" xfId="7104" xr:uid="{7256F997-1F32-41D6-BAA8-AC5443816806}"/>
    <cellStyle name="inputCell 4 5 2" xfId="16157" xr:uid="{E1AFEA11-BD9E-42D4-902E-77109D3E49BF}"/>
    <cellStyle name="inputCell 4 6" xfId="10125" xr:uid="{1F1142F3-81C8-492F-B914-F5D4B02A725B}"/>
    <cellStyle name="inputCell 5" xfId="1012" xr:uid="{2EBEACA4-BF94-4C1C-BED1-811F2F45DD13}"/>
    <cellStyle name="inputCell 5 2" xfId="2016" xr:uid="{F6D98FCA-6D70-494D-A59F-2E6F0F968A7D}"/>
    <cellStyle name="inputCell 5 2 2" xfId="5095" xr:uid="{DB68E482-5F8E-4912-940B-04AA6900D09E}"/>
    <cellStyle name="inputCell 5 2 2 2" xfId="14148" xr:uid="{47E4C3F2-9593-4685-84C0-D9723A3AF4F2}"/>
    <cellStyle name="inputCell 5 2 3" xfId="8109" xr:uid="{F41E119B-2AA9-470E-BB41-50BC79DAFB71}"/>
    <cellStyle name="inputCell 5 2 3 2" xfId="17162" xr:uid="{765701E5-A194-4E7B-A840-72EC554FB667}"/>
    <cellStyle name="inputCell 5 2 4" xfId="11130" xr:uid="{ACCB2DFA-4BDF-4874-8C31-014D9AC2D989}"/>
    <cellStyle name="inputCell 5 3" xfId="3020" xr:uid="{F11A05F0-0B75-44D4-873C-7A5B1432EBDA}"/>
    <cellStyle name="inputCell 5 3 2" xfId="6099" xr:uid="{71366A54-669C-4243-BE7D-3D40BAD3AD70}"/>
    <cellStyle name="inputCell 5 3 2 2" xfId="15152" xr:uid="{6C4EECAB-03E9-4E32-BC9B-20BA7D67E12D}"/>
    <cellStyle name="inputCell 5 3 3" xfId="9113" xr:uid="{9CDAA025-35B6-48AE-A56F-59D77154CEAE}"/>
    <cellStyle name="inputCell 5 3 3 2" xfId="18166" xr:uid="{A0125301-3A4C-4508-B98E-9B26C5BF477F}"/>
    <cellStyle name="inputCell 5 3 4" xfId="12134" xr:uid="{1D9F495B-174B-4263-B925-6357CFC680E9}"/>
    <cellStyle name="inputCell 5 4" xfId="4091" xr:uid="{2B551073-3AF5-4A7F-A82E-7AF7092274D7}"/>
    <cellStyle name="inputCell 5 4 2" xfId="13144" xr:uid="{4441FC61-CAC3-4335-AD81-949940DEFF16}"/>
    <cellStyle name="inputCell 5 5" xfId="7105" xr:uid="{C2B85CC8-0E80-4963-B66B-5EB82FBD09C9}"/>
    <cellStyle name="inputCell 5 5 2" xfId="16158" xr:uid="{28E22AF2-6411-43C4-BE64-A55F5E0E4EDE}"/>
    <cellStyle name="inputCell 5 6" xfId="10126" xr:uid="{22B7EC8C-25D1-4162-82F5-1469FF5E992F}"/>
    <cellStyle name="inputCell 6" xfId="1319" xr:uid="{0C8DF41D-1FCA-42FD-9E7C-BA42670EF7D8}"/>
    <cellStyle name="inputCell 6 2" xfId="4398" xr:uid="{A4A80655-EB37-461B-AF26-B9383EECEC7B}"/>
    <cellStyle name="inputCell 6 2 2" xfId="13451" xr:uid="{A2864471-3390-447D-8428-587B61B89883}"/>
    <cellStyle name="inputCell 6 3" xfId="7412" xr:uid="{DE6D7B6E-4C4F-4A15-B08B-D7BA7754DAB2}"/>
    <cellStyle name="inputCell 6 3 2" xfId="16465" xr:uid="{4F753401-C1BA-4849-9D17-8C3A03141C3B}"/>
    <cellStyle name="inputCell 6 4" xfId="10433" xr:uid="{BDA2C9EB-5ED5-4675-8124-F901EB6025B9}"/>
    <cellStyle name="inputCell 7" xfId="2323" xr:uid="{A419764D-4A63-47FE-A41C-70C4C9DCE0A1}"/>
    <cellStyle name="inputCell 7 2" xfId="5402" xr:uid="{26861D0F-A872-48A8-841A-63A32495EE06}"/>
    <cellStyle name="inputCell 7 2 2" xfId="14455" xr:uid="{272B3D83-94D9-40A6-8AA9-54A62701ADFB}"/>
    <cellStyle name="inputCell 7 3" xfId="8416" xr:uid="{14E38F6B-073C-46ED-994C-462C059BA46B}"/>
    <cellStyle name="inputCell 7 3 2" xfId="17469" xr:uid="{AF86C7AD-BFD5-4F0A-A1F4-AC795BF16B6C}"/>
    <cellStyle name="inputCell 7 4" xfId="11437" xr:uid="{181669B8-1330-4D68-A072-2BE78FF254CA}"/>
    <cellStyle name="inputCell 8" xfId="3392" xr:uid="{317082E5-4C08-4F04-99E6-D582FA2A184A}"/>
    <cellStyle name="inputCell 8 2" xfId="12445" xr:uid="{81F9EA1B-F29B-4384-84C3-E3F667C7AF5D}"/>
    <cellStyle name="inputCell 9" xfId="6406" xr:uid="{F2EB306A-C2D5-4F64-A16C-B767149EDAAD}"/>
    <cellStyle name="inputCell 9 2" xfId="15459" xr:uid="{F4240CF1-2688-4FFE-B994-1BC3E0D375EE}"/>
    <cellStyle name="Linked Cell 2" xfId="63" xr:uid="{FB8B8F82-08B4-489D-BFCB-BB9ECAE81E2D}"/>
    <cellStyle name="Linked Cell 2 2" xfId="3304" xr:uid="{ECFADA59-7DE7-4CB9-9A72-92ACF5C78D9A}"/>
    <cellStyle name="Linked Cell 2 3" xfId="3291" xr:uid="{6B8E66A6-694E-4D0B-B51E-EF49D7B71348}"/>
    <cellStyle name="Moeda 2" xfId="3259" xr:uid="{2E272F27-0CD8-4A61-9901-516E570767D7}"/>
    <cellStyle name="Moeda 2 2" xfId="12368" xr:uid="{321F9B7B-469E-4249-9CED-A1E5F3B3C3E1}"/>
    <cellStyle name="Neutral 2" xfId="250" xr:uid="{59371E57-2774-44B4-8339-E0AFF29EE622}"/>
    <cellStyle name="Neutral 2 2" xfId="3292" xr:uid="{0941674B-47B5-42B7-9B46-24A81D650248}"/>
    <cellStyle name="Neutro" xfId="12" builtinId="28" customBuiltin="1"/>
    <cellStyle name="Normal" xfId="0" builtinId="0"/>
    <cellStyle name="Normal - Style1" xfId="234" xr:uid="{73BE68AA-3AA1-44F7-A1D1-C44824CF581A}"/>
    <cellStyle name="Normal - Style1 11" xfId="202" xr:uid="{81453578-1188-4C48-8262-F26CF963CA14}"/>
    <cellStyle name="Normal 10" xfId="206" xr:uid="{3A33C3E3-F815-4076-93D2-4B7973A4B5DB}"/>
    <cellStyle name="Normal 10 2" xfId="75" xr:uid="{89FDD454-30B1-4BBA-BF54-C87B1FBD5194}"/>
    <cellStyle name="Normal 10 2 2" xfId="294" xr:uid="{38AACA33-39F5-427B-BECE-47354D1634DE}"/>
    <cellStyle name="Normal 10 3" xfId="273" xr:uid="{3D575FBD-0AAE-463B-BF04-AF2FB264EF2C}"/>
    <cellStyle name="Normal 10 4" xfId="312" xr:uid="{2A04D57C-5264-4BE7-B2DF-C0C2FEB72AC4}"/>
    <cellStyle name="Normal 10 5" xfId="314" xr:uid="{AE15ECC3-755B-4970-9E26-F1D4D5B51C9F}"/>
    <cellStyle name="Normal 100" xfId="171" xr:uid="{DBA1A38D-F54E-4FBC-8C1C-64E88A846E5C}"/>
    <cellStyle name="Normal 102" xfId="170" xr:uid="{D6867191-5203-4BA4-BD16-E21023926DF1}"/>
    <cellStyle name="Normal 104" xfId="169" xr:uid="{B85DE331-1CE1-46ED-A2D7-DDCDC93FE31B}"/>
    <cellStyle name="Normal 106 2" xfId="251" xr:uid="{5490C954-4C80-4AA3-8A7D-10E762D5C948}"/>
    <cellStyle name="Normal 106 2 2 2" xfId="194" xr:uid="{7420E47E-ECE9-420C-98E3-3A05445B4BA3}"/>
    <cellStyle name="Normal 11" xfId="229" xr:uid="{9B690E67-2A22-40B2-8AAB-DD72411DEC18}"/>
    <cellStyle name="Normal 11 2" xfId="285" xr:uid="{65BD0EEA-A168-4DC0-9BFC-F28A3DBF66AB}"/>
    <cellStyle name="Normal 11 3" xfId="297" xr:uid="{674B49E8-9DE9-4103-B345-5F8E6C4D96F1}"/>
    <cellStyle name="Normal 11 4" xfId="310" xr:uid="{71335E11-EBBF-4E1A-8D52-E5417E698293}"/>
    <cellStyle name="Normal 12" xfId="193" xr:uid="{1FC2FF06-52D8-47D6-9028-9651B8522A8A}"/>
    <cellStyle name="Normal 12 2" xfId="286" xr:uid="{0F28A62E-A97C-4635-BFC8-D161C4480F78}"/>
    <cellStyle name="Normal 13" xfId="224" xr:uid="{5972DFB4-170F-4882-8FA2-2FC64F8C2FA4}"/>
    <cellStyle name="Normal 13 2" xfId="289" xr:uid="{80FA0572-71A9-4BA7-A5DB-FDDE4B3A7B53}"/>
    <cellStyle name="Normal 14" xfId="228" xr:uid="{253DED02-BB66-4852-AF32-E55FBD91888F}"/>
    <cellStyle name="Normal 14 2" xfId="290" xr:uid="{007FE968-E8D8-444D-9125-706510FF17E3}"/>
    <cellStyle name="Normal 15" xfId="252" xr:uid="{3A751B0F-E871-40D5-BDD8-602BDBDBE86E}"/>
    <cellStyle name="Normal 16" xfId="253" xr:uid="{CB338446-9429-4BD7-B333-65A70D1F1AD8}"/>
    <cellStyle name="Normal 16 2" xfId="293" xr:uid="{BE69F4E4-4F64-4B9C-A7BB-9B8D7F786F3A}"/>
    <cellStyle name="Normal 17" xfId="258" xr:uid="{09311D4A-1586-45F5-90AB-3ACA5131A46B}"/>
    <cellStyle name="Normal 18" xfId="260" xr:uid="{6B4D281D-5412-4384-88DA-7DFC8E0C6CDA}"/>
    <cellStyle name="Normal 19" xfId="261" xr:uid="{C7DC6F89-7E69-4CD5-9E12-33A2F97B7548}"/>
    <cellStyle name="Normal 2" xfId="48" xr:uid="{4F86A0D0-61CA-44DF-B823-9063D5EBDD3B}"/>
    <cellStyle name="Normal 2 10" xfId="368" xr:uid="{B19D4C21-CF19-4D52-B58D-7086365E10BC}"/>
    <cellStyle name="Normal 2 11" xfId="404" xr:uid="{59E158F0-EAF2-4B9D-868F-15EA38543EA6}"/>
    <cellStyle name="Normal 2 12" xfId="3255" xr:uid="{1ECBC322-0719-4BDD-81A8-6537C5054F4C}"/>
    <cellStyle name="Normal 2 13" xfId="18403" xr:uid="{6F1C6A3B-84EA-4AA7-AFFA-71B68392118A}"/>
    <cellStyle name="Normal 2 14" xfId="53" xr:uid="{195234C0-487D-4176-A60B-FB3E527C73CA}"/>
    <cellStyle name="Normal 2 16 2" xfId="175" xr:uid="{BB4094C3-C63E-4FF3-B020-597DB4BC26B9}"/>
    <cellStyle name="Normal 2 2" xfId="49" xr:uid="{E4E7A356-1BFB-4F17-B2DC-D5DBF7C2BE72}"/>
    <cellStyle name="Normal 2 2 2" xfId="160" xr:uid="{DEE93DAF-258E-478A-A654-431F890DFDC7}"/>
    <cellStyle name="Normal 2 2 2 2" xfId="280" xr:uid="{4070C54D-810B-45E7-8ED5-A7C37D50A70C}"/>
    <cellStyle name="Normal 2 2 2 3" xfId="214" xr:uid="{DA6A5E3B-76C0-4356-AF39-62A0D373A388}"/>
    <cellStyle name="Normal 2 2 2 4" xfId="162" xr:uid="{FB6CB1FC-A351-43FF-A358-152768A9747D}"/>
    <cellStyle name="Normal 2 2 3" xfId="236" xr:uid="{DF99AC62-26B5-41CC-915A-ABA46AE657D5}"/>
    <cellStyle name="Normal 2 2 4" xfId="264" xr:uid="{EB3EF8E8-1373-4DD4-A833-7B3E8584E494}"/>
    <cellStyle name="Normal 2 2 5" xfId="407" xr:uid="{13EAA895-58FF-4485-ACA5-16C97788D066}"/>
    <cellStyle name="Normal 2 2 6" xfId="394" xr:uid="{7B021F70-C746-4859-B8D9-3600384D7992}"/>
    <cellStyle name="Normal 2 2 7" xfId="58" xr:uid="{AFCBF79C-84E4-49E7-A10B-8ED2AB083E23}"/>
    <cellStyle name="Normal 2 3" xfId="55" xr:uid="{C34B4542-E7F5-4D1B-B08D-83DD07D31060}"/>
    <cellStyle name="Normal 2 3 2" xfId="254" xr:uid="{1426681B-204D-46CB-A7AF-132190507934}"/>
    <cellStyle name="Normal 2 3 2 2" xfId="311" xr:uid="{05561EF0-F52A-4A5D-9AEF-B18E80B5032A}"/>
    <cellStyle name="Normal 2 4" xfId="149" xr:uid="{BB4C25C0-12F4-40BA-B352-5153747D598C}"/>
    <cellStyle name="Normal 2 4 2" xfId="279" xr:uid="{7912678F-9954-49CD-8082-56BDD350AA5E}"/>
    <cellStyle name="Normal 2 4 2 2 2" xfId="150" xr:uid="{DF75B62B-7433-4C47-BC01-E5D8A8B247CF}"/>
    <cellStyle name="Normal 2 5" xfId="172" xr:uid="{B59A8550-22D6-4B24-A318-ABE7E5CB9BFA}"/>
    <cellStyle name="Normal 2 6" xfId="213" xr:uid="{93A9C62A-4591-49CE-8AC0-C8CB9AA4A8A9}"/>
    <cellStyle name="Normal 2 7" xfId="257" xr:uid="{65C72410-F364-4703-99F3-8D6827CBAF26}"/>
    <cellStyle name="Normal 2 8" xfId="287" xr:uid="{EF913DE9-9E4E-438F-9FDB-859832228D60}"/>
    <cellStyle name="Normal 2 9" xfId="262" xr:uid="{16A2D36D-D9EF-4DD2-803E-2DE8338A5705}"/>
    <cellStyle name="Normal 20" xfId="196" xr:uid="{A618FAEE-E4DB-4C7B-B5D3-C78706D35E7E}"/>
    <cellStyle name="Normal 20 2" xfId="313" xr:uid="{CAD53C14-951B-4D97-9066-3D62B1755F4D}"/>
    <cellStyle name="Normal 21" xfId="299" xr:uid="{6B8B18F4-88C2-4DA6-8B48-7E115DAF1024}"/>
    <cellStyle name="Normal 22" xfId="244" xr:uid="{98F71BE2-6BDE-4732-9877-CCCCC8B709E3}"/>
    <cellStyle name="Normal 23" xfId="301" xr:uid="{2D52D864-9F8A-4E71-8228-1E71567BD52A}"/>
    <cellStyle name="Normal 24" xfId="302" xr:uid="{D3123965-32CE-4128-AFB5-5409A8AE28CE}"/>
    <cellStyle name="Normal 25" xfId="306" xr:uid="{945BFCF6-C807-42C6-A4FB-F88837BDBB0C}"/>
    <cellStyle name="Normal 26" xfId="315" xr:uid="{B18736AC-DD9C-486A-8F87-999C754068E8}"/>
    <cellStyle name="Normal 27" xfId="316" xr:uid="{BF90CF0D-80C2-4F69-98C3-FFDE0A6F07B3}"/>
    <cellStyle name="Normal 28" xfId="205" xr:uid="{4650E7D1-FFC0-44B4-AEA8-3B3286D36E14}"/>
    <cellStyle name="Normal 29" xfId="216" xr:uid="{D18D8F7D-2275-4306-B648-4535F3A194F0}"/>
    <cellStyle name="Normal 3" xfId="52" xr:uid="{B503FC08-B5EF-42E9-8152-63620318B979}"/>
    <cellStyle name="Normal 3 2" xfId="76" xr:uid="{C4B88A9B-5DBC-4D45-B1EF-51652F5D0737}"/>
    <cellStyle name="Normal 3 2 2" xfId="256" xr:uid="{FD8C61D8-6CC1-4F8F-B195-9D8CAEE5C1A9}"/>
    <cellStyle name="Normal 3 2 3" xfId="3299" xr:uid="{B1AEB102-2923-4850-9AB0-6CB6060A7878}"/>
    <cellStyle name="Normal 3 3" xfId="155" xr:uid="{F071FB34-ED82-483A-A51F-D8CF473923CD}"/>
    <cellStyle name="Normal 3 3 2" xfId="255" xr:uid="{C52A2633-DB53-4336-B665-623ED7B6B87D}"/>
    <cellStyle name="Normal 3 3 3" xfId="185" xr:uid="{3E7CE552-B0E3-456F-8076-3841A985D5DA}"/>
    <cellStyle name="Normal 3 3 4" xfId="3312" xr:uid="{1CE3037F-BCAC-4D84-8CAA-CF75DCEDB5EB}"/>
    <cellStyle name="Normal 3 4" xfId="215" xr:uid="{ACD2BE02-B87D-4B38-B24A-B0DB0BD502CD}"/>
    <cellStyle name="Normal 3 5" xfId="207" xr:uid="{B47D01F6-13AC-4B8F-BBD7-9D2CAC4DA5DF}"/>
    <cellStyle name="Normal 3 53" xfId="308" xr:uid="{2C5114CD-21E4-452F-B3F2-DCDFA774EDBA}"/>
    <cellStyle name="Normal 3 6" xfId="163" xr:uid="{172B9326-05DD-4F5F-A0B6-AAD6D34DBC5B}"/>
    <cellStyle name="Normal 3 7" xfId="403" xr:uid="{315619B0-83C0-4914-AF51-C2FD40A5521D}"/>
    <cellStyle name="Normal 30" xfId="317" xr:uid="{D28F33D5-F273-4EE8-91FE-DFDF93EB27FC}"/>
    <cellStyle name="Normal 31" xfId="359" xr:uid="{88E3BE3C-FB5A-4F91-89E8-473A7D18368D}"/>
    <cellStyle name="Normal 32" xfId="364" xr:uid="{030473EE-32F6-49CC-A75F-25FFFE66A5AF}"/>
    <cellStyle name="Normal 33" xfId="376" xr:uid="{F15074D7-D4CB-49B1-B325-36231FC7AFF9}"/>
    <cellStyle name="Normal 34" xfId="239" xr:uid="{C21D0A89-C52B-440C-9A67-D3E9C2122990}"/>
    <cellStyle name="Normal 35" xfId="362" xr:uid="{D775F620-FE55-4256-A7D7-39D1EFCB746D}"/>
    <cellStyle name="Normal 36" xfId="372" xr:uid="{C1E8B242-0188-49F7-9D3D-B10667D696CB}"/>
    <cellStyle name="Normal 37" xfId="369" xr:uid="{3F07E651-1803-4BDA-9429-B0F6D2E42D96}"/>
    <cellStyle name="Normal 38" xfId="365" xr:uid="{320358B9-ADC9-4BDB-BBAB-03B6EA6C8E0D}"/>
    <cellStyle name="Normal 39" xfId="375" xr:uid="{463BD59A-B775-4C0D-A807-E58ACD6DD038}"/>
    <cellStyle name="Normal 4" xfId="89" xr:uid="{28735FA1-B2E2-4BF2-B304-6352F898DFAB}"/>
    <cellStyle name="Normal 4 2" xfId="235" xr:uid="{308A7F79-680C-4678-A6A0-E5EF78DC7EF8}"/>
    <cellStyle name="Normal 4 2 2" xfId="3315" xr:uid="{1AFC72E1-D8B9-4F92-A5E6-A11A3D39119E}"/>
    <cellStyle name="Normal 4 3" xfId="263" xr:uid="{FFA0A714-EA2E-430E-86DF-A751FC21B301}"/>
    <cellStyle name="Normal 4 4" xfId="192" xr:uid="{D5D15EC6-702F-4DBE-864C-D1B1B3C885C8}"/>
    <cellStyle name="Normal 4 5" xfId="416" xr:uid="{D75A338C-E072-4B3E-9547-1721A4D668E4}"/>
    <cellStyle name="Normal 4 6" xfId="398" xr:uid="{78B96D56-065B-4BA8-9A4B-553E2DB78D84}"/>
    <cellStyle name="Normal 4 7" xfId="3258" xr:uid="{E4DFD411-4159-4A85-B7F5-C1EB9C03CE2A}"/>
    <cellStyle name="Normal 40" xfId="382" xr:uid="{FD312A70-FE2A-4FE8-9170-238737EE843B}"/>
    <cellStyle name="Normal 40 10 2 2" xfId="168" xr:uid="{27BF3E49-DAAD-4FF1-A094-55C2D1A0B9AF}"/>
    <cellStyle name="Normal 41" xfId="384" xr:uid="{F447B678-138C-4123-9666-E2E822609A14}"/>
    <cellStyle name="Normal 42" xfId="387" xr:uid="{40A28D48-9A44-429C-A8FA-D67C0F623556}"/>
    <cellStyle name="Normal 5" xfId="51" xr:uid="{1F63B81A-5F61-4D5C-9A3B-AD667C94CC06}"/>
    <cellStyle name="Normal 5 2" xfId="152" xr:uid="{ED42981E-02E9-4CA8-A17A-74559A95D44F}"/>
    <cellStyle name="Normal 5 2 2" xfId="269" xr:uid="{A0770190-95A7-4F85-9809-16CF89C74952}"/>
    <cellStyle name="Normal 5 3" xfId="295" xr:uid="{D5428B5B-3D90-4DD1-B2BB-B373F98C7335}"/>
    <cellStyle name="Normal 5 4" xfId="210" xr:uid="{FBD49B68-B651-4EC1-95EC-99BF97B7DABB}"/>
    <cellStyle name="Normal 5 5" xfId="200" xr:uid="{C8E8AEAE-FC4E-4CFF-8A33-421C12BC711C}"/>
    <cellStyle name="Normal 5 6" xfId="402" xr:uid="{B3135C08-62A6-42FA-9154-29586E243D20}"/>
    <cellStyle name="Normal 5 7" xfId="3260" xr:uid="{9806F53A-BFE9-4CED-BA5C-32F0C270868B}"/>
    <cellStyle name="Normal 6" xfId="159" xr:uid="{A2E44862-7002-420F-8D41-54F86B4F6BFB}"/>
    <cellStyle name="Normal 6 2" xfId="276" xr:uid="{10B9C1F4-C2FE-4999-8F84-5A592FF8A497}"/>
    <cellStyle name="Normal 6 2 2" xfId="3314" xr:uid="{E67BC6A9-8261-473F-846A-96B192D76215}"/>
    <cellStyle name="Normal 6 3" xfId="3293" xr:uid="{D4D94EA7-E4A7-447F-8AC4-CC43430EC713}"/>
    <cellStyle name="Normal 63" xfId="246" xr:uid="{2C6C3922-CBDD-4D05-805D-2C2E9FC72CC2}"/>
    <cellStyle name="Normal 69" xfId="248" xr:uid="{587786BC-B0FB-4C77-B9DB-D3719904846A}"/>
    <cellStyle name="Normal 7" xfId="212" xr:uid="{C9DD990F-39EF-4C73-B6E0-9E97790C6370}"/>
    <cellStyle name="Normal 7 2" xfId="278" xr:uid="{11764223-C4CA-4B5C-A192-5CF653A6C1C1}"/>
    <cellStyle name="Normal 7 2 2" xfId="242" xr:uid="{FB397235-0B0F-4F1D-B85E-8C4C50C63717}"/>
    <cellStyle name="Normal 7 2 2 10" xfId="9450" xr:uid="{19F18CCF-C3FB-4F95-8817-519F0D6B9603}"/>
    <cellStyle name="Normal 7 2 2 2" xfId="348" xr:uid="{509A8561-3427-4A3E-80B0-EA1EA313E2CD}"/>
    <cellStyle name="Normal 7 2 2 2 2" xfId="546" xr:uid="{4EE72959-0018-4D88-8E9A-ABEB02DF1543}"/>
    <cellStyle name="Normal 7 2 2 2 2 2" xfId="1013" xr:uid="{C41C2526-6FA6-473A-A863-389D4A4EDDD6}"/>
    <cellStyle name="Normal 7 2 2 2 2 2 2" xfId="2017" xr:uid="{BAC3B180-AEC0-4372-9323-67DCA0A6B7E3}"/>
    <cellStyle name="Normal 7 2 2 2 2 2 2 2" xfId="5096" xr:uid="{3303E7F1-1A91-4488-BFB2-BF56BF2B7F6F}"/>
    <cellStyle name="Normal 7 2 2 2 2 2 2 2 2" xfId="14149" xr:uid="{58A58424-3C68-47F2-B778-ACA60194CCEB}"/>
    <cellStyle name="Normal 7 2 2 2 2 2 2 3" xfId="8110" xr:uid="{85B39576-3069-47EF-B2F4-6F19B7DFEA0F}"/>
    <cellStyle name="Normal 7 2 2 2 2 2 2 3 2" xfId="17163" xr:uid="{2938BE0E-5A92-4890-AB51-A6F73E6A5D58}"/>
    <cellStyle name="Normal 7 2 2 2 2 2 2 4" xfId="11131" xr:uid="{A51D4824-2E05-445D-8117-EE39FB020961}"/>
    <cellStyle name="Normal 7 2 2 2 2 2 3" xfId="3021" xr:uid="{9C4333B5-A5A4-43A2-84A3-2B889845B0ED}"/>
    <cellStyle name="Normal 7 2 2 2 2 2 3 2" xfId="6100" xr:uid="{E4493D8B-BD5B-4376-B7CC-9EE3BDF8BF2B}"/>
    <cellStyle name="Normal 7 2 2 2 2 2 3 2 2" xfId="15153" xr:uid="{9E867CB7-6C78-4F36-92DB-6F7FE4C80808}"/>
    <cellStyle name="Normal 7 2 2 2 2 2 3 3" xfId="9114" xr:uid="{9C2DAAD3-2C34-45B4-8125-2147739E172A}"/>
    <cellStyle name="Normal 7 2 2 2 2 2 3 3 2" xfId="18167" xr:uid="{13BB6CF4-555B-4A20-87FC-C3A2B7EACC4B}"/>
    <cellStyle name="Normal 7 2 2 2 2 2 3 4" xfId="12135" xr:uid="{7AD5B2A4-88D6-4779-9820-A26F4C5E63BA}"/>
    <cellStyle name="Normal 7 2 2 2 2 2 4" xfId="4092" xr:uid="{F186AA6E-229F-459D-901C-EB57212A32D7}"/>
    <cellStyle name="Normal 7 2 2 2 2 2 4 2" xfId="13145" xr:uid="{D8AC3F2B-DBF5-4652-85D0-D07211E84231}"/>
    <cellStyle name="Normal 7 2 2 2 2 2 5" xfId="7106" xr:uid="{603DF4CB-F256-4174-A69E-11EFD0305E49}"/>
    <cellStyle name="Normal 7 2 2 2 2 2 5 2" xfId="16159" xr:uid="{15F115C3-F3A2-419D-9ABC-8F981F4DF94F}"/>
    <cellStyle name="Normal 7 2 2 2 2 2 6" xfId="10127" xr:uid="{285CAB85-AD80-4609-8405-257D57A4CF6A}"/>
    <cellStyle name="Normal 7 2 2 2 2 3" xfId="1014" xr:uid="{99FFEAFC-A456-43ED-B6F3-8290A33D632F}"/>
    <cellStyle name="Normal 7 2 2 2 2 3 2" xfId="2018" xr:uid="{3BB31053-B7BA-49AB-9041-6AB4032F9D86}"/>
    <cellStyle name="Normal 7 2 2 2 2 3 2 2" xfId="5097" xr:uid="{11BF6CC9-4941-4684-BBE3-5BE7DECB1140}"/>
    <cellStyle name="Normal 7 2 2 2 2 3 2 2 2" xfId="14150" xr:uid="{DFB63A57-D740-48CE-8D79-9D3719473BF9}"/>
    <cellStyle name="Normal 7 2 2 2 2 3 2 3" xfId="8111" xr:uid="{3F502752-5F23-4E58-A7C0-AEF8A599998A}"/>
    <cellStyle name="Normal 7 2 2 2 2 3 2 3 2" xfId="17164" xr:uid="{EB61EB76-8D1F-4BD7-9C72-6B1071671434}"/>
    <cellStyle name="Normal 7 2 2 2 2 3 2 4" xfId="11132" xr:uid="{AEB80832-B7ED-4788-9713-FABE9ABDC219}"/>
    <cellStyle name="Normal 7 2 2 2 2 3 3" xfId="3022" xr:uid="{7DEA2417-7BEF-4F66-B337-1F8A1DDAC356}"/>
    <cellStyle name="Normal 7 2 2 2 2 3 3 2" xfId="6101" xr:uid="{F04C967A-8996-4848-8B63-B67D4C630B46}"/>
    <cellStyle name="Normal 7 2 2 2 2 3 3 2 2" xfId="15154" xr:uid="{3D67DFC8-471D-476D-A964-5CC2637EFCD2}"/>
    <cellStyle name="Normal 7 2 2 2 2 3 3 3" xfId="9115" xr:uid="{0B0F86FC-08B2-48EB-9A69-6ABD035D413A}"/>
    <cellStyle name="Normal 7 2 2 2 2 3 3 3 2" xfId="18168" xr:uid="{2B3DDC75-20A1-4659-AECE-9C9B0041E4A7}"/>
    <cellStyle name="Normal 7 2 2 2 2 3 3 4" xfId="12136" xr:uid="{B726D1DB-5C3D-499D-83E2-64C7604B9FE0}"/>
    <cellStyle name="Normal 7 2 2 2 2 3 4" xfId="4093" xr:uid="{04BA8457-47F6-42B1-B990-764E7B2113D4}"/>
    <cellStyle name="Normal 7 2 2 2 2 3 4 2" xfId="13146" xr:uid="{314DEEBC-B7E7-452D-8ED2-65D31DE1EA53}"/>
    <cellStyle name="Normal 7 2 2 2 2 3 5" xfId="7107" xr:uid="{12D6AB57-8989-49ED-8A41-B16B91293265}"/>
    <cellStyle name="Normal 7 2 2 2 2 3 5 2" xfId="16160" xr:uid="{9DD01BC9-39D8-4CC1-8C4E-F357AA682C01}"/>
    <cellStyle name="Normal 7 2 2 2 2 3 6" xfId="10128" xr:uid="{034066BD-5833-4F4D-8660-2331358F6D3F}"/>
    <cellStyle name="Normal 7 2 2 2 2 4" xfId="1553" xr:uid="{467E8F6D-5526-4506-9CEE-9655D3502BBC}"/>
    <cellStyle name="Normal 7 2 2 2 2 4 2" xfId="4632" xr:uid="{F7760A4E-0463-44EF-A27C-54E29A740920}"/>
    <cellStyle name="Normal 7 2 2 2 2 4 2 2" xfId="13685" xr:uid="{5BA7B51F-0ADF-4831-99F6-376AA2BBF5C8}"/>
    <cellStyle name="Normal 7 2 2 2 2 4 3" xfId="7646" xr:uid="{A0C7F9D1-76D6-40C7-A679-EB5193EF3B7A}"/>
    <cellStyle name="Normal 7 2 2 2 2 4 3 2" xfId="16699" xr:uid="{1C9AC85F-F97B-4559-B94F-E81845BFF845}"/>
    <cellStyle name="Normal 7 2 2 2 2 4 4" xfId="10667" xr:uid="{225FB846-B3F0-422A-9B7E-EFFF4817FDB5}"/>
    <cellStyle name="Normal 7 2 2 2 2 5" xfId="2557" xr:uid="{BA718A94-5013-45F8-A2D3-B19C47CCDDF0}"/>
    <cellStyle name="Normal 7 2 2 2 2 5 2" xfId="5636" xr:uid="{A3405EC6-3E17-44F0-AA5A-F42BA4CF3F45}"/>
    <cellStyle name="Normal 7 2 2 2 2 5 2 2" xfId="14689" xr:uid="{82C48E52-ED50-4DDD-A31D-A944C69DF365}"/>
    <cellStyle name="Normal 7 2 2 2 2 5 3" xfId="8650" xr:uid="{22BB1658-E4EB-43CE-91C4-BCA16106A512}"/>
    <cellStyle name="Normal 7 2 2 2 2 5 3 2" xfId="17703" xr:uid="{4C5ACA62-DF82-4DC0-B85C-450FCF9E7C13}"/>
    <cellStyle name="Normal 7 2 2 2 2 5 4" xfId="11671" xr:uid="{46EC7A53-8420-49EC-87A5-FF4A31C70BE2}"/>
    <cellStyle name="Normal 7 2 2 2 2 6" xfId="3627" xr:uid="{37DFFCD0-E9A1-461D-BB5D-77C474F8F66B}"/>
    <cellStyle name="Normal 7 2 2 2 2 6 2" xfId="12680" xr:uid="{F68EF5F1-F96C-48B1-9CD6-8A6774E3583B}"/>
    <cellStyle name="Normal 7 2 2 2 2 7" xfId="6641" xr:uid="{866EBF9C-F753-4F0D-B5DE-3D080C4FB534}"/>
    <cellStyle name="Normal 7 2 2 2 2 7 2" xfId="15694" xr:uid="{4EAF7C41-AEC6-4BB0-94FB-0CA8FC20586D}"/>
    <cellStyle name="Normal 7 2 2 2 2 8" xfId="9661" xr:uid="{F267CF71-D5C8-4314-9A4B-3C83CDD63D80}"/>
    <cellStyle name="Normal 7 2 2 2 3" xfId="1015" xr:uid="{5914201A-0872-40BE-9663-2996593A9DF6}"/>
    <cellStyle name="Normal 7 2 2 2 3 2" xfId="2019" xr:uid="{151002B4-2630-4E01-B14E-03B8739A1B96}"/>
    <cellStyle name="Normal 7 2 2 2 3 2 2" xfId="5098" xr:uid="{84DDAC23-7896-489D-82C5-35912B1D0E6F}"/>
    <cellStyle name="Normal 7 2 2 2 3 2 2 2" xfId="14151" xr:uid="{76CB8CAA-9415-4C5D-8D7C-369D41B666B7}"/>
    <cellStyle name="Normal 7 2 2 2 3 2 3" xfId="8112" xr:uid="{91641DC2-F24D-4D7B-8A2D-80BC9AD23A56}"/>
    <cellStyle name="Normal 7 2 2 2 3 2 3 2" xfId="17165" xr:uid="{44ED603F-7701-4FC9-826B-C7FBDF50865D}"/>
    <cellStyle name="Normal 7 2 2 2 3 2 4" xfId="11133" xr:uid="{CF3FB004-25AA-497B-999B-DFCFF15F5739}"/>
    <cellStyle name="Normal 7 2 2 2 3 3" xfId="3023" xr:uid="{98E23B9D-BFCE-4467-A6D5-E1D8D74FC62D}"/>
    <cellStyle name="Normal 7 2 2 2 3 3 2" xfId="6102" xr:uid="{59521A7B-76A4-4685-A7B0-D363E642BB2A}"/>
    <cellStyle name="Normal 7 2 2 2 3 3 2 2" xfId="15155" xr:uid="{50A8CE57-3CF9-4CBD-B321-FC668B7AE02F}"/>
    <cellStyle name="Normal 7 2 2 2 3 3 3" xfId="9116" xr:uid="{9A3D8D85-8B5B-4598-B009-FE76DF30F8F9}"/>
    <cellStyle name="Normal 7 2 2 2 3 3 3 2" xfId="18169" xr:uid="{23982238-4832-4EF0-9F04-5186F53A2C0F}"/>
    <cellStyle name="Normal 7 2 2 2 3 3 4" xfId="12137" xr:uid="{7EE23976-E190-4323-955A-8F7EA337AB16}"/>
    <cellStyle name="Normal 7 2 2 2 3 4" xfId="4094" xr:uid="{C4579A3A-14E5-4FBC-897E-0A921066429A}"/>
    <cellStyle name="Normal 7 2 2 2 3 4 2" xfId="13147" xr:uid="{56BC1835-B1BB-4893-B00D-C4EC00271745}"/>
    <cellStyle name="Normal 7 2 2 2 3 5" xfId="7108" xr:uid="{20119E9E-A5F9-4B47-8187-C01F4D59715B}"/>
    <cellStyle name="Normal 7 2 2 2 3 5 2" xfId="16161" xr:uid="{47D86335-9C94-41E8-A867-3BBDA4ACA676}"/>
    <cellStyle name="Normal 7 2 2 2 3 6" xfId="10129" xr:uid="{85C7BD04-1BD1-4C63-87AD-035016639382}"/>
    <cellStyle name="Normal 7 2 2 2 4" xfId="1016" xr:uid="{6FCAEC41-E1AB-44F9-A166-50AFE825C552}"/>
    <cellStyle name="Normal 7 2 2 2 4 2" xfId="2020" xr:uid="{59AE8399-0ED4-40A8-A7F7-B79C9A56EA66}"/>
    <cellStyle name="Normal 7 2 2 2 4 2 2" xfId="5099" xr:uid="{09246CB7-C2E4-4B73-9700-700D8AAE3539}"/>
    <cellStyle name="Normal 7 2 2 2 4 2 2 2" xfId="14152" xr:uid="{3F15E81A-D8AF-4422-9C0C-0F942C3D785E}"/>
    <cellStyle name="Normal 7 2 2 2 4 2 3" xfId="8113" xr:uid="{ECD9A0A0-00DD-445E-9985-B214046F5CE3}"/>
    <cellStyle name="Normal 7 2 2 2 4 2 3 2" xfId="17166" xr:uid="{D8F140B7-DFCA-4DFE-ADAA-091C8EB07A3E}"/>
    <cellStyle name="Normal 7 2 2 2 4 2 4" xfId="11134" xr:uid="{30C81B82-54A0-47AB-859C-A84A84E14F07}"/>
    <cellStyle name="Normal 7 2 2 2 4 3" xfId="3024" xr:uid="{A94BDCFC-98C8-4472-9621-5D3568053371}"/>
    <cellStyle name="Normal 7 2 2 2 4 3 2" xfId="6103" xr:uid="{156FE3B1-32DB-4A56-8EB9-2761844A2903}"/>
    <cellStyle name="Normal 7 2 2 2 4 3 2 2" xfId="15156" xr:uid="{0BCC4676-9378-4964-B21E-AFCD0EB6ED21}"/>
    <cellStyle name="Normal 7 2 2 2 4 3 3" xfId="9117" xr:uid="{DC23F2B4-E34B-494A-80B5-4785445CFC57}"/>
    <cellStyle name="Normal 7 2 2 2 4 3 3 2" xfId="18170" xr:uid="{C3A6B520-114E-4E90-99A4-94A9E465DF4D}"/>
    <cellStyle name="Normal 7 2 2 2 4 3 4" xfId="12138" xr:uid="{D87780B3-3C9E-45EF-877E-3065BA3201A2}"/>
    <cellStyle name="Normal 7 2 2 2 4 4" xfId="4095" xr:uid="{6BBA8BF9-4F5E-47B2-B8D1-B2980E6F3BD0}"/>
    <cellStyle name="Normal 7 2 2 2 4 4 2" xfId="13148" xr:uid="{349A4EAB-80C5-476A-AA7D-0A0734D33A30}"/>
    <cellStyle name="Normal 7 2 2 2 4 5" xfId="7109" xr:uid="{0C65D9CA-C95B-401B-A39B-93EA5DB3371C}"/>
    <cellStyle name="Normal 7 2 2 2 4 5 2" xfId="16162" xr:uid="{509DDEA8-CCB6-4786-AE31-0EA624815D08}"/>
    <cellStyle name="Normal 7 2 2 2 4 6" xfId="10130" xr:uid="{747FB031-90E7-453B-B4BE-391302DDAD0B}"/>
    <cellStyle name="Normal 7 2 2 2 5" xfId="1382" xr:uid="{EBB836F5-B322-4FDA-A521-AF8ADCF60948}"/>
    <cellStyle name="Normal 7 2 2 2 5 2" xfId="4461" xr:uid="{9E98165C-F983-4EC0-B3D9-CB8965088942}"/>
    <cellStyle name="Normal 7 2 2 2 5 2 2" xfId="13514" xr:uid="{86538E47-741E-4A8C-8DAD-F3A61B9B00AE}"/>
    <cellStyle name="Normal 7 2 2 2 5 3" xfId="7475" xr:uid="{466493A3-A486-46D7-89DB-25969A3CEEE1}"/>
    <cellStyle name="Normal 7 2 2 2 5 3 2" xfId="16528" xr:uid="{F02D0626-B29A-4231-A05F-5AF2AC4CFA13}"/>
    <cellStyle name="Normal 7 2 2 2 5 4" xfId="10496" xr:uid="{51A6E2ED-91DE-4470-AF26-78AA6EB207CE}"/>
    <cellStyle name="Normal 7 2 2 2 6" xfId="2386" xr:uid="{EE820968-0F8E-4813-A0A0-FC4A37800C44}"/>
    <cellStyle name="Normal 7 2 2 2 6 2" xfId="5465" xr:uid="{E3B17F7C-D55B-453B-AC7D-65AFCC050462}"/>
    <cellStyle name="Normal 7 2 2 2 6 2 2" xfId="14518" xr:uid="{1EDEE0E1-6E0A-4DF3-85A8-56194D2A1F40}"/>
    <cellStyle name="Normal 7 2 2 2 6 3" xfId="8479" xr:uid="{878BAEB0-6A72-4B15-919F-B30476F6046B}"/>
    <cellStyle name="Normal 7 2 2 2 6 3 2" xfId="17532" xr:uid="{DA5F1D2E-774A-4195-A60C-0CB68CAA18C8}"/>
    <cellStyle name="Normal 7 2 2 2 6 4" xfId="11500" xr:uid="{A44D68CE-1E4C-4402-B4E2-A79FDE309D42}"/>
    <cellStyle name="Normal 7 2 2 2 7" xfId="3455" xr:uid="{6B01BCFE-4D34-4013-9A71-EC626CD36F38}"/>
    <cellStyle name="Normal 7 2 2 2 7 2" xfId="12508" xr:uid="{CDEAEC64-8FCD-48BB-B6C9-E9D85CC151BC}"/>
    <cellStyle name="Normal 7 2 2 2 8" xfId="6469" xr:uid="{DF9C73BF-EB5B-4BB7-9BE6-093ED1317D44}"/>
    <cellStyle name="Normal 7 2 2 2 8 2" xfId="15522" xr:uid="{1C3D6D68-F021-4095-995C-B30DCBAE6D2A}"/>
    <cellStyle name="Normal 7 2 2 2 9" xfId="9489" xr:uid="{4107145A-9EF4-41A7-B049-3362B78D05D8}"/>
    <cellStyle name="Normal 7 2 2 3" xfId="506" xr:uid="{9D0B076D-FBE7-4B1F-BBA2-634EC5213A38}"/>
    <cellStyle name="Normal 7 2 2 3 2" xfId="1017" xr:uid="{DBC94AA2-1D55-4598-887F-327B2E313A58}"/>
    <cellStyle name="Normal 7 2 2 3 2 2" xfId="2021" xr:uid="{B5E3AC38-CA05-488B-8933-0DD66DFCDB95}"/>
    <cellStyle name="Normal 7 2 2 3 2 2 2" xfId="5100" xr:uid="{6DB108F0-F57A-436C-BAEA-F5780C47432F}"/>
    <cellStyle name="Normal 7 2 2 3 2 2 2 2" xfId="14153" xr:uid="{E80AF348-C300-4E92-B497-53AD037B5C7B}"/>
    <cellStyle name="Normal 7 2 2 3 2 2 3" xfId="8114" xr:uid="{0E378A16-7983-404F-A195-3FDD360FAE1C}"/>
    <cellStyle name="Normal 7 2 2 3 2 2 3 2" xfId="17167" xr:uid="{12302DCE-7035-4431-A485-D3984DE882AF}"/>
    <cellStyle name="Normal 7 2 2 3 2 2 4" xfId="11135" xr:uid="{3BAEB03E-FC20-4F54-BD3D-ABF11247B041}"/>
    <cellStyle name="Normal 7 2 2 3 2 3" xfId="3025" xr:uid="{CED3F3D4-226F-47F3-8E67-61169FF35F87}"/>
    <cellStyle name="Normal 7 2 2 3 2 3 2" xfId="6104" xr:uid="{AEDD8ADA-9E41-4E06-ADC6-69A838229EAE}"/>
    <cellStyle name="Normal 7 2 2 3 2 3 2 2" xfId="15157" xr:uid="{E1362B43-13CA-4AA3-9965-EA5184D944FC}"/>
    <cellStyle name="Normal 7 2 2 3 2 3 3" xfId="9118" xr:uid="{5DF4D0BB-4646-4509-B67D-F74213E996B6}"/>
    <cellStyle name="Normal 7 2 2 3 2 3 3 2" xfId="18171" xr:uid="{76C20AD6-E7CE-4889-8360-C2EE2F7D8FD7}"/>
    <cellStyle name="Normal 7 2 2 3 2 3 4" xfId="12139" xr:uid="{CF3E3217-FAED-4354-ADBE-4DBAD6F1C9C2}"/>
    <cellStyle name="Normal 7 2 2 3 2 4" xfId="4096" xr:uid="{740FCE27-AC21-4DDD-8FD9-F98C54C70E0E}"/>
    <cellStyle name="Normal 7 2 2 3 2 4 2" xfId="13149" xr:uid="{A56AB2F2-726A-48EF-9F96-F4398A9BC4FD}"/>
    <cellStyle name="Normal 7 2 2 3 2 5" xfId="7110" xr:uid="{5CB7450C-FA5B-42D7-B7C6-45179E224986}"/>
    <cellStyle name="Normal 7 2 2 3 2 5 2" xfId="16163" xr:uid="{78CE0C79-3678-410F-BA22-4A56E6147AAE}"/>
    <cellStyle name="Normal 7 2 2 3 2 6" xfId="10131" xr:uid="{DEE73D17-1953-4554-A92C-1E91926BBD3A}"/>
    <cellStyle name="Normal 7 2 2 3 3" xfId="1018" xr:uid="{1D727719-2CD8-4DA4-A9E9-49F4E6F0EB5A}"/>
    <cellStyle name="Normal 7 2 2 3 3 2" xfId="2022" xr:uid="{7018442B-821F-4BF6-BEE5-E8065D4C6D6F}"/>
    <cellStyle name="Normal 7 2 2 3 3 2 2" xfId="5101" xr:uid="{FC9DA048-CDA5-48CE-B21F-C9BEC82D0CD6}"/>
    <cellStyle name="Normal 7 2 2 3 3 2 2 2" xfId="14154" xr:uid="{5CB0346D-A8B4-45E3-97DA-484AB49AE798}"/>
    <cellStyle name="Normal 7 2 2 3 3 2 3" xfId="8115" xr:uid="{A5B7D8B3-1F63-405E-8405-D6D6541E4B6D}"/>
    <cellStyle name="Normal 7 2 2 3 3 2 3 2" xfId="17168" xr:uid="{D5FE9205-8AA1-4B96-999C-9BD59DACD82C}"/>
    <cellStyle name="Normal 7 2 2 3 3 2 4" xfId="11136" xr:uid="{D051E7B9-7DD8-4BD3-8FC4-B66F77373551}"/>
    <cellStyle name="Normal 7 2 2 3 3 3" xfId="3026" xr:uid="{DEF433FB-1246-40A4-90B0-1A2BBCC74B78}"/>
    <cellStyle name="Normal 7 2 2 3 3 3 2" xfId="6105" xr:uid="{B5529AFE-90BD-4E08-BB4B-FAFD7F762422}"/>
    <cellStyle name="Normal 7 2 2 3 3 3 2 2" xfId="15158" xr:uid="{0ED3EF16-2113-4E05-8C10-F55197AD85C6}"/>
    <cellStyle name="Normal 7 2 2 3 3 3 3" xfId="9119" xr:uid="{2D9881BA-2B73-4316-8AD8-85E62E42096F}"/>
    <cellStyle name="Normal 7 2 2 3 3 3 3 2" xfId="18172" xr:uid="{EFD30393-3778-48E3-949E-469CBD33A1ED}"/>
    <cellStyle name="Normal 7 2 2 3 3 3 4" xfId="12140" xr:uid="{7B8C0AAA-67CE-4BC9-A255-A12B5EC0437D}"/>
    <cellStyle name="Normal 7 2 2 3 3 4" xfId="4097" xr:uid="{B6F9BC29-0266-4D36-9196-F00B8459AEF8}"/>
    <cellStyle name="Normal 7 2 2 3 3 4 2" xfId="13150" xr:uid="{4742ABE4-51B7-4D8E-93E0-26B47C144C70}"/>
    <cellStyle name="Normal 7 2 2 3 3 5" xfId="7111" xr:uid="{1102EFA6-6003-46C6-976C-ABF2011291B1}"/>
    <cellStyle name="Normal 7 2 2 3 3 5 2" xfId="16164" xr:uid="{8D2B9E91-4F71-4BD6-9D15-B85D35A5ED7C}"/>
    <cellStyle name="Normal 7 2 2 3 3 6" xfId="10132" xr:uid="{9FE70307-E673-4F37-8831-D42FCA492F62}"/>
    <cellStyle name="Normal 7 2 2 3 4" xfId="1514" xr:uid="{B6014035-FB33-4F5F-B012-4954CEF8D0BA}"/>
    <cellStyle name="Normal 7 2 2 3 4 2" xfId="4593" xr:uid="{E18EABA8-83DC-4C50-99D6-98E4CAEF0463}"/>
    <cellStyle name="Normal 7 2 2 3 4 2 2" xfId="13646" xr:uid="{C0B9D834-0CB5-4856-9033-7DD56C93BF40}"/>
    <cellStyle name="Normal 7 2 2 3 4 3" xfId="7607" xr:uid="{B94EA000-2813-4E96-9AA8-9FD3B863DA23}"/>
    <cellStyle name="Normal 7 2 2 3 4 3 2" xfId="16660" xr:uid="{C06F1E24-5B54-475D-A8DB-0F6B2B9DCEAC}"/>
    <cellStyle name="Normal 7 2 2 3 4 4" xfId="10628" xr:uid="{62E695D1-DDDC-4628-BF80-BC704768E18E}"/>
    <cellStyle name="Normal 7 2 2 3 5" xfId="2518" xr:uid="{DF233AAA-461B-4EF1-84EB-9FFCDBA8A3DF}"/>
    <cellStyle name="Normal 7 2 2 3 5 2" xfId="5597" xr:uid="{5E81C45C-C177-4640-AF00-C40FA057DB7F}"/>
    <cellStyle name="Normal 7 2 2 3 5 2 2" xfId="14650" xr:uid="{33994D53-DF28-4A7F-B575-81B75163D4A9}"/>
    <cellStyle name="Normal 7 2 2 3 5 3" xfId="8611" xr:uid="{58A7B295-8B97-40BB-B4DE-86296A7A6421}"/>
    <cellStyle name="Normal 7 2 2 3 5 3 2" xfId="17664" xr:uid="{1DCF8656-9BBD-4B32-9190-015D703CAEED}"/>
    <cellStyle name="Normal 7 2 2 3 5 4" xfId="11632" xr:uid="{FC95CE41-0A57-498C-955D-18676BACABFD}"/>
    <cellStyle name="Normal 7 2 2 3 6" xfId="3588" xr:uid="{72B2E9D5-3B1C-42FC-9D96-578EDA023E30}"/>
    <cellStyle name="Normal 7 2 2 3 6 2" xfId="12641" xr:uid="{D0DF50B3-F7FD-4C4B-A921-FC393E431C49}"/>
    <cellStyle name="Normal 7 2 2 3 7" xfId="6602" xr:uid="{1960EDD2-39FC-4492-9E39-DDB4D542D5B0}"/>
    <cellStyle name="Normal 7 2 2 3 7 2" xfId="15655" xr:uid="{71D408F7-CC37-4ACF-8A3E-3F89855067FA}"/>
    <cellStyle name="Normal 7 2 2 3 8" xfId="9622" xr:uid="{1CC35B9D-9FDF-4216-9A13-C3A03F068AA7}"/>
    <cellStyle name="Normal 7 2 2 4" xfId="1019" xr:uid="{82116DAC-AD2F-4ECA-B5E4-008B236200B8}"/>
    <cellStyle name="Normal 7 2 2 4 2" xfId="2023" xr:uid="{CD2DBAB5-E1AD-4FB1-ABE2-19A97E46C1B3}"/>
    <cellStyle name="Normal 7 2 2 4 2 2" xfId="5102" xr:uid="{485856D0-E0B9-4BFF-AE0A-182ECFBEC3AD}"/>
    <cellStyle name="Normal 7 2 2 4 2 2 2" xfId="14155" xr:uid="{3522C410-E233-4162-B70F-5F1B9137730F}"/>
    <cellStyle name="Normal 7 2 2 4 2 3" xfId="8116" xr:uid="{C159A054-1609-4869-9F39-7D5CB0C82466}"/>
    <cellStyle name="Normal 7 2 2 4 2 3 2" xfId="17169" xr:uid="{0891D81F-2EF4-401D-996B-A132A5B9E5B5}"/>
    <cellStyle name="Normal 7 2 2 4 2 4" xfId="11137" xr:uid="{EE2A7A50-0948-4690-A3EA-A66E1E37F962}"/>
    <cellStyle name="Normal 7 2 2 4 3" xfId="3027" xr:uid="{34CC478D-704F-433F-AE95-5D9A7AAA38FC}"/>
    <cellStyle name="Normal 7 2 2 4 3 2" xfId="6106" xr:uid="{50B90BBA-4C1F-482F-B5CF-FBC148E8613C}"/>
    <cellStyle name="Normal 7 2 2 4 3 2 2" xfId="15159" xr:uid="{C2FC73A1-CAB7-42E2-9E99-049B4EAB87F6}"/>
    <cellStyle name="Normal 7 2 2 4 3 3" xfId="9120" xr:uid="{191A30E0-44E4-4D7D-9D4A-51BAEF528EEA}"/>
    <cellStyle name="Normal 7 2 2 4 3 3 2" xfId="18173" xr:uid="{5A449435-17D3-4FB9-9E77-AAEAA9849492}"/>
    <cellStyle name="Normal 7 2 2 4 3 4" xfId="12141" xr:uid="{86B7E687-77C0-4E84-8675-8CDB42499385}"/>
    <cellStyle name="Normal 7 2 2 4 4" xfId="4098" xr:uid="{C1900297-CF4F-48C5-98E0-3806E6A16E9F}"/>
    <cellStyle name="Normal 7 2 2 4 4 2" xfId="13151" xr:uid="{ECA8DCA1-C307-40E4-BD10-7FED9684AC6A}"/>
    <cellStyle name="Normal 7 2 2 4 5" xfId="7112" xr:uid="{86A6E817-0F5D-4BFF-AF9F-62D45BEC58CC}"/>
    <cellStyle name="Normal 7 2 2 4 5 2" xfId="16165" xr:uid="{FCF57078-969B-458D-981E-1D6BC8BDADDF}"/>
    <cellStyle name="Normal 7 2 2 4 6" xfId="10133" xr:uid="{FCED8F28-A448-45F8-870B-7F27C77FAD8F}"/>
    <cellStyle name="Normal 7 2 2 5" xfId="1020" xr:uid="{2D0E9CF3-9BCF-4176-AE41-F6EFEA9E81B1}"/>
    <cellStyle name="Normal 7 2 2 5 2" xfId="2024" xr:uid="{B7218F46-6EFB-488E-AFEF-9714244F7596}"/>
    <cellStyle name="Normal 7 2 2 5 2 2" xfId="5103" xr:uid="{B6AE3B16-8F48-4BBC-AA8C-76369C7D4216}"/>
    <cellStyle name="Normal 7 2 2 5 2 2 2" xfId="14156" xr:uid="{2BDFD502-EB9D-40CA-931E-2F428992C972}"/>
    <cellStyle name="Normal 7 2 2 5 2 3" xfId="8117" xr:uid="{8F929D59-794E-4FF7-8D6B-FC2BBC580043}"/>
    <cellStyle name="Normal 7 2 2 5 2 3 2" xfId="17170" xr:uid="{BA87111A-413D-402D-B668-1EE56A0C9C90}"/>
    <cellStyle name="Normal 7 2 2 5 2 4" xfId="11138" xr:uid="{5611E8BA-29C5-4EE9-AA3E-5358B21781AA}"/>
    <cellStyle name="Normal 7 2 2 5 3" xfId="3028" xr:uid="{826E3AA3-5673-4D1C-BD6A-74883F671D9E}"/>
    <cellStyle name="Normal 7 2 2 5 3 2" xfId="6107" xr:uid="{1A40105B-CFBF-4806-9EF5-30C2DC90FE69}"/>
    <cellStyle name="Normal 7 2 2 5 3 2 2" xfId="15160" xr:uid="{3CCA4575-E89C-4A28-9E29-B4AEED472C18}"/>
    <cellStyle name="Normal 7 2 2 5 3 3" xfId="9121" xr:uid="{EB6832D4-CC69-49FD-B8D3-37FCA4F06BAE}"/>
    <cellStyle name="Normal 7 2 2 5 3 3 2" xfId="18174" xr:uid="{2D3D817D-6AE7-4E98-9E8F-7FC88923A1A9}"/>
    <cellStyle name="Normal 7 2 2 5 3 4" xfId="12142" xr:uid="{C1EE2A62-87F2-4F98-9414-11F665003488}"/>
    <cellStyle name="Normal 7 2 2 5 4" xfId="4099" xr:uid="{07A1B4CA-6C7F-4E63-AF1D-2F99B3387942}"/>
    <cellStyle name="Normal 7 2 2 5 4 2" xfId="13152" xr:uid="{F7F511EA-1818-4446-8F47-620F4ECC883A}"/>
    <cellStyle name="Normal 7 2 2 5 5" xfId="7113" xr:uid="{1BAEFFB7-0877-43A9-86CD-93D6D350877A}"/>
    <cellStyle name="Normal 7 2 2 5 5 2" xfId="16166" xr:uid="{57B3CF7D-092A-4CE3-8842-7BAB971AD037}"/>
    <cellStyle name="Normal 7 2 2 5 6" xfId="10134" xr:uid="{B0AE1201-C993-4366-A60E-169617B36470}"/>
    <cellStyle name="Normal 7 2 2 6" xfId="1343" xr:uid="{DBFD85F1-38E9-4C10-A0B0-ABFCAB8FCD29}"/>
    <cellStyle name="Normal 7 2 2 6 2" xfId="4422" xr:uid="{B18ED388-AC01-4787-BC08-BE364ACE5AD5}"/>
    <cellStyle name="Normal 7 2 2 6 2 2" xfId="13475" xr:uid="{8EFA89F2-D115-47D2-A2B2-A0E8C548727E}"/>
    <cellStyle name="Normal 7 2 2 6 3" xfId="7436" xr:uid="{3F9FBAB2-F474-4DA7-968C-AEC679149B83}"/>
    <cellStyle name="Normal 7 2 2 6 3 2" xfId="16489" xr:uid="{5DF32B27-16E4-4475-AFE8-DFCA4FB87F90}"/>
    <cellStyle name="Normal 7 2 2 6 4" xfId="10457" xr:uid="{1B41FE98-5C16-4D0D-B7CD-BC29E1646265}"/>
    <cellStyle name="Normal 7 2 2 7" xfId="2347" xr:uid="{05291AF5-2700-4278-9AD5-4DFEAA593253}"/>
    <cellStyle name="Normal 7 2 2 7 2" xfId="5426" xr:uid="{4451BFF5-8306-42DA-8F1C-E064E03BBF7D}"/>
    <cellStyle name="Normal 7 2 2 7 2 2" xfId="14479" xr:uid="{47D9131C-4F41-4A2C-B762-737EB5932E49}"/>
    <cellStyle name="Normal 7 2 2 7 3" xfId="8440" xr:uid="{744B0A53-C8C5-4C4F-9533-DDF633A250F2}"/>
    <cellStyle name="Normal 7 2 2 7 3 2" xfId="17493" xr:uid="{3C5802F6-5222-4E2C-A4A2-0444FCE428C5}"/>
    <cellStyle name="Normal 7 2 2 7 4" xfId="11461" xr:uid="{6DB47261-E75A-4A33-8866-C516D57810E4}"/>
    <cellStyle name="Normal 7 2 2 8" xfId="3416" xr:uid="{859A6249-9614-4518-A535-705DA5BA9E1A}"/>
    <cellStyle name="Normal 7 2 2 8 2" xfId="12469" xr:uid="{180292E4-C325-4C32-926D-49B78AB74F83}"/>
    <cellStyle name="Normal 7 2 2 9" xfId="6430" xr:uid="{01CF30CD-A3F2-4BCC-BAFD-A4CC986A32D0}"/>
    <cellStyle name="Normal 7 2 2 9 2" xfId="15483" xr:uid="{0E6BFE64-B534-4B84-A7DA-C4A169E4B32B}"/>
    <cellStyle name="Normal 7 3" xfId="494" xr:uid="{DA349EEC-3E19-4DF9-85E1-C5B8620F4F43}"/>
    <cellStyle name="Normal 7 4" xfId="397" xr:uid="{83C56599-D96C-4D0A-89B1-96CC1263CD33}"/>
    <cellStyle name="Normal 8" xfId="222" xr:uid="{27622726-6620-4E18-9E76-B22F59D8D4FB}"/>
    <cellStyle name="Normal 8 10" xfId="184" xr:uid="{9E8B770C-D878-42A6-9554-F9CB1F6F4E83}"/>
    <cellStyle name="Normal 8 2" xfId="282" xr:uid="{30FBAA71-23ED-4642-BAFE-E8461629B05A}"/>
    <cellStyle name="Normal 8 3" xfId="3302" xr:uid="{E917274A-3C18-49DB-B9DF-5B537C015386}"/>
    <cellStyle name="Normal 9" xfId="225" xr:uid="{F21F87BA-57F6-4BFA-877A-BCDC09B3721E}"/>
    <cellStyle name="Normal 9 2" xfId="283" xr:uid="{854874E8-952F-4630-9244-462AB0BC1F61}"/>
    <cellStyle name="Normal 9 3" xfId="3316" xr:uid="{FD84FEC8-C42C-4B97-8078-52C63FC2C5AD}"/>
    <cellStyle name="Normal 93" xfId="573" xr:uid="{5AF5DE4C-68F8-4D0B-8C8D-23C98E178AA2}"/>
    <cellStyle name="Nota" xfId="19" builtinId="10" customBuiltin="1"/>
    <cellStyle name="Note 2" xfId="3294" xr:uid="{C1186378-068F-4980-984D-680A878A12A4}"/>
    <cellStyle name="Offsheet" xfId="177" xr:uid="{C7AF6689-7AA6-4702-917E-ED1EDE59A42C}"/>
    <cellStyle name="Output 2" xfId="3295" xr:uid="{73055311-0ECF-4FA5-BAAD-ADEF9F3356A3}"/>
    <cellStyle name="Percent 10" xfId="518" xr:uid="{536FB5B5-85BE-4A74-B9FD-08FA91532CEB}"/>
    <cellStyle name="Percent 11" xfId="277" xr:uid="{62450B7C-FDCE-4A8A-ABF6-DAE2180286E3}"/>
    <cellStyle name="Percent 12" xfId="157" xr:uid="{2789E555-390F-4346-9935-871050A76D09}"/>
    <cellStyle name="Percent 13" xfId="3253" xr:uid="{3454596A-62A8-403C-8145-6E2E18CFB0A2}"/>
    <cellStyle name="Percent 2" xfId="154" xr:uid="{22A94E42-718C-4D53-B0CB-05FAA2A4F9EF}"/>
    <cellStyle name="Percent 2 2" xfId="173" xr:uid="{02278B8F-0F50-42D5-AE34-6D037E001376}"/>
    <cellStyle name="Percent 2 2 2" xfId="274" xr:uid="{46A000B0-C73F-405D-97C2-FC509E2940FD}"/>
    <cellStyle name="Percent 2 2 3" xfId="265" xr:uid="{EBD86DD0-9781-46AB-A4DA-CC50DE650A65}"/>
    <cellStyle name="Percent 2 3" xfId="237" xr:uid="{8E587AD1-D747-4D1D-8FAB-D74161AEDFD6}"/>
    <cellStyle name="Percent 2 3 2" xfId="296" xr:uid="{9E60A296-407A-49CC-9120-AC6DA985A768}"/>
    <cellStyle name="Percent 2 4" xfId="178" xr:uid="{774F9F4E-C3A0-4C37-BD59-3015579721E0}"/>
    <cellStyle name="Percent 2 5" xfId="309" xr:uid="{0425EE91-24AF-412C-8084-218F224DB7CF}"/>
    <cellStyle name="Percent 2 6" xfId="166" xr:uid="{577CF58B-493D-4C17-8274-38AA24A3FE0C}"/>
    <cellStyle name="Percent 2 6 2" xfId="363" xr:uid="{B8140C57-780F-4727-9ED9-5CD8506662FC}"/>
    <cellStyle name="Percent 3" xfId="188" xr:uid="{E122B311-0E92-4D33-93FA-9A889CEAB8D8}"/>
    <cellStyle name="Percent 3 2" xfId="219" xr:uid="{A5A6B4D5-3468-4741-86EB-E641AF7B0AAE}"/>
    <cellStyle name="Percent 3 3" xfId="266" xr:uid="{2366FBC3-06E5-46B0-BC6F-3591740A3993}"/>
    <cellStyle name="Percent 3 4" xfId="208" xr:uid="{636070E8-4A7E-4E66-9942-9010F4C76613}"/>
    <cellStyle name="Percent 4" xfId="180" xr:uid="{9DD07B20-799E-4181-BEFD-7EEAF6BED98A}"/>
    <cellStyle name="Percent 4 2" xfId="247" xr:uid="{A376A513-5808-4D2A-9C44-42CE0B69F91F}"/>
    <cellStyle name="Percent 4 2 2" xfId="272" xr:uid="{385A073E-EE50-453C-80BF-0A9743E0009D}"/>
    <cellStyle name="Percent 4 3" xfId="268" xr:uid="{587449DA-B670-474B-83CD-F408A8F786F0}"/>
    <cellStyle name="Percent 5" xfId="199" xr:uid="{8F44BD82-DD60-4804-B11A-2D8E5BBCD0B9}"/>
    <cellStyle name="Percent 5 2" xfId="284" xr:uid="{013FDB5A-9F8C-4D85-8258-B9CF74BEF6E6}"/>
    <cellStyle name="Percent 6" xfId="198" xr:uid="{C95E778D-411D-49AB-864F-3C6EF698DC8C}"/>
    <cellStyle name="Percent 7" xfId="232" xr:uid="{695A85C6-282D-4937-84E2-F59EDFE6E261}"/>
    <cellStyle name="Percent 8" xfId="303" xr:uid="{391C36DE-59FB-43EC-9CE3-3AA40736030C}"/>
    <cellStyle name="Percent 9" xfId="320" xr:uid="{8001B793-70B8-477E-A1EB-E1A0951434A8}"/>
    <cellStyle name="Percentual (2casas)" xfId="67" xr:uid="{822C9804-97EB-4798-9B9C-56C389AD1E29}"/>
    <cellStyle name="Porcentagem" xfId="2" builtinId="5"/>
    <cellStyle name="Porcentagem 2" xfId="47" xr:uid="{BB4E35E2-9AD3-4E55-ADE6-D0F09766F367}"/>
    <cellStyle name="Porcentagem 2 2" xfId="3306" xr:uid="{BF2D290B-24D7-4DCF-BA9B-3A2107F7879B}"/>
    <cellStyle name="Porcentagem 2 3" xfId="151" xr:uid="{3B403D37-D0CD-44F1-9516-C164345DAFA2}"/>
    <cellStyle name="Porcentagem 2 4" xfId="3257" xr:uid="{F8DB434C-325B-4DE1-A5D2-0DF84382D2A3}"/>
    <cellStyle name="Porcentagem 3" xfId="78" xr:uid="{85C698D8-BA61-4F8B-A3A1-62A16DAE65CD}"/>
    <cellStyle name="Porcentagem 3 2" xfId="3313" xr:uid="{11F6FA73-1381-432C-A32E-F419EFE95787}"/>
    <cellStyle name="Porcentagem 3 3" xfId="3301" xr:uid="{8D73F320-1F75-4E4B-BD58-600120DE43D5}"/>
    <cellStyle name="Porcentagem 4" xfId="61" xr:uid="{B0135D9C-0CD9-4740-9311-EA53B4EAB57F}"/>
    <cellStyle name="Porcentagem 5" xfId="3254" xr:uid="{B10926C4-F277-47A3-AECF-2F6A8812BBD3}"/>
    <cellStyle name="RowTotal" xfId="181" xr:uid="{E8F6E081-4404-4448-B512-9BBA38A091EE}"/>
    <cellStyle name="RowTotal 10" xfId="9427" xr:uid="{A8691625-247B-4503-8C5B-285FA342D427}"/>
    <cellStyle name="RowTotal 2" xfId="325" xr:uid="{809175E1-24C2-4C15-82CF-C93ED3F810D0}"/>
    <cellStyle name="RowTotal 2 2" xfId="523" xr:uid="{A770B03D-223C-4D1E-808D-7B6653339A15}"/>
    <cellStyle name="RowTotal 2 2 2" xfId="1021" xr:uid="{A5348F97-AF48-4083-83C6-638D85B8A65B}"/>
    <cellStyle name="RowTotal 2 2 2 2" xfId="2025" xr:uid="{57BD34F5-EF94-4834-A246-C04A05F0B795}"/>
    <cellStyle name="RowTotal 2 2 2 2 2" xfId="5104" xr:uid="{88284069-87CA-4A7D-A09E-BF1CE4BD7854}"/>
    <cellStyle name="RowTotal 2 2 2 2 2 2" xfId="14157" xr:uid="{84AC6E71-7B05-4159-9E0F-E4398F6CD11D}"/>
    <cellStyle name="RowTotal 2 2 2 2 3" xfId="8118" xr:uid="{2377AF46-E172-4E79-A724-622AA2E3B836}"/>
    <cellStyle name="RowTotal 2 2 2 2 3 2" xfId="17171" xr:uid="{274753DD-C158-4D67-8F50-94FA144B7E6A}"/>
    <cellStyle name="RowTotal 2 2 2 2 4" xfId="11139" xr:uid="{514255B8-6035-4435-958F-B5FE4C002149}"/>
    <cellStyle name="RowTotal 2 2 2 3" xfId="3029" xr:uid="{E8F1F89E-4145-47A5-9AD2-8AE7A226EBCB}"/>
    <cellStyle name="RowTotal 2 2 2 3 2" xfId="6108" xr:uid="{9B9F464A-14B5-41DB-9238-2727A8E0F81E}"/>
    <cellStyle name="RowTotal 2 2 2 3 2 2" xfId="15161" xr:uid="{FE44D590-F369-48A6-BEBC-F54D0527234B}"/>
    <cellStyle name="RowTotal 2 2 2 3 3" xfId="9122" xr:uid="{A0DADE3B-858F-4305-9C08-A232A2216EE7}"/>
    <cellStyle name="RowTotal 2 2 2 3 3 2" xfId="18175" xr:uid="{E406300B-AC28-4964-8E60-7F9272034763}"/>
    <cellStyle name="RowTotal 2 2 2 3 4" xfId="12143" xr:uid="{49050DB5-A185-49EC-B4B9-EEDB1D39120E}"/>
    <cellStyle name="RowTotal 2 2 2 4" xfId="4100" xr:uid="{6A1C040E-7E2A-409A-8F7E-2A3ACF056EF0}"/>
    <cellStyle name="RowTotal 2 2 2 4 2" xfId="13153" xr:uid="{8AFC2844-B58C-486B-BF8D-1F40F23B7359}"/>
    <cellStyle name="RowTotal 2 2 2 5" xfId="7114" xr:uid="{2FAA3169-043E-42E1-928C-31CF26C65AEB}"/>
    <cellStyle name="RowTotal 2 2 2 5 2" xfId="16167" xr:uid="{9125C8FA-4083-49DD-8C0B-53466F38DA8A}"/>
    <cellStyle name="RowTotal 2 2 2 6" xfId="10135" xr:uid="{E3BB3DCA-7BF8-4813-B370-96F85DFE4335}"/>
    <cellStyle name="RowTotal 2 2 3" xfId="1022" xr:uid="{5F41B762-8457-46E8-B4E0-9D4202329E0B}"/>
    <cellStyle name="RowTotal 2 2 3 2" xfId="2026" xr:uid="{6CEC83A4-F944-4505-919A-4F2E13E9D45A}"/>
    <cellStyle name="RowTotal 2 2 3 2 2" xfId="5105" xr:uid="{BA025D84-6DB7-449D-B216-1D64D0324124}"/>
    <cellStyle name="RowTotal 2 2 3 2 2 2" xfId="14158" xr:uid="{4B14E739-512C-4557-9565-B19D6F1FDF5A}"/>
    <cellStyle name="RowTotal 2 2 3 2 3" xfId="8119" xr:uid="{477F492A-D630-4620-9066-45E5DE9F25F7}"/>
    <cellStyle name="RowTotal 2 2 3 2 3 2" xfId="17172" xr:uid="{C7F4405B-CB8C-42DB-9604-7041D351678A}"/>
    <cellStyle name="RowTotal 2 2 3 2 4" xfId="11140" xr:uid="{33FF1E38-EFC6-42F9-A220-655DA529A152}"/>
    <cellStyle name="RowTotal 2 2 3 3" xfId="3030" xr:uid="{C35C32F0-B5FB-43C7-ACC3-D26E2AF1B6CE}"/>
    <cellStyle name="RowTotal 2 2 3 3 2" xfId="6109" xr:uid="{27A62066-EDEE-4830-BA16-90D6DCB11609}"/>
    <cellStyle name="RowTotal 2 2 3 3 2 2" xfId="15162" xr:uid="{A516FF7F-D9EB-4036-A44E-CF83BC628D12}"/>
    <cellStyle name="RowTotal 2 2 3 3 3" xfId="9123" xr:uid="{3428E286-E07A-4D2F-9C7F-E3A2CDADA0D1}"/>
    <cellStyle name="RowTotal 2 2 3 3 3 2" xfId="18176" xr:uid="{A21FACF9-4FCF-4A0E-9BA3-979353D1F0EF}"/>
    <cellStyle name="RowTotal 2 2 3 3 4" xfId="12144" xr:uid="{D8DF324F-8CBA-47E8-B431-D93EB47F6B4E}"/>
    <cellStyle name="RowTotal 2 2 3 4" xfId="4101" xr:uid="{1FAD5072-00EE-4F0C-8516-4F99D39A391B}"/>
    <cellStyle name="RowTotal 2 2 3 4 2" xfId="13154" xr:uid="{D1C627A0-D982-4FC5-BF5C-E48D6FC466A8}"/>
    <cellStyle name="RowTotal 2 2 3 5" xfId="7115" xr:uid="{3E4ACC5C-B870-4944-9A02-6ADB54C200CC}"/>
    <cellStyle name="RowTotal 2 2 3 5 2" xfId="16168" xr:uid="{1787A5FC-0C07-493B-BAB2-E58430699A05}"/>
    <cellStyle name="RowTotal 2 2 3 6" xfId="10136" xr:uid="{F0D61ABD-104D-4B13-8298-32D248050AAB}"/>
    <cellStyle name="RowTotal 2 2 4" xfId="1530" xr:uid="{AD146E27-AC4D-4124-82A2-DF6E3904C50D}"/>
    <cellStyle name="RowTotal 2 2 4 2" xfId="4609" xr:uid="{2F3B478D-B2DF-4FB2-8F2F-54245B591176}"/>
    <cellStyle name="RowTotal 2 2 4 2 2" xfId="13662" xr:uid="{9981D1E2-12A3-4DE7-A534-C64E115CC97B}"/>
    <cellStyle name="RowTotal 2 2 4 3" xfId="7623" xr:uid="{BB3B92E4-8C9F-4B84-9230-00E498812350}"/>
    <cellStyle name="RowTotal 2 2 4 3 2" xfId="16676" xr:uid="{62D80601-A7EF-4652-8E20-AEDA43E3F9A1}"/>
    <cellStyle name="RowTotal 2 2 4 4" xfId="10644" xr:uid="{42F2D028-98F9-4544-878D-D8DBC146276F}"/>
    <cellStyle name="RowTotal 2 2 5" xfId="2534" xr:uid="{DB5CF4C2-222C-4E65-A5C5-FEDCB0FFC7E4}"/>
    <cellStyle name="RowTotal 2 2 5 2" xfId="5613" xr:uid="{0BC19E80-BE3B-4263-8924-C1FC93CCA7E1}"/>
    <cellStyle name="RowTotal 2 2 5 2 2" xfId="14666" xr:uid="{976A7C2B-F8F6-4934-8EBE-AA5E7487A5B9}"/>
    <cellStyle name="RowTotal 2 2 5 3" xfId="8627" xr:uid="{27AF6AC7-FEB6-4A26-B7E3-38AB68C3501F}"/>
    <cellStyle name="RowTotal 2 2 5 3 2" xfId="17680" xr:uid="{4325DF85-21E2-423C-BCD1-32EF157A2C22}"/>
    <cellStyle name="RowTotal 2 2 5 4" xfId="11648" xr:uid="{03322B57-E1FD-4E75-B4B7-D6278DB4A4D6}"/>
    <cellStyle name="RowTotal 2 2 6" xfId="3604" xr:uid="{F4906708-A1A0-4714-8773-187BA0413D6A}"/>
    <cellStyle name="RowTotal 2 2 6 2" xfId="12657" xr:uid="{F217EB0E-6B66-403F-93C6-B297B163A309}"/>
    <cellStyle name="RowTotal 2 2 7" xfId="6618" xr:uid="{F23AABC2-009C-4331-A2FE-06B93E62C18F}"/>
    <cellStyle name="RowTotal 2 2 7 2" xfId="15671" xr:uid="{FE7EECF4-C6EF-4844-8192-EB41A63D64E3}"/>
    <cellStyle name="RowTotal 2 2 8" xfId="9638" xr:uid="{2E56BFE9-E72D-4A67-8BDF-57223F431306}"/>
    <cellStyle name="RowTotal 2 3" xfId="1023" xr:uid="{5FC0235C-B2D0-44DA-98F2-0EB49B84EB7E}"/>
    <cellStyle name="RowTotal 2 3 2" xfId="2027" xr:uid="{D9033588-7E1B-4773-BC89-F31A245FD7EA}"/>
    <cellStyle name="RowTotal 2 3 2 2" xfId="5106" xr:uid="{AAE360D7-6043-434B-89DA-6F6955ED8220}"/>
    <cellStyle name="RowTotal 2 3 2 2 2" xfId="14159" xr:uid="{5608AEFE-CC63-4489-AD42-45ABA436468F}"/>
    <cellStyle name="RowTotal 2 3 2 3" xfId="8120" xr:uid="{B45D3A55-F02C-4700-8C9A-34918CA53DB9}"/>
    <cellStyle name="RowTotal 2 3 2 3 2" xfId="17173" xr:uid="{539B6096-ADD8-4AA7-BBBC-5BC619C64912}"/>
    <cellStyle name="RowTotal 2 3 2 4" xfId="11141" xr:uid="{3AC9809E-7FDD-4AA6-9710-00EF73244625}"/>
    <cellStyle name="RowTotal 2 3 3" xfId="3031" xr:uid="{EB777E31-1E12-4006-B739-0D4EDA445CB7}"/>
    <cellStyle name="RowTotal 2 3 3 2" xfId="6110" xr:uid="{B44CFC51-F48F-4B2D-9395-330E9301541E}"/>
    <cellStyle name="RowTotal 2 3 3 2 2" xfId="15163" xr:uid="{8A3FC4B6-07FA-4B8D-BECF-1D1B64397279}"/>
    <cellStyle name="RowTotal 2 3 3 3" xfId="9124" xr:uid="{9DAA22E5-3D04-4859-A507-1A24F91BC7CD}"/>
    <cellStyle name="RowTotal 2 3 3 3 2" xfId="18177" xr:uid="{888A6353-6112-4B4E-AE9C-368DA69CD468}"/>
    <cellStyle name="RowTotal 2 3 3 4" xfId="12145" xr:uid="{9F9F9CCD-BEAD-4C40-BEA2-A953721B6FCE}"/>
    <cellStyle name="RowTotal 2 3 4" xfId="4102" xr:uid="{D00F5468-1E8D-4B44-9475-BD31196CCAAF}"/>
    <cellStyle name="RowTotal 2 3 4 2" xfId="13155" xr:uid="{5AA41EE1-CED9-4A94-9CCB-9020E7F8B64F}"/>
    <cellStyle name="RowTotal 2 3 5" xfId="7116" xr:uid="{A65EAF48-6B77-4B40-A1F2-DD42E285E5FA}"/>
    <cellStyle name="RowTotal 2 3 5 2" xfId="16169" xr:uid="{BAB6EC71-DD6F-424D-8FC1-9106674DCD02}"/>
    <cellStyle name="RowTotal 2 3 6" xfId="10137" xr:uid="{124846D9-492D-4282-AA54-EED63B328F29}"/>
    <cellStyle name="RowTotal 2 4" xfId="1024" xr:uid="{C83C39BD-8CA9-47D1-A485-89722A925BE0}"/>
    <cellStyle name="RowTotal 2 4 2" xfId="2028" xr:uid="{4BC5625F-9690-49E6-B0E2-4A5C0F3A7ED3}"/>
    <cellStyle name="RowTotal 2 4 2 2" xfId="5107" xr:uid="{6F530083-ACB8-4C02-9FBC-D291F877C161}"/>
    <cellStyle name="RowTotal 2 4 2 2 2" xfId="14160" xr:uid="{3A1D3BC5-2A0B-4C4F-869B-97B389887DB4}"/>
    <cellStyle name="RowTotal 2 4 2 3" xfId="8121" xr:uid="{2453B708-DDA2-4DA5-9585-82A5BAC76473}"/>
    <cellStyle name="RowTotal 2 4 2 3 2" xfId="17174" xr:uid="{53A989E0-29BF-4C9A-A5FC-A5BD72C649D4}"/>
    <cellStyle name="RowTotal 2 4 2 4" xfId="11142" xr:uid="{9E01D5E3-160F-4AB5-832D-93894AB1D5A4}"/>
    <cellStyle name="RowTotal 2 4 3" xfId="3032" xr:uid="{366A3988-DDC9-42EB-BE59-5EB68E3AFC68}"/>
    <cellStyle name="RowTotal 2 4 3 2" xfId="6111" xr:uid="{830A9558-6D81-42DD-8C6F-BE20DED43145}"/>
    <cellStyle name="RowTotal 2 4 3 2 2" xfId="15164" xr:uid="{13217D1C-C510-42ED-81E6-265C71235684}"/>
    <cellStyle name="RowTotal 2 4 3 3" xfId="9125" xr:uid="{07A706DE-7644-42FE-A9EE-3CABCDD43429}"/>
    <cellStyle name="RowTotal 2 4 3 3 2" xfId="18178" xr:uid="{33DB210C-3FE4-45C2-8A17-FDB1B06E987D}"/>
    <cellStyle name="RowTotal 2 4 3 4" xfId="12146" xr:uid="{422AE64D-0425-4019-B074-F0C91203D6E5}"/>
    <cellStyle name="RowTotal 2 4 4" xfId="4103" xr:uid="{A080A337-EEC6-41DC-9B65-9E899F588C5D}"/>
    <cellStyle name="RowTotal 2 4 4 2" xfId="13156" xr:uid="{E77E4C74-75A2-4817-8F0C-FDBE5E306C7C}"/>
    <cellStyle name="RowTotal 2 4 5" xfId="7117" xr:uid="{A550C25C-663B-470E-9234-E29ED8D86A9B}"/>
    <cellStyle name="RowTotal 2 4 5 2" xfId="16170" xr:uid="{3095E58E-AB59-4CC2-A9B3-7464AEBC13B5}"/>
    <cellStyle name="RowTotal 2 4 6" xfId="10138" xr:uid="{B268BB1E-933C-4D57-9CAB-9F748A03B9C7}"/>
    <cellStyle name="RowTotal 2 5" xfId="1359" xr:uid="{6B061CB8-3F24-4276-A093-08180887A922}"/>
    <cellStyle name="RowTotal 2 5 2" xfId="4438" xr:uid="{3431C75A-2FFF-431D-9C1B-6518249E04E7}"/>
    <cellStyle name="RowTotal 2 5 2 2" xfId="13491" xr:uid="{7BC1536A-CE76-400F-ADA0-5E1CF8E3EC9E}"/>
    <cellStyle name="RowTotal 2 5 3" xfId="7452" xr:uid="{59234C19-31BC-4774-A309-225A1D56E45C}"/>
    <cellStyle name="RowTotal 2 5 3 2" xfId="16505" xr:uid="{CE3617A5-1637-4CEC-99BC-D71A90283897}"/>
    <cellStyle name="RowTotal 2 5 4" xfId="10473" xr:uid="{4A93E244-0298-443E-8913-9A77C49DACBF}"/>
    <cellStyle name="RowTotal 2 6" xfId="2363" xr:uid="{A35B0852-F2AC-4A5F-8588-6998756EC2AF}"/>
    <cellStyle name="RowTotal 2 6 2" xfId="5442" xr:uid="{D9B2EEF5-F1B2-4B2A-95F7-0137390EC4B4}"/>
    <cellStyle name="RowTotal 2 6 2 2" xfId="14495" xr:uid="{EADBB32C-92A7-4091-B994-C433755A178D}"/>
    <cellStyle name="RowTotal 2 6 3" xfId="8456" xr:uid="{B78B8673-55FE-404C-9B0E-7C7BFE33EB1F}"/>
    <cellStyle name="RowTotal 2 6 3 2" xfId="17509" xr:uid="{86D6223B-8248-488D-972F-8CC4F33EFAE6}"/>
    <cellStyle name="RowTotal 2 6 4" xfId="11477" xr:uid="{5473EE00-442B-4CAA-ADBA-6D61146833ED}"/>
    <cellStyle name="RowTotal 2 7" xfId="3432" xr:uid="{C4AAA539-8D09-47D6-B4E5-580EF0B988C3}"/>
    <cellStyle name="RowTotal 2 7 2" xfId="12485" xr:uid="{E9A59246-55F3-4B5A-9996-DEC929B4F7D1}"/>
    <cellStyle name="RowTotal 2 8" xfId="6446" xr:uid="{8D70E885-241B-4B4D-AA1F-0CD00EF5AE9C}"/>
    <cellStyle name="RowTotal 2 8 2" xfId="15499" xr:uid="{7A32B95F-0C37-4531-B13E-64A846AA9401}"/>
    <cellStyle name="RowTotal 2 9" xfId="9466" xr:uid="{8DE93B32-4B76-49BC-A821-AC76F265B4F3}"/>
    <cellStyle name="RowTotal 3" xfId="482" xr:uid="{EF6B9880-E90C-4647-A19D-31135790D136}"/>
    <cellStyle name="RowTotal 3 2" xfId="1025" xr:uid="{EF01BD64-5693-4551-9718-5B3917702E83}"/>
    <cellStyle name="RowTotal 3 2 2" xfId="2029" xr:uid="{BF09A69F-80B7-4E24-BC58-09C69AB4AE57}"/>
    <cellStyle name="RowTotal 3 2 2 2" xfId="5108" xr:uid="{E7971581-C3A5-4DF6-B453-D60A8DC37C34}"/>
    <cellStyle name="RowTotal 3 2 2 2 2" xfId="14161" xr:uid="{3788E506-D249-4494-BA4F-8727D6CC06F1}"/>
    <cellStyle name="RowTotal 3 2 2 3" xfId="8122" xr:uid="{8319533B-24BA-4250-9F34-6D6F0BC3A9A1}"/>
    <cellStyle name="RowTotal 3 2 2 3 2" xfId="17175" xr:uid="{CF885702-D7DF-452A-892A-6F7503F0B677}"/>
    <cellStyle name="RowTotal 3 2 2 4" xfId="11143" xr:uid="{8B42B469-6933-4285-B0CF-3C22D5D914A0}"/>
    <cellStyle name="RowTotal 3 2 3" xfId="3033" xr:uid="{928EEC43-D9C6-4034-81F0-C0E0ED63EDA9}"/>
    <cellStyle name="RowTotal 3 2 3 2" xfId="6112" xr:uid="{0C36D3D1-F8EE-4102-97E6-42B56122872E}"/>
    <cellStyle name="RowTotal 3 2 3 2 2" xfId="15165" xr:uid="{DA19EF08-7C93-4720-BA6C-537440DDB5D0}"/>
    <cellStyle name="RowTotal 3 2 3 3" xfId="9126" xr:uid="{D61A45C9-4277-4084-BA26-2DC7EF99388A}"/>
    <cellStyle name="RowTotal 3 2 3 3 2" xfId="18179" xr:uid="{A2A93312-9A9E-49F0-B8EE-BE6F220F6A2F}"/>
    <cellStyle name="RowTotal 3 2 3 4" xfId="12147" xr:uid="{89C27E61-18F7-495E-9D0B-D448815CE843}"/>
    <cellStyle name="RowTotal 3 2 4" xfId="4104" xr:uid="{C6D06606-2CC0-48B7-AD42-A0D297C5E2BC}"/>
    <cellStyle name="RowTotal 3 2 4 2" xfId="13157" xr:uid="{1A66FAF7-1CE8-4FF2-A055-785BFBE930B9}"/>
    <cellStyle name="RowTotal 3 2 5" xfId="7118" xr:uid="{679FDED4-4A02-40E9-AC8A-E45EBD9399F9}"/>
    <cellStyle name="RowTotal 3 2 5 2" xfId="16171" xr:uid="{A4ED901D-538E-4EB4-87AB-16507B6E870B}"/>
    <cellStyle name="RowTotal 3 2 6" xfId="10139" xr:uid="{E2A6159F-2407-4A02-96B7-7FB980B67A9E}"/>
    <cellStyle name="RowTotal 3 3" xfId="1026" xr:uid="{1691CDB5-C70A-4982-B90B-444338E419E9}"/>
    <cellStyle name="RowTotal 3 3 2" xfId="2030" xr:uid="{186C3BA7-1981-423F-A106-1FAF3BD5C313}"/>
    <cellStyle name="RowTotal 3 3 2 2" xfId="5109" xr:uid="{E03A99D8-A1D7-4A3B-B9C1-8215E7A546AE}"/>
    <cellStyle name="RowTotal 3 3 2 2 2" xfId="14162" xr:uid="{0CA6D43D-588A-4F2A-861D-67C95C2DEE94}"/>
    <cellStyle name="RowTotal 3 3 2 3" xfId="8123" xr:uid="{B0B2DC8C-EA90-4BC4-87C6-4F51B9C572B2}"/>
    <cellStyle name="RowTotal 3 3 2 3 2" xfId="17176" xr:uid="{A36A52D7-EEEE-4861-9736-9E354B0DCF6C}"/>
    <cellStyle name="RowTotal 3 3 2 4" xfId="11144" xr:uid="{290F6174-7139-4D51-BBEC-C2B6B9B136B8}"/>
    <cellStyle name="RowTotal 3 3 3" xfId="3034" xr:uid="{97B6AC20-3A83-437F-9BBE-EA3506438CB7}"/>
    <cellStyle name="RowTotal 3 3 3 2" xfId="6113" xr:uid="{C83BD79E-0137-411C-AB60-F0CAFFB07491}"/>
    <cellStyle name="RowTotal 3 3 3 2 2" xfId="15166" xr:uid="{2478AFEB-FACA-47B0-AE4D-1EDA3D00AE8B}"/>
    <cellStyle name="RowTotal 3 3 3 3" xfId="9127" xr:uid="{353A51A7-6767-46C8-93F5-370E5D728011}"/>
    <cellStyle name="RowTotal 3 3 3 3 2" xfId="18180" xr:uid="{A68835BF-2D19-40F0-9722-09CA77F80857}"/>
    <cellStyle name="RowTotal 3 3 3 4" xfId="12148" xr:uid="{D0BDCDA5-4BAA-4561-9FCA-5695E40AB7A8}"/>
    <cellStyle name="RowTotal 3 3 4" xfId="4105" xr:uid="{6F2711BE-D920-4029-BA4A-E0CE95E6798A}"/>
    <cellStyle name="RowTotal 3 3 4 2" xfId="13158" xr:uid="{C1EEA5CB-97A1-4FE7-B220-0226C89A7995}"/>
    <cellStyle name="RowTotal 3 3 5" xfId="7119" xr:uid="{F6BC76F4-E670-48C7-BC83-EAC83CFF458F}"/>
    <cellStyle name="RowTotal 3 3 5 2" xfId="16172" xr:uid="{CDFAA132-B61E-477F-A800-BEE56598EC6A}"/>
    <cellStyle name="RowTotal 3 3 6" xfId="10140" xr:uid="{8571EA79-085B-410B-AAAC-8BACE78C07B5}"/>
    <cellStyle name="RowTotal 3 4" xfId="1491" xr:uid="{2D6214EA-C748-4F54-BBFB-18936F0BA5FC}"/>
    <cellStyle name="RowTotal 3 4 2" xfId="4570" xr:uid="{DAF67AC8-0707-4F1D-9452-5EC8BE4E6CC9}"/>
    <cellStyle name="RowTotal 3 4 2 2" xfId="13623" xr:uid="{25BAAAC6-3DC3-4201-BD14-19F499C9BB78}"/>
    <cellStyle name="RowTotal 3 4 3" xfId="7584" xr:uid="{6B90D8C0-A156-4A00-A0A4-D975BBFD4EA3}"/>
    <cellStyle name="RowTotal 3 4 3 2" xfId="16637" xr:uid="{BF74089D-ABB7-46C4-9A20-16FACCB088FC}"/>
    <cellStyle name="RowTotal 3 4 4" xfId="10605" xr:uid="{E00747FD-E916-484F-BE51-05D429F09D88}"/>
    <cellStyle name="RowTotal 3 5" xfId="2495" xr:uid="{D5FA5AD7-A195-48CA-8E8A-6878DDC6B98C}"/>
    <cellStyle name="RowTotal 3 5 2" xfId="5574" xr:uid="{73ED7622-442F-4327-AF05-4D9C98CAB45F}"/>
    <cellStyle name="RowTotal 3 5 2 2" xfId="14627" xr:uid="{AB9C2A86-2DC8-4740-A598-F677DB790085}"/>
    <cellStyle name="RowTotal 3 5 3" xfId="8588" xr:uid="{B957B788-53F5-4E19-9CE1-AE30E9E752BC}"/>
    <cellStyle name="RowTotal 3 5 3 2" xfId="17641" xr:uid="{8328BB41-C26F-4D49-BD0C-2722A86ADBC5}"/>
    <cellStyle name="RowTotal 3 5 4" xfId="11609" xr:uid="{7EF50CBE-46E7-4F75-9D41-E5A2370DF7CB}"/>
    <cellStyle name="RowTotal 3 6" xfId="3565" xr:uid="{47F9B593-A6BB-4D00-B8FB-032331039018}"/>
    <cellStyle name="RowTotal 3 6 2" xfId="12618" xr:uid="{2E44B40A-98CD-4CE0-BBD9-92409766634A}"/>
    <cellStyle name="RowTotal 3 7" xfId="6579" xr:uid="{468F8CFD-240A-4B15-83E9-227664F13947}"/>
    <cellStyle name="RowTotal 3 7 2" xfId="15632" xr:uid="{82088A3A-D2C1-4765-8114-83B204233C84}"/>
    <cellStyle name="RowTotal 3 8" xfId="9599" xr:uid="{33D4C843-67B3-4AD4-BA78-45359F145391}"/>
    <cellStyle name="RowTotal 4" xfId="1027" xr:uid="{ED42FBAA-03F8-4D41-81F5-CBAC5D1A0942}"/>
    <cellStyle name="RowTotal 4 2" xfId="2031" xr:uid="{5B3B847B-363D-44A0-BE7B-12BCE3A27E77}"/>
    <cellStyle name="RowTotal 4 2 2" xfId="5110" xr:uid="{1F101414-23D0-48DA-9ABC-C0A54EC6AB2F}"/>
    <cellStyle name="RowTotal 4 2 2 2" xfId="14163" xr:uid="{6CECE3E3-E9A5-4489-8EE0-31C8C456852D}"/>
    <cellStyle name="RowTotal 4 2 3" xfId="8124" xr:uid="{24BE1A1D-9D9E-4FFE-ADFC-679F20AB85EE}"/>
    <cellStyle name="RowTotal 4 2 3 2" xfId="17177" xr:uid="{D01ED74F-BC1A-4631-A4DD-58051BA081EB}"/>
    <cellStyle name="RowTotal 4 2 4" xfId="11145" xr:uid="{01D561E5-5283-483C-8905-155DE27C88F8}"/>
    <cellStyle name="RowTotal 4 3" xfId="3035" xr:uid="{6D57DB74-585F-43C7-8C14-F0B372A6BD60}"/>
    <cellStyle name="RowTotal 4 3 2" xfId="6114" xr:uid="{DD275E60-574D-45BA-92D1-6C35D8992089}"/>
    <cellStyle name="RowTotal 4 3 2 2" xfId="15167" xr:uid="{E42641FA-51A2-4D94-AAD8-DB438A50F73A}"/>
    <cellStyle name="RowTotal 4 3 3" xfId="9128" xr:uid="{EDA3EBB8-561A-4455-86ED-F963A348F682}"/>
    <cellStyle name="RowTotal 4 3 3 2" xfId="18181" xr:uid="{F6904F7E-1E31-4981-9CDF-2E63C743FB9F}"/>
    <cellStyle name="RowTotal 4 3 4" xfId="12149" xr:uid="{307F7442-7115-4A65-AA51-9929B11CAA26}"/>
    <cellStyle name="RowTotal 4 4" xfId="4106" xr:uid="{6C3AD838-F3C0-4D13-B33D-862F264250CF}"/>
    <cellStyle name="RowTotal 4 4 2" xfId="13159" xr:uid="{B597FDD5-B9CA-4E9C-B41C-50D71D51FDD7}"/>
    <cellStyle name="RowTotal 4 5" xfId="7120" xr:uid="{51B86A01-52B7-44E8-8A34-3387BF418D1E}"/>
    <cellStyle name="RowTotal 4 5 2" xfId="16173" xr:uid="{B90C8C3F-2081-419B-A48D-9F3A06CBF755}"/>
    <cellStyle name="RowTotal 4 6" xfId="10141" xr:uid="{2CA84F82-2E6C-4459-894D-73CA212B6687}"/>
    <cellStyle name="RowTotal 5" xfId="1028" xr:uid="{4AA6F2A7-371F-49BF-8895-BE12BD1588B4}"/>
    <cellStyle name="RowTotal 5 2" xfId="2032" xr:uid="{61891D2A-6EC8-4AC8-A91B-69DA9738E920}"/>
    <cellStyle name="RowTotal 5 2 2" xfId="5111" xr:uid="{8D38B023-9393-48CB-A6AB-73C19C5952D2}"/>
    <cellStyle name="RowTotal 5 2 2 2" xfId="14164" xr:uid="{76EBFA18-0E1B-4B12-BEAB-557C06F64758}"/>
    <cellStyle name="RowTotal 5 2 3" xfId="8125" xr:uid="{25162506-5334-4819-B058-771B3E966AC7}"/>
    <cellStyle name="RowTotal 5 2 3 2" xfId="17178" xr:uid="{E0A16013-0E5A-4E2A-A4E7-57CA3E0802BC}"/>
    <cellStyle name="RowTotal 5 2 4" xfId="11146" xr:uid="{0497BC00-CB22-4CA0-BABD-CD86ECA1361B}"/>
    <cellStyle name="RowTotal 5 3" xfId="3036" xr:uid="{75B9B6DB-45D2-4DE2-A63E-28CE418E8FA3}"/>
    <cellStyle name="RowTotal 5 3 2" xfId="6115" xr:uid="{04A56880-DB84-453F-B729-F3090D810F32}"/>
    <cellStyle name="RowTotal 5 3 2 2" xfId="15168" xr:uid="{F860B128-AC71-4CCF-8E63-B9B89391215E}"/>
    <cellStyle name="RowTotal 5 3 3" xfId="9129" xr:uid="{B08EAF09-AFFD-4043-A2D2-8EEDAEF3D523}"/>
    <cellStyle name="RowTotal 5 3 3 2" xfId="18182" xr:uid="{86A9153D-D068-4D0B-92CB-CE5E1AD7EAED}"/>
    <cellStyle name="RowTotal 5 3 4" xfId="12150" xr:uid="{61DCE57D-F1C5-49C8-87C7-8F148B156357}"/>
    <cellStyle name="RowTotal 5 4" xfId="4107" xr:uid="{9AC4B25F-B23A-4A62-BE85-AF5023C3AC08}"/>
    <cellStyle name="RowTotal 5 4 2" xfId="13160" xr:uid="{846048ED-0662-4500-9497-0179DD15DD64}"/>
    <cellStyle name="RowTotal 5 5" xfId="7121" xr:uid="{74F9F882-55C4-4B8A-AE46-B68DC7715A98}"/>
    <cellStyle name="RowTotal 5 5 2" xfId="16174" xr:uid="{D63FD2C2-159F-4DD6-B501-AD8A33E14C66}"/>
    <cellStyle name="RowTotal 5 6" xfId="10142" xr:uid="{FA940E81-669B-434A-8FE9-E2D639C3F3E8}"/>
    <cellStyle name="RowTotal 6" xfId="1320" xr:uid="{10175118-3188-412D-8FAC-3499F1805731}"/>
    <cellStyle name="RowTotal 6 2" xfId="4399" xr:uid="{8D5237AE-E7E2-4D2A-8E0F-D9B023DB20D4}"/>
    <cellStyle name="RowTotal 6 2 2" xfId="13452" xr:uid="{6B46A224-07AB-4343-A82D-8798EBB8EC16}"/>
    <cellStyle name="RowTotal 6 3" xfId="7413" xr:uid="{5FC6C294-E3F1-4E6C-91F8-CC9D4C28CDE4}"/>
    <cellStyle name="RowTotal 6 3 2" xfId="16466" xr:uid="{CC0F8233-5986-4A29-91E4-8BF86494F98A}"/>
    <cellStyle name="RowTotal 6 4" xfId="10434" xr:uid="{EF995A2A-5276-4C36-9287-73ADFBE547F8}"/>
    <cellStyle name="RowTotal 7" xfId="2324" xr:uid="{CCE93225-70C1-4DCC-B489-53F16214DE75}"/>
    <cellStyle name="RowTotal 7 2" xfId="5403" xr:uid="{5BDF4316-7013-4B6F-9873-92BC652D4ADF}"/>
    <cellStyle name="RowTotal 7 2 2" xfId="14456" xr:uid="{C4F27239-40E2-4592-AB4E-A4EB558290B3}"/>
    <cellStyle name="RowTotal 7 3" xfId="8417" xr:uid="{13E20224-8E51-4D4C-BDDF-5281BECB3AB9}"/>
    <cellStyle name="RowTotal 7 3 2" xfId="17470" xr:uid="{E36AA3C9-32ED-42DD-B4FF-FB7995187001}"/>
    <cellStyle name="RowTotal 7 4" xfId="11438" xr:uid="{A7013444-0A1E-4806-8955-24BBA5D1EDBE}"/>
    <cellStyle name="RowTotal 8" xfId="3393" xr:uid="{45325F5B-A8DD-49CA-8EBC-28F092ADE3DA}"/>
    <cellStyle name="RowTotal 8 2" xfId="12446" xr:uid="{799DF7A0-D62D-4B71-B288-4B1F6E60EFD9}"/>
    <cellStyle name="RowTotal 9" xfId="6407" xr:uid="{0C857C98-8BA3-4C01-A3F9-37E9AD715E8D}"/>
    <cellStyle name="RowTotal 9 2" xfId="15460" xr:uid="{100C51B2-6334-48D3-8FD2-48682671D263}"/>
    <cellStyle name="Ruim" xfId="11" builtinId="27" customBuiltin="1"/>
    <cellStyle name="Saída" xfId="14" builtinId="21" customBuiltin="1"/>
    <cellStyle name="SectionName" xfId="174" xr:uid="{40D969E3-7273-4A92-81C5-1AF7AA5DD0E9}"/>
    <cellStyle name="Texto de Aviso" xfId="18" builtinId="11" customBuiltin="1"/>
    <cellStyle name="Texto Explicativo" xfId="20" builtinId="53" customBuiltin="1"/>
    <cellStyle name="Título" xfId="5" builtinId="15" customBuiltin="1"/>
    <cellStyle name="Título 1" xfId="6" builtinId="16" customBuiltin="1"/>
    <cellStyle name="Título 1 2" xfId="74" xr:uid="{3A59349F-C66E-4E1D-B85D-484EA3714FA6}"/>
    <cellStyle name="Título 2" xfId="7" builtinId="17" customBuiltin="1"/>
    <cellStyle name="Título 3" xfId="8" builtinId="18" customBuiltin="1"/>
    <cellStyle name="Título 3 2" xfId="86" xr:uid="{A7763A78-DD29-4BDD-98BC-95ED8D271FEF}"/>
    <cellStyle name="Título 4" xfId="9" builtinId="19" customBuiltin="1"/>
    <cellStyle name="Total" xfId="21" builtinId="25" customBuiltin="1"/>
    <cellStyle name="Total 2" xfId="3296" xr:uid="{99B5E68E-1F57-484B-992F-00C61AC0BDF4}"/>
    <cellStyle name="UsedCell" xfId="183" xr:uid="{F0AE86CB-5D4B-4032-801E-CF90BBFAA1DD}"/>
    <cellStyle name="Vírgula" xfId="4" builtinId="3"/>
    <cellStyle name="Vírgula 10" xfId="50" xr:uid="{AF8C1050-9E33-4717-B6D9-A4C141765174}"/>
    <cellStyle name="Vírgula 10 2" xfId="3317" xr:uid="{E82BB22E-4C8C-41B7-A6AE-518CDC169993}"/>
    <cellStyle name="Vírgula 10 2 2" xfId="12370" xr:uid="{5F81549B-7D61-46FB-AE2A-3F4F3E95DB49}"/>
    <cellStyle name="Vírgula 10 3" xfId="9350" xr:uid="{11F71F9D-6FA0-43C7-9C6E-047942753CF8}"/>
    <cellStyle name="Vírgula 11" xfId="9347" xr:uid="{1F85AA5B-0805-46E9-B64D-9E6431233B1C}"/>
    <cellStyle name="Vírgula 11 2" xfId="18400" xr:uid="{5C9B4C03-F575-4AA2-9FC2-2A4F0BE89CEA}"/>
    <cellStyle name="Vírgula 12" xfId="9348" xr:uid="{9DA4B5CC-F30F-4166-B17E-5D6A7A83DDCD}"/>
    <cellStyle name="Vírgula 12 2" xfId="18401" xr:uid="{0BEE9622-2B8B-4DD2-BBB6-293C0C06E8B8}"/>
    <cellStyle name="Vírgula 13" xfId="9349" xr:uid="{63988D1F-23BF-41C8-A866-0FCE1410776B}"/>
    <cellStyle name="Vírgula 13 2" xfId="18402" xr:uid="{8FEF7ED5-EAE7-4C5F-81B9-215FEA9517DE}"/>
    <cellStyle name="Vírgula 14" xfId="18399" xr:uid="{0461EC95-93B0-433C-A206-56805EC25C46}"/>
    <cellStyle name="Vírgula 2" xfId="46" xr:uid="{0A11BA87-7B36-4537-A076-99CB01A9D88D}"/>
    <cellStyle name="Vírgula 2 10" xfId="323" xr:uid="{4135AAD4-1187-437B-B834-CD89FE7CC8A2}"/>
    <cellStyle name="Vírgula 2 10 2" xfId="521" xr:uid="{851F1C34-8477-4881-B525-F08229C642EB}"/>
    <cellStyle name="Vírgula 2 10 2 2" xfId="1029" xr:uid="{E530EF3D-5746-4AF0-A130-6DE5800A7073}"/>
    <cellStyle name="Vírgula 2 10 2 2 2" xfId="2033" xr:uid="{B6840B12-237E-4724-A9B5-7FA4EEC2F7A3}"/>
    <cellStyle name="Vírgula 2 10 2 2 2 2" xfId="5112" xr:uid="{298635F9-0DDF-4EC0-81C2-962A59E330E2}"/>
    <cellStyle name="Vírgula 2 10 2 2 2 2 2" xfId="14165" xr:uid="{9676AC03-360B-4779-A658-EBDD2DDFFDC6}"/>
    <cellStyle name="Vírgula 2 10 2 2 2 3" xfId="8126" xr:uid="{0B6D1D2D-009E-4990-B211-49242DFBA741}"/>
    <cellStyle name="Vírgula 2 10 2 2 2 3 2" xfId="17179" xr:uid="{66A4F851-1943-4456-A16C-7B4EF7912A9A}"/>
    <cellStyle name="Vírgula 2 10 2 2 2 4" xfId="11147" xr:uid="{B8BB277A-C81B-4E0A-817B-A0AB662A853C}"/>
    <cellStyle name="Vírgula 2 10 2 2 3" xfId="3037" xr:uid="{0A9F00FB-AE65-4E46-8440-6F1CDF108B16}"/>
    <cellStyle name="Vírgula 2 10 2 2 3 2" xfId="6116" xr:uid="{FFF38137-5ADF-4908-A6D6-BEF130959BFA}"/>
    <cellStyle name="Vírgula 2 10 2 2 3 2 2" xfId="15169" xr:uid="{484A0524-5112-44AD-BE90-765C1A7C6817}"/>
    <cellStyle name="Vírgula 2 10 2 2 3 3" xfId="9130" xr:uid="{C1574194-08CA-40C3-90FD-7288CC716EBA}"/>
    <cellStyle name="Vírgula 2 10 2 2 3 3 2" xfId="18183" xr:uid="{14DBEC9D-E846-48B2-8E8C-F5C2534CC678}"/>
    <cellStyle name="Vírgula 2 10 2 2 3 4" xfId="12151" xr:uid="{B0B85DAA-CA50-433B-BF3E-20006DC640D6}"/>
    <cellStyle name="Vírgula 2 10 2 2 4" xfId="4108" xr:uid="{8654C81F-126F-4193-808B-CEBDF6696C60}"/>
    <cellStyle name="Vírgula 2 10 2 2 4 2" xfId="13161" xr:uid="{A4E2A040-4041-40F6-8D7C-81532611E8B6}"/>
    <cellStyle name="Vírgula 2 10 2 2 5" xfId="7122" xr:uid="{228020A1-6F5F-4D17-AF09-21B5ED34B097}"/>
    <cellStyle name="Vírgula 2 10 2 2 5 2" xfId="16175" xr:uid="{136723C8-1FD2-4F5F-9FFA-BB25B56D821F}"/>
    <cellStyle name="Vírgula 2 10 2 2 6" xfId="10143" xr:uid="{EF40C2AC-77C9-4B5C-A69A-D541005AB19F}"/>
    <cellStyle name="Vírgula 2 10 2 3" xfId="1030" xr:uid="{3329F761-DFBF-4F6D-93D5-F59F3AE5901C}"/>
    <cellStyle name="Vírgula 2 10 2 3 2" xfId="2034" xr:uid="{634B1A50-2180-4A83-8E2E-0F4E198E69D3}"/>
    <cellStyle name="Vírgula 2 10 2 3 2 2" xfId="5113" xr:uid="{C76F1702-C8E4-4B09-B3F7-827BC3DB19C5}"/>
    <cellStyle name="Vírgula 2 10 2 3 2 2 2" xfId="14166" xr:uid="{6101EAF7-E845-4B0C-89CA-D89E98F6DC84}"/>
    <cellStyle name="Vírgula 2 10 2 3 2 3" xfId="8127" xr:uid="{91831391-D9EC-42E5-90B1-E77E62726B28}"/>
    <cellStyle name="Vírgula 2 10 2 3 2 3 2" xfId="17180" xr:uid="{24624E7D-EFBC-4563-A6BD-F5095BA6715A}"/>
    <cellStyle name="Vírgula 2 10 2 3 2 4" xfId="11148" xr:uid="{8718E9AB-F824-4713-B6F9-A6AC5EDD1260}"/>
    <cellStyle name="Vírgula 2 10 2 3 3" xfId="3038" xr:uid="{4743DA9F-BF89-4EC3-AB8A-D2782A7ECA47}"/>
    <cellStyle name="Vírgula 2 10 2 3 3 2" xfId="6117" xr:uid="{F45F85AB-B884-4611-968D-F1BA62F4E58A}"/>
    <cellStyle name="Vírgula 2 10 2 3 3 2 2" xfId="15170" xr:uid="{D3D69A06-36D5-4DD6-B6C9-0588F4E1AA21}"/>
    <cellStyle name="Vírgula 2 10 2 3 3 3" xfId="9131" xr:uid="{2E08A9B6-4CDF-4F90-BE99-64168EA417E1}"/>
    <cellStyle name="Vírgula 2 10 2 3 3 3 2" xfId="18184" xr:uid="{9B8862C4-4D09-4858-960B-2B0743EF325C}"/>
    <cellStyle name="Vírgula 2 10 2 3 3 4" xfId="12152" xr:uid="{36F881D5-79DA-4D6C-A31A-08B107A05BA2}"/>
    <cellStyle name="Vírgula 2 10 2 3 4" xfId="4109" xr:uid="{50FC946A-3E06-44DD-9C2B-1E9827AD13B2}"/>
    <cellStyle name="Vírgula 2 10 2 3 4 2" xfId="13162" xr:uid="{A57A64AA-4AC4-40AB-B6AF-D1549B41B917}"/>
    <cellStyle name="Vírgula 2 10 2 3 5" xfId="7123" xr:uid="{6CA56B17-D74A-42CC-A08D-B7E13C9F0566}"/>
    <cellStyle name="Vírgula 2 10 2 3 5 2" xfId="16176" xr:uid="{0FC867A7-03EE-40F2-92ED-608E4178967F}"/>
    <cellStyle name="Vírgula 2 10 2 3 6" xfId="10144" xr:uid="{F6DF3010-324E-40B4-AF5F-554632D1C92F}"/>
    <cellStyle name="Vírgula 2 10 2 4" xfId="1528" xr:uid="{DA61DD14-A852-4F4A-AB82-89835A65D2E9}"/>
    <cellStyle name="Vírgula 2 10 2 4 2" xfId="4607" xr:uid="{D7057E48-6AC1-405E-BE35-90C1FDE8FB21}"/>
    <cellStyle name="Vírgula 2 10 2 4 2 2" xfId="13660" xr:uid="{7B1CD640-DD27-438E-9A05-41237AC5EF78}"/>
    <cellStyle name="Vírgula 2 10 2 4 3" xfId="7621" xr:uid="{D863EF8E-5855-4DDA-91F4-190CA04D9108}"/>
    <cellStyle name="Vírgula 2 10 2 4 3 2" xfId="16674" xr:uid="{C7060D43-5F0A-478C-A4F5-D8832B0F5517}"/>
    <cellStyle name="Vírgula 2 10 2 4 4" xfId="10642" xr:uid="{6A0BBE66-3AF2-43CD-93E5-1FF35FB1455F}"/>
    <cellStyle name="Vírgula 2 10 2 5" xfId="2532" xr:uid="{9981321E-DA34-4D9A-926C-74CEFFF637F5}"/>
    <cellStyle name="Vírgula 2 10 2 5 2" xfId="5611" xr:uid="{20148510-15CD-4749-B41F-279E8E68EA3F}"/>
    <cellStyle name="Vírgula 2 10 2 5 2 2" xfId="14664" xr:uid="{2958DC19-2FB0-4958-B6A9-04902EBA61B8}"/>
    <cellStyle name="Vírgula 2 10 2 5 3" xfId="8625" xr:uid="{AEB9A3DD-F127-4D84-8864-7B034698CD47}"/>
    <cellStyle name="Vírgula 2 10 2 5 3 2" xfId="17678" xr:uid="{AE09F168-653A-4C97-81C7-2C0801B2563B}"/>
    <cellStyle name="Vírgula 2 10 2 5 4" xfId="11646" xr:uid="{028DD7E8-323A-4A5E-BF86-2B80A5988176}"/>
    <cellStyle name="Vírgula 2 10 2 6" xfId="3602" xr:uid="{1BC20493-8C93-45DD-AAA0-4A9D599B4410}"/>
    <cellStyle name="Vírgula 2 10 2 6 2" xfId="12655" xr:uid="{C80BEAFD-E2BA-4C37-8E61-FC23795399BD}"/>
    <cellStyle name="Vírgula 2 10 2 7" xfId="6616" xr:uid="{FEF09E79-215F-491C-8CCC-DC321D6904DA}"/>
    <cellStyle name="Vírgula 2 10 2 7 2" xfId="15669" xr:uid="{886C2834-A2E3-47BB-9128-C99354A60FB0}"/>
    <cellStyle name="Vírgula 2 10 2 8" xfId="9636" xr:uid="{FA7CFF96-1E07-49C5-AE78-3D352D5234DD}"/>
    <cellStyle name="Vírgula 2 10 3" xfId="1031" xr:uid="{8047B698-0146-47A1-8B29-3E0A28D08916}"/>
    <cellStyle name="Vírgula 2 10 3 2" xfId="2035" xr:uid="{691828AA-B66F-4908-9519-93E14F29F852}"/>
    <cellStyle name="Vírgula 2 10 3 2 2" xfId="5114" xr:uid="{450D2762-FB43-4BD0-AE0B-C8E6DFE7EC17}"/>
    <cellStyle name="Vírgula 2 10 3 2 2 2" xfId="14167" xr:uid="{6D54AC87-9FAE-4518-AAD8-4659132D2A60}"/>
    <cellStyle name="Vírgula 2 10 3 2 3" xfId="8128" xr:uid="{73DE41B5-D83A-4363-83E8-F4707DC10165}"/>
    <cellStyle name="Vírgula 2 10 3 2 3 2" xfId="17181" xr:uid="{6E76E234-7AB0-4475-B5DD-6BAFAEF086FA}"/>
    <cellStyle name="Vírgula 2 10 3 2 4" xfId="11149" xr:uid="{4AE2C7B7-0C96-42E1-8968-6092641D45EA}"/>
    <cellStyle name="Vírgula 2 10 3 3" xfId="3039" xr:uid="{ADF7C020-916A-4390-9354-986BA0FB37C6}"/>
    <cellStyle name="Vírgula 2 10 3 3 2" xfId="6118" xr:uid="{6D34B274-FF05-411F-9E88-37FE010544DC}"/>
    <cellStyle name="Vírgula 2 10 3 3 2 2" xfId="15171" xr:uid="{0E7DF1CB-2DB5-4BF6-92F1-2CE13FAC6829}"/>
    <cellStyle name="Vírgula 2 10 3 3 3" xfId="9132" xr:uid="{BD8F603C-20EF-4E6B-A945-776AE0272496}"/>
    <cellStyle name="Vírgula 2 10 3 3 3 2" xfId="18185" xr:uid="{0C20EB4B-0A50-49BA-9CA8-17BE3FB81FDE}"/>
    <cellStyle name="Vírgula 2 10 3 3 4" xfId="12153" xr:uid="{6C0873CD-5472-4DF7-BBF1-C80639943B78}"/>
    <cellStyle name="Vírgula 2 10 3 4" xfId="4110" xr:uid="{04A2C312-4B5D-44AD-AEF8-C5EABBCD808B}"/>
    <cellStyle name="Vírgula 2 10 3 4 2" xfId="13163" xr:uid="{BC807C9F-7B00-48AB-B8A1-9AE5B310FC47}"/>
    <cellStyle name="Vírgula 2 10 3 5" xfId="7124" xr:uid="{0A849BE1-A57F-463F-9B8E-914DCEB7AC85}"/>
    <cellStyle name="Vírgula 2 10 3 5 2" xfId="16177" xr:uid="{01F86D33-E6F6-4A1E-8457-95474FE878CD}"/>
    <cellStyle name="Vírgula 2 10 3 6" xfId="10145" xr:uid="{0A0D0AF0-21E3-4B8C-9834-E2863F58989B}"/>
    <cellStyle name="Vírgula 2 10 4" xfId="1032" xr:uid="{EEE1C0D3-024D-4EF0-9E39-0D475C55EF16}"/>
    <cellStyle name="Vírgula 2 10 4 2" xfId="2036" xr:uid="{4B0E17D0-4A51-4F61-837B-014695CEF397}"/>
    <cellStyle name="Vírgula 2 10 4 2 2" xfId="5115" xr:uid="{1ECF81B5-E2B2-4131-B121-2221841FA945}"/>
    <cellStyle name="Vírgula 2 10 4 2 2 2" xfId="14168" xr:uid="{33778FF0-D767-42B4-B122-C8DF90440609}"/>
    <cellStyle name="Vírgula 2 10 4 2 3" xfId="8129" xr:uid="{89B1751F-09AA-455D-89AB-579C4993CBDC}"/>
    <cellStyle name="Vírgula 2 10 4 2 3 2" xfId="17182" xr:uid="{C342B74B-91E5-46C9-99D7-C5FD742C1C3F}"/>
    <cellStyle name="Vírgula 2 10 4 2 4" xfId="11150" xr:uid="{49436101-2C5D-463B-A5F7-B1C2AC1034CF}"/>
    <cellStyle name="Vírgula 2 10 4 3" xfId="3040" xr:uid="{576714F9-C1A2-45AA-A223-AEBF7DDED936}"/>
    <cellStyle name="Vírgula 2 10 4 3 2" xfId="6119" xr:uid="{35C1D9C5-5689-4499-85C8-97B12677A2B9}"/>
    <cellStyle name="Vírgula 2 10 4 3 2 2" xfId="15172" xr:uid="{19CDFD83-AE97-4869-8E22-63DAA0A371E4}"/>
    <cellStyle name="Vírgula 2 10 4 3 3" xfId="9133" xr:uid="{2756736A-0B70-478B-B193-B4FF8242C561}"/>
    <cellStyle name="Vírgula 2 10 4 3 3 2" xfId="18186" xr:uid="{92DFA9F0-652F-4D54-8950-583B6631D5CF}"/>
    <cellStyle name="Vírgula 2 10 4 3 4" xfId="12154" xr:uid="{801B1DBC-7FED-4D1A-B1AA-2E72231CA31D}"/>
    <cellStyle name="Vírgula 2 10 4 4" xfId="4111" xr:uid="{48FD8F52-7358-487D-BA66-9002B79AF9C0}"/>
    <cellStyle name="Vírgula 2 10 4 4 2" xfId="13164" xr:uid="{21A5297B-D6FA-455D-B55E-ACA4A7F759A1}"/>
    <cellStyle name="Vírgula 2 10 4 5" xfId="7125" xr:uid="{E9BAE91C-5126-4502-ACC3-D18636E387CD}"/>
    <cellStyle name="Vírgula 2 10 4 5 2" xfId="16178" xr:uid="{F7AA9CCA-10A2-4120-BBFF-096053A626CC}"/>
    <cellStyle name="Vírgula 2 10 4 6" xfId="10146" xr:uid="{38C4ED43-D74B-4CD5-9854-2EBB56113DD6}"/>
    <cellStyle name="Vírgula 2 10 5" xfId="1357" xr:uid="{22FE34FC-DA8C-44DB-A921-0242BA98BBD2}"/>
    <cellStyle name="Vírgula 2 10 5 2" xfId="4436" xr:uid="{D20D553A-966C-4C53-B1CB-F9F27B99556B}"/>
    <cellStyle name="Vírgula 2 10 5 2 2" xfId="13489" xr:uid="{7B26FAF3-74F5-4B8A-A627-6DF0192FF25D}"/>
    <cellStyle name="Vírgula 2 10 5 3" xfId="7450" xr:uid="{F6774920-697F-4356-B165-7DE9CC61FD41}"/>
    <cellStyle name="Vírgula 2 10 5 3 2" xfId="16503" xr:uid="{44379CC1-539E-4FCA-BE1C-32DE218E5A1D}"/>
    <cellStyle name="Vírgula 2 10 5 4" xfId="10471" xr:uid="{A3D6CC4F-3497-4E82-B8DC-E00D9B950F7D}"/>
    <cellStyle name="Vírgula 2 10 6" xfId="2361" xr:uid="{44BE939D-CF7B-43FB-B058-B8B505861FF1}"/>
    <cellStyle name="Vírgula 2 10 6 2" xfId="5440" xr:uid="{8A0E4DD5-D9E9-4A66-A8C4-B84ABD7B3941}"/>
    <cellStyle name="Vírgula 2 10 6 2 2" xfId="14493" xr:uid="{B33DA168-3A4C-49EF-83D0-A945D63EC30C}"/>
    <cellStyle name="Vírgula 2 10 6 3" xfId="8454" xr:uid="{035D0DEE-A5D7-4CB3-99FF-36005EEB61EB}"/>
    <cellStyle name="Vírgula 2 10 6 3 2" xfId="17507" xr:uid="{E980077E-277D-4AC7-BE4F-1C293BC84394}"/>
    <cellStyle name="Vírgula 2 10 6 4" xfId="11475" xr:uid="{8351BC7F-41F5-4652-9289-12630255F214}"/>
    <cellStyle name="Vírgula 2 10 7" xfId="3430" xr:uid="{94362D29-6F41-436E-AD1B-23D1A14CD1F0}"/>
    <cellStyle name="Vírgula 2 10 7 2" xfId="12483" xr:uid="{2577E544-890F-4532-92E0-4085F2D79006}"/>
    <cellStyle name="Vírgula 2 10 8" xfId="6444" xr:uid="{04402D45-79FB-4811-9591-6622A936210E}"/>
    <cellStyle name="Vírgula 2 10 8 2" xfId="15497" xr:uid="{C67A9823-831D-44AE-9AB9-AFD60C2ED5C1}"/>
    <cellStyle name="Vírgula 2 10 9" xfId="9464" xr:uid="{20BBFDE5-4F38-46E5-9578-C37ECE76DD4F}"/>
    <cellStyle name="Vírgula 2 11" xfId="390" xr:uid="{756F5BAF-F4A5-43AD-90CF-6EFC9DF34017}"/>
    <cellStyle name="Vírgula 2 11 2" xfId="1033" xr:uid="{F367485C-8666-4D62-B04E-EF414E721344}"/>
    <cellStyle name="Vírgula 2 11 2 2" xfId="2037" xr:uid="{D152C8E0-B06C-44C7-B72B-5449B50C940F}"/>
    <cellStyle name="Vírgula 2 11 2 2 2" xfId="5116" xr:uid="{41C072C0-567F-424B-9E24-321D362F5CC7}"/>
    <cellStyle name="Vírgula 2 11 2 2 2 2" xfId="14169" xr:uid="{54D338F1-D3BA-48A1-B370-C9DE98365743}"/>
    <cellStyle name="Vírgula 2 11 2 2 3" xfId="8130" xr:uid="{88F3C222-1970-4E5F-88BE-E7B6259828A2}"/>
    <cellStyle name="Vírgula 2 11 2 2 3 2" xfId="17183" xr:uid="{FCFE6249-8D21-4A2C-823A-6D06960BB5C3}"/>
    <cellStyle name="Vírgula 2 11 2 2 4" xfId="11151" xr:uid="{1359EAFC-3720-4708-AB9D-BB946C34A0E2}"/>
    <cellStyle name="Vírgula 2 11 2 3" xfId="3041" xr:uid="{987AAACD-3D02-4D4C-ADB5-9E4AAAE62DF8}"/>
    <cellStyle name="Vírgula 2 11 2 3 2" xfId="6120" xr:uid="{FD7B285D-F1D0-44EF-A991-FC1C21901A8A}"/>
    <cellStyle name="Vírgula 2 11 2 3 2 2" xfId="15173" xr:uid="{4D35FF57-CF26-417D-ACA7-28654D4CCF23}"/>
    <cellStyle name="Vírgula 2 11 2 3 3" xfId="9134" xr:uid="{A1BE8B8B-29B2-41AC-A9B4-74A485A9A747}"/>
    <cellStyle name="Vírgula 2 11 2 3 3 2" xfId="18187" xr:uid="{8ED3FC5E-78DF-4AA1-BCBE-C52C1694A226}"/>
    <cellStyle name="Vírgula 2 11 2 3 4" xfId="12155" xr:uid="{CF14ADFC-23E2-41C0-ACE9-5B7D676639F2}"/>
    <cellStyle name="Vírgula 2 11 2 4" xfId="4112" xr:uid="{FA8260E6-A899-47F1-9364-CC2F54B60AEE}"/>
    <cellStyle name="Vírgula 2 11 2 4 2" xfId="13165" xr:uid="{E9019C41-BA30-490E-A417-529B2865CF27}"/>
    <cellStyle name="Vírgula 2 11 2 5" xfId="7126" xr:uid="{437C811C-91F5-4C2B-A81A-1AB0DA468481}"/>
    <cellStyle name="Vírgula 2 11 2 5 2" xfId="16179" xr:uid="{5BC62612-AB9E-44D0-88EA-917C737FC542}"/>
    <cellStyle name="Vírgula 2 11 2 6" xfId="10147" xr:uid="{A682BB1E-4634-4EE8-9F21-84F54ED29D31}"/>
    <cellStyle name="Vírgula 2 11 3" xfId="1034" xr:uid="{D5CFACA4-7AD6-4944-8133-76A9F10C0B87}"/>
    <cellStyle name="Vírgula 2 11 3 2" xfId="2038" xr:uid="{36C1BCC5-0700-458C-99AE-D8CD9C1610B3}"/>
    <cellStyle name="Vírgula 2 11 3 2 2" xfId="5117" xr:uid="{2391736E-76ED-44E5-9097-B0324292C4AE}"/>
    <cellStyle name="Vírgula 2 11 3 2 2 2" xfId="14170" xr:uid="{81961FF7-E0F6-48CC-AD4B-616A9A2F236A}"/>
    <cellStyle name="Vírgula 2 11 3 2 3" xfId="8131" xr:uid="{4B8E79ED-F795-4232-A473-30E9E85F2379}"/>
    <cellStyle name="Vírgula 2 11 3 2 3 2" xfId="17184" xr:uid="{A62AAA29-3B0E-41C1-83CF-7953C7ECE068}"/>
    <cellStyle name="Vírgula 2 11 3 2 4" xfId="11152" xr:uid="{4BDEC726-1C90-499C-958F-317BCB60A724}"/>
    <cellStyle name="Vírgula 2 11 3 3" xfId="3042" xr:uid="{58E9CF46-DE8D-4268-AA51-E420C11543C3}"/>
    <cellStyle name="Vírgula 2 11 3 3 2" xfId="6121" xr:uid="{A0E1B7BF-16E2-4ECF-BB24-256B6164DCB9}"/>
    <cellStyle name="Vírgula 2 11 3 3 2 2" xfId="15174" xr:uid="{DF43FD8D-FF84-43F3-A43C-56D687511FDA}"/>
    <cellStyle name="Vírgula 2 11 3 3 3" xfId="9135" xr:uid="{C158E604-8214-448A-93DB-03084E802EF3}"/>
    <cellStyle name="Vírgula 2 11 3 3 3 2" xfId="18188" xr:uid="{AA828129-1763-4583-83D1-18DD08DE8A26}"/>
    <cellStyle name="Vírgula 2 11 3 3 4" xfId="12156" xr:uid="{3449E42A-3CED-487E-B5C5-25B8FF3FEF6E}"/>
    <cellStyle name="Vírgula 2 11 3 4" xfId="4113" xr:uid="{9FE3A44B-6559-4154-AA6C-21DDC8E24126}"/>
    <cellStyle name="Vírgula 2 11 3 4 2" xfId="13166" xr:uid="{B7FEFF38-0872-431D-826C-FED24C9909D5}"/>
    <cellStyle name="Vírgula 2 11 3 5" xfId="7127" xr:uid="{C51730FE-E638-4F3A-BF7E-E3E7CB17E167}"/>
    <cellStyle name="Vírgula 2 11 3 5 2" xfId="16180" xr:uid="{19A59B9F-83A2-4F06-9C90-82485F933A4F}"/>
    <cellStyle name="Vírgula 2 11 3 6" xfId="10148" xr:uid="{35679DFE-EFD5-4639-8846-45C1D5D72B19}"/>
    <cellStyle name="Vírgula 2 11 4" xfId="1408" xr:uid="{06C778A6-44AD-4DE6-B1C5-ABE069A8EF0A}"/>
    <cellStyle name="Vírgula 2 11 4 2" xfId="4487" xr:uid="{3F39BB8D-6BE2-41EA-BD0F-67D4D339C7B0}"/>
    <cellStyle name="Vírgula 2 11 4 2 2" xfId="13540" xr:uid="{B3ABDE83-AE34-40A8-BFAB-9F64F2A96341}"/>
    <cellStyle name="Vírgula 2 11 4 3" xfId="7501" xr:uid="{82E4E6E1-76B7-4088-86E9-88C592DF8E93}"/>
    <cellStyle name="Vírgula 2 11 4 3 2" xfId="16554" xr:uid="{E2B177B1-BF64-4F83-B561-917528E10803}"/>
    <cellStyle name="Vírgula 2 11 4 4" xfId="10522" xr:uid="{5ADF335D-9B9E-4D64-BCBA-A2419E4E461A}"/>
    <cellStyle name="Vírgula 2 11 5" xfId="2412" xr:uid="{9C2ECB96-C12B-415B-8E9B-ED3D0CFE8FFA}"/>
    <cellStyle name="Vírgula 2 11 5 2" xfId="5491" xr:uid="{7C794948-9D23-4E6B-B727-D194A51E0D5F}"/>
    <cellStyle name="Vírgula 2 11 5 2 2" xfId="14544" xr:uid="{E12FA700-C94B-4870-8973-553F33657C59}"/>
    <cellStyle name="Vírgula 2 11 5 3" xfId="8505" xr:uid="{CBE9930E-E3DE-462A-81E5-8A9C8EC812B3}"/>
    <cellStyle name="Vírgula 2 11 5 3 2" xfId="17558" xr:uid="{0ED837FC-68BF-4664-8A41-8602FD453111}"/>
    <cellStyle name="Vírgula 2 11 5 4" xfId="11526" xr:uid="{677CEABF-B196-4AF1-903A-1B5E8EAEF7FE}"/>
    <cellStyle name="Vírgula 2 11 6" xfId="3482" xr:uid="{44D28FDC-7B4B-432B-A6CA-5719C61564E6}"/>
    <cellStyle name="Vírgula 2 11 6 2" xfId="12535" xr:uid="{0CB0F071-FC45-466A-9088-EDDE4367D39C}"/>
    <cellStyle name="Vírgula 2 11 7" xfId="6496" xr:uid="{F1EA645F-C5DA-4CAA-9B04-72182BE14D3B}"/>
    <cellStyle name="Vírgula 2 11 7 2" xfId="15549" xr:uid="{E8D9C988-D93B-470C-BBFF-F481F287AF27}"/>
    <cellStyle name="Vírgula 2 11 8" xfId="9516" xr:uid="{D626FE42-2A69-4510-B9ED-CA801E690AD7}"/>
    <cellStyle name="Vírgula 2 12" xfId="574" xr:uid="{85AB9288-0560-4357-A058-DE0F86A7E77F}"/>
    <cellStyle name="Vírgula 2 12 2" xfId="1035" xr:uid="{A44BD570-820F-47CF-8539-7BE6688D5EC0}"/>
    <cellStyle name="Vírgula 2 12 2 2" xfId="2039" xr:uid="{DD0CF446-1670-405C-9ACA-B0E404E6609E}"/>
    <cellStyle name="Vírgula 2 12 2 2 2" xfId="5118" xr:uid="{002FD73B-D49A-468C-8AC3-E0933CB5DDB5}"/>
    <cellStyle name="Vírgula 2 12 2 2 2 2" xfId="14171" xr:uid="{84F758C6-5E85-475F-81DB-13E87E6749D6}"/>
    <cellStyle name="Vírgula 2 12 2 2 3" xfId="8132" xr:uid="{D46F82BF-1B0F-4B04-81A0-6699E1595FDA}"/>
    <cellStyle name="Vírgula 2 12 2 2 3 2" xfId="17185" xr:uid="{8125FCCA-4CCF-4DD3-BE80-A4418BB9E1F8}"/>
    <cellStyle name="Vírgula 2 12 2 2 4" xfId="11153" xr:uid="{FB67FDA8-71ED-42E4-BFDA-BE5133C5131C}"/>
    <cellStyle name="Vírgula 2 12 2 3" xfId="3043" xr:uid="{92DF6A03-A23D-4875-8AA2-FFDC501D1DEA}"/>
    <cellStyle name="Vírgula 2 12 2 3 2" xfId="6122" xr:uid="{1A066797-E97A-46DD-ACD9-B478F4BB67B3}"/>
    <cellStyle name="Vírgula 2 12 2 3 2 2" xfId="15175" xr:uid="{E55AE01D-23B2-47FC-A9AC-02B915252386}"/>
    <cellStyle name="Vírgula 2 12 2 3 3" xfId="9136" xr:uid="{56B18957-4750-498D-8EBD-DC4DF190A9E2}"/>
    <cellStyle name="Vírgula 2 12 2 3 3 2" xfId="18189" xr:uid="{E14FC98F-93B4-4C4A-B0A1-239CBE309C5F}"/>
    <cellStyle name="Vírgula 2 12 2 3 4" xfId="12157" xr:uid="{0EF8AC4F-F4FB-4052-BC08-241DC9FD3D94}"/>
    <cellStyle name="Vírgula 2 12 2 4" xfId="4114" xr:uid="{782EBB3A-A765-4DA5-8BD4-25D8F88BBA37}"/>
    <cellStyle name="Vírgula 2 12 2 4 2" xfId="13167" xr:uid="{8A291102-3C17-4177-A95F-36B9BC7142B2}"/>
    <cellStyle name="Vírgula 2 12 2 5" xfId="7128" xr:uid="{C99C0963-6A7F-498E-AA73-684218D619C5}"/>
    <cellStyle name="Vírgula 2 12 2 5 2" xfId="16181" xr:uid="{9923BBEE-296B-4AF5-8D2F-CC24721D2E4F}"/>
    <cellStyle name="Vírgula 2 12 2 6" xfId="10149" xr:uid="{F9314E20-9944-4357-B0E3-785DACC9AFE9}"/>
    <cellStyle name="Vírgula 2 12 3" xfId="9688" xr:uid="{AB0BB026-FC42-41BC-ADEA-9B01F132EECF}"/>
    <cellStyle name="Vírgula 2 13" xfId="3256" xr:uid="{2ED91C14-C209-47A0-B367-88CEE9D999C7}"/>
    <cellStyle name="Vírgula 2 13 2" xfId="12367" xr:uid="{F0C2FA8F-5C81-4C7E-BB3E-C27F242B41B1}"/>
    <cellStyle name="Vírgula 2 14" xfId="9352" xr:uid="{3320ADFE-217C-48A4-978A-F28AD481FD37}"/>
    <cellStyle name="Vírgula 2 2" xfId="81" xr:uid="{D4A207DA-BD66-437C-B9AC-0B771A17A1E8}"/>
    <cellStyle name="Vírgula 2 2 10" xfId="1250" xr:uid="{9AFEA734-6AF5-4948-A5EB-275B5E9BADBC}"/>
    <cellStyle name="Vírgula 2 2 10 2" xfId="4329" xr:uid="{632ED5F2-1928-4D24-85C4-844C5D21F037}"/>
    <cellStyle name="Vírgula 2 2 10 2 2" xfId="13382" xr:uid="{0E2B1317-58EF-4190-86B1-DFAE2D4FAC2D}"/>
    <cellStyle name="Vírgula 2 2 10 3" xfId="7343" xr:uid="{B0EAE6D7-514C-4BDF-8636-ADAE14DC1BD2}"/>
    <cellStyle name="Vírgula 2 2 10 3 2" xfId="16396" xr:uid="{B04FC279-FDF3-4B34-AC04-0B6EA2F8F3A0}"/>
    <cellStyle name="Vírgula 2 2 10 4" xfId="10364" xr:uid="{767E3F3D-F6E6-4057-A317-33AC622EE96B}"/>
    <cellStyle name="Vírgula 2 2 11" xfId="2254" xr:uid="{2DD62E63-F590-4FFA-B084-C0C3D660808E}"/>
    <cellStyle name="Vírgula 2 2 11 2" xfId="5333" xr:uid="{9CE86DD7-D0EF-41F7-9EF5-15B8F9ADA4E3}"/>
    <cellStyle name="Vírgula 2 2 11 2 2" xfId="14386" xr:uid="{06D12046-1D82-41AD-89B3-51DCBD69BD59}"/>
    <cellStyle name="Vírgula 2 2 11 3" xfId="8347" xr:uid="{283E8D7A-6528-4638-A5AA-1552E4894256}"/>
    <cellStyle name="Vírgula 2 2 11 3 2" xfId="17400" xr:uid="{0BBC7E6A-79D4-4F0F-9018-C76AA1B41B40}"/>
    <cellStyle name="Vírgula 2 2 11 4" xfId="11368" xr:uid="{F89F4DA9-8AF5-4E04-8E78-BC71C443E00C}"/>
    <cellStyle name="Vírgula 2 2 12" xfId="3298" xr:uid="{7AA80FC9-6F29-419F-8EF4-7C7013CB8F36}"/>
    <cellStyle name="Vírgula 2 2 13" xfId="3323" xr:uid="{79EACBC5-D634-45D0-AB1A-DDDA877A5265}"/>
    <cellStyle name="Vírgula 2 2 13 2" xfId="12376" xr:uid="{D3267D2E-FB68-45A9-850A-AA8DDD016995}"/>
    <cellStyle name="Vírgula 2 2 14" xfId="6337" xr:uid="{905DF316-EF20-4A7B-B61B-8F784DA367FF}"/>
    <cellStyle name="Vírgula 2 2 14 2" xfId="15390" xr:uid="{3944A0F0-0579-4C0A-B4BF-FA55B6C7C736}"/>
    <cellStyle name="Vírgula 2 2 15" xfId="9357" xr:uid="{D3E922CF-2EF2-44B5-BACC-73787ADE5FDE}"/>
    <cellStyle name="Vírgula 2 2 2" xfId="85" xr:uid="{49255444-12E2-4469-8443-959B9D72A0E0}"/>
    <cellStyle name="Vírgula 2 2 2 10" xfId="3327" xr:uid="{AEDAC48A-18AE-4B51-A4F9-80A76C5D0468}"/>
    <cellStyle name="Vírgula 2 2 2 10 2" xfId="12380" xr:uid="{E4A31081-ED81-414E-996E-36C1AE2C6F0B}"/>
    <cellStyle name="Vírgula 2 2 2 11" xfId="6341" xr:uid="{A2147ED1-1EC1-4181-ABAB-385C551C4282}"/>
    <cellStyle name="Vírgula 2 2 2 11 2" xfId="15394" xr:uid="{C8B2B2B1-6181-4B13-A7BE-37AE8C142970}"/>
    <cellStyle name="Vírgula 2 2 2 12" xfId="9361" xr:uid="{EC7AB84D-FECA-43BF-8FCC-FBDCDCF29BA2}"/>
    <cellStyle name="Vírgula 2 2 2 2" xfId="97" xr:uid="{E063ED82-6B92-45F1-B8BE-66BF4DEA67DC}"/>
    <cellStyle name="Vírgula 2 2 2 2 10" xfId="6349" xr:uid="{5F1B6581-CC45-4D39-A1A4-93D7A98A7491}"/>
    <cellStyle name="Vírgula 2 2 2 2 10 2" xfId="15402" xr:uid="{2603E32F-0073-46D6-B34F-A5382974468B}"/>
    <cellStyle name="Vírgula 2 2 2 2 11" xfId="9369" xr:uid="{947819CE-9716-4AD9-8D82-F809485439A8}"/>
    <cellStyle name="Vírgula 2 2 2 2 2" xfId="113" xr:uid="{5835438F-A158-416D-A4E8-667E360E3314}"/>
    <cellStyle name="Vírgula 2 2 2 2 2 10" xfId="9385" xr:uid="{343DC6D8-7E11-4EBE-9B7C-1C70F8A58D8B}"/>
    <cellStyle name="Vírgula 2 2 2 2 2 2" xfId="145" xr:uid="{1159670D-2E6A-424A-9590-238E95CA09FC}"/>
    <cellStyle name="Vírgula 2 2 2 2 2 2 2" xfId="472" xr:uid="{7D5AC08F-DE86-476D-9A37-8389A2C5CF0C}"/>
    <cellStyle name="Vírgula 2 2 2 2 2 2 2 2" xfId="1036" xr:uid="{81167635-B79B-457C-A0D8-817EC3847F61}"/>
    <cellStyle name="Vírgula 2 2 2 2 2 2 2 2 2" xfId="2040" xr:uid="{44A496C2-66E1-4FAD-8801-99115DB785B1}"/>
    <cellStyle name="Vírgula 2 2 2 2 2 2 2 2 2 2" xfId="5119" xr:uid="{B82FCD4D-4036-484F-B0A9-AD7B70FB6114}"/>
    <cellStyle name="Vírgula 2 2 2 2 2 2 2 2 2 2 2" xfId="14172" xr:uid="{65F926D6-219E-48BC-A876-9785651F251E}"/>
    <cellStyle name="Vírgula 2 2 2 2 2 2 2 2 2 3" xfId="8133" xr:uid="{9EA69672-F37B-4044-9BBA-8119CBE67967}"/>
    <cellStyle name="Vírgula 2 2 2 2 2 2 2 2 2 3 2" xfId="17186" xr:uid="{1B81A9CF-65DA-4493-9474-2CA888B2C07A}"/>
    <cellStyle name="Vírgula 2 2 2 2 2 2 2 2 2 4" xfId="11154" xr:uid="{A0D5EDD4-9339-4DFD-9296-F522295CEBFE}"/>
    <cellStyle name="Vírgula 2 2 2 2 2 2 2 2 3" xfId="3044" xr:uid="{C35C8935-A03A-4DE0-BFF8-D5B544607227}"/>
    <cellStyle name="Vírgula 2 2 2 2 2 2 2 2 3 2" xfId="6123" xr:uid="{503F4AA4-56AA-4AB2-B26A-69FF3CDF1F86}"/>
    <cellStyle name="Vírgula 2 2 2 2 2 2 2 2 3 2 2" xfId="15176" xr:uid="{6E664551-9B10-4C1D-991B-A5AAA8A9A772}"/>
    <cellStyle name="Vírgula 2 2 2 2 2 2 2 2 3 3" xfId="9137" xr:uid="{4556F321-9E45-475E-8AE4-F4C866A73635}"/>
    <cellStyle name="Vírgula 2 2 2 2 2 2 2 2 3 3 2" xfId="18190" xr:uid="{E54F9C31-2F17-431C-B2F1-1DED3E21E2BA}"/>
    <cellStyle name="Vírgula 2 2 2 2 2 2 2 2 3 4" xfId="12158" xr:uid="{3BE707AB-163F-4048-A88B-C1B1644D2919}"/>
    <cellStyle name="Vírgula 2 2 2 2 2 2 2 2 4" xfId="4115" xr:uid="{3BC08277-6FC5-430D-AC5B-A8139FE0BE69}"/>
    <cellStyle name="Vírgula 2 2 2 2 2 2 2 2 4 2" xfId="13168" xr:uid="{63A56FE3-680D-48C0-A941-039E2F53B55B}"/>
    <cellStyle name="Vírgula 2 2 2 2 2 2 2 2 5" xfId="7129" xr:uid="{DE334AEB-1F77-451E-A318-81E64E0696B1}"/>
    <cellStyle name="Vírgula 2 2 2 2 2 2 2 2 5 2" xfId="16182" xr:uid="{B2DCEAE6-7B6E-42E8-8908-613AFD89C84B}"/>
    <cellStyle name="Vírgula 2 2 2 2 2 2 2 2 6" xfId="10150" xr:uid="{BFF052E0-D91C-4AC0-8E9E-5C5C9A574712}"/>
    <cellStyle name="Vírgula 2 2 2 2 2 2 2 3" xfId="1037" xr:uid="{BC88E8DD-711C-41FD-8A58-E2A353EA694E}"/>
    <cellStyle name="Vírgula 2 2 2 2 2 2 2 3 2" xfId="2041" xr:uid="{E13213F5-5823-427E-9008-3D9BCFC3C35A}"/>
    <cellStyle name="Vírgula 2 2 2 2 2 2 2 3 2 2" xfId="5120" xr:uid="{FF84BD82-0098-4B58-B748-A71755D8377E}"/>
    <cellStyle name="Vírgula 2 2 2 2 2 2 2 3 2 2 2" xfId="14173" xr:uid="{FB3D51A3-90D2-40D5-9218-746E0D1440EE}"/>
    <cellStyle name="Vírgula 2 2 2 2 2 2 2 3 2 3" xfId="8134" xr:uid="{1E54BAD6-3F0A-470E-89B0-DD3290FE337C}"/>
    <cellStyle name="Vírgula 2 2 2 2 2 2 2 3 2 3 2" xfId="17187" xr:uid="{1B499A52-51CC-44B2-AA55-98DAF30ED007}"/>
    <cellStyle name="Vírgula 2 2 2 2 2 2 2 3 2 4" xfId="11155" xr:uid="{45EC2B42-D04A-44CA-A3EF-9EA526AE7365}"/>
    <cellStyle name="Vírgula 2 2 2 2 2 2 2 3 3" xfId="3045" xr:uid="{2016FE10-DB0C-4EB1-8507-5E62F494A7C2}"/>
    <cellStyle name="Vírgula 2 2 2 2 2 2 2 3 3 2" xfId="6124" xr:uid="{CBEAFBCC-D78B-4ECB-BE84-2F360D078596}"/>
    <cellStyle name="Vírgula 2 2 2 2 2 2 2 3 3 2 2" xfId="15177" xr:uid="{A858BB6E-A6CA-4710-A4D3-C8FF82026880}"/>
    <cellStyle name="Vírgula 2 2 2 2 2 2 2 3 3 3" xfId="9138" xr:uid="{B3BF2076-A672-4B74-A520-C9DC03CEDE74}"/>
    <cellStyle name="Vírgula 2 2 2 2 2 2 2 3 3 3 2" xfId="18191" xr:uid="{223CE30D-B6DB-455C-A170-02033111B6CB}"/>
    <cellStyle name="Vírgula 2 2 2 2 2 2 2 3 3 4" xfId="12159" xr:uid="{CA37E76C-AC0F-4FE4-89E7-598831DFF2E0}"/>
    <cellStyle name="Vírgula 2 2 2 2 2 2 2 3 4" xfId="4116" xr:uid="{B757406C-600A-48E5-81F3-5B6C753C5091}"/>
    <cellStyle name="Vírgula 2 2 2 2 2 2 2 3 4 2" xfId="13169" xr:uid="{8C881079-9592-4541-BB6D-A6FCD1852172}"/>
    <cellStyle name="Vírgula 2 2 2 2 2 2 2 3 5" xfId="7130" xr:uid="{908BBB47-C86A-40E3-BEC1-9C1FE0EE7159}"/>
    <cellStyle name="Vírgula 2 2 2 2 2 2 2 3 5 2" xfId="16183" xr:uid="{39FD4338-4C78-431E-9235-79CFC1C509AB}"/>
    <cellStyle name="Vírgula 2 2 2 2 2 2 2 3 6" xfId="10151" xr:uid="{E849E76B-8253-432B-8E49-093A07117ACF}"/>
    <cellStyle name="Vírgula 2 2 2 2 2 2 2 4" xfId="1481" xr:uid="{24219746-0403-4DA2-9C2A-6B87C2B9AD36}"/>
    <cellStyle name="Vírgula 2 2 2 2 2 2 2 4 2" xfId="4560" xr:uid="{4CFB2BDD-9A13-4D9F-8706-B991862FD3A1}"/>
    <cellStyle name="Vírgula 2 2 2 2 2 2 2 4 2 2" xfId="13613" xr:uid="{98E6B09B-AB63-4355-8753-CB962D80FD81}"/>
    <cellStyle name="Vírgula 2 2 2 2 2 2 2 4 3" xfId="7574" xr:uid="{10802DE6-6A3D-4AB3-BD32-E169CA157F2B}"/>
    <cellStyle name="Vírgula 2 2 2 2 2 2 2 4 3 2" xfId="16627" xr:uid="{936DACF9-4EC5-4E5C-A899-DA6A49D7BCFE}"/>
    <cellStyle name="Vírgula 2 2 2 2 2 2 2 4 4" xfId="10595" xr:uid="{C3B414F3-1A9A-4BD7-A749-CD62D78B56E8}"/>
    <cellStyle name="Vírgula 2 2 2 2 2 2 2 5" xfId="2485" xr:uid="{261137B0-8F74-4DB6-AB8D-FBDE1C751EA8}"/>
    <cellStyle name="Vírgula 2 2 2 2 2 2 2 5 2" xfId="5564" xr:uid="{066139AE-9440-4A47-8A1A-8F1908F293CA}"/>
    <cellStyle name="Vírgula 2 2 2 2 2 2 2 5 2 2" xfId="14617" xr:uid="{671721FC-ED74-46B2-A6BE-B9AC6B6C14BB}"/>
    <cellStyle name="Vírgula 2 2 2 2 2 2 2 5 3" xfId="8578" xr:uid="{0023DAE9-0DE8-41D9-B84A-11F2C453136F}"/>
    <cellStyle name="Vírgula 2 2 2 2 2 2 2 5 3 2" xfId="17631" xr:uid="{4F7C6289-20C8-4685-8C75-12437095BA42}"/>
    <cellStyle name="Vírgula 2 2 2 2 2 2 2 5 4" xfId="11599" xr:uid="{70B03954-EAB9-4BA9-B098-2AF937B9FC99}"/>
    <cellStyle name="Vírgula 2 2 2 2 2 2 2 6" xfId="3555" xr:uid="{251D0E70-DC0D-4948-80C9-8E2A6A8D7520}"/>
    <cellStyle name="Vírgula 2 2 2 2 2 2 2 6 2" xfId="12608" xr:uid="{0F00DA57-AB26-454A-A48C-5642426FA69C}"/>
    <cellStyle name="Vírgula 2 2 2 2 2 2 2 7" xfId="6569" xr:uid="{35ED9D56-0DD1-4BA0-B77F-FECF8F6DEEF9}"/>
    <cellStyle name="Vírgula 2 2 2 2 2 2 2 7 2" xfId="15622" xr:uid="{721C687E-2505-4441-999F-FDA8E73E8258}"/>
    <cellStyle name="Vírgula 2 2 2 2 2 2 2 8" xfId="9589" xr:uid="{8F980E90-C93F-4515-8570-6AD5F9C14A99}"/>
    <cellStyle name="Vírgula 2 2 2 2 2 2 3" xfId="1038" xr:uid="{2C6C9E96-A1B5-4080-9E7A-7EA05AA57EA8}"/>
    <cellStyle name="Vírgula 2 2 2 2 2 2 3 2" xfId="2042" xr:uid="{DE420F90-C320-45C2-BC28-80E55A692A05}"/>
    <cellStyle name="Vírgula 2 2 2 2 2 2 3 2 2" xfId="5121" xr:uid="{207CA517-E135-4BE7-9EEE-C0B82D3CFF47}"/>
    <cellStyle name="Vírgula 2 2 2 2 2 2 3 2 2 2" xfId="14174" xr:uid="{E0670027-3CEB-4D51-A43C-D46E555D3A06}"/>
    <cellStyle name="Vírgula 2 2 2 2 2 2 3 2 3" xfId="8135" xr:uid="{4B64949B-BF11-43BD-A00F-6F3CEBB66372}"/>
    <cellStyle name="Vírgula 2 2 2 2 2 2 3 2 3 2" xfId="17188" xr:uid="{58C46E1D-276F-4206-8938-9702BAC44998}"/>
    <cellStyle name="Vírgula 2 2 2 2 2 2 3 2 4" xfId="11156" xr:uid="{95A185AE-865A-40CF-8BAE-F2AE94DA98BE}"/>
    <cellStyle name="Vírgula 2 2 2 2 2 2 3 3" xfId="3046" xr:uid="{2F207963-6D2C-42B7-87F5-74C40724300F}"/>
    <cellStyle name="Vírgula 2 2 2 2 2 2 3 3 2" xfId="6125" xr:uid="{139384B9-1F30-4A10-8193-F3D2CFDC2EFB}"/>
    <cellStyle name="Vírgula 2 2 2 2 2 2 3 3 2 2" xfId="15178" xr:uid="{333C33A3-9AB4-4E92-8D53-6C90D25E7F55}"/>
    <cellStyle name="Vírgula 2 2 2 2 2 2 3 3 3" xfId="9139" xr:uid="{1023F47A-C68A-455D-9AB5-AB8A04948D41}"/>
    <cellStyle name="Vírgula 2 2 2 2 2 2 3 3 3 2" xfId="18192" xr:uid="{046197D6-F126-4978-BCE3-639FCF83D6E7}"/>
    <cellStyle name="Vírgula 2 2 2 2 2 2 3 3 4" xfId="12160" xr:uid="{21138C28-5739-4998-8BC8-A4BCBDFBD95E}"/>
    <cellStyle name="Vírgula 2 2 2 2 2 2 3 4" xfId="4117" xr:uid="{80947799-0956-49D0-A92A-E7EA245BD8B6}"/>
    <cellStyle name="Vírgula 2 2 2 2 2 2 3 4 2" xfId="13170" xr:uid="{1ABC5EA2-3D3A-49A6-A552-C4342F8AE7F3}"/>
    <cellStyle name="Vírgula 2 2 2 2 2 2 3 5" xfId="7131" xr:uid="{96E6CE11-C662-4AA2-85FB-779D392E7FC5}"/>
    <cellStyle name="Vírgula 2 2 2 2 2 2 3 5 2" xfId="16184" xr:uid="{CC69E03F-7852-4BEA-8A0D-8A5AD0ECFCD3}"/>
    <cellStyle name="Vírgula 2 2 2 2 2 2 3 6" xfId="10152" xr:uid="{B0AD0A48-F3C8-454F-8AF9-5B7E30C4E873}"/>
    <cellStyle name="Vírgula 2 2 2 2 2 2 4" xfId="1039" xr:uid="{2ACBCDEF-155B-4743-8D2D-25B51664C67E}"/>
    <cellStyle name="Vírgula 2 2 2 2 2 2 4 2" xfId="2043" xr:uid="{3E354826-D86F-4438-AD5A-A0475D1B2E64}"/>
    <cellStyle name="Vírgula 2 2 2 2 2 2 4 2 2" xfId="5122" xr:uid="{11F6B10E-B16B-47FB-92BB-361F7ABA8859}"/>
    <cellStyle name="Vírgula 2 2 2 2 2 2 4 2 2 2" xfId="14175" xr:uid="{D0B194CF-FB0D-4BE1-A4EA-2CC57A357F72}"/>
    <cellStyle name="Vírgula 2 2 2 2 2 2 4 2 3" xfId="8136" xr:uid="{6EBE8D36-8B41-457C-8D1C-39F4AB8AEDE9}"/>
    <cellStyle name="Vírgula 2 2 2 2 2 2 4 2 3 2" xfId="17189" xr:uid="{18E46FC2-DCA9-4D76-BB48-247ED504474F}"/>
    <cellStyle name="Vírgula 2 2 2 2 2 2 4 2 4" xfId="11157" xr:uid="{150F72AD-DBC4-4D74-9C40-32AB1F16BE23}"/>
    <cellStyle name="Vírgula 2 2 2 2 2 2 4 3" xfId="3047" xr:uid="{5BDD9E7A-8971-42BA-8D77-4476E0584476}"/>
    <cellStyle name="Vírgula 2 2 2 2 2 2 4 3 2" xfId="6126" xr:uid="{DEAF385F-2844-4DF8-A6C8-237A6F02E1C3}"/>
    <cellStyle name="Vírgula 2 2 2 2 2 2 4 3 2 2" xfId="15179" xr:uid="{4720BB88-73B0-46E0-BBC5-4770B21DD81A}"/>
    <cellStyle name="Vírgula 2 2 2 2 2 2 4 3 3" xfId="9140" xr:uid="{EEA11007-CE33-443F-8569-FD722646C30D}"/>
    <cellStyle name="Vírgula 2 2 2 2 2 2 4 3 3 2" xfId="18193" xr:uid="{8A0C089C-405A-4B97-A7A6-5547D0F91BF5}"/>
    <cellStyle name="Vírgula 2 2 2 2 2 2 4 3 4" xfId="12161" xr:uid="{E21AA902-35DD-4939-9801-83EFD24EAED8}"/>
    <cellStyle name="Vírgula 2 2 2 2 2 2 4 4" xfId="4118" xr:uid="{669095E8-5A04-4B5F-846A-1C0E0BC1C2E4}"/>
    <cellStyle name="Vírgula 2 2 2 2 2 2 4 4 2" xfId="13171" xr:uid="{401CFEAC-332C-4C61-9DCC-8DB0682A231F}"/>
    <cellStyle name="Vírgula 2 2 2 2 2 2 4 5" xfId="7132" xr:uid="{EA6B9E18-CB19-40C1-99BE-11B847E9D65C}"/>
    <cellStyle name="Vírgula 2 2 2 2 2 2 4 5 2" xfId="16185" xr:uid="{C2CD87E2-5900-41DA-A65D-B3BF71335365}"/>
    <cellStyle name="Vírgula 2 2 2 2 2 2 4 6" xfId="10153" xr:uid="{6028FAF0-B5E3-4047-95DC-FF000BD12598}"/>
    <cellStyle name="Vírgula 2 2 2 2 2 2 5" xfId="1310" xr:uid="{8189F157-CF17-4C54-B27E-57BAA0703B66}"/>
    <cellStyle name="Vírgula 2 2 2 2 2 2 5 2" xfId="4389" xr:uid="{5E4A0004-1232-4BA9-AEF6-CE4B524ABDA9}"/>
    <cellStyle name="Vírgula 2 2 2 2 2 2 5 2 2" xfId="13442" xr:uid="{A7A36E99-CB74-4B47-BC3C-A1B4A1231B22}"/>
    <cellStyle name="Vírgula 2 2 2 2 2 2 5 3" xfId="7403" xr:uid="{17D1D270-E8C7-4E25-9F38-22D4944AF7F7}"/>
    <cellStyle name="Vírgula 2 2 2 2 2 2 5 3 2" xfId="16456" xr:uid="{2F574DCE-E0CC-4C74-B903-615A798BDCFF}"/>
    <cellStyle name="Vírgula 2 2 2 2 2 2 5 4" xfId="10424" xr:uid="{EA6ADA65-1016-4E4C-8487-5205924301D6}"/>
    <cellStyle name="Vírgula 2 2 2 2 2 2 6" xfId="2314" xr:uid="{6B8AB890-2A25-4619-80F0-D106B64A86FB}"/>
    <cellStyle name="Vírgula 2 2 2 2 2 2 6 2" xfId="5393" xr:uid="{34F87222-D1B3-43A6-B65D-B25E431AD58E}"/>
    <cellStyle name="Vírgula 2 2 2 2 2 2 6 2 2" xfId="14446" xr:uid="{72DDC8A8-B7EF-4123-AB24-801F862CF53D}"/>
    <cellStyle name="Vírgula 2 2 2 2 2 2 6 3" xfId="8407" xr:uid="{3978C8C5-DD89-4DAD-A980-093643B0593A}"/>
    <cellStyle name="Vírgula 2 2 2 2 2 2 6 3 2" xfId="17460" xr:uid="{D842D873-D86C-4B43-A2F4-318F34099071}"/>
    <cellStyle name="Vírgula 2 2 2 2 2 2 6 4" xfId="11428" xr:uid="{C32BDC5F-E660-4A65-9A11-9A050D544A08}"/>
    <cellStyle name="Vírgula 2 2 2 2 2 2 7" xfId="3383" xr:uid="{85CE7933-637C-486C-A24F-551BCE308697}"/>
    <cellStyle name="Vírgula 2 2 2 2 2 2 7 2" xfId="12436" xr:uid="{0EBD7CD2-CC5D-4CFB-AE59-F141EB8AE5F9}"/>
    <cellStyle name="Vírgula 2 2 2 2 2 2 8" xfId="6397" xr:uid="{DD0977CE-245A-455D-85D9-3DB66262295E}"/>
    <cellStyle name="Vírgula 2 2 2 2 2 2 8 2" xfId="15450" xr:uid="{49E39F35-6FC5-4811-BC10-414216863162}"/>
    <cellStyle name="Vírgula 2 2 2 2 2 2 9" xfId="9417" xr:uid="{7407F384-1952-413A-BC2E-8A278E8BDD82}"/>
    <cellStyle name="Vírgula 2 2 2 2 2 3" xfId="440" xr:uid="{67479E15-14B6-46C4-90AF-187924923B8B}"/>
    <cellStyle name="Vírgula 2 2 2 2 2 3 2" xfId="1040" xr:uid="{B97618EA-637B-4E4B-9338-D20240966ED1}"/>
    <cellStyle name="Vírgula 2 2 2 2 2 3 2 2" xfId="2044" xr:uid="{7E46A355-B24A-4F80-A1ED-E23384AAC30B}"/>
    <cellStyle name="Vírgula 2 2 2 2 2 3 2 2 2" xfId="5123" xr:uid="{B883C439-3C74-48C2-B132-581F2B866097}"/>
    <cellStyle name="Vírgula 2 2 2 2 2 3 2 2 2 2" xfId="14176" xr:uid="{2210CEEB-878C-40AE-A9EB-7680A06AE1C2}"/>
    <cellStyle name="Vírgula 2 2 2 2 2 3 2 2 3" xfId="8137" xr:uid="{48806895-2F9E-4B83-94D1-29988B93EFB3}"/>
    <cellStyle name="Vírgula 2 2 2 2 2 3 2 2 3 2" xfId="17190" xr:uid="{D07FA583-52AC-45FF-9EBF-3A701E4226F8}"/>
    <cellStyle name="Vírgula 2 2 2 2 2 3 2 2 4" xfId="11158" xr:uid="{2AC6DA4A-DF7E-4A2F-A9D8-E324371E1558}"/>
    <cellStyle name="Vírgula 2 2 2 2 2 3 2 3" xfId="3048" xr:uid="{55D26D4C-EC11-48EA-B64F-6EC8D12005FD}"/>
    <cellStyle name="Vírgula 2 2 2 2 2 3 2 3 2" xfId="6127" xr:uid="{EBD0D362-2A29-42C4-B107-63057D5B38E5}"/>
    <cellStyle name="Vírgula 2 2 2 2 2 3 2 3 2 2" xfId="15180" xr:uid="{F451A3CA-C8F8-482E-9958-AC292C715FB0}"/>
    <cellStyle name="Vírgula 2 2 2 2 2 3 2 3 3" xfId="9141" xr:uid="{B81C349E-2614-4AB4-A543-75E67A55E216}"/>
    <cellStyle name="Vírgula 2 2 2 2 2 3 2 3 3 2" xfId="18194" xr:uid="{68F74A03-988F-42AB-B1FE-7FC000B0B838}"/>
    <cellStyle name="Vírgula 2 2 2 2 2 3 2 3 4" xfId="12162" xr:uid="{B95A162A-86C3-46DB-B09B-2100DF841527}"/>
    <cellStyle name="Vírgula 2 2 2 2 2 3 2 4" xfId="4119" xr:uid="{4C5D9F38-E6D6-4AAB-B45B-B5FE11CA9FD2}"/>
    <cellStyle name="Vírgula 2 2 2 2 2 3 2 4 2" xfId="13172" xr:uid="{8E12DAFB-B26D-4874-9100-73B7DAF75D00}"/>
    <cellStyle name="Vírgula 2 2 2 2 2 3 2 5" xfId="7133" xr:uid="{76C5A3E3-981C-40A0-AA3E-720BF3C4369E}"/>
    <cellStyle name="Vírgula 2 2 2 2 2 3 2 5 2" xfId="16186" xr:uid="{2FA0D87F-C3D0-48B1-8CE9-D5ED3B081E12}"/>
    <cellStyle name="Vírgula 2 2 2 2 2 3 2 6" xfId="10154" xr:uid="{B81D24E8-19F7-4A20-BE75-A8F39E8F065E}"/>
    <cellStyle name="Vírgula 2 2 2 2 2 3 3" xfId="1041" xr:uid="{30DB4D62-7695-461F-8A84-8BEEDD912DDD}"/>
    <cellStyle name="Vírgula 2 2 2 2 2 3 3 2" xfId="2045" xr:uid="{0CE6F672-A708-485A-8197-CB3996F345E7}"/>
    <cellStyle name="Vírgula 2 2 2 2 2 3 3 2 2" xfId="5124" xr:uid="{CBFA8837-6EF9-49B9-A5B4-058B4F25E082}"/>
    <cellStyle name="Vírgula 2 2 2 2 2 3 3 2 2 2" xfId="14177" xr:uid="{CB60B191-18C1-48E8-9B0F-94C89ED325C6}"/>
    <cellStyle name="Vírgula 2 2 2 2 2 3 3 2 3" xfId="8138" xr:uid="{55B9C127-575F-40BC-BED8-B5E15F730FFE}"/>
    <cellStyle name="Vírgula 2 2 2 2 2 3 3 2 3 2" xfId="17191" xr:uid="{92B23ED9-F8F2-4824-ADD8-4E83A855E3A3}"/>
    <cellStyle name="Vírgula 2 2 2 2 2 3 3 2 4" xfId="11159" xr:uid="{2384413E-6C42-4981-AF24-195F61D009DC}"/>
    <cellStyle name="Vírgula 2 2 2 2 2 3 3 3" xfId="3049" xr:uid="{2F205ADF-5D2F-4DB7-801F-95F32233A9E5}"/>
    <cellStyle name="Vírgula 2 2 2 2 2 3 3 3 2" xfId="6128" xr:uid="{C98C7D32-7D14-4756-B41A-5633A6416F3F}"/>
    <cellStyle name="Vírgula 2 2 2 2 2 3 3 3 2 2" xfId="15181" xr:uid="{98FA58E9-6042-49F9-A211-3D09FEA186B6}"/>
    <cellStyle name="Vírgula 2 2 2 2 2 3 3 3 3" xfId="9142" xr:uid="{5C365D11-6417-4344-9617-AF685F2451BE}"/>
    <cellStyle name="Vírgula 2 2 2 2 2 3 3 3 3 2" xfId="18195" xr:uid="{A28EC373-F014-4B6C-9025-67F4FFA56B76}"/>
    <cellStyle name="Vírgula 2 2 2 2 2 3 3 3 4" xfId="12163" xr:uid="{B705D432-CB4D-4616-B605-79286F788DDD}"/>
    <cellStyle name="Vírgula 2 2 2 2 2 3 3 4" xfId="4120" xr:uid="{7E58632B-A0E1-4D01-B55E-301736951FDF}"/>
    <cellStyle name="Vírgula 2 2 2 2 2 3 3 4 2" xfId="13173" xr:uid="{DBA5F524-288A-45B4-9A45-C2634C5AA906}"/>
    <cellStyle name="Vírgula 2 2 2 2 2 3 3 5" xfId="7134" xr:uid="{DF4BA66D-015B-464C-B571-6531C01FD343}"/>
    <cellStyle name="Vírgula 2 2 2 2 2 3 3 5 2" xfId="16187" xr:uid="{912F6A2F-3C55-434A-A7DA-D3A62415CE45}"/>
    <cellStyle name="Vírgula 2 2 2 2 2 3 3 6" xfId="10155" xr:uid="{06664ED6-A9DE-4111-ACE7-49C0795FDFCF}"/>
    <cellStyle name="Vírgula 2 2 2 2 2 3 4" xfId="1449" xr:uid="{674C7480-715F-4810-BB93-D208AE4180B0}"/>
    <cellStyle name="Vírgula 2 2 2 2 2 3 4 2" xfId="4528" xr:uid="{CCC2A0EF-08CD-4E34-8BED-E1EE87EEFD79}"/>
    <cellStyle name="Vírgula 2 2 2 2 2 3 4 2 2" xfId="13581" xr:uid="{40BB59FE-2F2B-4040-9197-46A08D511595}"/>
    <cellStyle name="Vírgula 2 2 2 2 2 3 4 3" xfId="7542" xr:uid="{ED9ED603-6718-4978-A907-DADC1AB1F916}"/>
    <cellStyle name="Vírgula 2 2 2 2 2 3 4 3 2" xfId="16595" xr:uid="{8F5B84F5-3962-451D-BF62-36D15CCBDBDA}"/>
    <cellStyle name="Vírgula 2 2 2 2 2 3 4 4" xfId="10563" xr:uid="{E15F42C7-AB39-4A30-B2D4-BD2FCC1177E4}"/>
    <cellStyle name="Vírgula 2 2 2 2 2 3 5" xfId="2453" xr:uid="{02BBA966-0E66-4C81-8A0A-372F7A5B5803}"/>
    <cellStyle name="Vírgula 2 2 2 2 2 3 5 2" xfId="5532" xr:uid="{4306B493-871E-4E47-A526-8F34A7CB7787}"/>
    <cellStyle name="Vírgula 2 2 2 2 2 3 5 2 2" xfId="14585" xr:uid="{79F5D53F-60C8-4674-8831-944558A50730}"/>
    <cellStyle name="Vírgula 2 2 2 2 2 3 5 3" xfId="8546" xr:uid="{C0949D62-2EE6-473B-84CA-03A2C6A2E17C}"/>
    <cellStyle name="Vírgula 2 2 2 2 2 3 5 3 2" xfId="17599" xr:uid="{1BEB2D7F-41B6-442A-BE5B-F86AD1ACE605}"/>
    <cellStyle name="Vírgula 2 2 2 2 2 3 5 4" xfId="11567" xr:uid="{8BF0F671-58CA-41BF-B949-715638AF8A68}"/>
    <cellStyle name="Vírgula 2 2 2 2 2 3 6" xfId="3523" xr:uid="{A4B9DD6A-4191-40C2-B17D-C930F6B86364}"/>
    <cellStyle name="Vírgula 2 2 2 2 2 3 6 2" xfId="12576" xr:uid="{4C84F757-E924-43E6-BDDE-0DFBE55D5281}"/>
    <cellStyle name="Vírgula 2 2 2 2 2 3 7" xfId="6537" xr:uid="{77C55C67-A041-4ABF-B83D-6DFB8054E074}"/>
    <cellStyle name="Vírgula 2 2 2 2 2 3 7 2" xfId="15590" xr:uid="{72A3B242-A6B7-47E1-AB4F-900B0934BBDB}"/>
    <cellStyle name="Vírgula 2 2 2 2 2 3 8" xfId="9557" xr:uid="{C60A4719-88DA-42FF-B862-EEB85FAD2B43}"/>
    <cellStyle name="Vírgula 2 2 2 2 2 4" xfId="1042" xr:uid="{4127A4E5-8ED5-4EDF-855F-E111AA0A644B}"/>
    <cellStyle name="Vírgula 2 2 2 2 2 4 2" xfId="2046" xr:uid="{9C142F8C-9CA0-45A1-9974-ABF19D3585F0}"/>
    <cellStyle name="Vírgula 2 2 2 2 2 4 2 2" xfId="5125" xr:uid="{9A7795F7-1AF0-4E6E-96C8-F2C17F106431}"/>
    <cellStyle name="Vírgula 2 2 2 2 2 4 2 2 2" xfId="14178" xr:uid="{3BC908C8-07AD-47D6-9F57-4E7006C49905}"/>
    <cellStyle name="Vírgula 2 2 2 2 2 4 2 3" xfId="8139" xr:uid="{B9BEF193-AC03-4210-B3A4-53B20E151A8B}"/>
    <cellStyle name="Vírgula 2 2 2 2 2 4 2 3 2" xfId="17192" xr:uid="{6F39B6B8-3E2D-43D5-B7C8-A4B5D76F9C9C}"/>
    <cellStyle name="Vírgula 2 2 2 2 2 4 2 4" xfId="11160" xr:uid="{002E4FA4-C3D6-4CA1-BE90-FC07D9556570}"/>
    <cellStyle name="Vírgula 2 2 2 2 2 4 3" xfId="3050" xr:uid="{665F5125-6D3D-49AA-9E84-9B0DE31C3B5F}"/>
    <cellStyle name="Vírgula 2 2 2 2 2 4 3 2" xfId="6129" xr:uid="{2F39A09B-479F-4479-B91C-436705280365}"/>
    <cellStyle name="Vírgula 2 2 2 2 2 4 3 2 2" xfId="15182" xr:uid="{812105E8-FAE1-4ACE-9BEE-C37E19D6A222}"/>
    <cellStyle name="Vírgula 2 2 2 2 2 4 3 3" xfId="9143" xr:uid="{D1EA4D34-F1B1-43DD-955A-E1C902827DF5}"/>
    <cellStyle name="Vírgula 2 2 2 2 2 4 3 3 2" xfId="18196" xr:uid="{CFAC6749-0868-48CC-95AA-F1C5A5496327}"/>
    <cellStyle name="Vírgula 2 2 2 2 2 4 3 4" xfId="12164" xr:uid="{B07FD3F6-1538-488A-8CD1-E9560BAD3114}"/>
    <cellStyle name="Vírgula 2 2 2 2 2 4 4" xfId="4121" xr:uid="{FFFD32AB-9B3C-4D7A-AAE8-43EE46E83694}"/>
    <cellStyle name="Vírgula 2 2 2 2 2 4 4 2" xfId="13174" xr:uid="{424ED8BE-B587-46C9-AB1D-DF18BCA54C8D}"/>
    <cellStyle name="Vírgula 2 2 2 2 2 4 5" xfId="7135" xr:uid="{59762370-C36E-41F5-8A23-E5FC5599345C}"/>
    <cellStyle name="Vírgula 2 2 2 2 2 4 5 2" xfId="16188" xr:uid="{02F489E0-4759-49D9-9AAF-D4E7C5D1A2BF}"/>
    <cellStyle name="Vírgula 2 2 2 2 2 4 6" xfId="10156" xr:uid="{B0A284EC-F1A7-4219-B5F0-D5288FC15336}"/>
    <cellStyle name="Vírgula 2 2 2 2 2 5" xfId="1043" xr:uid="{A876899D-BE5F-47EC-97A1-939CF25727E9}"/>
    <cellStyle name="Vírgula 2 2 2 2 2 5 2" xfId="2047" xr:uid="{A3D4992D-80EA-4A6B-9AF5-289DECC6C4AC}"/>
    <cellStyle name="Vírgula 2 2 2 2 2 5 2 2" xfId="5126" xr:uid="{2BC893A4-6264-4339-A09A-D6E2624CF787}"/>
    <cellStyle name="Vírgula 2 2 2 2 2 5 2 2 2" xfId="14179" xr:uid="{B4D21324-3B40-4DFC-87F7-74D3F0A29D24}"/>
    <cellStyle name="Vírgula 2 2 2 2 2 5 2 3" xfId="8140" xr:uid="{AC762001-8F51-4D42-8DBE-2816B55C4D0E}"/>
    <cellStyle name="Vírgula 2 2 2 2 2 5 2 3 2" xfId="17193" xr:uid="{231E8D00-79B9-451B-9777-7A09D6FF87D2}"/>
    <cellStyle name="Vírgula 2 2 2 2 2 5 2 4" xfId="11161" xr:uid="{6FC60AE5-EAB2-41AF-9B9C-58829111E455}"/>
    <cellStyle name="Vírgula 2 2 2 2 2 5 3" xfId="3051" xr:uid="{FFFEAFEF-766F-4FB0-8C21-0BBB7FB72649}"/>
    <cellStyle name="Vírgula 2 2 2 2 2 5 3 2" xfId="6130" xr:uid="{B929231A-A691-4F92-A387-C003927410E1}"/>
    <cellStyle name="Vírgula 2 2 2 2 2 5 3 2 2" xfId="15183" xr:uid="{783861FF-EEA3-4850-BB4B-8BEBD909506C}"/>
    <cellStyle name="Vírgula 2 2 2 2 2 5 3 3" xfId="9144" xr:uid="{FB9B137E-318E-4725-956C-1EB17A382DC1}"/>
    <cellStyle name="Vírgula 2 2 2 2 2 5 3 3 2" xfId="18197" xr:uid="{221DD472-616B-4C8B-A7D6-9F3DE3F0C86F}"/>
    <cellStyle name="Vírgula 2 2 2 2 2 5 3 4" xfId="12165" xr:uid="{3CB39C25-7F18-4017-9719-71F71C8EC543}"/>
    <cellStyle name="Vírgula 2 2 2 2 2 5 4" xfId="4122" xr:uid="{CDCCFB64-4752-4F33-8C40-0ACA8D779CC8}"/>
    <cellStyle name="Vírgula 2 2 2 2 2 5 4 2" xfId="13175" xr:uid="{137FA14C-3F53-440C-9F42-8E663B0DB0A3}"/>
    <cellStyle name="Vírgula 2 2 2 2 2 5 5" xfId="7136" xr:uid="{871C6D24-F167-44BC-9D75-A05B4E4E1612}"/>
    <cellStyle name="Vírgula 2 2 2 2 2 5 5 2" xfId="16189" xr:uid="{249E5D22-3D04-4E4D-8F4D-D9A18DA56CFB}"/>
    <cellStyle name="Vírgula 2 2 2 2 2 5 6" xfId="10157" xr:uid="{71AD53AA-6085-42C3-BD55-5021F2F3C4AE}"/>
    <cellStyle name="Vírgula 2 2 2 2 2 6" xfId="1278" xr:uid="{3D4DD087-BE55-4F49-941E-3673A74E6287}"/>
    <cellStyle name="Vírgula 2 2 2 2 2 6 2" xfId="4357" xr:uid="{FFF15E95-B04D-4B7B-A949-33BA63958A8F}"/>
    <cellStyle name="Vírgula 2 2 2 2 2 6 2 2" xfId="13410" xr:uid="{CCE43065-98E8-4C87-A872-A0DC146C84CC}"/>
    <cellStyle name="Vírgula 2 2 2 2 2 6 3" xfId="7371" xr:uid="{0ED9C656-413E-441E-B711-D604DD689BE3}"/>
    <cellStyle name="Vírgula 2 2 2 2 2 6 3 2" xfId="16424" xr:uid="{4B91FF8B-4F64-4178-BAC9-5317775E1E71}"/>
    <cellStyle name="Vírgula 2 2 2 2 2 6 4" xfId="10392" xr:uid="{76CE6BE8-3AEA-412B-B340-0A346944DA99}"/>
    <cellStyle name="Vírgula 2 2 2 2 2 7" xfId="2282" xr:uid="{127B8294-D055-42B5-B6F2-BE0E7F37B0CD}"/>
    <cellStyle name="Vírgula 2 2 2 2 2 7 2" xfId="5361" xr:uid="{747554FB-7081-48F0-8774-7441225E3E20}"/>
    <cellStyle name="Vírgula 2 2 2 2 2 7 2 2" xfId="14414" xr:uid="{91BB9922-F3DD-4A9F-BC3E-C04E7159C295}"/>
    <cellStyle name="Vírgula 2 2 2 2 2 7 3" xfId="8375" xr:uid="{94AC8854-5B02-4288-BA7E-4E3A599A29ED}"/>
    <cellStyle name="Vírgula 2 2 2 2 2 7 3 2" xfId="17428" xr:uid="{DB504017-92D4-4777-909B-41D58B1191DD}"/>
    <cellStyle name="Vírgula 2 2 2 2 2 7 4" xfId="11396" xr:uid="{78800323-EB6D-4EC6-9AE8-261C2F5BA4DC}"/>
    <cellStyle name="Vírgula 2 2 2 2 2 8" xfId="3351" xr:uid="{8083164D-6CC5-4DA6-AA09-186D583504B6}"/>
    <cellStyle name="Vírgula 2 2 2 2 2 8 2" xfId="12404" xr:uid="{858C7FF8-C8B5-4906-AC53-5CCB22393B41}"/>
    <cellStyle name="Vírgula 2 2 2 2 2 9" xfId="6365" xr:uid="{F1C24CA7-C4E8-41ED-A3A1-5FAEE558C390}"/>
    <cellStyle name="Vírgula 2 2 2 2 2 9 2" xfId="15418" xr:uid="{F869D769-2842-4430-9B7B-BA9E0F9F6513}"/>
    <cellStyle name="Vírgula 2 2 2 2 3" xfId="129" xr:uid="{2B8296BC-4146-404F-9251-945260A7DDD4}"/>
    <cellStyle name="Vírgula 2 2 2 2 3 2" xfId="456" xr:uid="{4C8C3A9B-C413-4EC9-806A-BA46AD336CE4}"/>
    <cellStyle name="Vírgula 2 2 2 2 3 2 2" xfId="1044" xr:uid="{01CD5049-E094-4282-A7A3-C2EF14D15C19}"/>
    <cellStyle name="Vírgula 2 2 2 2 3 2 2 2" xfId="2048" xr:uid="{897FE2F6-FE37-4964-AD13-B4422AF5F692}"/>
    <cellStyle name="Vírgula 2 2 2 2 3 2 2 2 2" xfId="5127" xr:uid="{78C1D1F4-33C0-4B0A-870B-8F1779BA27EA}"/>
    <cellStyle name="Vírgula 2 2 2 2 3 2 2 2 2 2" xfId="14180" xr:uid="{3C64AFA5-3BCF-48A6-9D6E-21C848F3CCDD}"/>
    <cellStyle name="Vírgula 2 2 2 2 3 2 2 2 3" xfId="8141" xr:uid="{B77EFF24-958A-42E8-9FBD-AD7E5208D3CA}"/>
    <cellStyle name="Vírgula 2 2 2 2 3 2 2 2 3 2" xfId="17194" xr:uid="{7A9A8FD2-28B7-4877-82AB-A6014CCEBD2C}"/>
    <cellStyle name="Vírgula 2 2 2 2 3 2 2 2 4" xfId="11162" xr:uid="{77D12A4A-3204-494D-9C0F-6AE3AE42DD42}"/>
    <cellStyle name="Vírgula 2 2 2 2 3 2 2 3" xfId="3052" xr:uid="{7DC7E60D-D73B-43E8-A39F-545A789F531C}"/>
    <cellStyle name="Vírgula 2 2 2 2 3 2 2 3 2" xfId="6131" xr:uid="{8A6E20A8-9409-427D-86D9-74EE40691BB2}"/>
    <cellStyle name="Vírgula 2 2 2 2 3 2 2 3 2 2" xfId="15184" xr:uid="{156202FD-97CA-4284-BFA9-1BF94E39F6E0}"/>
    <cellStyle name="Vírgula 2 2 2 2 3 2 2 3 3" xfId="9145" xr:uid="{4DEE3D85-2129-4155-9F83-F1FCA65194C0}"/>
    <cellStyle name="Vírgula 2 2 2 2 3 2 2 3 3 2" xfId="18198" xr:uid="{3A975ADF-CD08-4C89-85DD-79D360272AA4}"/>
    <cellStyle name="Vírgula 2 2 2 2 3 2 2 3 4" xfId="12166" xr:uid="{961D4DF9-E9AC-49C3-A33A-E8989EDB6862}"/>
    <cellStyle name="Vírgula 2 2 2 2 3 2 2 4" xfId="4123" xr:uid="{F990A0E6-0DB9-4367-B6C4-AB5B0AAFB3E7}"/>
    <cellStyle name="Vírgula 2 2 2 2 3 2 2 4 2" xfId="13176" xr:uid="{2E741B67-F6A7-434F-AA80-37C1636A3188}"/>
    <cellStyle name="Vírgula 2 2 2 2 3 2 2 5" xfId="7137" xr:uid="{04DA3C82-02D6-4E2E-915D-0707B94DA918}"/>
    <cellStyle name="Vírgula 2 2 2 2 3 2 2 5 2" xfId="16190" xr:uid="{F25CE54B-8059-4F0F-A018-E87BEDE1B0DD}"/>
    <cellStyle name="Vírgula 2 2 2 2 3 2 2 6" xfId="10158" xr:uid="{6AF282E5-8521-4223-BA8E-020C5B52D70C}"/>
    <cellStyle name="Vírgula 2 2 2 2 3 2 3" xfId="1045" xr:uid="{7B197565-50D1-45DB-9F49-D31F35533DBC}"/>
    <cellStyle name="Vírgula 2 2 2 2 3 2 3 2" xfId="2049" xr:uid="{3ECF96E9-1093-4C0E-84B8-8496CB592239}"/>
    <cellStyle name="Vírgula 2 2 2 2 3 2 3 2 2" xfId="5128" xr:uid="{A1E1CCBE-592F-4DD2-A11B-21EB37850924}"/>
    <cellStyle name="Vírgula 2 2 2 2 3 2 3 2 2 2" xfId="14181" xr:uid="{372477A4-63C5-4BC7-859E-62E99E2CB967}"/>
    <cellStyle name="Vírgula 2 2 2 2 3 2 3 2 3" xfId="8142" xr:uid="{EE831E9B-A693-4DDE-8352-70F87EBD739B}"/>
    <cellStyle name="Vírgula 2 2 2 2 3 2 3 2 3 2" xfId="17195" xr:uid="{56E8478D-133D-4D4D-B404-FFFEC53D7EA7}"/>
    <cellStyle name="Vírgula 2 2 2 2 3 2 3 2 4" xfId="11163" xr:uid="{29A465C8-2B94-4F60-9CA1-379C177F8937}"/>
    <cellStyle name="Vírgula 2 2 2 2 3 2 3 3" xfId="3053" xr:uid="{C51DCD50-6981-46BF-B293-DFCBB8A2A22D}"/>
    <cellStyle name="Vírgula 2 2 2 2 3 2 3 3 2" xfId="6132" xr:uid="{C6CE6A5C-C845-4373-A793-AF08C9E23176}"/>
    <cellStyle name="Vírgula 2 2 2 2 3 2 3 3 2 2" xfId="15185" xr:uid="{08F4E8ED-11A4-4EDE-A1ED-2FE7484B404B}"/>
    <cellStyle name="Vírgula 2 2 2 2 3 2 3 3 3" xfId="9146" xr:uid="{37699963-CBE7-4A6C-B2E7-2ADC891915E4}"/>
    <cellStyle name="Vírgula 2 2 2 2 3 2 3 3 3 2" xfId="18199" xr:uid="{45C92968-44A5-4BAB-AD05-DEDE73BE9445}"/>
    <cellStyle name="Vírgula 2 2 2 2 3 2 3 3 4" xfId="12167" xr:uid="{3EDA8D91-BD06-4016-A249-95C62F89AE47}"/>
    <cellStyle name="Vírgula 2 2 2 2 3 2 3 4" xfId="4124" xr:uid="{69529A23-7F34-45A3-8B2E-0F189395881C}"/>
    <cellStyle name="Vírgula 2 2 2 2 3 2 3 4 2" xfId="13177" xr:uid="{D7A18A2E-92EE-4C2A-8C5B-F62C7FD666A4}"/>
    <cellStyle name="Vírgula 2 2 2 2 3 2 3 5" xfId="7138" xr:uid="{21823174-4C92-470D-B3BE-4DFC30D2FBEA}"/>
    <cellStyle name="Vírgula 2 2 2 2 3 2 3 5 2" xfId="16191" xr:uid="{8FBB899C-6500-45FA-B392-A048262F1341}"/>
    <cellStyle name="Vírgula 2 2 2 2 3 2 3 6" xfId="10159" xr:uid="{2F58DF21-26C5-4F9A-AE62-7AD800CF5641}"/>
    <cellStyle name="Vírgula 2 2 2 2 3 2 4" xfId="1465" xr:uid="{623C7EA8-6589-4DAF-8D1A-180CD4F18AAF}"/>
    <cellStyle name="Vírgula 2 2 2 2 3 2 4 2" xfId="4544" xr:uid="{19F36630-D137-424C-8C43-87F653B3A176}"/>
    <cellStyle name="Vírgula 2 2 2 2 3 2 4 2 2" xfId="13597" xr:uid="{2530E725-51FA-43C2-B82D-1AB3EBCF2BEC}"/>
    <cellStyle name="Vírgula 2 2 2 2 3 2 4 3" xfId="7558" xr:uid="{C3744255-2B62-48C3-8895-53E7F300A29F}"/>
    <cellStyle name="Vírgula 2 2 2 2 3 2 4 3 2" xfId="16611" xr:uid="{E1B91507-9D91-4EEE-ACCE-95191D9250C9}"/>
    <cellStyle name="Vírgula 2 2 2 2 3 2 4 4" xfId="10579" xr:uid="{F5831AE7-EFC4-43AE-B6A3-B459DD236B72}"/>
    <cellStyle name="Vírgula 2 2 2 2 3 2 5" xfId="2469" xr:uid="{F630D219-4F74-42F3-B2F8-18265D06FE73}"/>
    <cellStyle name="Vírgula 2 2 2 2 3 2 5 2" xfId="5548" xr:uid="{D6BCD649-0DDD-42BD-8DFC-32E2836D31FC}"/>
    <cellStyle name="Vírgula 2 2 2 2 3 2 5 2 2" xfId="14601" xr:uid="{8FE2639B-8D22-48DC-9E9D-D9EB3BD87183}"/>
    <cellStyle name="Vírgula 2 2 2 2 3 2 5 3" xfId="8562" xr:uid="{E5B42A89-C300-4CEC-9B30-08354FD70672}"/>
    <cellStyle name="Vírgula 2 2 2 2 3 2 5 3 2" xfId="17615" xr:uid="{CBE234EE-1D5B-432C-81AD-137A7735369A}"/>
    <cellStyle name="Vírgula 2 2 2 2 3 2 5 4" xfId="11583" xr:uid="{255B7F49-EE97-48FA-8238-94C6642FC363}"/>
    <cellStyle name="Vírgula 2 2 2 2 3 2 6" xfId="3539" xr:uid="{1DDCA0B0-81DC-4FB8-B63B-5D68BF5260C3}"/>
    <cellStyle name="Vírgula 2 2 2 2 3 2 6 2" xfId="12592" xr:uid="{DCA3A0A3-1C45-4F00-873A-977018395DBD}"/>
    <cellStyle name="Vírgula 2 2 2 2 3 2 7" xfId="6553" xr:uid="{522EC339-E305-407F-B2C2-7D717918BE67}"/>
    <cellStyle name="Vírgula 2 2 2 2 3 2 7 2" xfId="15606" xr:uid="{B3191D61-3F18-40DE-A531-009552399DCC}"/>
    <cellStyle name="Vírgula 2 2 2 2 3 2 8" xfId="9573" xr:uid="{39D0C7DE-0E7A-4E5C-B8DF-3190102F14EB}"/>
    <cellStyle name="Vírgula 2 2 2 2 3 3" xfId="1046" xr:uid="{74127FE3-E68A-4D28-9B6F-1488C6385B50}"/>
    <cellStyle name="Vírgula 2 2 2 2 3 3 2" xfId="2050" xr:uid="{846EF5B8-8071-41A6-BD2C-3B0B6267774E}"/>
    <cellStyle name="Vírgula 2 2 2 2 3 3 2 2" xfId="5129" xr:uid="{95EB8AD1-939A-4A6C-B585-CF504EC315E8}"/>
    <cellStyle name="Vírgula 2 2 2 2 3 3 2 2 2" xfId="14182" xr:uid="{4E780B37-4B47-42FD-806E-4EC727BC7F7A}"/>
    <cellStyle name="Vírgula 2 2 2 2 3 3 2 3" xfId="8143" xr:uid="{2DE02163-53E2-4CDF-87D9-6AD4C24A6CA9}"/>
    <cellStyle name="Vírgula 2 2 2 2 3 3 2 3 2" xfId="17196" xr:uid="{F7E93212-8D8C-49E5-AAB6-DEBE089DE464}"/>
    <cellStyle name="Vírgula 2 2 2 2 3 3 2 4" xfId="11164" xr:uid="{6595CC72-D0FF-456B-A5D1-EECE95A0E223}"/>
    <cellStyle name="Vírgula 2 2 2 2 3 3 3" xfId="3054" xr:uid="{B1D8402E-3B06-42B7-8D88-72517ED0325E}"/>
    <cellStyle name="Vírgula 2 2 2 2 3 3 3 2" xfId="6133" xr:uid="{21CF5FC5-07FD-466D-B00F-45C8085BA287}"/>
    <cellStyle name="Vírgula 2 2 2 2 3 3 3 2 2" xfId="15186" xr:uid="{8CE4A5E1-158E-44BC-A3B8-3D4BDC4B5B0D}"/>
    <cellStyle name="Vírgula 2 2 2 2 3 3 3 3" xfId="9147" xr:uid="{C351AA48-1EE9-4EF7-85A5-43F127125DFB}"/>
    <cellStyle name="Vírgula 2 2 2 2 3 3 3 3 2" xfId="18200" xr:uid="{36E677E1-E3B4-481C-B895-3FD718366196}"/>
    <cellStyle name="Vírgula 2 2 2 2 3 3 3 4" xfId="12168" xr:uid="{AB7F45F7-6336-4AF9-96D3-8A0A54A1F466}"/>
    <cellStyle name="Vírgula 2 2 2 2 3 3 4" xfId="4125" xr:uid="{546250CF-9B9D-4B95-B498-750696A462DF}"/>
    <cellStyle name="Vírgula 2 2 2 2 3 3 4 2" xfId="13178" xr:uid="{76AFAEB9-E54D-480D-ADF3-BBE557190808}"/>
    <cellStyle name="Vírgula 2 2 2 2 3 3 5" xfId="7139" xr:uid="{9830E9DD-F601-4994-A8A6-901525F9C497}"/>
    <cellStyle name="Vírgula 2 2 2 2 3 3 5 2" xfId="16192" xr:uid="{608B4100-7D28-406D-93B8-B69C37C9C0D2}"/>
    <cellStyle name="Vírgula 2 2 2 2 3 3 6" xfId="10160" xr:uid="{AA78B4F5-6287-423D-AF0B-F974C53B7A11}"/>
    <cellStyle name="Vírgula 2 2 2 2 3 4" xfId="1047" xr:uid="{7426E2D5-7239-472A-B6EC-767C8F4590B4}"/>
    <cellStyle name="Vírgula 2 2 2 2 3 4 2" xfId="2051" xr:uid="{59FD45BD-3EED-469A-9012-E448E76596C9}"/>
    <cellStyle name="Vírgula 2 2 2 2 3 4 2 2" xfId="5130" xr:uid="{377A2E8C-BCAA-44B2-AF49-E1D9799E7819}"/>
    <cellStyle name="Vírgula 2 2 2 2 3 4 2 2 2" xfId="14183" xr:uid="{5C305485-D188-4AAC-8B55-D4BEB153AA07}"/>
    <cellStyle name="Vírgula 2 2 2 2 3 4 2 3" xfId="8144" xr:uid="{A6C68FC9-B703-45F8-B7E9-C27A3290A34D}"/>
    <cellStyle name="Vírgula 2 2 2 2 3 4 2 3 2" xfId="17197" xr:uid="{D093B0C8-35F7-4BB7-8C78-A30933F623FD}"/>
    <cellStyle name="Vírgula 2 2 2 2 3 4 2 4" xfId="11165" xr:uid="{726C39F0-53D0-4EF3-994B-A4457E550203}"/>
    <cellStyle name="Vírgula 2 2 2 2 3 4 3" xfId="3055" xr:uid="{F046EE0B-B113-4DF1-B409-A82182358D46}"/>
    <cellStyle name="Vírgula 2 2 2 2 3 4 3 2" xfId="6134" xr:uid="{665A4B2E-91D5-4724-8B8E-12AB44A5BE7D}"/>
    <cellStyle name="Vírgula 2 2 2 2 3 4 3 2 2" xfId="15187" xr:uid="{E5C392F9-0C18-42CE-AA01-6EC85E578198}"/>
    <cellStyle name="Vírgula 2 2 2 2 3 4 3 3" xfId="9148" xr:uid="{AE640F6E-735B-43B1-B3D5-A0196FFAF1F8}"/>
    <cellStyle name="Vírgula 2 2 2 2 3 4 3 3 2" xfId="18201" xr:uid="{7C07D608-068C-4BE1-8584-97AB5880C3DE}"/>
    <cellStyle name="Vírgula 2 2 2 2 3 4 3 4" xfId="12169" xr:uid="{85328DB1-D69B-4B03-90CA-8470EFEBBB70}"/>
    <cellStyle name="Vírgula 2 2 2 2 3 4 4" xfId="4126" xr:uid="{9A723064-EA48-4972-8EFA-38B3D732B37B}"/>
    <cellStyle name="Vírgula 2 2 2 2 3 4 4 2" xfId="13179" xr:uid="{6832CD33-569D-4764-99C3-9A0912A7153A}"/>
    <cellStyle name="Vírgula 2 2 2 2 3 4 5" xfId="7140" xr:uid="{E8B21E29-6528-4828-8F8C-CE8DF055116D}"/>
    <cellStyle name="Vírgula 2 2 2 2 3 4 5 2" xfId="16193" xr:uid="{EF6C0F38-994D-4B80-8C07-C557D3EDE785}"/>
    <cellStyle name="Vírgula 2 2 2 2 3 4 6" xfId="10161" xr:uid="{6DD0F865-C3B2-4501-AE46-BB74DA96B2AF}"/>
    <cellStyle name="Vírgula 2 2 2 2 3 5" xfId="1294" xr:uid="{1EF25B81-B206-4859-A514-93BA523C2114}"/>
    <cellStyle name="Vírgula 2 2 2 2 3 5 2" xfId="4373" xr:uid="{F9591042-3CA6-4496-BE7E-2388CE4408CF}"/>
    <cellStyle name="Vírgula 2 2 2 2 3 5 2 2" xfId="13426" xr:uid="{4EF2D9AF-26BC-4B8D-B225-D4BBEC2B51AD}"/>
    <cellStyle name="Vírgula 2 2 2 2 3 5 3" xfId="7387" xr:uid="{F74C1A35-9512-467F-89FD-2DF20EEAB869}"/>
    <cellStyle name="Vírgula 2 2 2 2 3 5 3 2" xfId="16440" xr:uid="{CD842B6F-CB61-459D-AAB1-293FCEB0AABB}"/>
    <cellStyle name="Vírgula 2 2 2 2 3 5 4" xfId="10408" xr:uid="{F97A985E-ECCE-4E29-95EF-DBF0E3C4B20A}"/>
    <cellStyle name="Vírgula 2 2 2 2 3 6" xfId="2298" xr:uid="{B412C121-ECA4-4532-80E9-BEC0339EBE63}"/>
    <cellStyle name="Vírgula 2 2 2 2 3 6 2" xfId="5377" xr:uid="{2138C89C-FCBF-447F-9F79-527A52D0B5A5}"/>
    <cellStyle name="Vírgula 2 2 2 2 3 6 2 2" xfId="14430" xr:uid="{08E1C7A3-48CE-49CA-9DAC-0EDDC75CF0AD}"/>
    <cellStyle name="Vírgula 2 2 2 2 3 6 3" xfId="8391" xr:uid="{D65C7FC6-D2C7-4218-B924-CEAE81A79DC0}"/>
    <cellStyle name="Vírgula 2 2 2 2 3 6 3 2" xfId="17444" xr:uid="{7F7BBBB2-5BF0-421D-926E-9F9B796F48E5}"/>
    <cellStyle name="Vírgula 2 2 2 2 3 6 4" xfId="11412" xr:uid="{DA458762-AC63-4C46-B411-BADE9E982A37}"/>
    <cellStyle name="Vírgula 2 2 2 2 3 7" xfId="3367" xr:uid="{66D80010-DDEE-4BC3-BCCA-5F591501E748}"/>
    <cellStyle name="Vírgula 2 2 2 2 3 7 2" xfId="12420" xr:uid="{2DE672CA-0CB5-4F52-A7B9-BA33835745F3}"/>
    <cellStyle name="Vírgula 2 2 2 2 3 8" xfId="6381" xr:uid="{729D47F4-4754-4AA1-B9F2-A894431056DC}"/>
    <cellStyle name="Vírgula 2 2 2 2 3 8 2" xfId="15434" xr:uid="{BD8A64E8-36BA-470F-99A4-1F3FF73168A8}"/>
    <cellStyle name="Vírgula 2 2 2 2 3 9" xfId="9401" xr:uid="{D8F06830-3A9B-48FC-9EC0-4DCDA62BBC66}"/>
    <cellStyle name="Vírgula 2 2 2 2 4" xfId="424" xr:uid="{1500EA45-463A-4DCF-B4B1-A8D83567DD4A}"/>
    <cellStyle name="Vírgula 2 2 2 2 4 2" xfId="1048" xr:uid="{DF857B29-0807-4D6C-B22F-76CBD2EF9CE9}"/>
    <cellStyle name="Vírgula 2 2 2 2 4 2 2" xfId="2052" xr:uid="{02F0F2DB-D5D6-4074-B194-774A15F80C0D}"/>
    <cellStyle name="Vírgula 2 2 2 2 4 2 2 2" xfId="5131" xr:uid="{1FC6E7B0-8640-4276-BD9A-DEFCEB1CC0B4}"/>
    <cellStyle name="Vírgula 2 2 2 2 4 2 2 2 2" xfId="14184" xr:uid="{F2FC4A9A-9515-4DA7-93C5-8FB79CA03C0F}"/>
    <cellStyle name="Vírgula 2 2 2 2 4 2 2 3" xfId="8145" xr:uid="{3EF32AAF-25D9-48F3-8517-394FF9D11A3B}"/>
    <cellStyle name="Vírgula 2 2 2 2 4 2 2 3 2" xfId="17198" xr:uid="{59AB091E-910A-494D-B034-19F0C51D4CB4}"/>
    <cellStyle name="Vírgula 2 2 2 2 4 2 2 4" xfId="11166" xr:uid="{24F159E0-468D-476A-8D54-FE9B1F4094EB}"/>
    <cellStyle name="Vírgula 2 2 2 2 4 2 3" xfId="3056" xr:uid="{40E10B62-51A7-49FB-AFCD-ACFA3F05AA35}"/>
    <cellStyle name="Vírgula 2 2 2 2 4 2 3 2" xfId="6135" xr:uid="{9FD9D188-E6F5-4640-B692-1BD1C31F2AE8}"/>
    <cellStyle name="Vírgula 2 2 2 2 4 2 3 2 2" xfId="15188" xr:uid="{D6CA1A4F-8633-4371-B945-84F925B1F95B}"/>
    <cellStyle name="Vírgula 2 2 2 2 4 2 3 3" xfId="9149" xr:uid="{7EB6CB65-7080-4215-B1BC-8A0E859B7DE9}"/>
    <cellStyle name="Vírgula 2 2 2 2 4 2 3 3 2" xfId="18202" xr:uid="{FA5064DE-6AD7-4A5A-B771-69F9E391CE81}"/>
    <cellStyle name="Vírgula 2 2 2 2 4 2 3 4" xfId="12170" xr:uid="{A9EC11B9-AEA5-4AA5-941D-36832626DCA9}"/>
    <cellStyle name="Vírgula 2 2 2 2 4 2 4" xfId="4127" xr:uid="{7880F0D2-3533-4E41-B0AF-04BF3B95AB92}"/>
    <cellStyle name="Vírgula 2 2 2 2 4 2 4 2" xfId="13180" xr:uid="{2B1393F4-BF3E-4939-B810-73BC34BFD733}"/>
    <cellStyle name="Vírgula 2 2 2 2 4 2 5" xfId="7141" xr:uid="{8596CA15-9897-4276-A7AF-5A71C23B9609}"/>
    <cellStyle name="Vírgula 2 2 2 2 4 2 5 2" xfId="16194" xr:uid="{9C579135-DA42-4965-8B68-6D37C98AE86B}"/>
    <cellStyle name="Vírgula 2 2 2 2 4 2 6" xfId="10162" xr:uid="{597ECE2B-3E2F-430C-9A8D-97E047D6F7A9}"/>
    <cellStyle name="Vírgula 2 2 2 2 4 3" xfId="1049" xr:uid="{A5F341E5-12EE-4A95-9904-9A1CC9392CF6}"/>
    <cellStyle name="Vírgula 2 2 2 2 4 3 2" xfId="2053" xr:uid="{A2463979-DC40-4089-88D9-28BE33DD5DA1}"/>
    <cellStyle name="Vírgula 2 2 2 2 4 3 2 2" xfId="5132" xr:uid="{CA3F04D0-8829-4194-8870-A7B4EC1C69CA}"/>
    <cellStyle name="Vírgula 2 2 2 2 4 3 2 2 2" xfId="14185" xr:uid="{2C130DB7-4106-4F4E-85CA-96A0E9537F38}"/>
    <cellStyle name="Vírgula 2 2 2 2 4 3 2 3" xfId="8146" xr:uid="{5402C148-364D-4522-B4B8-EB4ED4DF2F9A}"/>
    <cellStyle name="Vírgula 2 2 2 2 4 3 2 3 2" xfId="17199" xr:uid="{3F8DA9CF-CA7B-4B62-9337-135A4582AAAF}"/>
    <cellStyle name="Vírgula 2 2 2 2 4 3 2 4" xfId="11167" xr:uid="{89F4906F-1F54-40FA-9EEF-CDB632782DC1}"/>
    <cellStyle name="Vírgula 2 2 2 2 4 3 3" xfId="3057" xr:uid="{3E4F483B-4F37-430B-807E-C9668F4E6DC8}"/>
    <cellStyle name="Vírgula 2 2 2 2 4 3 3 2" xfId="6136" xr:uid="{A9E56C53-6BE6-48A0-B589-E1D92A788427}"/>
    <cellStyle name="Vírgula 2 2 2 2 4 3 3 2 2" xfId="15189" xr:uid="{3C61B247-F261-4782-8F72-B21402696ACA}"/>
    <cellStyle name="Vírgula 2 2 2 2 4 3 3 3" xfId="9150" xr:uid="{B0A97C75-1EE4-475F-874D-C35761433FF4}"/>
    <cellStyle name="Vírgula 2 2 2 2 4 3 3 3 2" xfId="18203" xr:uid="{37ADF05E-7FBE-454A-804C-20A271FABFA0}"/>
    <cellStyle name="Vírgula 2 2 2 2 4 3 3 4" xfId="12171" xr:uid="{E37DFE8D-0AD2-4719-95A2-BFDD2BC47BFC}"/>
    <cellStyle name="Vírgula 2 2 2 2 4 3 4" xfId="4128" xr:uid="{60592659-FD2B-4400-B59B-49F95053671F}"/>
    <cellStyle name="Vírgula 2 2 2 2 4 3 4 2" xfId="13181" xr:uid="{278B72E6-FC96-4849-B0FD-4741E9D0966E}"/>
    <cellStyle name="Vírgula 2 2 2 2 4 3 5" xfId="7142" xr:uid="{65EDBD11-010E-45C9-941F-54F2B69AC957}"/>
    <cellStyle name="Vírgula 2 2 2 2 4 3 5 2" xfId="16195" xr:uid="{398AC6EE-C406-4BD3-BB35-89DCF4EA1A73}"/>
    <cellStyle name="Vírgula 2 2 2 2 4 3 6" xfId="10163" xr:uid="{73331CED-E3D6-4551-A2DB-315BA0929DD8}"/>
    <cellStyle name="Vírgula 2 2 2 2 4 4" xfId="1433" xr:uid="{2BD1B915-AA90-495E-93B9-7EF369388AA9}"/>
    <cellStyle name="Vírgula 2 2 2 2 4 4 2" xfId="4512" xr:uid="{A05D7863-615B-4347-9FE8-910B5793BFEA}"/>
    <cellStyle name="Vírgula 2 2 2 2 4 4 2 2" xfId="13565" xr:uid="{A6F7238E-FC69-4DF5-AA08-1D5E7DFC71D4}"/>
    <cellStyle name="Vírgula 2 2 2 2 4 4 3" xfId="7526" xr:uid="{B9448B35-C481-4076-B4F9-E0957EBA7716}"/>
    <cellStyle name="Vírgula 2 2 2 2 4 4 3 2" xfId="16579" xr:uid="{F0742D3E-937B-4F0F-AFE6-1FC1B9907D03}"/>
    <cellStyle name="Vírgula 2 2 2 2 4 4 4" xfId="10547" xr:uid="{75FAA56B-76EA-4BC8-A4DE-E9297157B220}"/>
    <cellStyle name="Vírgula 2 2 2 2 4 5" xfId="2437" xr:uid="{C632F7D0-5861-4744-85C6-F5468C3E13F9}"/>
    <cellStyle name="Vírgula 2 2 2 2 4 5 2" xfId="5516" xr:uid="{FF2F0DEF-19EE-43AC-A045-0A37ECB190BC}"/>
    <cellStyle name="Vírgula 2 2 2 2 4 5 2 2" xfId="14569" xr:uid="{3DC69034-E875-40FA-9C38-57ABE31ADA7B}"/>
    <cellStyle name="Vírgula 2 2 2 2 4 5 3" xfId="8530" xr:uid="{DA8D046C-5C1C-47BE-9A20-7BBC35B3DAEE}"/>
    <cellStyle name="Vírgula 2 2 2 2 4 5 3 2" xfId="17583" xr:uid="{E3B0B926-D083-4F58-B75B-F7694C1737DC}"/>
    <cellStyle name="Vírgula 2 2 2 2 4 5 4" xfId="11551" xr:uid="{4EB2B7FC-098A-4752-B195-536134D911F1}"/>
    <cellStyle name="Vírgula 2 2 2 2 4 6" xfId="3507" xr:uid="{478ADF31-FEDA-4522-B982-8A4CBD37C292}"/>
    <cellStyle name="Vírgula 2 2 2 2 4 6 2" xfId="12560" xr:uid="{49051DAF-9A2A-42BC-B054-075F61CA50C4}"/>
    <cellStyle name="Vírgula 2 2 2 2 4 7" xfId="6521" xr:uid="{6E6D766A-D1F6-4A99-9AFD-FCB572F60948}"/>
    <cellStyle name="Vírgula 2 2 2 2 4 7 2" xfId="15574" xr:uid="{78A52CD9-3078-407F-B5E1-AF83F67EC732}"/>
    <cellStyle name="Vírgula 2 2 2 2 4 8" xfId="9541" xr:uid="{30447673-DADA-45A8-8E22-A1526EDD6260}"/>
    <cellStyle name="Vírgula 2 2 2 2 5" xfId="1050" xr:uid="{A8CACE86-9EF0-44B1-BFA0-44CA83EF21C5}"/>
    <cellStyle name="Vírgula 2 2 2 2 5 2" xfId="2054" xr:uid="{31514B61-B64B-40DC-BBAC-0EC5C992690A}"/>
    <cellStyle name="Vírgula 2 2 2 2 5 2 2" xfId="5133" xr:uid="{A123361E-33C7-4D3B-BE34-93C69F0A5FEC}"/>
    <cellStyle name="Vírgula 2 2 2 2 5 2 2 2" xfId="14186" xr:uid="{BA576D9E-8F3A-45F6-B9AB-6B83C2700B2E}"/>
    <cellStyle name="Vírgula 2 2 2 2 5 2 3" xfId="8147" xr:uid="{26B78AE8-177C-4A9C-BFA0-63C731B43860}"/>
    <cellStyle name="Vírgula 2 2 2 2 5 2 3 2" xfId="17200" xr:uid="{89672A31-3DFA-489B-8B55-B64D80E5F1C3}"/>
    <cellStyle name="Vírgula 2 2 2 2 5 2 4" xfId="11168" xr:uid="{1B08D348-61A8-4FD7-9A73-B40C13AC0FC3}"/>
    <cellStyle name="Vírgula 2 2 2 2 5 3" xfId="3058" xr:uid="{F27F10EF-1A05-4358-AF36-5F6E884C17EA}"/>
    <cellStyle name="Vírgula 2 2 2 2 5 3 2" xfId="6137" xr:uid="{C13E33FE-B291-45B5-98AA-86E9BBC97423}"/>
    <cellStyle name="Vírgula 2 2 2 2 5 3 2 2" xfId="15190" xr:uid="{90C0FC65-BA12-4758-B4A0-B9A5AB5BEB9B}"/>
    <cellStyle name="Vírgula 2 2 2 2 5 3 3" xfId="9151" xr:uid="{AFEFFBF7-CCE5-4E12-8E48-8BE4EBA10455}"/>
    <cellStyle name="Vírgula 2 2 2 2 5 3 3 2" xfId="18204" xr:uid="{D3FA8E11-65C6-443C-939E-481F5A97917A}"/>
    <cellStyle name="Vírgula 2 2 2 2 5 3 4" xfId="12172" xr:uid="{0F7DD814-F960-4EE5-BA27-D34637C01E7E}"/>
    <cellStyle name="Vírgula 2 2 2 2 5 4" xfId="4129" xr:uid="{FDCA5761-FA76-49DF-8353-2BE8826E3D71}"/>
    <cellStyle name="Vírgula 2 2 2 2 5 4 2" xfId="13182" xr:uid="{C4491583-037F-4936-9F65-05C3F347963F}"/>
    <cellStyle name="Vírgula 2 2 2 2 5 5" xfId="7143" xr:uid="{511A4EF9-9758-4DAA-B390-D3BCC86D5759}"/>
    <cellStyle name="Vírgula 2 2 2 2 5 5 2" xfId="16196" xr:uid="{F3B52860-DCA8-4482-80C2-5A8C022DD49F}"/>
    <cellStyle name="Vírgula 2 2 2 2 5 6" xfId="10164" xr:uid="{3017BAB8-3D49-4644-8C3F-63C3DBEB83C4}"/>
    <cellStyle name="Vírgula 2 2 2 2 6" xfId="1051" xr:uid="{AA5DBC57-874F-47E1-9321-6C2266811C4E}"/>
    <cellStyle name="Vírgula 2 2 2 2 6 2" xfId="2055" xr:uid="{07411E23-0D2F-4351-9EB0-1F1EC9CF5BF4}"/>
    <cellStyle name="Vírgula 2 2 2 2 6 2 2" xfId="5134" xr:uid="{396FE25B-8F44-48B5-9A1C-2D703B2FCABB}"/>
    <cellStyle name="Vírgula 2 2 2 2 6 2 2 2" xfId="14187" xr:uid="{AC2A14FF-2856-4AB6-A8DA-AE98CAAB1AC4}"/>
    <cellStyle name="Vírgula 2 2 2 2 6 2 3" xfId="8148" xr:uid="{F5CE5242-180B-4F7B-9728-ABA86AEB9C3E}"/>
    <cellStyle name="Vírgula 2 2 2 2 6 2 3 2" xfId="17201" xr:uid="{A103A5FB-00EA-4784-A4D2-DF6A9CC84AF7}"/>
    <cellStyle name="Vírgula 2 2 2 2 6 2 4" xfId="11169" xr:uid="{D9CE65FF-870B-4F4F-85E6-A2271B49724F}"/>
    <cellStyle name="Vírgula 2 2 2 2 6 3" xfId="3059" xr:uid="{4B8B9FB6-830E-438F-A374-52089B02E275}"/>
    <cellStyle name="Vírgula 2 2 2 2 6 3 2" xfId="6138" xr:uid="{AB06C790-18F6-4E27-A071-0AAFC2440033}"/>
    <cellStyle name="Vírgula 2 2 2 2 6 3 2 2" xfId="15191" xr:uid="{E925FF11-E2F2-4FF9-8AD0-7199B9A16F06}"/>
    <cellStyle name="Vírgula 2 2 2 2 6 3 3" xfId="9152" xr:uid="{053321AD-EDC0-42FC-AAF5-AAB846DB4480}"/>
    <cellStyle name="Vírgula 2 2 2 2 6 3 3 2" xfId="18205" xr:uid="{D2CA93E8-ACE2-43AB-A2CA-F4972E959A90}"/>
    <cellStyle name="Vírgula 2 2 2 2 6 3 4" xfId="12173" xr:uid="{96FD4504-0E7F-4CE8-A5B7-7E6BFAEC9BB2}"/>
    <cellStyle name="Vírgula 2 2 2 2 6 4" xfId="4130" xr:uid="{6926F98D-38CF-4A5A-9AD1-DD98F04E2B05}"/>
    <cellStyle name="Vírgula 2 2 2 2 6 4 2" xfId="13183" xr:uid="{8CBB8D34-D706-403E-B581-B842FE59F463}"/>
    <cellStyle name="Vírgula 2 2 2 2 6 5" xfId="7144" xr:uid="{00637209-DEC0-4047-A628-8089BA703853}"/>
    <cellStyle name="Vírgula 2 2 2 2 6 5 2" xfId="16197" xr:uid="{7B7D7163-A42F-4AFA-9B53-D501DB0606E1}"/>
    <cellStyle name="Vírgula 2 2 2 2 6 6" xfId="10165" xr:uid="{97AAF247-8AF1-456A-B40D-D7F4728CAB1D}"/>
    <cellStyle name="Vírgula 2 2 2 2 7" xfId="1262" xr:uid="{1643D3B3-26D2-4773-ABFB-FB27F255993B}"/>
    <cellStyle name="Vírgula 2 2 2 2 7 2" xfId="4341" xr:uid="{8E9FD6A5-71D6-4F65-AB02-00C2030B1ED0}"/>
    <cellStyle name="Vírgula 2 2 2 2 7 2 2" xfId="13394" xr:uid="{52265F09-11F7-43C2-A0B3-6DE6E0FEC645}"/>
    <cellStyle name="Vírgula 2 2 2 2 7 3" xfId="7355" xr:uid="{FB536DF3-5F70-4E15-9ECF-A0F3F108FE41}"/>
    <cellStyle name="Vírgula 2 2 2 2 7 3 2" xfId="16408" xr:uid="{868ED846-2C4C-4209-A136-B85CE36DD6BB}"/>
    <cellStyle name="Vírgula 2 2 2 2 7 4" xfId="10376" xr:uid="{123E98BC-0827-4F68-84A2-F5403048CB31}"/>
    <cellStyle name="Vírgula 2 2 2 2 8" xfId="2266" xr:uid="{194F0F1D-BEAA-435C-8C16-8530342B4381}"/>
    <cellStyle name="Vírgula 2 2 2 2 8 2" xfId="5345" xr:uid="{CDA68DB4-BCD7-4759-B648-26003DCE31ED}"/>
    <cellStyle name="Vírgula 2 2 2 2 8 2 2" xfId="14398" xr:uid="{582AE076-0398-42DB-8CD5-00C91BBAD3AA}"/>
    <cellStyle name="Vírgula 2 2 2 2 8 3" xfId="8359" xr:uid="{3F2A7381-1DDD-41C5-B43D-FD42B4B89CA2}"/>
    <cellStyle name="Vírgula 2 2 2 2 8 3 2" xfId="17412" xr:uid="{10509D09-0B32-41ED-BE64-0E6241C3BBA8}"/>
    <cellStyle name="Vírgula 2 2 2 2 8 4" xfId="11380" xr:uid="{0A0A9542-EF83-4706-B0E7-2243A2311D8E}"/>
    <cellStyle name="Vírgula 2 2 2 2 9" xfId="3335" xr:uid="{62930688-7170-4F5F-A065-371ACA8A7827}"/>
    <cellStyle name="Vírgula 2 2 2 2 9 2" xfId="12388" xr:uid="{ADFB45B8-58EA-4360-A536-23374B11BD83}"/>
    <cellStyle name="Vírgula 2 2 2 3" xfId="105" xr:uid="{6458DE82-3BF0-499D-B9B0-C3B0EACA7F98}"/>
    <cellStyle name="Vírgula 2 2 2 3 10" xfId="9377" xr:uid="{CD73ACE7-FCFC-4C36-BF76-2882610EF85F}"/>
    <cellStyle name="Vírgula 2 2 2 3 2" xfId="137" xr:uid="{DBD2D911-CCF3-46A2-896F-A7D2B04ADDFE}"/>
    <cellStyle name="Vírgula 2 2 2 3 2 2" xfId="464" xr:uid="{5818E6F1-30CA-4FFC-9C3B-7016193395C0}"/>
    <cellStyle name="Vírgula 2 2 2 3 2 2 2" xfId="1052" xr:uid="{284A8043-1D7E-4F99-8F55-CB05DFEF2AD7}"/>
    <cellStyle name="Vírgula 2 2 2 3 2 2 2 2" xfId="2056" xr:uid="{AA2E51ED-2AAF-4C12-A8F2-C54612635474}"/>
    <cellStyle name="Vírgula 2 2 2 3 2 2 2 2 2" xfId="5135" xr:uid="{55D4AA20-EC27-4593-A47E-E041FED61A83}"/>
    <cellStyle name="Vírgula 2 2 2 3 2 2 2 2 2 2" xfId="14188" xr:uid="{1BB9D954-4E8D-43A1-8824-13A825148E0B}"/>
    <cellStyle name="Vírgula 2 2 2 3 2 2 2 2 3" xfId="8149" xr:uid="{8BDAC38E-3380-49AD-955B-0754D3399CDE}"/>
    <cellStyle name="Vírgula 2 2 2 3 2 2 2 2 3 2" xfId="17202" xr:uid="{E00E91F9-9314-4950-8F12-7A23D79ADD80}"/>
    <cellStyle name="Vírgula 2 2 2 3 2 2 2 2 4" xfId="11170" xr:uid="{DCA6C5FD-8172-4401-AA7D-5CC1E2B87BFA}"/>
    <cellStyle name="Vírgula 2 2 2 3 2 2 2 3" xfId="3060" xr:uid="{45F21B16-2D5F-44A1-A49D-31AB67F5287D}"/>
    <cellStyle name="Vírgula 2 2 2 3 2 2 2 3 2" xfId="6139" xr:uid="{D856C0B2-3D6D-47AD-8530-10B8A82AD307}"/>
    <cellStyle name="Vírgula 2 2 2 3 2 2 2 3 2 2" xfId="15192" xr:uid="{67B477B8-9EF3-461C-95C0-503BD18C05A9}"/>
    <cellStyle name="Vírgula 2 2 2 3 2 2 2 3 3" xfId="9153" xr:uid="{9BD12BB3-9BA3-44F9-8669-37AA44C8B996}"/>
    <cellStyle name="Vírgula 2 2 2 3 2 2 2 3 3 2" xfId="18206" xr:uid="{B88F84D7-C552-49B3-A816-D9263E7F629B}"/>
    <cellStyle name="Vírgula 2 2 2 3 2 2 2 3 4" xfId="12174" xr:uid="{D9063792-820C-4534-9D6C-AE0E3E4CB95A}"/>
    <cellStyle name="Vírgula 2 2 2 3 2 2 2 4" xfId="4131" xr:uid="{4A4E5271-353F-481D-8079-723AD4F34C5C}"/>
    <cellStyle name="Vírgula 2 2 2 3 2 2 2 4 2" xfId="13184" xr:uid="{7B628FB6-E9B3-4183-98D6-24F5C09323BF}"/>
    <cellStyle name="Vírgula 2 2 2 3 2 2 2 5" xfId="7145" xr:uid="{51D0FEFC-D0FF-4FDB-AD72-9F3E33D1E733}"/>
    <cellStyle name="Vírgula 2 2 2 3 2 2 2 5 2" xfId="16198" xr:uid="{314E283D-09C9-4386-A079-084C3C78899C}"/>
    <cellStyle name="Vírgula 2 2 2 3 2 2 2 6" xfId="10166" xr:uid="{7730F513-1F2B-4201-AE1B-AD9EFE895CB7}"/>
    <cellStyle name="Vírgula 2 2 2 3 2 2 3" xfId="1053" xr:uid="{EFAAFB48-8B50-43D7-9EAA-05004693CC3B}"/>
    <cellStyle name="Vírgula 2 2 2 3 2 2 3 2" xfId="2057" xr:uid="{28BEF9DF-F9A4-4250-A9A8-9F31C79CAA41}"/>
    <cellStyle name="Vírgula 2 2 2 3 2 2 3 2 2" xfId="5136" xr:uid="{75EC7203-D184-4F59-877D-305205CF4CC9}"/>
    <cellStyle name="Vírgula 2 2 2 3 2 2 3 2 2 2" xfId="14189" xr:uid="{D4205570-B432-4B6F-884C-C8467A8B5EAC}"/>
    <cellStyle name="Vírgula 2 2 2 3 2 2 3 2 3" xfId="8150" xr:uid="{104C98CD-6260-4253-800D-08684D92332A}"/>
    <cellStyle name="Vírgula 2 2 2 3 2 2 3 2 3 2" xfId="17203" xr:uid="{B776FCA5-0D88-40F7-9ABB-B89DE710DB88}"/>
    <cellStyle name="Vírgula 2 2 2 3 2 2 3 2 4" xfId="11171" xr:uid="{52EF8C55-1BBC-4E57-87E8-5B3ED30B6E88}"/>
    <cellStyle name="Vírgula 2 2 2 3 2 2 3 3" xfId="3061" xr:uid="{B6949CEB-72B3-4ECA-BE19-2FF5B71E9343}"/>
    <cellStyle name="Vírgula 2 2 2 3 2 2 3 3 2" xfId="6140" xr:uid="{65637602-E787-4C86-BD24-6A24F1C8B3A9}"/>
    <cellStyle name="Vírgula 2 2 2 3 2 2 3 3 2 2" xfId="15193" xr:uid="{5313BC27-4F7A-4E9D-8D9B-3A6D665D0147}"/>
    <cellStyle name="Vírgula 2 2 2 3 2 2 3 3 3" xfId="9154" xr:uid="{25889995-244D-4D0D-B0B0-6723DEB19D3D}"/>
    <cellStyle name="Vírgula 2 2 2 3 2 2 3 3 3 2" xfId="18207" xr:uid="{A2BD7C6D-AAFD-4265-9F9A-14EA6C4F8844}"/>
    <cellStyle name="Vírgula 2 2 2 3 2 2 3 3 4" xfId="12175" xr:uid="{DEF1B9D8-B55D-4DBD-95CC-4C229F1961CE}"/>
    <cellStyle name="Vírgula 2 2 2 3 2 2 3 4" xfId="4132" xr:uid="{7B8DD2A2-924E-46AC-8716-56D8B0B980D6}"/>
    <cellStyle name="Vírgula 2 2 2 3 2 2 3 4 2" xfId="13185" xr:uid="{982994FD-2BBB-4FDE-8572-3569E079E3F5}"/>
    <cellStyle name="Vírgula 2 2 2 3 2 2 3 5" xfId="7146" xr:uid="{8FBB32B4-6D21-412B-8AE1-620BA7079CE5}"/>
    <cellStyle name="Vírgula 2 2 2 3 2 2 3 5 2" xfId="16199" xr:uid="{CE324D36-15D5-433C-AD6B-3CA1C8C5133E}"/>
    <cellStyle name="Vírgula 2 2 2 3 2 2 3 6" xfId="10167" xr:uid="{362A3D87-8098-4A3E-A013-66CBAD48C00C}"/>
    <cellStyle name="Vírgula 2 2 2 3 2 2 4" xfId="1473" xr:uid="{C1F51C2E-3A4A-4E74-AE24-0CC7E3FC57D7}"/>
    <cellStyle name="Vírgula 2 2 2 3 2 2 4 2" xfId="4552" xr:uid="{59B53169-5FAA-4FB5-9EAC-E17C1C17EB45}"/>
    <cellStyle name="Vírgula 2 2 2 3 2 2 4 2 2" xfId="13605" xr:uid="{D2807F10-24CF-4FB6-8046-3E79CA0032B8}"/>
    <cellStyle name="Vírgula 2 2 2 3 2 2 4 3" xfId="7566" xr:uid="{480AB745-4EC8-4FF8-BA1D-ADA5A6699F8D}"/>
    <cellStyle name="Vírgula 2 2 2 3 2 2 4 3 2" xfId="16619" xr:uid="{B4DA2B18-FCBF-4CF0-901E-EA2E7D52699A}"/>
    <cellStyle name="Vírgula 2 2 2 3 2 2 4 4" xfId="10587" xr:uid="{981E3323-1E3B-4555-859E-D13863D12315}"/>
    <cellStyle name="Vírgula 2 2 2 3 2 2 5" xfId="2477" xr:uid="{FA359C01-7A5D-449F-81F2-63E6C57ADCC9}"/>
    <cellStyle name="Vírgula 2 2 2 3 2 2 5 2" xfId="5556" xr:uid="{F7D718FB-3F48-4097-A044-EF5FFAA457C0}"/>
    <cellStyle name="Vírgula 2 2 2 3 2 2 5 2 2" xfId="14609" xr:uid="{68BDC886-7E99-4C8A-95B0-8AE4E86C8938}"/>
    <cellStyle name="Vírgula 2 2 2 3 2 2 5 3" xfId="8570" xr:uid="{61F931EF-21DD-4164-A809-EFD96BB4E056}"/>
    <cellStyle name="Vírgula 2 2 2 3 2 2 5 3 2" xfId="17623" xr:uid="{1F758E71-598F-451B-87F0-7E99CA879564}"/>
    <cellStyle name="Vírgula 2 2 2 3 2 2 5 4" xfId="11591" xr:uid="{E620C759-26AD-4C3F-A764-D3642596AC84}"/>
    <cellStyle name="Vírgula 2 2 2 3 2 2 6" xfId="3547" xr:uid="{E52476EA-01AA-4997-BD8D-C02A302B054E}"/>
    <cellStyle name="Vírgula 2 2 2 3 2 2 6 2" xfId="12600" xr:uid="{4EA82AE0-0861-4519-89F2-EB4495E4BFCC}"/>
    <cellStyle name="Vírgula 2 2 2 3 2 2 7" xfId="6561" xr:uid="{35B654F3-AE59-4F97-A44D-B4E6D66E07E8}"/>
    <cellStyle name="Vírgula 2 2 2 3 2 2 7 2" xfId="15614" xr:uid="{37BCF565-D5F7-4961-9031-191A3FC155DC}"/>
    <cellStyle name="Vírgula 2 2 2 3 2 2 8" xfId="9581" xr:uid="{374135A5-7E02-4457-BC8A-57899A84BFEB}"/>
    <cellStyle name="Vírgula 2 2 2 3 2 3" xfId="1054" xr:uid="{F7F6945C-F5A9-4ED3-96FB-A7817F7D1141}"/>
    <cellStyle name="Vírgula 2 2 2 3 2 3 2" xfId="2058" xr:uid="{4918E479-B6A1-4F5D-9F31-6606ACE4E154}"/>
    <cellStyle name="Vírgula 2 2 2 3 2 3 2 2" xfId="5137" xr:uid="{870CF8A0-0AB7-4666-80F2-9FBCE73A4859}"/>
    <cellStyle name="Vírgula 2 2 2 3 2 3 2 2 2" xfId="14190" xr:uid="{A752C2B5-35F3-413C-B111-6AEB4971692C}"/>
    <cellStyle name="Vírgula 2 2 2 3 2 3 2 3" xfId="8151" xr:uid="{62848102-FBD2-47D0-8C78-F3CCFB323C2F}"/>
    <cellStyle name="Vírgula 2 2 2 3 2 3 2 3 2" xfId="17204" xr:uid="{8E7E79B4-57BA-4062-9DA3-DCDAC18C81A3}"/>
    <cellStyle name="Vírgula 2 2 2 3 2 3 2 4" xfId="11172" xr:uid="{9E2D3A0A-8B89-420B-A0AD-AD0038A43560}"/>
    <cellStyle name="Vírgula 2 2 2 3 2 3 3" xfId="3062" xr:uid="{6C161AC1-F56E-48E6-8988-B6DA6EE409EF}"/>
    <cellStyle name="Vírgula 2 2 2 3 2 3 3 2" xfId="6141" xr:uid="{1D2749EB-E630-4161-835F-4607365544F8}"/>
    <cellStyle name="Vírgula 2 2 2 3 2 3 3 2 2" xfId="15194" xr:uid="{FF13148A-C405-4912-9A3D-EAFA5F26B8A4}"/>
    <cellStyle name="Vírgula 2 2 2 3 2 3 3 3" xfId="9155" xr:uid="{0ABCD5F2-8EA0-4D10-8207-B6419C1F5A7B}"/>
    <cellStyle name="Vírgula 2 2 2 3 2 3 3 3 2" xfId="18208" xr:uid="{784BC6B0-D922-46F4-89FF-827E8EFE6BDC}"/>
    <cellStyle name="Vírgula 2 2 2 3 2 3 3 4" xfId="12176" xr:uid="{FB1B8681-9A63-432A-85AF-76B36BD7C1C4}"/>
    <cellStyle name="Vírgula 2 2 2 3 2 3 4" xfId="4133" xr:uid="{EFD1C79D-BAB3-4ACB-B356-BA9378962484}"/>
    <cellStyle name="Vírgula 2 2 2 3 2 3 4 2" xfId="13186" xr:uid="{21ADC3A3-D0C3-4CAA-B5B3-AF52702E5831}"/>
    <cellStyle name="Vírgula 2 2 2 3 2 3 5" xfId="7147" xr:uid="{6C7735FE-E905-44BE-A03D-9E49E55C3D34}"/>
    <cellStyle name="Vírgula 2 2 2 3 2 3 5 2" xfId="16200" xr:uid="{FFBE02AB-442B-42C4-8105-F76764607FC6}"/>
    <cellStyle name="Vírgula 2 2 2 3 2 3 6" xfId="10168" xr:uid="{D325AC0A-E9BB-4F47-8913-B1265F1449D6}"/>
    <cellStyle name="Vírgula 2 2 2 3 2 4" xfId="1055" xr:uid="{2A9EDDE0-152F-4D3A-A719-F67718A4CE2E}"/>
    <cellStyle name="Vírgula 2 2 2 3 2 4 2" xfId="2059" xr:uid="{7A4717C1-A711-4770-962F-7D4E122832EE}"/>
    <cellStyle name="Vírgula 2 2 2 3 2 4 2 2" xfId="5138" xr:uid="{1E24A21C-F368-49D5-9C8A-EB55D9E3C334}"/>
    <cellStyle name="Vírgula 2 2 2 3 2 4 2 2 2" xfId="14191" xr:uid="{15BBE463-16C1-49BE-8F4E-4998212A2523}"/>
    <cellStyle name="Vírgula 2 2 2 3 2 4 2 3" xfId="8152" xr:uid="{E9F11FE7-099A-4CE9-A948-622B214D6A74}"/>
    <cellStyle name="Vírgula 2 2 2 3 2 4 2 3 2" xfId="17205" xr:uid="{B6A64E80-D98A-49C3-BBEC-0DFC08EC7541}"/>
    <cellStyle name="Vírgula 2 2 2 3 2 4 2 4" xfId="11173" xr:uid="{87880444-D2A6-49D6-B407-7FC3FA0D9E2D}"/>
    <cellStyle name="Vírgula 2 2 2 3 2 4 3" xfId="3063" xr:uid="{74852858-87B4-4B55-8CA2-4199E5C7739E}"/>
    <cellStyle name="Vírgula 2 2 2 3 2 4 3 2" xfId="6142" xr:uid="{7061D344-1775-40DF-906C-43EB4CECD6B1}"/>
    <cellStyle name="Vírgula 2 2 2 3 2 4 3 2 2" xfId="15195" xr:uid="{0947B765-3E44-4FDD-A6D4-272A2DDF0596}"/>
    <cellStyle name="Vírgula 2 2 2 3 2 4 3 3" xfId="9156" xr:uid="{63671525-B858-46BE-ABBD-4B4CBCF8A97E}"/>
    <cellStyle name="Vírgula 2 2 2 3 2 4 3 3 2" xfId="18209" xr:uid="{9547E806-687B-460F-B56F-0F253D23EDA6}"/>
    <cellStyle name="Vírgula 2 2 2 3 2 4 3 4" xfId="12177" xr:uid="{FBDE6B22-1431-4761-8018-259BF41EA55F}"/>
    <cellStyle name="Vírgula 2 2 2 3 2 4 4" xfId="4134" xr:uid="{B0565D83-A541-40A1-8DAB-EAFBCF4565D6}"/>
    <cellStyle name="Vírgula 2 2 2 3 2 4 4 2" xfId="13187" xr:uid="{9F96168B-F1B4-4045-9D98-F09691C516C0}"/>
    <cellStyle name="Vírgula 2 2 2 3 2 4 5" xfId="7148" xr:uid="{0B49AA51-8B05-402B-A189-36F0718F77D0}"/>
    <cellStyle name="Vírgula 2 2 2 3 2 4 5 2" xfId="16201" xr:uid="{062ADC4E-B378-40AA-9A49-9E76E51B7F02}"/>
    <cellStyle name="Vírgula 2 2 2 3 2 4 6" xfId="10169" xr:uid="{1FBD3DCB-7737-466F-99A4-D7DB4C65CC08}"/>
    <cellStyle name="Vírgula 2 2 2 3 2 5" xfId="1302" xr:uid="{4BB08520-A109-4D27-9EAE-3D03730B0C6A}"/>
    <cellStyle name="Vírgula 2 2 2 3 2 5 2" xfId="4381" xr:uid="{01D3D819-056C-48D1-9EF7-FE7391BB72B2}"/>
    <cellStyle name="Vírgula 2 2 2 3 2 5 2 2" xfId="13434" xr:uid="{D38C03A7-7BBE-48FC-8125-6D931865D40B}"/>
    <cellStyle name="Vírgula 2 2 2 3 2 5 3" xfId="7395" xr:uid="{299359F9-6CD6-4401-9E95-B03444AD4E19}"/>
    <cellStyle name="Vírgula 2 2 2 3 2 5 3 2" xfId="16448" xr:uid="{A163AF8E-63D2-4273-93D1-247DE6DFED73}"/>
    <cellStyle name="Vírgula 2 2 2 3 2 5 4" xfId="10416" xr:uid="{326F5B88-1D5C-4485-B482-C6409B05D248}"/>
    <cellStyle name="Vírgula 2 2 2 3 2 6" xfId="2306" xr:uid="{802F599B-7AE2-4B2F-B9A4-15BDD8CDABA3}"/>
    <cellStyle name="Vírgula 2 2 2 3 2 6 2" xfId="5385" xr:uid="{A3FDD9FC-0F8B-4023-94F1-BB025F6710DB}"/>
    <cellStyle name="Vírgula 2 2 2 3 2 6 2 2" xfId="14438" xr:uid="{EF4D1CC9-1CC4-4FDC-86F5-33C000057F8E}"/>
    <cellStyle name="Vírgula 2 2 2 3 2 6 3" xfId="8399" xr:uid="{A27C8748-0B82-4A62-8535-02452DBF18B5}"/>
    <cellStyle name="Vírgula 2 2 2 3 2 6 3 2" xfId="17452" xr:uid="{1B13E5D6-B811-4B63-BB6B-7B7E3AC81981}"/>
    <cellStyle name="Vírgula 2 2 2 3 2 6 4" xfId="11420" xr:uid="{8D154AE8-DA99-4B2E-8A7A-F3AEE8082B87}"/>
    <cellStyle name="Vírgula 2 2 2 3 2 7" xfId="3375" xr:uid="{B144AFD8-BA24-46FB-A8C5-E2C8BE65369E}"/>
    <cellStyle name="Vírgula 2 2 2 3 2 7 2" xfId="12428" xr:uid="{BEB6025D-FBF3-4C5E-84A3-6EB752692935}"/>
    <cellStyle name="Vírgula 2 2 2 3 2 8" xfId="6389" xr:uid="{21A509D1-4F19-4723-91D1-B73A5095ADC1}"/>
    <cellStyle name="Vírgula 2 2 2 3 2 8 2" xfId="15442" xr:uid="{A4C06BEE-8254-4A6D-A5F6-857FB061B0B0}"/>
    <cellStyle name="Vírgula 2 2 2 3 2 9" xfId="9409" xr:uid="{66F381C3-546D-4C5C-8ED8-48D4EB855D95}"/>
    <cellStyle name="Vírgula 2 2 2 3 3" xfId="432" xr:uid="{35E39253-4CCD-436E-880B-6205CD5A216F}"/>
    <cellStyle name="Vírgula 2 2 2 3 3 2" xfId="1056" xr:uid="{CAD48C88-3B50-4F94-B260-C791C94A321E}"/>
    <cellStyle name="Vírgula 2 2 2 3 3 2 2" xfId="2060" xr:uid="{21DAAFF5-D5C0-41E0-B7A1-F5DEAEA0C92E}"/>
    <cellStyle name="Vírgula 2 2 2 3 3 2 2 2" xfId="5139" xr:uid="{09F830F1-3B5B-43E3-AECD-15F72C42BB85}"/>
    <cellStyle name="Vírgula 2 2 2 3 3 2 2 2 2" xfId="14192" xr:uid="{DA5DA014-C152-4D96-89EC-921A3228E87F}"/>
    <cellStyle name="Vírgula 2 2 2 3 3 2 2 3" xfId="8153" xr:uid="{3B432514-170A-4869-83D7-90A8CDB61E96}"/>
    <cellStyle name="Vírgula 2 2 2 3 3 2 2 3 2" xfId="17206" xr:uid="{6D40630F-338B-4261-8A92-6CD367E73453}"/>
    <cellStyle name="Vírgula 2 2 2 3 3 2 2 4" xfId="11174" xr:uid="{8A86BFD0-A7F2-42C8-84C8-B3A606DB5127}"/>
    <cellStyle name="Vírgula 2 2 2 3 3 2 3" xfId="3064" xr:uid="{24AD3429-4ADF-417D-8D0F-304CB58A738B}"/>
    <cellStyle name="Vírgula 2 2 2 3 3 2 3 2" xfId="6143" xr:uid="{1FEBFBBA-7487-4414-A539-61CECF11C3E0}"/>
    <cellStyle name="Vírgula 2 2 2 3 3 2 3 2 2" xfId="15196" xr:uid="{826B0B4F-60CA-477F-AFA2-C61860DAF2C1}"/>
    <cellStyle name="Vírgula 2 2 2 3 3 2 3 3" xfId="9157" xr:uid="{5AFEB757-64D2-4A77-AD5D-7B0A21AFBA14}"/>
    <cellStyle name="Vírgula 2 2 2 3 3 2 3 3 2" xfId="18210" xr:uid="{D5B1BDB3-D937-4858-9629-387AD2711F4B}"/>
    <cellStyle name="Vírgula 2 2 2 3 3 2 3 4" xfId="12178" xr:uid="{1A0832A5-C87B-40E3-AC0F-C2C627D5E6B7}"/>
    <cellStyle name="Vírgula 2 2 2 3 3 2 4" xfId="4135" xr:uid="{A8B42016-65F6-4849-B58A-4471E0909B95}"/>
    <cellStyle name="Vírgula 2 2 2 3 3 2 4 2" xfId="13188" xr:uid="{38329506-F72C-4A77-9577-91B2BD04E9CF}"/>
    <cellStyle name="Vírgula 2 2 2 3 3 2 5" xfId="7149" xr:uid="{45C44909-C9C1-4745-A038-0B161B6481A1}"/>
    <cellStyle name="Vírgula 2 2 2 3 3 2 5 2" xfId="16202" xr:uid="{DD408875-3BD8-40FD-8187-3E48A08C5778}"/>
    <cellStyle name="Vírgula 2 2 2 3 3 2 6" xfId="10170" xr:uid="{7D1A71DA-6810-4009-8D6E-9C6F0AF5A536}"/>
    <cellStyle name="Vírgula 2 2 2 3 3 3" xfId="1057" xr:uid="{DB14BB01-8221-4B4C-8B2E-7AA3017C626B}"/>
    <cellStyle name="Vírgula 2 2 2 3 3 3 2" xfId="2061" xr:uid="{CA604026-0523-421E-9D3B-530BCC5D449A}"/>
    <cellStyle name="Vírgula 2 2 2 3 3 3 2 2" xfId="5140" xr:uid="{CD6269DE-3AB0-4D40-AAC8-B10D60884466}"/>
    <cellStyle name="Vírgula 2 2 2 3 3 3 2 2 2" xfId="14193" xr:uid="{35325EA9-E66F-47BB-93A3-3322641A8BB5}"/>
    <cellStyle name="Vírgula 2 2 2 3 3 3 2 3" xfId="8154" xr:uid="{4B5BC6F3-3140-4343-8757-AD2CFBA69472}"/>
    <cellStyle name="Vírgula 2 2 2 3 3 3 2 3 2" xfId="17207" xr:uid="{0175D6D8-2585-4AD8-9CF2-6C0229C00D2E}"/>
    <cellStyle name="Vírgula 2 2 2 3 3 3 2 4" xfId="11175" xr:uid="{C9FE787F-9A36-4F0B-B7D0-3FBDCDF4E1F8}"/>
    <cellStyle name="Vírgula 2 2 2 3 3 3 3" xfId="3065" xr:uid="{095525FB-F76B-458A-BF2B-FDDA75A5DFB7}"/>
    <cellStyle name="Vírgula 2 2 2 3 3 3 3 2" xfId="6144" xr:uid="{F09597C3-CBAB-461B-A633-283579A6BBED}"/>
    <cellStyle name="Vírgula 2 2 2 3 3 3 3 2 2" xfId="15197" xr:uid="{1771EBFD-793F-4EBF-8518-08A5EBA05A2A}"/>
    <cellStyle name="Vírgula 2 2 2 3 3 3 3 3" xfId="9158" xr:uid="{A7035551-9E78-4C21-A6B5-B38DE977C5E5}"/>
    <cellStyle name="Vírgula 2 2 2 3 3 3 3 3 2" xfId="18211" xr:uid="{4CC145CF-0A13-4576-A32C-A8931CFDF74A}"/>
    <cellStyle name="Vírgula 2 2 2 3 3 3 3 4" xfId="12179" xr:uid="{8B297636-3C03-4F68-AB0B-6E0EBBF37E28}"/>
    <cellStyle name="Vírgula 2 2 2 3 3 3 4" xfId="4136" xr:uid="{06F93C40-B029-49B8-9BDA-CC566E88BB11}"/>
    <cellStyle name="Vírgula 2 2 2 3 3 3 4 2" xfId="13189" xr:uid="{AE3E85C1-AB7F-4A6B-9CEA-069D8522A40F}"/>
    <cellStyle name="Vírgula 2 2 2 3 3 3 5" xfId="7150" xr:uid="{C0EC358E-E33D-4FFC-85FD-481A32389915}"/>
    <cellStyle name="Vírgula 2 2 2 3 3 3 5 2" xfId="16203" xr:uid="{A0B0D4A9-CA98-40CC-BFAA-C320002E2AF9}"/>
    <cellStyle name="Vírgula 2 2 2 3 3 3 6" xfId="10171" xr:uid="{0239A755-8FBA-4391-AF46-C9C3CF2B36B9}"/>
    <cellStyle name="Vírgula 2 2 2 3 3 4" xfId="1441" xr:uid="{8A5086FC-7B1F-40FC-A981-24E0D25E7EF0}"/>
    <cellStyle name="Vírgula 2 2 2 3 3 4 2" xfId="4520" xr:uid="{60107068-EAD6-4F76-AB3A-649DC96C4331}"/>
    <cellStyle name="Vírgula 2 2 2 3 3 4 2 2" xfId="13573" xr:uid="{B0F03788-04EF-40F2-A7C5-52095E1EDBC8}"/>
    <cellStyle name="Vírgula 2 2 2 3 3 4 3" xfId="7534" xr:uid="{8ACE3217-96DA-45FB-86E6-284FCF73DC92}"/>
    <cellStyle name="Vírgula 2 2 2 3 3 4 3 2" xfId="16587" xr:uid="{24862322-B53C-4F88-8615-32ABF4A7C713}"/>
    <cellStyle name="Vírgula 2 2 2 3 3 4 4" xfId="10555" xr:uid="{DFDE1848-1DD9-414A-86BB-F10EB284EEA1}"/>
    <cellStyle name="Vírgula 2 2 2 3 3 5" xfId="2445" xr:uid="{B67C9FC4-8C6B-4910-AF76-389374E7C360}"/>
    <cellStyle name="Vírgula 2 2 2 3 3 5 2" xfId="5524" xr:uid="{BEFD154D-AA70-4352-9700-C69EF03D1549}"/>
    <cellStyle name="Vírgula 2 2 2 3 3 5 2 2" xfId="14577" xr:uid="{DFA4DBE4-CAC9-4C36-B977-2260807AA50B}"/>
    <cellStyle name="Vírgula 2 2 2 3 3 5 3" xfId="8538" xr:uid="{2FDBE56A-3EAA-4345-95C0-2089735D0CEB}"/>
    <cellStyle name="Vírgula 2 2 2 3 3 5 3 2" xfId="17591" xr:uid="{E7A29894-407A-4C1F-BAD2-684EFC5761E5}"/>
    <cellStyle name="Vírgula 2 2 2 3 3 5 4" xfId="11559" xr:uid="{D0375025-35FD-47DB-B0E6-77657CB35598}"/>
    <cellStyle name="Vírgula 2 2 2 3 3 6" xfId="3515" xr:uid="{D74A5617-67C3-4BA4-AD8D-1B286E36575C}"/>
    <cellStyle name="Vírgula 2 2 2 3 3 6 2" xfId="12568" xr:uid="{D0018506-34C8-46E1-A294-6E7A9A2C09F4}"/>
    <cellStyle name="Vírgula 2 2 2 3 3 7" xfId="6529" xr:uid="{40BC9E62-B976-43A0-8E21-317D63B84C1F}"/>
    <cellStyle name="Vírgula 2 2 2 3 3 7 2" xfId="15582" xr:uid="{1008AD36-F3AE-4425-B046-9CDACDC89A9D}"/>
    <cellStyle name="Vírgula 2 2 2 3 3 8" xfId="9549" xr:uid="{12807898-48DD-452C-990C-4C4F6BA14B00}"/>
    <cellStyle name="Vírgula 2 2 2 3 4" xfId="1058" xr:uid="{312FEB1F-07B1-47B8-BEAF-B384FD17A5B9}"/>
    <cellStyle name="Vírgula 2 2 2 3 4 2" xfId="2062" xr:uid="{F99276BF-EDA7-44BA-99F5-5C14C049E23D}"/>
    <cellStyle name="Vírgula 2 2 2 3 4 2 2" xfId="5141" xr:uid="{CBA5CDC6-380A-4331-AB5E-DB522421790C}"/>
    <cellStyle name="Vírgula 2 2 2 3 4 2 2 2" xfId="14194" xr:uid="{F3FB843C-E061-4685-ACFA-B6EC83E8B6F5}"/>
    <cellStyle name="Vírgula 2 2 2 3 4 2 3" xfId="8155" xr:uid="{13ADB361-4004-4C4E-B818-4FAB1E784A49}"/>
    <cellStyle name="Vírgula 2 2 2 3 4 2 3 2" xfId="17208" xr:uid="{A3797942-82B6-4252-8D66-D31818A6841F}"/>
    <cellStyle name="Vírgula 2 2 2 3 4 2 4" xfId="11176" xr:uid="{330BFBBF-653E-4CEA-9684-73E7A59788DE}"/>
    <cellStyle name="Vírgula 2 2 2 3 4 3" xfId="3066" xr:uid="{D0AE781B-87AB-40F0-BFB1-3F2FC797752D}"/>
    <cellStyle name="Vírgula 2 2 2 3 4 3 2" xfId="6145" xr:uid="{3CF5D994-6849-4796-A467-0467B80958C5}"/>
    <cellStyle name="Vírgula 2 2 2 3 4 3 2 2" xfId="15198" xr:uid="{277F9992-05A5-4E55-B13C-AC2BEACFD463}"/>
    <cellStyle name="Vírgula 2 2 2 3 4 3 3" xfId="9159" xr:uid="{A9677F07-0E4F-47D4-BB21-F09FF14B64F3}"/>
    <cellStyle name="Vírgula 2 2 2 3 4 3 3 2" xfId="18212" xr:uid="{0C44A5E0-EB4E-46E8-9713-B483B230A498}"/>
    <cellStyle name="Vírgula 2 2 2 3 4 3 4" xfId="12180" xr:uid="{38CDD248-B3BF-4472-A17A-9FCC99036E0A}"/>
    <cellStyle name="Vírgula 2 2 2 3 4 4" xfId="4137" xr:uid="{FE0138A8-226D-404F-AB67-2897F350FF0F}"/>
    <cellStyle name="Vírgula 2 2 2 3 4 4 2" xfId="13190" xr:uid="{0A2B983A-19EC-4BA6-83B8-F14807C67918}"/>
    <cellStyle name="Vírgula 2 2 2 3 4 5" xfId="7151" xr:uid="{3E50792D-0226-4197-8629-1AB78A4F0284}"/>
    <cellStyle name="Vírgula 2 2 2 3 4 5 2" xfId="16204" xr:uid="{DE14EA02-BADB-4AB5-A20F-CA471C15BD7A}"/>
    <cellStyle name="Vírgula 2 2 2 3 4 6" xfId="10172" xr:uid="{55C8D8D9-F2C8-4637-AF3B-8DBD0F8AF2C6}"/>
    <cellStyle name="Vírgula 2 2 2 3 5" xfId="1059" xr:uid="{7F933C49-2978-4E50-84B7-65D2F703EC52}"/>
    <cellStyle name="Vírgula 2 2 2 3 5 2" xfId="2063" xr:uid="{EBE47FCC-D666-4FF5-9853-665E1D4A891D}"/>
    <cellStyle name="Vírgula 2 2 2 3 5 2 2" xfId="5142" xr:uid="{3852981D-AB35-430D-8E7F-9CDC886F4FD3}"/>
    <cellStyle name="Vírgula 2 2 2 3 5 2 2 2" xfId="14195" xr:uid="{71350B10-84CC-4AE0-9931-2183928BEB4C}"/>
    <cellStyle name="Vírgula 2 2 2 3 5 2 3" xfId="8156" xr:uid="{CE72BBC2-D4BB-47AD-96B8-B907D2AF0147}"/>
    <cellStyle name="Vírgula 2 2 2 3 5 2 3 2" xfId="17209" xr:uid="{97449E35-4C81-4165-AC5C-AD0B48AC59D3}"/>
    <cellStyle name="Vírgula 2 2 2 3 5 2 4" xfId="11177" xr:uid="{FE173A2B-9F58-4346-B939-7455DDD9B209}"/>
    <cellStyle name="Vírgula 2 2 2 3 5 3" xfId="3067" xr:uid="{BBACEE09-3732-41C7-AD78-145F64B520DE}"/>
    <cellStyle name="Vírgula 2 2 2 3 5 3 2" xfId="6146" xr:uid="{DFF566E7-CE6D-4546-B3DA-3364D8776A2E}"/>
    <cellStyle name="Vírgula 2 2 2 3 5 3 2 2" xfId="15199" xr:uid="{FA4D606E-3870-482A-A37E-A3EEA743F1A5}"/>
    <cellStyle name="Vírgula 2 2 2 3 5 3 3" xfId="9160" xr:uid="{B1CD5DC8-36AF-41A0-A903-1C10A548C31B}"/>
    <cellStyle name="Vírgula 2 2 2 3 5 3 3 2" xfId="18213" xr:uid="{22C2F6F0-ADBC-486F-811B-86C110535009}"/>
    <cellStyle name="Vírgula 2 2 2 3 5 3 4" xfId="12181" xr:uid="{4422B405-E549-43DA-8CD5-212358482BE8}"/>
    <cellStyle name="Vírgula 2 2 2 3 5 4" xfId="4138" xr:uid="{39C54D99-FCF6-4AD9-A014-CFE31E8C6A9C}"/>
    <cellStyle name="Vírgula 2 2 2 3 5 4 2" xfId="13191" xr:uid="{4D0B0BEC-6A55-48D1-A96B-EAE928A92E7E}"/>
    <cellStyle name="Vírgula 2 2 2 3 5 5" xfId="7152" xr:uid="{2AF55919-5413-4D27-8E8F-B63720C24E52}"/>
    <cellStyle name="Vírgula 2 2 2 3 5 5 2" xfId="16205" xr:uid="{0E769D3C-9391-4609-A2A8-1CEE33B0F180}"/>
    <cellStyle name="Vírgula 2 2 2 3 5 6" xfId="10173" xr:uid="{5E05CB9C-9066-40EB-861D-2A72E5C25D51}"/>
    <cellStyle name="Vírgula 2 2 2 3 6" xfId="1270" xr:uid="{F128724A-50A8-40DF-BCF9-2B4514658F1B}"/>
    <cellStyle name="Vírgula 2 2 2 3 6 2" xfId="4349" xr:uid="{5C2DF599-BA49-46CE-9E4C-341D8E2CFBBC}"/>
    <cellStyle name="Vírgula 2 2 2 3 6 2 2" xfId="13402" xr:uid="{4EB920FC-B302-4292-A278-490F399BBCF7}"/>
    <cellStyle name="Vírgula 2 2 2 3 6 3" xfId="7363" xr:uid="{4CDF534C-04C7-453C-BCEA-D91514572DA6}"/>
    <cellStyle name="Vírgula 2 2 2 3 6 3 2" xfId="16416" xr:uid="{BD796667-4B8F-410F-BCF2-0474B88058D7}"/>
    <cellStyle name="Vírgula 2 2 2 3 6 4" xfId="10384" xr:uid="{8F50EED0-FACC-447F-AEED-9EE33193B402}"/>
    <cellStyle name="Vírgula 2 2 2 3 7" xfId="2274" xr:uid="{AF6754C8-B5A9-4CFB-BE27-351A6640390C}"/>
    <cellStyle name="Vírgula 2 2 2 3 7 2" xfId="5353" xr:uid="{E5AE9AB0-3395-439D-9876-C3C4F1F74769}"/>
    <cellStyle name="Vírgula 2 2 2 3 7 2 2" xfId="14406" xr:uid="{339EAC44-589D-4860-A562-9092C9CDE3DA}"/>
    <cellStyle name="Vírgula 2 2 2 3 7 3" xfId="8367" xr:uid="{BC8A8BE8-5CE3-4767-A1B3-52645E0C58FC}"/>
    <cellStyle name="Vírgula 2 2 2 3 7 3 2" xfId="17420" xr:uid="{5AB5CA3F-249A-4348-9D0D-D171A3B5CF3A}"/>
    <cellStyle name="Vírgula 2 2 2 3 7 4" xfId="11388" xr:uid="{42324989-C28D-4982-961B-3DB674D8F2E2}"/>
    <cellStyle name="Vírgula 2 2 2 3 8" xfId="3343" xr:uid="{CF0C42CC-256A-412D-A82C-A5ED4F4DDA64}"/>
    <cellStyle name="Vírgula 2 2 2 3 8 2" xfId="12396" xr:uid="{0A4C40FF-485F-4465-9977-F9133939452F}"/>
    <cellStyle name="Vírgula 2 2 2 3 9" xfId="6357" xr:uid="{3AC897D4-6978-434F-BD64-4AB332346B8A}"/>
    <cellStyle name="Vírgula 2 2 2 3 9 2" xfId="15410" xr:uid="{7E70C7CB-5F88-4997-B1B5-2E2234935873}"/>
    <cellStyle name="Vírgula 2 2 2 4" xfId="121" xr:uid="{FBCE9DF6-2E3F-4D68-AE4B-275105B0DC41}"/>
    <cellStyle name="Vírgula 2 2 2 4 2" xfId="448" xr:uid="{5E10709B-7213-438B-B7CD-8E01939AF92D}"/>
    <cellStyle name="Vírgula 2 2 2 4 2 2" xfId="1060" xr:uid="{CC9BBFC9-8981-43B8-B53D-67BC758644CF}"/>
    <cellStyle name="Vírgula 2 2 2 4 2 2 2" xfId="2064" xr:uid="{29481FB2-CDAA-4159-9BC4-1C13FF7518EF}"/>
    <cellStyle name="Vírgula 2 2 2 4 2 2 2 2" xfId="5143" xr:uid="{03795524-6085-4185-88C9-BFA8194AF735}"/>
    <cellStyle name="Vírgula 2 2 2 4 2 2 2 2 2" xfId="14196" xr:uid="{ACF50A45-E105-4B55-8646-1748B28A2A66}"/>
    <cellStyle name="Vírgula 2 2 2 4 2 2 2 3" xfId="8157" xr:uid="{A1B8BB74-F77E-43DD-AF65-C7A34E84BE5F}"/>
    <cellStyle name="Vírgula 2 2 2 4 2 2 2 3 2" xfId="17210" xr:uid="{C1786422-5B26-4417-AEF1-DC474DC8085B}"/>
    <cellStyle name="Vírgula 2 2 2 4 2 2 2 4" xfId="11178" xr:uid="{8C5E2206-2F77-4492-AB87-53E430F132A3}"/>
    <cellStyle name="Vírgula 2 2 2 4 2 2 3" xfId="3068" xr:uid="{7A5FA163-380C-467B-8303-0820478C0810}"/>
    <cellStyle name="Vírgula 2 2 2 4 2 2 3 2" xfId="6147" xr:uid="{1FFC43D9-6F59-40FB-B2E8-55206C6B81CC}"/>
    <cellStyle name="Vírgula 2 2 2 4 2 2 3 2 2" xfId="15200" xr:uid="{D0719B35-A4A3-4657-815E-6E7D3AD483D9}"/>
    <cellStyle name="Vírgula 2 2 2 4 2 2 3 3" xfId="9161" xr:uid="{C2AEE932-723A-47E0-A081-8E2DC29BD955}"/>
    <cellStyle name="Vírgula 2 2 2 4 2 2 3 3 2" xfId="18214" xr:uid="{5820DE02-6119-4D92-9986-83BBE7D1ED43}"/>
    <cellStyle name="Vírgula 2 2 2 4 2 2 3 4" xfId="12182" xr:uid="{DBC5705E-CC6E-4CE6-9B90-3503AFCFDB85}"/>
    <cellStyle name="Vírgula 2 2 2 4 2 2 4" xfId="4139" xr:uid="{1E9BBCD0-0800-42D0-838F-77130EA39556}"/>
    <cellStyle name="Vírgula 2 2 2 4 2 2 4 2" xfId="13192" xr:uid="{BE45E427-5559-4B1A-B65E-9DB3C6C98C09}"/>
    <cellStyle name="Vírgula 2 2 2 4 2 2 5" xfId="7153" xr:uid="{3ADF18A7-AAFD-426E-B65F-F4F2BC568A67}"/>
    <cellStyle name="Vírgula 2 2 2 4 2 2 5 2" xfId="16206" xr:uid="{563F005C-DBD7-41C2-B47D-76584E152276}"/>
    <cellStyle name="Vírgula 2 2 2 4 2 2 6" xfId="10174" xr:uid="{48B9B8F6-CEFE-450E-AEA8-C97301D5967A}"/>
    <cellStyle name="Vírgula 2 2 2 4 2 3" xfId="1061" xr:uid="{BA598851-B386-4AD2-B2CF-2A9131E9A549}"/>
    <cellStyle name="Vírgula 2 2 2 4 2 3 2" xfId="2065" xr:uid="{987EF611-47BD-4CD8-9B21-1087864A32F1}"/>
    <cellStyle name="Vírgula 2 2 2 4 2 3 2 2" xfId="5144" xr:uid="{A4CAE8B6-EAD4-4134-B889-69E2C408480E}"/>
    <cellStyle name="Vírgula 2 2 2 4 2 3 2 2 2" xfId="14197" xr:uid="{0343E584-2623-4780-8C83-9520852BD617}"/>
    <cellStyle name="Vírgula 2 2 2 4 2 3 2 3" xfId="8158" xr:uid="{66C8250D-9719-4EF7-8A5C-018846B8A1EF}"/>
    <cellStyle name="Vírgula 2 2 2 4 2 3 2 3 2" xfId="17211" xr:uid="{A4F69124-C049-4169-85F1-9BCA6DA537DE}"/>
    <cellStyle name="Vírgula 2 2 2 4 2 3 2 4" xfId="11179" xr:uid="{4B641BEE-C342-4F33-8805-7B18A626652B}"/>
    <cellStyle name="Vírgula 2 2 2 4 2 3 3" xfId="3069" xr:uid="{29813E2E-E71A-4D5D-9F40-2D74A0DE2ECE}"/>
    <cellStyle name="Vírgula 2 2 2 4 2 3 3 2" xfId="6148" xr:uid="{52E86DC5-0DB8-466A-81AC-099F18CCC098}"/>
    <cellStyle name="Vírgula 2 2 2 4 2 3 3 2 2" xfId="15201" xr:uid="{D71386F0-B5B9-42F2-96E9-544C145E3C79}"/>
    <cellStyle name="Vírgula 2 2 2 4 2 3 3 3" xfId="9162" xr:uid="{4BBAA976-A2F8-402B-80E1-FDA05684C82A}"/>
    <cellStyle name="Vírgula 2 2 2 4 2 3 3 3 2" xfId="18215" xr:uid="{1F9F4381-89D0-4710-A2D5-902E4EAF7387}"/>
    <cellStyle name="Vírgula 2 2 2 4 2 3 3 4" xfId="12183" xr:uid="{46F37D50-C57D-432B-BA18-8A68D15DF1D1}"/>
    <cellStyle name="Vírgula 2 2 2 4 2 3 4" xfId="4140" xr:uid="{9B60D1DD-33D9-40E7-85F7-722C7E64DE4D}"/>
    <cellStyle name="Vírgula 2 2 2 4 2 3 4 2" xfId="13193" xr:uid="{18E6F3F5-428E-497D-990E-42EBE5F520A7}"/>
    <cellStyle name="Vírgula 2 2 2 4 2 3 5" xfId="7154" xr:uid="{4A7B820A-95E5-448D-AC5D-7A6106BF8612}"/>
    <cellStyle name="Vírgula 2 2 2 4 2 3 5 2" xfId="16207" xr:uid="{160C79D1-ED15-49F3-872D-F21B4451897D}"/>
    <cellStyle name="Vírgula 2 2 2 4 2 3 6" xfId="10175" xr:uid="{A646EF52-8475-4E98-B847-D9EE8D543FD1}"/>
    <cellStyle name="Vírgula 2 2 2 4 2 4" xfId="1457" xr:uid="{AB43B4B2-C5C1-4660-8DB2-F989581FEF14}"/>
    <cellStyle name="Vírgula 2 2 2 4 2 4 2" xfId="4536" xr:uid="{C4DE5F19-0544-4995-8B30-C01A28C36E6B}"/>
    <cellStyle name="Vírgula 2 2 2 4 2 4 2 2" xfId="13589" xr:uid="{B634EB5D-C719-48B7-867B-893176D8AB4D}"/>
    <cellStyle name="Vírgula 2 2 2 4 2 4 3" xfId="7550" xr:uid="{B1BDF7A8-AD27-4E25-BC84-EF7CB757222A}"/>
    <cellStyle name="Vírgula 2 2 2 4 2 4 3 2" xfId="16603" xr:uid="{1C0E4410-38E1-4F0A-8E36-6EE80D17CA06}"/>
    <cellStyle name="Vírgula 2 2 2 4 2 4 4" xfId="10571" xr:uid="{7CC917EB-9336-4D0E-A34D-9C97EB6B8E85}"/>
    <cellStyle name="Vírgula 2 2 2 4 2 5" xfId="2461" xr:uid="{D3102965-4104-452B-A84C-BEB4CD9C49FE}"/>
    <cellStyle name="Vírgula 2 2 2 4 2 5 2" xfId="5540" xr:uid="{AB339408-A87A-43BC-A6DA-205EFC35746F}"/>
    <cellStyle name="Vírgula 2 2 2 4 2 5 2 2" xfId="14593" xr:uid="{B672F22C-DF25-463C-B808-6EB48674CB05}"/>
    <cellStyle name="Vírgula 2 2 2 4 2 5 3" xfId="8554" xr:uid="{DC23C992-6416-4B61-B1D6-202CDEDE9E24}"/>
    <cellStyle name="Vírgula 2 2 2 4 2 5 3 2" xfId="17607" xr:uid="{A037C5D8-3610-4174-BAD0-4FBCFD7C8E70}"/>
    <cellStyle name="Vírgula 2 2 2 4 2 5 4" xfId="11575" xr:uid="{980C5825-B967-4E63-816A-5D40CF8C58EE}"/>
    <cellStyle name="Vírgula 2 2 2 4 2 6" xfId="3531" xr:uid="{2FBE9DA7-A577-4F5E-81C6-B8552C93BE07}"/>
    <cellStyle name="Vírgula 2 2 2 4 2 6 2" xfId="12584" xr:uid="{09B0F278-C47F-4AFE-B016-017869738892}"/>
    <cellStyle name="Vírgula 2 2 2 4 2 7" xfId="6545" xr:uid="{B8CE833B-BFEE-4BD5-8348-23500FE3C050}"/>
    <cellStyle name="Vírgula 2 2 2 4 2 7 2" xfId="15598" xr:uid="{08DC4BDF-25CA-48FD-913D-75E18C5C5506}"/>
    <cellStyle name="Vírgula 2 2 2 4 2 8" xfId="9565" xr:uid="{543E7F5C-062E-4FD5-8600-155E3727DCE1}"/>
    <cellStyle name="Vírgula 2 2 2 4 3" xfId="1062" xr:uid="{F6BFF858-DC97-4990-9827-CCB6C5454130}"/>
    <cellStyle name="Vírgula 2 2 2 4 3 2" xfId="2066" xr:uid="{12BE6A4E-5B2F-4EC9-8199-7828175EF2DF}"/>
    <cellStyle name="Vírgula 2 2 2 4 3 2 2" xfId="5145" xr:uid="{B6054F9B-7C94-4F38-B3FF-DE05FB007E61}"/>
    <cellStyle name="Vírgula 2 2 2 4 3 2 2 2" xfId="14198" xr:uid="{71C5AD00-7865-473B-8041-02BD67F94538}"/>
    <cellStyle name="Vírgula 2 2 2 4 3 2 3" xfId="8159" xr:uid="{E2369F92-6FFE-4E8E-BD07-63DF560DDA6C}"/>
    <cellStyle name="Vírgula 2 2 2 4 3 2 3 2" xfId="17212" xr:uid="{EB7D9B7D-AA24-4BD6-ACA8-08E3921501F2}"/>
    <cellStyle name="Vírgula 2 2 2 4 3 2 4" xfId="11180" xr:uid="{515031A2-1FCA-474E-BD2D-E300E236E271}"/>
    <cellStyle name="Vírgula 2 2 2 4 3 3" xfId="3070" xr:uid="{E42362CF-6543-48F0-8A1B-76D5C1770811}"/>
    <cellStyle name="Vírgula 2 2 2 4 3 3 2" xfId="6149" xr:uid="{0647BB6F-37BB-4AAF-AC0D-1E7F77C1A3F7}"/>
    <cellStyle name="Vírgula 2 2 2 4 3 3 2 2" xfId="15202" xr:uid="{FB22DAFE-963D-4332-997A-CB513E3E132A}"/>
    <cellStyle name="Vírgula 2 2 2 4 3 3 3" xfId="9163" xr:uid="{3B681FF6-7BD3-447B-8D6C-7CAF399DFEB0}"/>
    <cellStyle name="Vírgula 2 2 2 4 3 3 3 2" xfId="18216" xr:uid="{D39D31DD-6DF3-4A84-967A-4E0EC6E73373}"/>
    <cellStyle name="Vírgula 2 2 2 4 3 3 4" xfId="12184" xr:uid="{795B9844-0CC6-4070-B30D-DF87808AD329}"/>
    <cellStyle name="Vírgula 2 2 2 4 3 4" xfId="4141" xr:uid="{A28429FA-2AFC-4301-A94E-33C5AA26F43C}"/>
    <cellStyle name="Vírgula 2 2 2 4 3 4 2" xfId="13194" xr:uid="{B8AB7461-6B2E-49B5-AEDA-5C518155C6A2}"/>
    <cellStyle name="Vírgula 2 2 2 4 3 5" xfId="7155" xr:uid="{8D2A530C-EB40-4FE7-999C-F2DFEC1624FF}"/>
    <cellStyle name="Vírgula 2 2 2 4 3 5 2" xfId="16208" xr:uid="{9A6A1BE4-1C41-4609-9D1B-A9B07ECDF9E0}"/>
    <cellStyle name="Vírgula 2 2 2 4 3 6" xfId="10176" xr:uid="{AAFEE267-9E3E-41B4-9FA5-7392073AF849}"/>
    <cellStyle name="Vírgula 2 2 2 4 4" xfId="1063" xr:uid="{90D43293-C938-4608-8339-E01AE48F7FAE}"/>
    <cellStyle name="Vírgula 2 2 2 4 4 2" xfId="2067" xr:uid="{3DF7103D-325F-4F02-B4BB-D1EDA9D88875}"/>
    <cellStyle name="Vírgula 2 2 2 4 4 2 2" xfId="5146" xr:uid="{5DAE514B-B2C0-42FB-BE09-DF3BD9E253C2}"/>
    <cellStyle name="Vírgula 2 2 2 4 4 2 2 2" xfId="14199" xr:uid="{4244C448-F59C-40DD-AEAD-9D2EC535DBAC}"/>
    <cellStyle name="Vírgula 2 2 2 4 4 2 3" xfId="8160" xr:uid="{FB6F4117-C258-4465-AA9F-8BC8AC0EAEC6}"/>
    <cellStyle name="Vírgula 2 2 2 4 4 2 3 2" xfId="17213" xr:uid="{0422F062-579B-43D8-BE1F-A92A55751785}"/>
    <cellStyle name="Vírgula 2 2 2 4 4 2 4" xfId="11181" xr:uid="{49207C85-FDF4-49AC-A926-7103CA5EBE46}"/>
    <cellStyle name="Vírgula 2 2 2 4 4 3" xfId="3071" xr:uid="{61B24716-3C5A-4C97-BFF2-2E786C84095E}"/>
    <cellStyle name="Vírgula 2 2 2 4 4 3 2" xfId="6150" xr:uid="{C0CD2D06-ED20-4B2C-8305-9FC585A0CAE0}"/>
    <cellStyle name="Vírgula 2 2 2 4 4 3 2 2" xfId="15203" xr:uid="{78538BBE-E455-40E8-967F-4E09038AFB47}"/>
    <cellStyle name="Vírgula 2 2 2 4 4 3 3" xfId="9164" xr:uid="{88945843-36F3-42CB-BCF9-84ACE616A951}"/>
    <cellStyle name="Vírgula 2 2 2 4 4 3 3 2" xfId="18217" xr:uid="{F8B4727E-7AD2-4B71-820B-A9625C24EB64}"/>
    <cellStyle name="Vírgula 2 2 2 4 4 3 4" xfId="12185" xr:uid="{A048E1B2-F12B-4D4D-91CC-7CBB585B268C}"/>
    <cellStyle name="Vírgula 2 2 2 4 4 4" xfId="4142" xr:uid="{38D1BEFB-A1FE-4D53-B828-98B4EB4D9560}"/>
    <cellStyle name="Vírgula 2 2 2 4 4 4 2" xfId="13195" xr:uid="{7EAAB0E9-DC72-4C21-BF63-B2436AA8386A}"/>
    <cellStyle name="Vírgula 2 2 2 4 4 5" xfId="7156" xr:uid="{9F524A01-5859-4372-9CB7-D6899634CF49}"/>
    <cellStyle name="Vírgula 2 2 2 4 4 5 2" xfId="16209" xr:uid="{8ADAB0DE-50A3-4FF8-9535-9DBBC137FD17}"/>
    <cellStyle name="Vírgula 2 2 2 4 4 6" xfId="10177" xr:uid="{647ADAD5-23A1-4633-9705-B545BC61211E}"/>
    <cellStyle name="Vírgula 2 2 2 4 5" xfId="1286" xr:uid="{4673849F-697F-4E79-8C9A-20E9EDC1A65C}"/>
    <cellStyle name="Vírgula 2 2 2 4 5 2" xfId="4365" xr:uid="{FAFDB96E-A9B8-448C-A195-4F2E1645363B}"/>
    <cellStyle name="Vírgula 2 2 2 4 5 2 2" xfId="13418" xr:uid="{5C24529E-9730-4FD9-9A9F-A272384DDAA8}"/>
    <cellStyle name="Vírgula 2 2 2 4 5 3" xfId="7379" xr:uid="{138ED574-B778-4298-9016-7DBB712C88DF}"/>
    <cellStyle name="Vírgula 2 2 2 4 5 3 2" xfId="16432" xr:uid="{B7486597-4047-437C-8EDA-14DD052F5322}"/>
    <cellStyle name="Vírgula 2 2 2 4 5 4" xfId="10400" xr:uid="{550CD245-7BA4-44F7-A82F-28FC8A1B6843}"/>
    <cellStyle name="Vírgula 2 2 2 4 6" xfId="2290" xr:uid="{D26C327C-9D21-458E-8F0E-3D3DF6B7C39A}"/>
    <cellStyle name="Vírgula 2 2 2 4 6 2" xfId="5369" xr:uid="{DC1221F1-86AB-451A-9132-C92983D118D3}"/>
    <cellStyle name="Vírgula 2 2 2 4 6 2 2" xfId="14422" xr:uid="{AD4737B4-99F6-4628-95C6-D9EE2F400218}"/>
    <cellStyle name="Vírgula 2 2 2 4 6 3" xfId="8383" xr:uid="{7FB9BC5B-7776-4AF5-8B5F-1EB73B1E0800}"/>
    <cellStyle name="Vírgula 2 2 2 4 6 3 2" xfId="17436" xr:uid="{094C1A3A-D8A5-4544-936C-8525E3FB711D}"/>
    <cellStyle name="Vírgula 2 2 2 4 6 4" xfId="11404" xr:uid="{BF947507-6D72-4815-8A81-12CBAA8D7F44}"/>
    <cellStyle name="Vírgula 2 2 2 4 7" xfId="3359" xr:uid="{97845D25-52BD-41EF-9822-6147B4F978A2}"/>
    <cellStyle name="Vírgula 2 2 2 4 7 2" xfId="12412" xr:uid="{AE899901-21A5-436A-8A3C-3198CC1DB34D}"/>
    <cellStyle name="Vírgula 2 2 2 4 8" xfId="6373" xr:uid="{33D56F74-676F-4F34-AEDC-EDBD5C7D6665}"/>
    <cellStyle name="Vírgula 2 2 2 4 8 2" xfId="15426" xr:uid="{05657E83-53F8-44AC-A76A-EF18BADAD08D}"/>
    <cellStyle name="Vírgula 2 2 2 4 9" xfId="9393" xr:uid="{A0548DE3-F960-4601-AFCC-4BA1865B1719}"/>
    <cellStyle name="Vírgula 2 2 2 5" xfId="415" xr:uid="{9CC7D68C-0C7D-4EBD-839B-48DEA7DA22A8}"/>
    <cellStyle name="Vírgula 2 2 2 5 2" xfId="1064" xr:uid="{5EC488C8-A16F-49EB-9B76-5CDFA3AFD504}"/>
    <cellStyle name="Vírgula 2 2 2 5 2 2" xfId="2068" xr:uid="{C58A06DB-7190-410C-AAE1-A47F62A3620C}"/>
    <cellStyle name="Vírgula 2 2 2 5 2 2 2" xfId="5147" xr:uid="{B3D4B2AD-9E17-4E39-B5D0-2C9AF5047523}"/>
    <cellStyle name="Vírgula 2 2 2 5 2 2 2 2" xfId="14200" xr:uid="{00701812-DCBD-4932-9726-007565F20150}"/>
    <cellStyle name="Vírgula 2 2 2 5 2 2 3" xfId="8161" xr:uid="{3E65791F-596D-4134-9859-6376F3EDBC2F}"/>
    <cellStyle name="Vírgula 2 2 2 5 2 2 3 2" xfId="17214" xr:uid="{801BFDB1-35B5-43A6-965F-8345810A3BA2}"/>
    <cellStyle name="Vírgula 2 2 2 5 2 2 4" xfId="11182" xr:uid="{14754076-5C16-4EDF-A583-7F829B2ED3AB}"/>
    <cellStyle name="Vírgula 2 2 2 5 2 3" xfId="3072" xr:uid="{75416478-02A8-4D2C-9FA8-065C6F3182F0}"/>
    <cellStyle name="Vírgula 2 2 2 5 2 3 2" xfId="6151" xr:uid="{0F444CE6-EC70-4AA6-A2ED-6E0B5B633DBD}"/>
    <cellStyle name="Vírgula 2 2 2 5 2 3 2 2" xfId="15204" xr:uid="{AADE57AF-30AF-48E1-8050-A3A57A498DEF}"/>
    <cellStyle name="Vírgula 2 2 2 5 2 3 3" xfId="9165" xr:uid="{BC4A3D72-0D3F-46D3-AEA7-540C004C41C6}"/>
    <cellStyle name="Vírgula 2 2 2 5 2 3 3 2" xfId="18218" xr:uid="{2673D1AD-CFEE-44D4-9B82-7A7F8F1F0A73}"/>
    <cellStyle name="Vírgula 2 2 2 5 2 3 4" xfId="12186" xr:uid="{90B0A589-EB6F-4C7F-AF36-8E8FABA4398F}"/>
    <cellStyle name="Vírgula 2 2 2 5 2 4" xfId="4143" xr:uid="{4D877216-4EC2-4C71-9942-E20669767E63}"/>
    <cellStyle name="Vírgula 2 2 2 5 2 4 2" xfId="13196" xr:uid="{8FECE275-3019-46F6-8876-4C4C1745067D}"/>
    <cellStyle name="Vírgula 2 2 2 5 2 5" xfId="7157" xr:uid="{63D1FCFF-6C12-4EBA-93DF-6E67A48F9303}"/>
    <cellStyle name="Vírgula 2 2 2 5 2 5 2" xfId="16210" xr:uid="{E1F68969-6F21-4CF8-BA93-964F2F6F459A}"/>
    <cellStyle name="Vírgula 2 2 2 5 2 6" xfId="10178" xr:uid="{6DA2C0BD-0020-481F-87B2-0E98046A41BE}"/>
    <cellStyle name="Vírgula 2 2 2 5 3" xfId="1065" xr:uid="{2CAE384B-5867-4FF5-ABEC-65E1EE07AE9D}"/>
    <cellStyle name="Vírgula 2 2 2 5 3 2" xfId="2069" xr:uid="{2CCE5B84-28B0-4B61-B2D1-716B2E14C484}"/>
    <cellStyle name="Vírgula 2 2 2 5 3 2 2" xfId="5148" xr:uid="{08A5A6A5-8C54-4CAB-8646-14FE3E8C1F81}"/>
    <cellStyle name="Vírgula 2 2 2 5 3 2 2 2" xfId="14201" xr:uid="{BF6094C9-2888-4103-8BD0-415581D492F1}"/>
    <cellStyle name="Vírgula 2 2 2 5 3 2 3" xfId="8162" xr:uid="{BB2826CD-6026-43D8-8322-D0B894779024}"/>
    <cellStyle name="Vírgula 2 2 2 5 3 2 3 2" xfId="17215" xr:uid="{336BA0C0-D807-4E0C-881F-62491237AAB8}"/>
    <cellStyle name="Vírgula 2 2 2 5 3 2 4" xfId="11183" xr:uid="{C988190E-C63F-4BC6-A893-16C7434132C2}"/>
    <cellStyle name="Vírgula 2 2 2 5 3 3" xfId="3073" xr:uid="{82A79165-D8E3-4D32-B3BA-9F57FE3519F4}"/>
    <cellStyle name="Vírgula 2 2 2 5 3 3 2" xfId="6152" xr:uid="{A95C14E2-CE05-432F-BB04-3D3AA134B40D}"/>
    <cellStyle name="Vírgula 2 2 2 5 3 3 2 2" xfId="15205" xr:uid="{7811E423-4546-4E1C-8E6E-251ED6283766}"/>
    <cellStyle name="Vírgula 2 2 2 5 3 3 3" xfId="9166" xr:uid="{E3C45F34-8ADA-4298-9673-93C3609280CF}"/>
    <cellStyle name="Vírgula 2 2 2 5 3 3 3 2" xfId="18219" xr:uid="{82025235-944D-4852-AEC3-0D5A8F675032}"/>
    <cellStyle name="Vírgula 2 2 2 5 3 3 4" xfId="12187" xr:uid="{5DECEDF2-DFDC-4983-A182-F9B5CD8A9938}"/>
    <cellStyle name="Vírgula 2 2 2 5 3 4" xfId="4144" xr:uid="{65A2E941-C6CB-49E2-B066-4D9EB6A8ECF0}"/>
    <cellStyle name="Vírgula 2 2 2 5 3 4 2" xfId="13197" xr:uid="{84F83FD1-0239-487D-B6A1-B30089965B98}"/>
    <cellStyle name="Vírgula 2 2 2 5 3 5" xfId="7158" xr:uid="{0924D270-1270-4CC0-ADDB-6F703D1914FA}"/>
    <cellStyle name="Vírgula 2 2 2 5 3 5 2" xfId="16211" xr:uid="{CC5209AC-F05B-4463-9B16-828788B6C6A2}"/>
    <cellStyle name="Vírgula 2 2 2 5 3 6" xfId="10179" xr:uid="{D82DB42F-6C35-4DE9-B7FD-27E7F8E8F82C}"/>
    <cellStyle name="Vírgula 2 2 2 5 4" xfId="1425" xr:uid="{0E54380B-7335-461F-9D6A-22C43156627A}"/>
    <cellStyle name="Vírgula 2 2 2 5 4 2" xfId="4504" xr:uid="{47FA6BA9-4C38-4027-B591-AF77DC8088DD}"/>
    <cellStyle name="Vírgula 2 2 2 5 4 2 2" xfId="13557" xr:uid="{46FF072D-3651-4EE5-978A-8C605EF04E73}"/>
    <cellStyle name="Vírgula 2 2 2 5 4 3" xfId="7518" xr:uid="{3C400CB2-CCC8-4EC7-B07D-F987D146B9C9}"/>
    <cellStyle name="Vírgula 2 2 2 5 4 3 2" xfId="16571" xr:uid="{0C7C8B0E-0124-4EB5-8FE0-339D4836DDF7}"/>
    <cellStyle name="Vírgula 2 2 2 5 4 4" xfId="10539" xr:uid="{9E500876-407E-4D67-A9A3-E43A61910CD7}"/>
    <cellStyle name="Vírgula 2 2 2 5 5" xfId="2429" xr:uid="{B9BB0A6E-AD4D-46E7-9921-5B3FADEC03AD}"/>
    <cellStyle name="Vírgula 2 2 2 5 5 2" xfId="5508" xr:uid="{B8100475-821F-474B-8053-B692FD633FD4}"/>
    <cellStyle name="Vírgula 2 2 2 5 5 2 2" xfId="14561" xr:uid="{9E067085-56DE-47FB-9DF4-5FA3D6C53A40}"/>
    <cellStyle name="Vírgula 2 2 2 5 5 3" xfId="8522" xr:uid="{2D03CC36-F1F5-4ED6-8096-76040C685F81}"/>
    <cellStyle name="Vírgula 2 2 2 5 5 3 2" xfId="17575" xr:uid="{6D911374-A748-40C6-826F-21EDD9B71B44}"/>
    <cellStyle name="Vírgula 2 2 2 5 5 4" xfId="11543" xr:uid="{F8B012E8-CD5A-462F-B703-ED704B1583B2}"/>
    <cellStyle name="Vírgula 2 2 2 5 6" xfId="3499" xr:uid="{DB9B1438-9D5C-43D7-838E-492C90748CB5}"/>
    <cellStyle name="Vírgula 2 2 2 5 6 2" xfId="12552" xr:uid="{36B33E63-4F77-49B6-AC1B-BAEA15C00046}"/>
    <cellStyle name="Vírgula 2 2 2 5 7" xfId="6513" xr:uid="{B525DA46-8A55-4D30-90C5-8F30E052AFEF}"/>
    <cellStyle name="Vírgula 2 2 2 5 7 2" xfId="15566" xr:uid="{160410D0-0401-40A6-8EB9-F078FB3CF3DE}"/>
    <cellStyle name="Vírgula 2 2 2 5 8" xfId="9533" xr:uid="{EC459814-AC92-4EBC-8ADB-01297A5F1D0C}"/>
    <cellStyle name="Vírgula 2 2 2 6" xfId="1066" xr:uid="{8E8C4AF1-6DC0-4560-85D3-793720EF212E}"/>
    <cellStyle name="Vírgula 2 2 2 6 2" xfId="2070" xr:uid="{5C0986F0-4A0A-401A-B33A-ADC5024AD585}"/>
    <cellStyle name="Vírgula 2 2 2 6 2 2" xfId="5149" xr:uid="{AF2A6111-99E6-4163-AAE0-26324D422DBC}"/>
    <cellStyle name="Vírgula 2 2 2 6 2 2 2" xfId="14202" xr:uid="{E66B2EDE-3CB1-4984-BAFD-BC95F1C53E6D}"/>
    <cellStyle name="Vírgula 2 2 2 6 2 3" xfId="8163" xr:uid="{333915AB-06EE-41D2-B6BC-62C13B38019F}"/>
    <cellStyle name="Vírgula 2 2 2 6 2 3 2" xfId="17216" xr:uid="{5261BC8D-F618-4188-BF5B-97E7D23AE4DB}"/>
    <cellStyle name="Vírgula 2 2 2 6 2 4" xfId="11184" xr:uid="{0B4AF71D-54BB-417C-A209-8D47F77A75C4}"/>
    <cellStyle name="Vírgula 2 2 2 6 3" xfId="3074" xr:uid="{BD487868-5D47-4B1F-95EE-E62D3AA2DA07}"/>
    <cellStyle name="Vírgula 2 2 2 6 3 2" xfId="6153" xr:uid="{6B1FF8F4-78A2-4525-B617-B8A920E78B4C}"/>
    <cellStyle name="Vírgula 2 2 2 6 3 2 2" xfId="15206" xr:uid="{471900E6-BF67-4E76-B73D-530EA9DAB404}"/>
    <cellStyle name="Vírgula 2 2 2 6 3 3" xfId="9167" xr:uid="{9E9D5C4C-C414-447B-8C2B-FAB62714082F}"/>
    <cellStyle name="Vírgula 2 2 2 6 3 3 2" xfId="18220" xr:uid="{8A449D13-008B-459B-BFD4-87136A154325}"/>
    <cellStyle name="Vírgula 2 2 2 6 3 4" xfId="12188" xr:uid="{C78158F3-2450-4D99-9453-B3D9913A747E}"/>
    <cellStyle name="Vírgula 2 2 2 6 4" xfId="4145" xr:uid="{AA7F841D-E01A-4B41-BA82-9BD2B1081864}"/>
    <cellStyle name="Vírgula 2 2 2 6 4 2" xfId="13198" xr:uid="{23E90E21-748D-4B68-A4C0-B35E8631B955}"/>
    <cellStyle name="Vírgula 2 2 2 6 5" xfId="7159" xr:uid="{AFB78381-6E26-4A7A-8B31-D22DF9BBB41D}"/>
    <cellStyle name="Vírgula 2 2 2 6 5 2" xfId="16212" xr:uid="{17D03643-CCC9-4771-BA0D-686FF9D40C6B}"/>
    <cellStyle name="Vírgula 2 2 2 6 6" xfId="10180" xr:uid="{D081079E-795F-411B-BB54-247C329FAF3E}"/>
    <cellStyle name="Vírgula 2 2 2 7" xfId="1067" xr:uid="{0173B555-29DF-48CE-AC3B-1F0E2CAE119D}"/>
    <cellStyle name="Vírgula 2 2 2 7 2" xfId="2071" xr:uid="{5A5446E3-97AB-499E-8232-16D9D5A8A6E7}"/>
    <cellStyle name="Vírgula 2 2 2 7 2 2" xfId="5150" xr:uid="{9D24F35A-076B-4135-A902-75F2F542A8D7}"/>
    <cellStyle name="Vírgula 2 2 2 7 2 2 2" xfId="14203" xr:uid="{A1CF022A-BAB1-447A-B375-CA4DE2BD0833}"/>
    <cellStyle name="Vírgula 2 2 2 7 2 3" xfId="8164" xr:uid="{C42F4DA3-2AFB-425D-BAC5-32BBB3667374}"/>
    <cellStyle name="Vírgula 2 2 2 7 2 3 2" xfId="17217" xr:uid="{4491B7C3-C1EB-4B93-B353-0D37435DEA7E}"/>
    <cellStyle name="Vírgula 2 2 2 7 2 4" xfId="11185" xr:uid="{98A734FC-16C4-42C5-992C-359D1A985669}"/>
    <cellStyle name="Vírgula 2 2 2 7 3" xfId="3075" xr:uid="{24F2E745-00F7-4926-B9FB-82866A1A9821}"/>
    <cellStyle name="Vírgula 2 2 2 7 3 2" xfId="6154" xr:uid="{66C44C7B-840E-43E7-8280-0B24E2A7419A}"/>
    <cellStyle name="Vírgula 2 2 2 7 3 2 2" xfId="15207" xr:uid="{2D779621-BE36-4573-9C62-D2665450F562}"/>
    <cellStyle name="Vírgula 2 2 2 7 3 3" xfId="9168" xr:uid="{F7013FCD-ACAD-43A2-A7BC-6CE2C3151BF6}"/>
    <cellStyle name="Vírgula 2 2 2 7 3 3 2" xfId="18221" xr:uid="{203CB1F7-F21C-4B4A-8CF9-B4AF3712AA68}"/>
    <cellStyle name="Vírgula 2 2 2 7 3 4" xfId="12189" xr:uid="{B3634715-567A-40E5-8DBC-CCB2E152DDBE}"/>
    <cellStyle name="Vírgula 2 2 2 7 4" xfId="4146" xr:uid="{95FA13E0-C7C5-495E-BDEA-E0198B28F95B}"/>
    <cellStyle name="Vírgula 2 2 2 7 4 2" xfId="13199" xr:uid="{0B4D6A06-4A1B-4E5F-ABF5-36CCBA6E1694}"/>
    <cellStyle name="Vírgula 2 2 2 7 5" xfId="7160" xr:uid="{ED80C4B8-47A4-4296-AAE1-F8D53A844CC2}"/>
    <cellStyle name="Vírgula 2 2 2 7 5 2" xfId="16213" xr:uid="{AF95FD48-9A83-45E5-AD2C-0A79F4D808F3}"/>
    <cellStyle name="Vírgula 2 2 2 7 6" xfId="10181" xr:uid="{4D7C2C8D-C7A2-445E-8BC0-C9375598CC1B}"/>
    <cellStyle name="Vírgula 2 2 2 8" xfId="1254" xr:uid="{0C73404D-AD46-41B7-8A98-18F2D2DE9F81}"/>
    <cellStyle name="Vírgula 2 2 2 8 2" xfId="4333" xr:uid="{96CCBF4A-2415-41BF-B85B-54B17EAF20FF}"/>
    <cellStyle name="Vírgula 2 2 2 8 2 2" xfId="13386" xr:uid="{98BC2930-AAB3-4B6C-BA9D-FAC32F3A821A}"/>
    <cellStyle name="Vírgula 2 2 2 8 3" xfId="7347" xr:uid="{54B3D2E0-4950-4BDB-B857-E863D94D224C}"/>
    <cellStyle name="Vírgula 2 2 2 8 3 2" xfId="16400" xr:uid="{68E19848-8ECD-426E-908C-5F7C1EF56CA7}"/>
    <cellStyle name="Vírgula 2 2 2 8 4" xfId="10368" xr:uid="{C9C1FFD9-3AED-4F8D-A70B-11AB4C732049}"/>
    <cellStyle name="Vírgula 2 2 2 9" xfId="2258" xr:uid="{D3E1894D-2CFD-4E32-AA55-3C5E5065375C}"/>
    <cellStyle name="Vírgula 2 2 2 9 2" xfId="5337" xr:uid="{ABB10A4E-B4B4-4DD4-BFD3-5CBA3F4D34BA}"/>
    <cellStyle name="Vírgula 2 2 2 9 2 2" xfId="14390" xr:uid="{73EBB544-64F2-4801-B27C-9B5CD977DED0}"/>
    <cellStyle name="Vírgula 2 2 2 9 3" xfId="8351" xr:uid="{46E5E5A5-DDD7-42C9-8CCA-24312514A656}"/>
    <cellStyle name="Vírgula 2 2 2 9 3 2" xfId="17404" xr:uid="{AFB9CB20-28AD-44BC-942A-AD14682B691C}"/>
    <cellStyle name="Vírgula 2 2 2 9 4" xfId="11372" xr:uid="{FE2958D0-E148-4D6F-8052-245D91B25E6B}"/>
    <cellStyle name="Vírgula 2 2 3" xfId="93" xr:uid="{B1558D56-C6B6-48CE-AECA-32FD256E9652}"/>
    <cellStyle name="Vírgula 2 2 3 10" xfId="6345" xr:uid="{D5959D0B-4CCC-4593-ADE0-3ADEBEF90075}"/>
    <cellStyle name="Vírgula 2 2 3 10 2" xfId="15398" xr:uid="{1456047A-E11D-4DF6-A351-AA0D0723685A}"/>
    <cellStyle name="Vírgula 2 2 3 11" xfId="9365" xr:uid="{0B24B2AF-8C3E-434E-953D-1D0E53AEAD78}"/>
    <cellStyle name="Vírgula 2 2 3 2" xfId="109" xr:uid="{C44B474E-085A-46D0-876C-00EF95207751}"/>
    <cellStyle name="Vírgula 2 2 3 2 10" xfId="9381" xr:uid="{EE4C6CD3-9E52-4205-88A8-122CACB82D62}"/>
    <cellStyle name="Vírgula 2 2 3 2 2" xfId="141" xr:uid="{A1B619CA-8FCE-4DC2-A745-96F0F65C6938}"/>
    <cellStyle name="Vírgula 2 2 3 2 2 2" xfId="468" xr:uid="{1960568C-02C9-40A3-B970-03EF0628FA01}"/>
    <cellStyle name="Vírgula 2 2 3 2 2 2 2" xfId="1068" xr:uid="{6AD9A737-9720-4DA1-8B50-1BE6932153E0}"/>
    <cellStyle name="Vírgula 2 2 3 2 2 2 2 2" xfId="2072" xr:uid="{2B6124E6-AB80-4B99-8354-B5D6D641BB43}"/>
    <cellStyle name="Vírgula 2 2 3 2 2 2 2 2 2" xfId="5151" xr:uid="{7600ED74-70EB-445E-BF5C-FFB85F69894A}"/>
    <cellStyle name="Vírgula 2 2 3 2 2 2 2 2 2 2" xfId="14204" xr:uid="{013B69DF-9518-4077-BF68-161BFC174864}"/>
    <cellStyle name="Vírgula 2 2 3 2 2 2 2 2 3" xfId="8165" xr:uid="{161ED72D-6EB6-49F5-9B1A-B48555129C18}"/>
    <cellStyle name="Vírgula 2 2 3 2 2 2 2 2 3 2" xfId="17218" xr:uid="{57BD8C2A-6502-44BA-B101-7EF8757DF41C}"/>
    <cellStyle name="Vírgula 2 2 3 2 2 2 2 2 4" xfId="11186" xr:uid="{CCFF13D3-D940-4960-A2EF-EF027F2DBCB0}"/>
    <cellStyle name="Vírgula 2 2 3 2 2 2 2 3" xfId="3076" xr:uid="{E69E29E8-7C09-49DE-96D8-1BCDC886C31D}"/>
    <cellStyle name="Vírgula 2 2 3 2 2 2 2 3 2" xfId="6155" xr:uid="{ED40C5DE-029E-4A6F-B699-C2DC540AD097}"/>
    <cellStyle name="Vírgula 2 2 3 2 2 2 2 3 2 2" xfId="15208" xr:uid="{34075904-77CA-4E0A-98B1-B26EA91D5F10}"/>
    <cellStyle name="Vírgula 2 2 3 2 2 2 2 3 3" xfId="9169" xr:uid="{DD682A9C-EEB5-403C-A55D-E30B231AD563}"/>
    <cellStyle name="Vírgula 2 2 3 2 2 2 2 3 3 2" xfId="18222" xr:uid="{FE7686F3-0C1A-473A-8945-66D355E57DE7}"/>
    <cellStyle name="Vírgula 2 2 3 2 2 2 2 3 4" xfId="12190" xr:uid="{0AB8F3EC-6DD9-4782-9110-B7F18F93D86B}"/>
    <cellStyle name="Vírgula 2 2 3 2 2 2 2 4" xfId="4147" xr:uid="{962CAF1C-6BF8-4DC4-852B-56964996C94E}"/>
    <cellStyle name="Vírgula 2 2 3 2 2 2 2 4 2" xfId="13200" xr:uid="{0F02CCF7-4E2D-4633-B278-EE5E525F08FF}"/>
    <cellStyle name="Vírgula 2 2 3 2 2 2 2 5" xfId="7161" xr:uid="{1B0E9220-A494-42B0-B68A-B2647A75ACB6}"/>
    <cellStyle name="Vírgula 2 2 3 2 2 2 2 5 2" xfId="16214" xr:uid="{B1D6662B-A119-49C2-8209-0DBC724BFE68}"/>
    <cellStyle name="Vírgula 2 2 3 2 2 2 2 6" xfId="10182" xr:uid="{DE0C5FC2-46E3-4EDB-8526-4B7B0AFF94B4}"/>
    <cellStyle name="Vírgula 2 2 3 2 2 2 3" xfId="1069" xr:uid="{B4E11C27-F577-41E5-B41A-3E18807B6DBB}"/>
    <cellStyle name="Vírgula 2 2 3 2 2 2 3 2" xfId="2073" xr:uid="{3EC18111-4293-431C-9F9F-5F85F5C09957}"/>
    <cellStyle name="Vírgula 2 2 3 2 2 2 3 2 2" xfId="5152" xr:uid="{139B7BDB-9860-41E9-8A02-26AD846A51FC}"/>
    <cellStyle name="Vírgula 2 2 3 2 2 2 3 2 2 2" xfId="14205" xr:uid="{75EE1807-00B9-49FF-A6AA-534D68FAEC80}"/>
    <cellStyle name="Vírgula 2 2 3 2 2 2 3 2 3" xfId="8166" xr:uid="{316B98EB-5902-4A32-BC0F-389C172C03E0}"/>
    <cellStyle name="Vírgula 2 2 3 2 2 2 3 2 3 2" xfId="17219" xr:uid="{8C10CF20-C1CF-4C60-BBE2-2B84B116ED0E}"/>
    <cellStyle name="Vírgula 2 2 3 2 2 2 3 2 4" xfId="11187" xr:uid="{1DE40CAE-A211-4994-ADC1-25FBB95FE37D}"/>
    <cellStyle name="Vírgula 2 2 3 2 2 2 3 3" xfId="3077" xr:uid="{6219FB25-81BA-48E6-B710-F532620214BE}"/>
    <cellStyle name="Vírgula 2 2 3 2 2 2 3 3 2" xfId="6156" xr:uid="{FA9AACC9-FD10-422C-A0BF-4AD5EF3A144C}"/>
    <cellStyle name="Vírgula 2 2 3 2 2 2 3 3 2 2" xfId="15209" xr:uid="{44E187BC-7B8B-4305-A56D-282D0A46326F}"/>
    <cellStyle name="Vírgula 2 2 3 2 2 2 3 3 3" xfId="9170" xr:uid="{0A01FE0F-B4D9-4585-BA8E-90BDC78B2D59}"/>
    <cellStyle name="Vírgula 2 2 3 2 2 2 3 3 3 2" xfId="18223" xr:uid="{89A9D964-C309-4E08-92E2-068DEDCD05BE}"/>
    <cellStyle name="Vírgula 2 2 3 2 2 2 3 3 4" xfId="12191" xr:uid="{71246BCD-8F05-4A63-A403-F017181778CB}"/>
    <cellStyle name="Vírgula 2 2 3 2 2 2 3 4" xfId="4148" xr:uid="{624D0922-56F1-40D2-9602-DE7AFD3CA3AE}"/>
    <cellStyle name="Vírgula 2 2 3 2 2 2 3 4 2" xfId="13201" xr:uid="{CFA4AFC3-340C-457C-9BE9-498A0BA1D207}"/>
    <cellStyle name="Vírgula 2 2 3 2 2 2 3 5" xfId="7162" xr:uid="{32B67999-78F7-49FD-B2B4-B5383803AA60}"/>
    <cellStyle name="Vírgula 2 2 3 2 2 2 3 5 2" xfId="16215" xr:uid="{6286DEBB-D712-4726-8982-43C295ECDB5E}"/>
    <cellStyle name="Vírgula 2 2 3 2 2 2 3 6" xfId="10183" xr:uid="{DDA7492C-92A2-44D3-80BD-3D39F97F6FE4}"/>
    <cellStyle name="Vírgula 2 2 3 2 2 2 4" xfId="1477" xr:uid="{EE61979A-E62C-44DC-93E4-7C34C4F09C51}"/>
    <cellStyle name="Vírgula 2 2 3 2 2 2 4 2" xfId="4556" xr:uid="{C41C83E6-9DD3-481B-B1FC-748520964973}"/>
    <cellStyle name="Vírgula 2 2 3 2 2 2 4 2 2" xfId="13609" xr:uid="{D9A55F9F-F5FB-46A0-8C6E-2C0B7D0BB033}"/>
    <cellStyle name="Vírgula 2 2 3 2 2 2 4 3" xfId="7570" xr:uid="{48F46119-5FD6-4196-ACA3-F6B3CFAD7919}"/>
    <cellStyle name="Vírgula 2 2 3 2 2 2 4 3 2" xfId="16623" xr:uid="{2463D1A3-7648-445A-8755-76B57EB1805B}"/>
    <cellStyle name="Vírgula 2 2 3 2 2 2 4 4" xfId="10591" xr:uid="{8648197F-CC94-4615-97E7-5678139C4BEF}"/>
    <cellStyle name="Vírgula 2 2 3 2 2 2 5" xfId="2481" xr:uid="{4CAF7ECA-3FBC-4B9D-80B8-A0956ABC81C5}"/>
    <cellStyle name="Vírgula 2 2 3 2 2 2 5 2" xfId="5560" xr:uid="{A202D0A3-6647-4E13-96FD-77E1AD2A7DB2}"/>
    <cellStyle name="Vírgula 2 2 3 2 2 2 5 2 2" xfId="14613" xr:uid="{0C6DB3A1-49AF-4CFF-A220-39118FC9DAE2}"/>
    <cellStyle name="Vírgula 2 2 3 2 2 2 5 3" xfId="8574" xr:uid="{BD4DD446-BD46-4D9A-A369-F258366445EA}"/>
    <cellStyle name="Vírgula 2 2 3 2 2 2 5 3 2" xfId="17627" xr:uid="{3736DC82-36C5-4BEC-B902-99C98D3D537A}"/>
    <cellStyle name="Vírgula 2 2 3 2 2 2 5 4" xfId="11595" xr:uid="{F5207A5F-D767-4CF0-8F05-8CDED1E0B8D9}"/>
    <cellStyle name="Vírgula 2 2 3 2 2 2 6" xfId="3551" xr:uid="{D4C4F7F7-1AA8-4721-BE1F-B47960ECCD3A}"/>
    <cellStyle name="Vírgula 2 2 3 2 2 2 6 2" xfId="12604" xr:uid="{56663033-24D9-4809-8EE0-8074C1ABD908}"/>
    <cellStyle name="Vírgula 2 2 3 2 2 2 7" xfId="6565" xr:uid="{3991A4F3-97AE-4509-AB7E-8093FC4FA687}"/>
    <cellStyle name="Vírgula 2 2 3 2 2 2 7 2" xfId="15618" xr:uid="{70A707FA-49EB-4742-B315-EBD78585896D}"/>
    <cellStyle name="Vírgula 2 2 3 2 2 2 8" xfId="9585" xr:uid="{08648F9E-393A-411C-AD7D-0BEB7AFB824C}"/>
    <cellStyle name="Vírgula 2 2 3 2 2 3" xfId="1070" xr:uid="{7A2CA0BA-5603-4BE0-9F7A-F8BB975C57B3}"/>
    <cellStyle name="Vírgula 2 2 3 2 2 3 2" xfId="2074" xr:uid="{4EBE8A73-8EFB-4287-B284-C6D23A7F0B2D}"/>
    <cellStyle name="Vírgula 2 2 3 2 2 3 2 2" xfId="5153" xr:uid="{373357B1-28F1-4F16-A442-E89DD49F55CC}"/>
    <cellStyle name="Vírgula 2 2 3 2 2 3 2 2 2" xfId="14206" xr:uid="{581CD9D0-8760-47E8-B1A0-C3E3F8C01913}"/>
    <cellStyle name="Vírgula 2 2 3 2 2 3 2 3" xfId="8167" xr:uid="{1D53D079-B84F-47FF-A37D-2A4B5D02C725}"/>
    <cellStyle name="Vírgula 2 2 3 2 2 3 2 3 2" xfId="17220" xr:uid="{1E6F528F-B95E-46AE-9E7E-F4E49EFC082A}"/>
    <cellStyle name="Vírgula 2 2 3 2 2 3 2 4" xfId="11188" xr:uid="{F1366B76-75E8-486B-B47A-848431E5529C}"/>
    <cellStyle name="Vírgula 2 2 3 2 2 3 3" xfId="3078" xr:uid="{C69CCE20-1B63-4D33-B555-AF78816D721C}"/>
    <cellStyle name="Vírgula 2 2 3 2 2 3 3 2" xfId="6157" xr:uid="{0106B824-1E1F-4AE4-844C-4A9986B84B40}"/>
    <cellStyle name="Vírgula 2 2 3 2 2 3 3 2 2" xfId="15210" xr:uid="{683913BA-C84E-4D2A-9837-705B68FC88C9}"/>
    <cellStyle name="Vírgula 2 2 3 2 2 3 3 3" xfId="9171" xr:uid="{78A1C742-61D0-489C-BFB2-1D0B6BC19AF2}"/>
    <cellStyle name="Vírgula 2 2 3 2 2 3 3 3 2" xfId="18224" xr:uid="{22751847-838D-4F1B-9447-9AA161A40523}"/>
    <cellStyle name="Vírgula 2 2 3 2 2 3 3 4" xfId="12192" xr:uid="{B09E2FDA-3603-49D2-9DE2-C6A9D53CCC66}"/>
    <cellStyle name="Vírgula 2 2 3 2 2 3 4" xfId="4149" xr:uid="{8BE6F21A-B007-4540-B18C-F76944672487}"/>
    <cellStyle name="Vírgula 2 2 3 2 2 3 4 2" xfId="13202" xr:uid="{605062D0-20CA-4042-9C9C-D35A69125B71}"/>
    <cellStyle name="Vírgula 2 2 3 2 2 3 5" xfId="7163" xr:uid="{6CB8E3D2-1B7A-4071-8F9F-6725189AACD7}"/>
    <cellStyle name="Vírgula 2 2 3 2 2 3 5 2" xfId="16216" xr:uid="{F5934473-970E-4D8F-AAA6-4DEC9F07BFA6}"/>
    <cellStyle name="Vírgula 2 2 3 2 2 3 6" xfId="10184" xr:uid="{CFFB9061-56B9-4B83-AF60-53D13296C37A}"/>
    <cellStyle name="Vírgula 2 2 3 2 2 4" xfId="1071" xr:uid="{AC447C03-625F-4264-8DF0-600D94A6EB9D}"/>
    <cellStyle name="Vírgula 2 2 3 2 2 4 2" xfId="2075" xr:uid="{965CC986-E9A9-48DD-9108-49B1AE9BDEC3}"/>
    <cellStyle name="Vírgula 2 2 3 2 2 4 2 2" xfId="5154" xr:uid="{3A7A5D70-75D8-47CD-8241-C88FDDFA70F8}"/>
    <cellStyle name="Vírgula 2 2 3 2 2 4 2 2 2" xfId="14207" xr:uid="{AE8114A7-2650-46C6-A3AF-82B0DA928B57}"/>
    <cellStyle name="Vírgula 2 2 3 2 2 4 2 3" xfId="8168" xr:uid="{383C3FBC-BB1D-418F-A9B7-2DAD88CEB32F}"/>
    <cellStyle name="Vírgula 2 2 3 2 2 4 2 3 2" xfId="17221" xr:uid="{DD42EEDF-57A3-4A71-A8AF-B7F6E9682936}"/>
    <cellStyle name="Vírgula 2 2 3 2 2 4 2 4" xfId="11189" xr:uid="{7A60E9E7-20B7-4E92-8831-700A83BD78A0}"/>
    <cellStyle name="Vírgula 2 2 3 2 2 4 3" xfId="3079" xr:uid="{AE0EBD2D-E91B-4A28-9F5E-3119F583B97F}"/>
    <cellStyle name="Vírgula 2 2 3 2 2 4 3 2" xfId="6158" xr:uid="{019A419F-51EB-4320-9BE2-7369242C9E2C}"/>
    <cellStyle name="Vírgula 2 2 3 2 2 4 3 2 2" xfId="15211" xr:uid="{EC2CDE2D-5FA1-43B0-8263-D2EF7433D5D4}"/>
    <cellStyle name="Vírgula 2 2 3 2 2 4 3 3" xfId="9172" xr:uid="{56319F96-FA51-4340-8287-46332110A788}"/>
    <cellStyle name="Vírgula 2 2 3 2 2 4 3 3 2" xfId="18225" xr:uid="{DA2624D5-EC31-4564-9AED-0E60206E4F48}"/>
    <cellStyle name="Vírgula 2 2 3 2 2 4 3 4" xfId="12193" xr:uid="{5AD41952-B914-43AB-A667-23193D337C53}"/>
    <cellStyle name="Vírgula 2 2 3 2 2 4 4" xfId="4150" xr:uid="{44E93ADA-7AAD-4DFB-96B2-59A14041D0C4}"/>
    <cellStyle name="Vírgula 2 2 3 2 2 4 4 2" xfId="13203" xr:uid="{C6836EE9-9F40-48ED-8E90-67232D0D4735}"/>
    <cellStyle name="Vírgula 2 2 3 2 2 4 5" xfId="7164" xr:uid="{D48E0D4B-A5B4-455E-8DCD-8982A966C563}"/>
    <cellStyle name="Vírgula 2 2 3 2 2 4 5 2" xfId="16217" xr:uid="{F7084FFB-7A77-48F7-A1B5-1888C83B4115}"/>
    <cellStyle name="Vírgula 2 2 3 2 2 4 6" xfId="10185" xr:uid="{64EF512E-6A1C-47BA-93A9-26CFEA15065E}"/>
    <cellStyle name="Vírgula 2 2 3 2 2 5" xfId="1306" xr:uid="{5654F9C7-CB0A-4461-81B3-B6F5A432E110}"/>
    <cellStyle name="Vírgula 2 2 3 2 2 5 2" xfId="4385" xr:uid="{5D8EB99F-6351-4A49-A830-1B2BC6793A2A}"/>
    <cellStyle name="Vírgula 2 2 3 2 2 5 2 2" xfId="13438" xr:uid="{1DE91F64-7928-42DF-B671-85AFA14FACD1}"/>
    <cellStyle name="Vírgula 2 2 3 2 2 5 3" xfId="7399" xr:uid="{7C643E4D-200D-4115-8DDB-5F7B816F9E23}"/>
    <cellStyle name="Vírgula 2 2 3 2 2 5 3 2" xfId="16452" xr:uid="{88864183-8425-4880-BEFB-64305F6714F8}"/>
    <cellStyle name="Vírgula 2 2 3 2 2 5 4" xfId="10420" xr:uid="{B25FB125-CF4F-453E-969D-3A20A0B2C2E1}"/>
    <cellStyle name="Vírgula 2 2 3 2 2 6" xfId="2310" xr:uid="{307D92E2-E4DD-4CA0-9800-2CDE02001ECD}"/>
    <cellStyle name="Vírgula 2 2 3 2 2 6 2" xfId="5389" xr:uid="{7D0412A5-C898-4B4A-8491-EB85BDA92BF8}"/>
    <cellStyle name="Vírgula 2 2 3 2 2 6 2 2" xfId="14442" xr:uid="{FEC8EDEE-5786-488A-BA5E-7552BF4E3A72}"/>
    <cellStyle name="Vírgula 2 2 3 2 2 6 3" xfId="8403" xr:uid="{912AF26E-0803-4826-96C0-426317607D39}"/>
    <cellStyle name="Vírgula 2 2 3 2 2 6 3 2" xfId="17456" xr:uid="{8A51087D-081B-478E-82AB-7686E5D141E6}"/>
    <cellStyle name="Vírgula 2 2 3 2 2 6 4" xfId="11424" xr:uid="{C8841DAA-98CF-4C5B-8EA7-136EAFFDA1EC}"/>
    <cellStyle name="Vírgula 2 2 3 2 2 7" xfId="3379" xr:uid="{7F1193AF-09FB-4D9D-873B-1BA295D1C553}"/>
    <cellStyle name="Vírgula 2 2 3 2 2 7 2" xfId="12432" xr:uid="{1E3DA090-53C8-412E-A6FE-87892CABC9EA}"/>
    <cellStyle name="Vírgula 2 2 3 2 2 8" xfId="6393" xr:uid="{B051A379-40DC-404E-918C-719438615E3F}"/>
    <cellStyle name="Vírgula 2 2 3 2 2 8 2" xfId="15446" xr:uid="{32736642-0C8D-41EC-B0A3-0E48AE52E1A0}"/>
    <cellStyle name="Vírgula 2 2 3 2 2 9" xfId="9413" xr:uid="{2201BC60-FF9F-4B01-84AC-74F28FE14F95}"/>
    <cellStyle name="Vírgula 2 2 3 2 3" xfId="436" xr:uid="{458B09B2-C2AC-4990-9741-85B0E53BD933}"/>
    <cellStyle name="Vírgula 2 2 3 2 3 2" xfId="1072" xr:uid="{9C2D69E3-5B1E-41D7-9F45-719000B9EA28}"/>
    <cellStyle name="Vírgula 2 2 3 2 3 2 2" xfId="2076" xr:uid="{12CE0D78-7DCE-4F86-BE8F-E3212318E956}"/>
    <cellStyle name="Vírgula 2 2 3 2 3 2 2 2" xfId="5155" xr:uid="{96300591-3414-423C-B9C9-46C32A7D85E3}"/>
    <cellStyle name="Vírgula 2 2 3 2 3 2 2 2 2" xfId="14208" xr:uid="{AFA198BD-6DCE-4063-B596-8FE0E0DF8CB7}"/>
    <cellStyle name="Vírgula 2 2 3 2 3 2 2 3" xfId="8169" xr:uid="{F90D3358-845D-4119-8BED-94F3A5A8DECA}"/>
    <cellStyle name="Vírgula 2 2 3 2 3 2 2 3 2" xfId="17222" xr:uid="{E2047109-CDD0-4AF1-8FA3-FE7382CD51E3}"/>
    <cellStyle name="Vírgula 2 2 3 2 3 2 2 4" xfId="11190" xr:uid="{B68FCA8D-53C4-4EEC-A219-48104D51E468}"/>
    <cellStyle name="Vírgula 2 2 3 2 3 2 3" xfId="3080" xr:uid="{D861C63F-714A-42D7-85BB-F5B31A0893DE}"/>
    <cellStyle name="Vírgula 2 2 3 2 3 2 3 2" xfId="6159" xr:uid="{03CDA559-8610-430E-93FD-210BA51DE487}"/>
    <cellStyle name="Vírgula 2 2 3 2 3 2 3 2 2" xfId="15212" xr:uid="{73F24C0C-5AA1-4186-A6C7-53E50B387241}"/>
    <cellStyle name="Vírgula 2 2 3 2 3 2 3 3" xfId="9173" xr:uid="{A2DF9F76-BAFC-4840-8C0E-5B8DC60D5A01}"/>
    <cellStyle name="Vírgula 2 2 3 2 3 2 3 3 2" xfId="18226" xr:uid="{0437833C-4738-4FC6-B6C8-AFDC191E548B}"/>
    <cellStyle name="Vírgula 2 2 3 2 3 2 3 4" xfId="12194" xr:uid="{049301C8-F4A6-4F10-80F7-87328B612AB5}"/>
    <cellStyle name="Vírgula 2 2 3 2 3 2 4" xfId="4151" xr:uid="{5C9C81E6-C850-4604-BD9D-87BF0A438872}"/>
    <cellStyle name="Vírgula 2 2 3 2 3 2 4 2" xfId="13204" xr:uid="{3BBA9DC9-8785-4D60-B5EA-B2E65097D306}"/>
    <cellStyle name="Vírgula 2 2 3 2 3 2 5" xfId="7165" xr:uid="{93FEBA22-D041-4D65-87F1-2DF63F5EF6D7}"/>
    <cellStyle name="Vírgula 2 2 3 2 3 2 5 2" xfId="16218" xr:uid="{5917F69A-C06D-4632-9BDF-8604BA32408A}"/>
    <cellStyle name="Vírgula 2 2 3 2 3 2 6" xfId="10186" xr:uid="{CFDE262C-B1EF-48DF-9A44-3195879447B4}"/>
    <cellStyle name="Vírgula 2 2 3 2 3 3" xfId="1073" xr:uid="{B2D79896-7002-4BEE-9194-F878BA35242F}"/>
    <cellStyle name="Vírgula 2 2 3 2 3 3 2" xfId="2077" xr:uid="{3938B51F-9A7B-4170-AB82-08DF15EBCA86}"/>
    <cellStyle name="Vírgula 2 2 3 2 3 3 2 2" xfId="5156" xr:uid="{52C20EEC-388C-479C-8493-1C0677FBC9F9}"/>
    <cellStyle name="Vírgula 2 2 3 2 3 3 2 2 2" xfId="14209" xr:uid="{BA789847-DF03-4BF5-B223-32A93F649AF2}"/>
    <cellStyle name="Vírgula 2 2 3 2 3 3 2 3" xfId="8170" xr:uid="{B525F09C-CAC8-40DF-B9AD-9599E5EC999F}"/>
    <cellStyle name="Vírgula 2 2 3 2 3 3 2 3 2" xfId="17223" xr:uid="{91C8BFAB-2322-49D3-B0E1-B5FA9497F9A4}"/>
    <cellStyle name="Vírgula 2 2 3 2 3 3 2 4" xfId="11191" xr:uid="{32AC7813-548D-46A8-8B73-D0911D9E4155}"/>
    <cellStyle name="Vírgula 2 2 3 2 3 3 3" xfId="3081" xr:uid="{741A708C-39D3-4A0C-856E-0403C9301BE9}"/>
    <cellStyle name="Vírgula 2 2 3 2 3 3 3 2" xfId="6160" xr:uid="{BDE19B06-39C6-4E33-A529-3BD1D91B4820}"/>
    <cellStyle name="Vírgula 2 2 3 2 3 3 3 2 2" xfId="15213" xr:uid="{DE4003E7-F602-4F7E-AC20-CA5DB43975B3}"/>
    <cellStyle name="Vírgula 2 2 3 2 3 3 3 3" xfId="9174" xr:uid="{D1BF0B39-CED7-4774-97C1-D7F19D32F482}"/>
    <cellStyle name="Vírgula 2 2 3 2 3 3 3 3 2" xfId="18227" xr:uid="{55151C4B-CB1C-4F69-B4D7-C11EBCF10A30}"/>
    <cellStyle name="Vírgula 2 2 3 2 3 3 3 4" xfId="12195" xr:uid="{9631928F-F408-4D40-A1B7-FB71661C0FA0}"/>
    <cellStyle name="Vírgula 2 2 3 2 3 3 4" xfId="4152" xr:uid="{17B9E2C6-A7A7-47CF-8B07-321363E86383}"/>
    <cellStyle name="Vírgula 2 2 3 2 3 3 4 2" xfId="13205" xr:uid="{613A2EF9-9C36-4B33-9241-055C2D4AF067}"/>
    <cellStyle name="Vírgula 2 2 3 2 3 3 5" xfId="7166" xr:uid="{B3DA77E7-2360-4647-9D25-6595E5FE9080}"/>
    <cellStyle name="Vírgula 2 2 3 2 3 3 5 2" xfId="16219" xr:uid="{FA40A1AD-6AA8-4110-8975-3D098F74DD62}"/>
    <cellStyle name="Vírgula 2 2 3 2 3 3 6" xfId="10187" xr:uid="{8FC8114C-D192-4ABE-9F33-94759600821B}"/>
    <cellStyle name="Vírgula 2 2 3 2 3 4" xfId="1445" xr:uid="{6C24567C-1DEC-46C4-BD6B-ED0FCB12294A}"/>
    <cellStyle name="Vírgula 2 2 3 2 3 4 2" xfId="4524" xr:uid="{09EC64D6-5054-4B89-8772-BB6633756C13}"/>
    <cellStyle name="Vírgula 2 2 3 2 3 4 2 2" xfId="13577" xr:uid="{BD5D4217-6296-49DF-894A-99006929A48E}"/>
    <cellStyle name="Vírgula 2 2 3 2 3 4 3" xfId="7538" xr:uid="{D2229386-AEC3-4664-A0E2-842085EC7BBA}"/>
    <cellStyle name="Vírgula 2 2 3 2 3 4 3 2" xfId="16591" xr:uid="{AA568091-A6CD-41CE-9096-9AF8FF515AED}"/>
    <cellStyle name="Vírgula 2 2 3 2 3 4 4" xfId="10559" xr:uid="{2FE97A3B-8685-4477-9B14-D1C94ED07EC9}"/>
    <cellStyle name="Vírgula 2 2 3 2 3 5" xfId="2449" xr:uid="{088B97AD-AE3A-42E2-870F-6DD602071484}"/>
    <cellStyle name="Vírgula 2 2 3 2 3 5 2" xfId="5528" xr:uid="{75CA38CE-B3C5-415B-80A7-1C0E3CC537B7}"/>
    <cellStyle name="Vírgula 2 2 3 2 3 5 2 2" xfId="14581" xr:uid="{0DEC0254-0B11-4003-8D63-F6601CB37171}"/>
    <cellStyle name="Vírgula 2 2 3 2 3 5 3" xfId="8542" xr:uid="{3E4BF878-F544-400F-B501-47843ED1CB0D}"/>
    <cellStyle name="Vírgula 2 2 3 2 3 5 3 2" xfId="17595" xr:uid="{A207CD8F-DC76-4D2F-BC6D-93B63286AC43}"/>
    <cellStyle name="Vírgula 2 2 3 2 3 5 4" xfId="11563" xr:uid="{8202EDB2-939C-40BE-A89B-FBEDF295518D}"/>
    <cellStyle name="Vírgula 2 2 3 2 3 6" xfId="3519" xr:uid="{0F57DE1F-FB3A-4C59-AA44-74BD3FD5B317}"/>
    <cellStyle name="Vírgula 2 2 3 2 3 6 2" xfId="12572" xr:uid="{E759A502-9247-4846-86BB-30558FE8FFB8}"/>
    <cellStyle name="Vírgula 2 2 3 2 3 7" xfId="6533" xr:uid="{3DD19463-40CD-4F98-BDB1-C121FA391678}"/>
    <cellStyle name="Vírgula 2 2 3 2 3 7 2" xfId="15586" xr:uid="{4863CD94-E124-4CB4-A178-08777A9A3A75}"/>
    <cellStyle name="Vírgula 2 2 3 2 3 8" xfId="9553" xr:uid="{17AD6A05-B4AC-439C-B740-448AAB56D1BC}"/>
    <cellStyle name="Vírgula 2 2 3 2 4" xfId="1074" xr:uid="{80CB4256-138D-45C2-AFC1-3E3100F57EF8}"/>
    <cellStyle name="Vírgula 2 2 3 2 4 2" xfId="2078" xr:uid="{B9455849-C9AD-40E9-A8AB-8CCE43A7D08F}"/>
    <cellStyle name="Vírgula 2 2 3 2 4 2 2" xfId="5157" xr:uid="{285C4217-2498-4B0E-8737-1437569BE56D}"/>
    <cellStyle name="Vírgula 2 2 3 2 4 2 2 2" xfId="14210" xr:uid="{14818AF0-D76F-4308-A72E-75ED063EB1A7}"/>
    <cellStyle name="Vírgula 2 2 3 2 4 2 3" xfId="8171" xr:uid="{7C2FF525-CB98-40A7-A748-6513BE5645D0}"/>
    <cellStyle name="Vírgula 2 2 3 2 4 2 3 2" xfId="17224" xr:uid="{CC3C2203-C266-4A8B-8138-78D398C21892}"/>
    <cellStyle name="Vírgula 2 2 3 2 4 2 4" xfId="11192" xr:uid="{904ED43B-6E17-4733-84FD-EBCF6DDE18A0}"/>
    <cellStyle name="Vírgula 2 2 3 2 4 3" xfId="3082" xr:uid="{D00258E0-4639-4A6B-8F5D-CFEB9C0B9B7E}"/>
    <cellStyle name="Vírgula 2 2 3 2 4 3 2" xfId="6161" xr:uid="{FF81B056-32D4-4DD3-9D71-2791D98249CD}"/>
    <cellStyle name="Vírgula 2 2 3 2 4 3 2 2" xfId="15214" xr:uid="{B95C9BBD-4AB6-4182-9D0A-B71EEB22B121}"/>
    <cellStyle name="Vírgula 2 2 3 2 4 3 3" xfId="9175" xr:uid="{345267D6-147A-403C-8DBE-18FD6886B6CE}"/>
    <cellStyle name="Vírgula 2 2 3 2 4 3 3 2" xfId="18228" xr:uid="{598A29D7-0631-4569-938D-B0193334B098}"/>
    <cellStyle name="Vírgula 2 2 3 2 4 3 4" xfId="12196" xr:uid="{D83BA99F-CA17-4FA9-91CA-33A763D14BC0}"/>
    <cellStyle name="Vírgula 2 2 3 2 4 4" xfId="4153" xr:uid="{6CBCA5F4-E4D7-40D9-B00D-E33DCF7FF3DE}"/>
    <cellStyle name="Vírgula 2 2 3 2 4 4 2" xfId="13206" xr:uid="{D12E0850-4422-4920-99DD-719B9D567316}"/>
    <cellStyle name="Vírgula 2 2 3 2 4 5" xfId="7167" xr:uid="{142DD244-E3FE-43F5-BB4A-75D5C0AFF225}"/>
    <cellStyle name="Vírgula 2 2 3 2 4 5 2" xfId="16220" xr:uid="{2728B19A-C310-4F93-BAC4-62074A2BCCF2}"/>
    <cellStyle name="Vírgula 2 2 3 2 4 6" xfId="10188" xr:uid="{5E765A2C-3CF3-4385-8A2B-FD2A284744F2}"/>
    <cellStyle name="Vírgula 2 2 3 2 5" xfId="1075" xr:uid="{91C08CB4-F441-47D6-9FB4-A4C647BA0814}"/>
    <cellStyle name="Vírgula 2 2 3 2 5 2" xfId="2079" xr:uid="{4D8FB490-D077-4C7F-A3AA-E8591ABF9223}"/>
    <cellStyle name="Vírgula 2 2 3 2 5 2 2" xfId="5158" xr:uid="{11434B9D-3EE1-42EA-AE31-7452C4EC7D44}"/>
    <cellStyle name="Vírgula 2 2 3 2 5 2 2 2" xfId="14211" xr:uid="{F0717EDE-75A5-401B-89A8-52F97FD4AF11}"/>
    <cellStyle name="Vírgula 2 2 3 2 5 2 3" xfId="8172" xr:uid="{F5220164-14F7-4B6C-B9AE-05E95624AB5E}"/>
    <cellStyle name="Vírgula 2 2 3 2 5 2 3 2" xfId="17225" xr:uid="{26C79033-B327-465A-A1C7-B4613FBADB9A}"/>
    <cellStyle name="Vírgula 2 2 3 2 5 2 4" xfId="11193" xr:uid="{1A3B3D5D-6D47-4905-B5BC-0233C6694861}"/>
    <cellStyle name="Vírgula 2 2 3 2 5 3" xfId="3083" xr:uid="{20FA337F-6ED3-417A-BB4B-4FD26124C3FD}"/>
    <cellStyle name="Vírgula 2 2 3 2 5 3 2" xfId="6162" xr:uid="{DB074A65-4D5C-4FE6-8017-4188EE235AA9}"/>
    <cellStyle name="Vírgula 2 2 3 2 5 3 2 2" xfId="15215" xr:uid="{9CAAEEB5-5976-4400-8889-7ED09C983050}"/>
    <cellStyle name="Vírgula 2 2 3 2 5 3 3" xfId="9176" xr:uid="{DE2C9CF0-9113-4071-915C-5D7025D59348}"/>
    <cellStyle name="Vírgula 2 2 3 2 5 3 3 2" xfId="18229" xr:uid="{D0A07D83-768D-4E33-8107-452DD3B1E467}"/>
    <cellStyle name="Vírgula 2 2 3 2 5 3 4" xfId="12197" xr:uid="{CC0E8056-860B-447C-A29B-50CAF28777F5}"/>
    <cellStyle name="Vírgula 2 2 3 2 5 4" xfId="4154" xr:uid="{282AB4B3-AB0D-4643-B2A1-9D84AB762F6E}"/>
    <cellStyle name="Vírgula 2 2 3 2 5 4 2" xfId="13207" xr:uid="{81AF9F00-0BE1-4A60-A434-498451C02E02}"/>
    <cellStyle name="Vírgula 2 2 3 2 5 5" xfId="7168" xr:uid="{8661170C-79FD-4CF4-8699-788F7A94CEFC}"/>
    <cellStyle name="Vírgula 2 2 3 2 5 5 2" xfId="16221" xr:uid="{453278CA-26B5-4A78-9F17-0F9810B20871}"/>
    <cellStyle name="Vírgula 2 2 3 2 5 6" xfId="10189" xr:uid="{F6894FD4-478B-4373-9D1E-F9C962D306B2}"/>
    <cellStyle name="Vírgula 2 2 3 2 6" xfId="1274" xr:uid="{00C682E7-8007-4E5A-AFB8-A597EC953312}"/>
    <cellStyle name="Vírgula 2 2 3 2 6 2" xfId="4353" xr:uid="{8A10BC8F-012C-4465-8C24-FE758504D235}"/>
    <cellStyle name="Vírgula 2 2 3 2 6 2 2" xfId="13406" xr:uid="{0D8545B4-F40C-4446-A29F-556443E60505}"/>
    <cellStyle name="Vírgula 2 2 3 2 6 3" xfId="7367" xr:uid="{15DA9A12-B09E-4CB1-95F7-C6DEF0285119}"/>
    <cellStyle name="Vírgula 2 2 3 2 6 3 2" xfId="16420" xr:uid="{18D28417-7939-4421-B7AE-0C227A20C2E3}"/>
    <cellStyle name="Vírgula 2 2 3 2 6 4" xfId="10388" xr:uid="{5674FF51-96AB-4C7C-8D94-EC2EE59FA0CF}"/>
    <cellStyle name="Vírgula 2 2 3 2 7" xfId="2278" xr:uid="{D0C178BD-392E-4B18-9E9B-E3EE15CB7E38}"/>
    <cellStyle name="Vírgula 2 2 3 2 7 2" xfId="5357" xr:uid="{405214D0-49BD-4822-9F6D-1D0561C85713}"/>
    <cellStyle name="Vírgula 2 2 3 2 7 2 2" xfId="14410" xr:uid="{04C43437-0CC4-4475-A2A6-9B57C7DA66DE}"/>
    <cellStyle name="Vírgula 2 2 3 2 7 3" xfId="8371" xr:uid="{DD53B476-CA82-49CB-AEE9-6FEC91A0FCCC}"/>
    <cellStyle name="Vírgula 2 2 3 2 7 3 2" xfId="17424" xr:uid="{CB5095DF-4AF4-49A9-AEE0-B181D1DBEF15}"/>
    <cellStyle name="Vírgula 2 2 3 2 7 4" xfId="11392" xr:uid="{BFB9A019-BA54-430F-A117-C576C81A8770}"/>
    <cellStyle name="Vírgula 2 2 3 2 8" xfId="3347" xr:uid="{D0590AA3-87FA-4B1F-B205-48130D41F5C0}"/>
    <cellStyle name="Vírgula 2 2 3 2 8 2" xfId="12400" xr:uid="{DC53F921-A33D-40BD-B23B-42818D5A0B02}"/>
    <cellStyle name="Vírgula 2 2 3 2 9" xfId="6361" xr:uid="{507F6C93-4B6C-4C0C-8E67-46E09E67A196}"/>
    <cellStyle name="Vírgula 2 2 3 2 9 2" xfId="15414" xr:uid="{4E2EE507-3DE6-4495-B9E5-50678D994670}"/>
    <cellStyle name="Vírgula 2 2 3 3" xfId="125" xr:uid="{A6D7FDB1-6FAF-4E65-B51C-EA72A1D91031}"/>
    <cellStyle name="Vírgula 2 2 3 3 2" xfId="452" xr:uid="{A5D921E1-EE87-4F46-8005-D78315E95111}"/>
    <cellStyle name="Vírgula 2 2 3 3 2 2" xfId="1076" xr:uid="{ADE79301-F3F8-41EB-AE6F-9DFBC6247719}"/>
    <cellStyle name="Vírgula 2 2 3 3 2 2 2" xfId="2080" xr:uid="{D1F19BFD-B390-41ED-90ED-0A23A80FBECF}"/>
    <cellStyle name="Vírgula 2 2 3 3 2 2 2 2" xfId="5159" xr:uid="{DCEC02CF-BFC7-4A83-8FF5-A7AA714341CD}"/>
    <cellStyle name="Vírgula 2 2 3 3 2 2 2 2 2" xfId="14212" xr:uid="{5281D47B-FD25-494D-9879-07D4C4CEC70F}"/>
    <cellStyle name="Vírgula 2 2 3 3 2 2 2 3" xfId="8173" xr:uid="{00096E5A-F0E2-413B-B7AB-EF635A327771}"/>
    <cellStyle name="Vírgula 2 2 3 3 2 2 2 3 2" xfId="17226" xr:uid="{42BCC4A2-C373-4F92-A8D7-D70874182D7A}"/>
    <cellStyle name="Vírgula 2 2 3 3 2 2 2 4" xfId="11194" xr:uid="{1ADD5DD7-C06F-49BC-8938-D8C0084E4656}"/>
    <cellStyle name="Vírgula 2 2 3 3 2 2 3" xfId="3084" xr:uid="{94261A89-B55A-4595-BEFB-68CC71006B96}"/>
    <cellStyle name="Vírgula 2 2 3 3 2 2 3 2" xfId="6163" xr:uid="{46AE79FE-56D3-4DCF-ADE7-44A0D9845019}"/>
    <cellStyle name="Vírgula 2 2 3 3 2 2 3 2 2" xfId="15216" xr:uid="{4BF79155-8D1F-45B7-8E38-5F612CC52E51}"/>
    <cellStyle name="Vírgula 2 2 3 3 2 2 3 3" xfId="9177" xr:uid="{CCD684DB-1F2A-4621-B9B1-7E48F0A481B4}"/>
    <cellStyle name="Vírgula 2 2 3 3 2 2 3 3 2" xfId="18230" xr:uid="{3FEA1229-0756-40F4-BBAB-C85E6223ACDD}"/>
    <cellStyle name="Vírgula 2 2 3 3 2 2 3 4" xfId="12198" xr:uid="{232CA8C6-1C43-49AB-972C-6A68FAA46861}"/>
    <cellStyle name="Vírgula 2 2 3 3 2 2 4" xfId="4155" xr:uid="{3ABA6B8A-959D-4F88-BB42-2A9339898ACD}"/>
    <cellStyle name="Vírgula 2 2 3 3 2 2 4 2" xfId="13208" xr:uid="{06B2526E-A057-498A-8150-3EB39E7D286C}"/>
    <cellStyle name="Vírgula 2 2 3 3 2 2 5" xfId="7169" xr:uid="{20D85F88-AEDD-4D1B-9464-A06D36C8A4E6}"/>
    <cellStyle name="Vírgula 2 2 3 3 2 2 5 2" xfId="16222" xr:uid="{0B0E8AA6-E7E5-4BD1-8D00-D60666BE1604}"/>
    <cellStyle name="Vírgula 2 2 3 3 2 2 6" xfId="10190" xr:uid="{B780748E-0915-4476-8F34-2AD3226B0671}"/>
    <cellStyle name="Vírgula 2 2 3 3 2 3" xfId="1077" xr:uid="{600BCCE7-87B2-4ECC-8EEC-1F5CA697455A}"/>
    <cellStyle name="Vírgula 2 2 3 3 2 3 2" xfId="2081" xr:uid="{481EDDAD-DA70-4E09-AB61-52674D2B7EBA}"/>
    <cellStyle name="Vírgula 2 2 3 3 2 3 2 2" xfId="5160" xr:uid="{571CE457-0479-45B1-8C03-6259B2D42511}"/>
    <cellStyle name="Vírgula 2 2 3 3 2 3 2 2 2" xfId="14213" xr:uid="{2D20014C-2DC7-4DAE-937D-0280E069D971}"/>
    <cellStyle name="Vírgula 2 2 3 3 2 3 2 3" xfId="8174" xr:uid="{4AAC3E76-C3D3-4982-A7B6-E38D91BA0085}"/>
    <cellStyle name="Vírgula 2 2 3 3 2 3 2 3 2" xfId="17227" xr:uid="{A06D94BE-1313-433D-AB5E-31039DB5679E}"/>
    <cellStyle name="Vírgula 2 2 3 3 2 3 2 4" xfId="11195" xr:uid="{484CB4FA-9719-4BFE-A450-CF21D4E539AB}"/>
    <cellStyle name="Vírgula 2 2 3 3 2 3 3" xfId="3085" xr:uid="{3CA41A3A-01CF-45BC-B6C0-15713A491BDF}"/>
    <cellStyle name="Vírgula 2 2 3 3 2 3 3 2" xfId="6164" xr:uid="{F7E1B913-78AD-4126-9D36-CC3693784E65}"/>
    <cellStyle name="Vírgula 2 2 3 3 2 3 3 2 2" xfId="15217" xr:uid="{38BE6FF9-22A2-465E-A872-C4382E041BF8}"/>
    <cellStyle name="Vírgula 2 2 3 3 2 3 3 3" xfId="9178" xr:uid="{583D3D70-B973-4575-8B0F-FEEEF3740DA7}"/>
    <cellStyle name="Vírgula 2 2 3 3 2 3 3 3 2" xfId="18231" xr:uid="{AF761F51-E0A8-4849-96BC-185267C84B67}"/>
    <cellStyle name="Vírgula 2 2 3 3 2 3 3 4" xfId="12199" xr:uid="{A0A03EE6-24F1-4CAE-A6F4-981895216ACD}"/>
    <cellStyle name="Vírgula 2 2 3 3 2 3 4" xfId="4156" xr:uid="{0A925F46-FE1F-4E5C-9ADE-8DE6A6B30273}"/>
    <cellStyle name="Vírgula 2 2 3 3 2 3 4 2" xfId="13209" xr:uid="{3E53DEAA-DB85-4E56-AE18-0769195DA1A9}"/>
    <cellStyle name="Vírgula 2 2 3 3 2 3 5" xfId="7170" xr:uid="{E8E42F40-F7D8-4194-825E-F8C6FAD563CF}"/>
    <cellStyle name="Vírgula 2 2 3 3 2 3 5 2" xfId="16223" xr:uid="{4344C5CA-A47F-4A8F-845A-FAF9CAC6E61E}"/>
    <cellStyle name="Vírgula 2 2 3 3 2 3 6" xfId="10191" xr:uid="{1C3903F7-A7F8-473F-9034-E3F1107E37A3}"/>
    <cellStyle name="Vírgula 2 2 3 3 2 4" xfId="1461" xr:uid="{B9F9404E-F86D-4E17-A034-55F5579B266B}"/>
    <cellStyle name="Vírgula 2 2 3 3 2 4 2" xfId="4540" xr:uid="{B1A60882-E910-4C6D-A316-B8A708132A61}"/>
    <cellStyle name="Vírgula 2 2 3 3 2 4 2 2" xfId="13593" xr:uid="{FE98AFA1-6408-48FA-97BF-5BFB7CA2FABC}"/>
    <cellStyle name="Vírgula 2 2 3 3 2 4 3" xfId="7554" xr:uid="{EC3B23D7-692F-477D-A2D7-EBF7DC5EDE88}"/>
    <cellStyle name="Vírgula 2 2 3 3 2 4 3 2" xfId="16607" xr:uid="{77771937-1AE9-4024-884D-2803E377469C}"/>
    <cellStyle name="Vírgula 2 2 3 3 2 4 4" xfId="10575" xr:uid="{E8C345B9-CA82-4CBE-BFF6-75D3F56C9830}"/>
    <cellStyle name="Vírgula 2 2 3 3 2 5" xfId="2465" xr:uid="{DA1683B9-1ADD-4969-8F23-427D72E5527E}"/>
    <cellStyle name="Vírgula 2 2 3 3 2 5 2" xfId="5544" xr:uid="{C166E115-EA2A-47F7-8ACE-D8DC1407EBA8}"/>
    <cellStyle name="Vírgula 2 2 3 3 2 5 2 2" xfId="14597" xr:uid="{6667B5E8-2FB7-4B67-ABDA-18FFCD5C8128}"/>
    <cellStyle name="Vírgula 2 2 3 3 2 5 3" xfId="8558" xr:uid="{408EB807-EA06-43A8-8DE9-A8B952A6A253}"/>
    <cellStyle name="Vírgula 2 2 3 3 2 5 3 2" xfId="17611" xr:uid="{21DDC21F-1899-462C-89C4-1C63879DDCA0}"/>
    <cellStyle name="Vírgula 2 2 3 3 2 5 4" xfId="11579" xr:uid="{A9297BCC-3583-4836-9B91-B02EC007EE4F}"/>
    <cellStyle name="Vírgula 2 2 3 3 2 6" xfId="3535" xr:uid="{9E479CB8-37EE-4DDA-A6F5-69C4CBAA8CA4}"/>
    <cellStyle name="Vírgula 2 2 3 3 2 6 2" xfId="12588" xr:uid="{F634DF43-7FCD-4321-B90B-5EFC540CFDB5}"/>
    <cellStyle name="Vírgula 2 2 3 3 2 7" xfId="6549" xr:uid="{49FB7B16-1630-4D25-8F3D-23E5F4D0F93F}"/>
    <cellStyle name="Vírgula 2 2 3 3 2 7 2" xfId="15602" xr:uid="{C08E361D-051A-48BD-8F81-1B0847D0990D}"/>
    <cellStyle name="Vírgula 2 2 3 3 2 8" xfId="9569" xr:uid="{E089A8E5-A1B7-444D-8A3E-70668958C87A}"/>
    <cellStyle name="Vírgula 2 2 3 3 3" xfId="1078" xr:uid="{64683311-3B33-403C-9C8C-36FA8BF9F795}"/>
    <cellStyle name="Vírgula 2 2 3 3 3 2" xfId="2082" xr:uid="{178098C6-26B3-4736-99DE-136D37653289}"/>
    <cellStyle name="Vírgula 2 2 3 3 3 2 2" xfId="5161" xr:uid="{492100FC-72BE-4D97-B3C9-D1A046FB3729}"/>
    <cellStyle name="Vírgula 2 2 3 3 3 2 2 2" xfId="14214" xr:uid="{22AC729E-0E89-42AC-95DE-B9954F654967}"/>
    <cellStyle name="Vírgula 2 2 3 3 3 2 3" xfId="8175" xr:uid="{A0FF7609-EE7F-46D3-A3DC-13813293E697}"/>
    <cellStyle name="Vírgula 2 2 3 3 3 2 3 2" xfId="17228" xr:uid="{8C494AE8-6C3B-43FE-8630-EFC597818473}"/>
    <cellStyle name="Vírgula 2 2 3 3 3 2 4" xfId="11196" xr:uid="{50BA55A3-9D19-45D7-A245-EF498B43394E}"/>
    <cellStyle name="Vírgula 2 2 3 3 3 3" xfId="3086" xr:uid="{E309A683-C9F3-44D8-943B-2D26BB714624}"/>
    <cellStyle name="Vírgula 2 2 3 3 3 3 2" xfId="6165" xr:uid="{E641ACF1-DD31-4742-BD12-7A9F8934D9AC}"/>
    <cellStyle name="Vírgula 2 2 3 3 3 3 2 2" xfId="15218" xr:uid="{8E91377B-64F6-493D-B72E-65015CD424BF}"/>
    <cellStyle name="Vírgula 2 2 3 3 3 3 3" xfId="9179" xr:uid="{7EBF7F00-4184-4182-ACA0-7478B144FB30}"/>
    <cellStyle name="Vírgula 2 2 3 3 3 3 3 2" xfId="18232" xr:uid="{5C160BF9-2BF9-42DF-97FA-CBF5EFF5F1BF}"/>
    <cellStyle name="Vírgula 2 2 3 3 3 3 4" xfId="12200" xr:uid="{2B90DE59-1CD0-42E3-9A2C-A40FA9491324}"/>
    <cellStyle name="Vírgula 2 2 3 3 3 4" xfId="4157" xr:uid="{188545E7-49D3-4010-937D-6A1BE5CAA1FD}"/>
    <cellStyle name="Vírgula 2 2 3 3 3 4 2" xfId="13210" xr:uid="{534CECE4-BA83-4086-835F-0FA7508F15C7}"/>
    <cellStyle name="Vírgula 2 2 3 3 3 5" xfId="7171" xr:uid="{60EE821E-9EED-442C-BD40-52F051997D02}"/>
    <cellStyle name="Vírgula 2 2 3 3 3 5 2" xfId="16224" xr:uid="{C199DA4B-C351-4654-B908-6F288CD497D6}"/>
    <cellStyle name="Vírgula 2 2 3 3 3 6" xfId="10192" xr:uid="{447D6E4F-4ABE-44E2-A540-97CFF0DF3CA5}"/>
    <cellStyle name="Vírgula 2 2 3 3 4" xfId="1079" xr:uid="{EC2F4B78-BB27-43E2-B0A2-C9ECD1DFB9B1}"/>
    <cellStyle name="Vírgula 2 2 3 3 4 2" xfId="2083" xr:uid="{F686494C-4FA2-4D49-AC16-0D3167A828B5}"/>
    <cellStyle name="Vírgula 2 2 3 3 4 2 2" xfId="5162" xr:uid="{5A05D522-CA43-49D8-A59F-091032B21183}"/>
    <cellStyle name="Vírgula 2 2 3 3 4 2 2 2" xfId="14215" xr:uid="{AF27A976-2795-41C9-8C28-6C45B58E7BE9}"/>
    <cellStyle name="Vírgula 2 2 3 3 4 2 3" xfId="8176" xr:uid="{B7960AA4-B365-4E67-8905-37F9637BCD04}"/>
    <cellStyle name="Vírgula 2 2 3 3 4 2 3 2" xfId="17229" xr:uid="{E031DC8F-1920-42DF-8E46-EB1FF19F4984}"/>
    <cellStyle name="Vírgula 2 2 3 3 4 2 4" xfId="11197" xr:uid="{B751FF7F-E102-4889-B891-98A5588D7D81}"/>
    <cellStyle name="Vírgula 2 2 3 3 4 3" xfId="3087" xr:uid="{3BE0BC84-2A2A-4559-B4A6-A812D5D6F990}"/>
    <cellStyle name="Vírgula 2 2 3 3 4 3 2" xfId="6166" xr:uid="{6AE1508E-D0E7-41F6-A5A2-A60BF471E8F8}"/>
    <cellStyle name="Vírgula 2 2 3 3 4 3 2 2" xfId="15219" xr:uid="{3D50FB66-55E2-46C3-B293-8B82A3EB0769}"/>
    <cellStyle name="Vírgula 2 2 3 3 4 3 3" xfId="9180" xr:uid="{9B3C1616-CBEA-4047-B8F7-A36E4B7ECB92}"/>
    <cellStyle name="Vírgula 2 2 3 3 4 3 3 2" xfId="18233" xr:uid="{D5900A3C-A93E-48F9-A132-D20DAF5B7B51}"/>
    <cellStyle name="Vírgula 2 2 3 3 4 3 4" xfId="12201" xr:uid="{A829D576-A51F-40E1-9E9E-68D38DB604D7}"/>
    <cellStyle name="Vírgula 2 2 3 3 4 4" xfId="4158" xr:uid="{A2287B42-D3C7-4524-AD74-13204E49FDF2}"/>
    <cellStyle name="Vírgula 2 2 3 3 4 4 2" xfId="13211" xr:uid="{43983F7D-F84D-4645-A28C-DD76BEAD5D38}"/>
    <cellStyle name="Vírgula 2 2 3 3 4 5" xfId="7172" xr:uid="{101A8366-87D7-4B12-8325-B38F96B89975}"/>
    <cellStyle name="Vírgula 2 2 3 3 4 5 2" xfId="16225" xr:uid="{5EF72B03-5D65-4FDB-96DA-488A5E8A00AB}"/>
    <cellStyle name="Vírgula 2 2 3 3 4 6" xfId="10193" xr:uid="{59B96614-1ACA-4778-BD6F-A84BE90EBCA8}"/>
    <cellStyle name="Vírgula 2 2 3 3 5" xfId="1290" xr:uid="{2054D2AA-ACF5-4BFE-9A5B-D2612E2C83C6}"/>
    <cellStyle name="Vírgula 2 2 3 3 5 2" xfId="4369" xr:uid="{06745249-89FC-4871-82EC-C727924D8A79}"/>
    <cellStyle name="Vírgula 2 2 3 3 5 2 2" xfId="13422" xr:uid="{7ED33CD4-F01B-4D7C-BAE5-82D7020016DC}"/>
    <cellStyle name="Vírgula 2 2 3 3 5 3" xfId="7383" xr:uid="{D4533848-FA35-4ECF-9BF5-90007700B9C6}"/>
    <cellStyle name="Vírgula 2 2 3 3 5 3 2" xfId="16436" xr:uid="{0CBAD472-B874-4FFD-8964-91C46FB088F2}"/>
    <cellStyle name="Vírgula 2 2 3 3 5 4" xfId="10404" xr:uid="{25F7D0B2-FFBD-466C-BCD2-2CE5DA43E33E}"/>
    <cellStyle name="Vírgula 2 2 3 3 6" xfId="2294" xr:uid="{C238DB6C-330D-4B6E-B6A1-369E99ABA549}"/>
    <cellStyle name="Vírgula 2 2 3 3 6 2" xfId="5373" xr:uid="{F81858FA-88DE-4E68-8BEC-97E205A1BB31}"/>
    <cellStyle name="Vírgula 2 2 3 3 6 2 2" xfId="14426" xr:uid="{E55BBA94-04C7-444E-ADFF-81E49C413D47}"/>
    <cellStyle name="Vírgula 2 2 3 3 6 3" xfId="8387" xr:uid="{1CCCEFD6-FF77-4BEE-A925-25DE14F9E6F3}"/>
    <cellStyle name="Vírgula 2 2 3 3 6 3 2" xfId="17440" xr:uid="{AAB513B4-BA88-4463-AE1F-F1E3A7B664C1}"/>
    <cellStyle name="Vírgula 2 2 3 3 6 4" xfId="11408" xr:uid="{F89204A8-A5AE-4D51-9374-A7EE39DAAF51}"/>
    <cellStyle name="Vírgula 2 2 3 3 7" xfId="3363" xr:uid="{F9185E08-EC15-46E5-9FF7-C33FEB2D1825}"/>
    <cellStyle name="Vírgula 2 2 3 3 7 2" xfId="12416" xr:uid="{E0D4B471-FE5D-47E2-88E4-B7A6713EA4B1}"/>
    <cellStyle name="Vírgula 2 2 3 3 8" xfId="6377" xr:uid="{D78C3817-7579-4D0F-B96F-FBE30F278D83}"/>
    <cellStyle name="Vírgula 2 2 3 3 8 2" xfId="15430" xr:uid="{3EFE4121-7394-480F-8836-EF5443F5B864}"/>
    <cellStyle name="Vírgula 2 2 3 3 9" xfId="9397" xr:uid="{8D806E8B-CC83-48B0-8FC5-EE3AC11AB0AB}"/>
    <cellStyle name="Vírgula 2 2 3 4" xfId="420" xr:uid="{1BB90834-4BAB-4B33-8B6B-EB18B45FDFCA}"/>
    <cellStyle name="Vírgula 2 2 3 4 2" xfId="1080" xr:uid="{84343F4E-9164-457D-B222-83AC38F250AB}"/>
    <cellStyle name="Vírgula 2 2 3 4 2 2" xfId="2084" xr:uid="{3C8B46B7-2AEA-4621-AA7A-4894DAE1F79D}"/>
    <cellStyle name="Vírgula 2 2 3 4 2 2 2" xfId="5163" xr:uid="{FCA03A77-52E4-49AB-8BD8-EFE62DEA35D2}"/>
    <cellStyle name="Vírgula 2 2 3 4 2 2 2 2" xfId="14216" xr:uid="{9D08477A-395A-4E8E-8F0B-A644E2B8138F}"/>
    <cellStyle name="Vírgula 2 2 3 4 2 2 3" xfId="8177" xr:uid="{0767972A-B226-4983-BBA9-A9DCE9175D28}"/>
    <cellStyle name="Vírgula 2 2 3 4 2 2 3 2" xfId="17230" xr:uid="{FB323862-DFB3-4E06-8FAC-A63002C24A3B}"/>
    <cellStyle name="Vírgula 2 2 3 4 2 2 4" xfId="11198" xr:uid="{9F74D9D7-95FF-47DC-927F-80C6B8D972C1}"/>
    <cellStyle name="Vírgula 2 2 3 4 2 3" xfId="3088" xr:uid="{9781B5E1-8AC5-47BE-944D-E5082693724C}"/>
    <cellStyle name="Vírgula 2 2 3 4 2 3 2" xfId="6167" xr:uid="{14EE80F4-27BF-4A61-BC1D-4C2910E93E01}"/>
    <cellStyle name="Vírgula 2 2 3 4 2 3 2 2" xfId="15220" xr:uid="{C6485A3B-5314-4D03-B33C-33775FC8C6C3}"/>
    <cellStyle name="Vírgula 2 2 3 4 2 3 3" xfId="9181" xr:uid="{74E81BA7-E86F-4141-B213-684E46939B1C}"/>
    <cellStyle name="Vírgula 2 2 3 4 2 3 3 2" xfId="18234" xr:uid="{990F59C0-34B6-47AF-ABF9-BD489C0EEA6A}"/>
    <cellStyle name="Vírgula 2 2 3 4 2 3 4" xfId="12202" xr:uid="{8BEDAB4D-AA2E-4AC1-A916-981DE161070F}"/>
    <cellStyle name="Vírgula 2 2 3 4 2 4" xfId="4159" xr:uid="{34D8809D-CD54-44DF-8EAE-D7AF0D9996FD}"/>
    <cellStyle name="Vírgula 2 2 3 4 2 4 2" xfId="13212" xr:uid="{C0A5FD17-7AE1-4DA1-AE73-5CB303B4542D}"/>
    <cellStyle name="Vírgula 2 2 3 4 2 5" xfId="7173" xr:uid="{83876F97-2772-4826-A933-3E6013E35ED3}"/>
    <cellStyle name="Vírgula 2 2 3 4 2 5 2" xfId="16226" xr:uid="{2731124F-A0D4-4D31-9808-6A4BC8FD3BBB}"/>
    <cellStyle name="Vírgula 2 2 3 4 2 6" xfId="10194" xr:uid="{CEE7E370-8C3A-44C2-9AEE-B67238721567}"/>
    <cellStyle name="Vírgula 2 2 3 4 3" xfId="1081" xr:uid="{40273755-CEE5-4B97-967A-D7AC094B95CB}"/>
    <cellStyle name="Vírgula 2 2 3 4 3 2" xfId="2085" xr:uid="{A16637FB-0B62-4CF0-AA73-5AF0B9593B4C}"/>
    <cellStyle name="Vírgula 2 2 3 4 3 2 2" xfId="5164" xr:uid="{866189F7-0BC1-4549-A578-649B545598EA}"/>
    <cellStyle name="Vírgula 2 2 3 4 3 2 2 2" xfId="14217" xr:uid="{38A07CF7-0E7F-4334-84C0-CCAD70F83E52}"/>
    <cellStyle name="Vírgula 2 2 3 4 3 2 3" xfId="8178" xr:uid="{50B493DF-3896-465D-9A8A-56BFE52D035D}"/>
    <cellStyle name="Vírgula 2 2 3 4 3 2 3 2" xfId="17231" xr:uid="{917031D6-DCAC-446B-BF39-420BE8DBF08F}"/>
    <cellStyle name="Vírgula 2 2 3 4 3 2 4" xfId="11199" xr:uid="{457E32E6-6077-4A13-8125-199C7443B510}"/>
    <cellStyle name="Vírgula 2 2 3 4 3 3" xfId="3089" xr:uid="{1358D068-3DF1-4676-9340-5A85E80D9F80}"/>
    <cellStyle name="Vírgula 2 2 3 4 3 3 2" xfId="6168" xr:uid="{9C6B5184-6677-4427-862D-E0B9C7AA7D3B}"/>
    <cellStyle name="Vírgula 2 2 3 4 3 3 2 2" xfId="15221" xr:uid="{BBB82823-3BB3-46CF-95E6-8CE88706B3D5}"/>
    <cellStyle name="Vírgula 2 2 3 4 3 3 3" xfId="9182" xr:uid="{9962F40E-EC8E-4C0E-A78F-C990724145E6}"/>
    <cellStyle name="Vírgula 2 2 3 4 3 3 3 2" xfId="18235" xr:uid="{FC31EE5C-9296-4DB9-8DA5-9AF5D5E30E45}"/>
    <cellStyle name="Vírgula 2 2 3 4 3 3 4" xfId="12203" xr:uid="{C96026CF-59E1-4B14-A027-19C54CAE2AC8}"/>
    <cellStyle name="Vírgula 2 2 3 4 3 4" xfId="4160" xr:uid="{B2273861-7B43-4AAA-9BC9-0EB8BB27DC26}"/>
    <cellStyle name="Vírgula 2 2 3 4 3 4 2" xfId="13213" xr:uid="{4C73D297-F4C0-485F-84AC-9E6AB109AF3B}"/>
    <cellStyle name="Vírgula 2 2 3 4 3 5" xfId="7174" xr:uid="{80560136-D8A3-4901-B44A-47E46805776E}"/>
    <cellStyle name="Vírgula 2 2 3 4 3 5 2" xfId="16227" xr:uid="{42646560-6BC6-43AB-907D-429B6941114C}"/>
    <cellStyle name="Vírgula 2 2 3 4 3 6" xfId="10195" xr:uid="{8794532B-9826-49ED-94A5-1E530254311F}"/>
    <cellStyle name="Vírgula 2 2 3 4 4" xfId="1429" xr:uid="{EBF00CF6-D315-4941-B1CF-D142094694AF}"/>
    <cellStyle name="Vírgula 2 2 3 4 4 2" xfId="4508" xr:uid="{DB8F9041-5A8F-433C-BCD2-8E38C8554B2F}"/>
    <cellStyle name="Vírgula 2 2 3 4 4 2 2" xfId="13561" xr:uid="{0B2BB6C2-1918-4562-97E8-91EBB136CC4D}"/>
    <cellStyle name="Vírgula 2 2 3 4 4 3" xfId="7522" xr:uid="{587D34D2-C889-4940-9F51-6CA23834BB88}"/>
    <cellStyle name="Vírgula 2 2 3 4 4 3 2" xfId="16575" xr:uid="{F4932BCD-D44C-4BCB-A0F5-57819777CA15}"/>
    <cellStyle name="Vírgula 2 2 3 4 4 4" xfId="10543" xr:uid="{27A4266F-E1BE-411A-A17A-0B82F45573EE}"/>
    <cellStyle name="Vírgula 2 2 3 4 5" xfId="2433" xr:uid="{7B62DDC0-FB53-4BF6-990D-2753B0486EC1}"/>
    <cellStyle name="Vírgula 2 2 3 4 5 2" xfId="5512" xr:uid="{7F143B6C-18BF-46F5-B78C-62BAB1FAE3BA}"/>
    <cellStyle name="Vírgula 2 2 3 4 5 2 2" xfId="14565" xr:uid="{7563085F-E7DA-4700-B45E-7C82B3F05DF2}"/>
    <cellStyle name="Vírgula 2 2 3 4 5 3" xfId="8526" xr:uid="{0F3E21DD-D371-43F6-9253-8CB23074426C}"/>
    <cellStyle name="Vírgula 2 2 3 4 5 3 2" xfId="17579" xr:uid="{7756DB47-3F2C-4331-9D36-237B913068C0}"/>
    <cellStyle name="Vírgula 2 2 3 4 5 4" xfId="11547" xr:uid="{EF591F5C-72FB-44D9-9982-F2531CAA6C8D}"/>
    <cellStyle name="Vírgula 2 2 3 4 6" xfId="3503" xr:uid="{F1616F87-181A-4E07-8A31-B628C898AA9D}"/>
    <cellStyle name="Vírgula 2 2 3 4 6 2" xfId="12556" xr:uid="{E3454C97-A2EA-4824-B390-4A245FB4DEA2}"/>
    <cellStyle name="Vírgula 2 2 3 4 7" xfId="6517" xr:uid="{FB6B1DE1-2982-469B-808C-7927207C527A}"/>
    <cellStyle name="Vírgula 2 2 3 4 7 2" xfId="15570" xr:uid="{98A2547B-5EF4-46A9-92E6-407FA3E91F21}"/>
    <cellStyle name="Vírgula 2 2 3 4 8" xfId="9537" xr:uid="{E5F19792-A817-415E-8758-679D913A8CDB}"/>
    <cellStyle name="Vírgula 2 2 3 5" xfId="1082" xr:uid="{58CBB2E1-0C19-48A0-9087-B9B2244FDEAB}"/>
    <cellStyle name="Vírgula 2 2 3 5 2" xfId="2086" xr:uid="{7B0ED746-7C6D-4573-B70D-643CFB591D9F}"/>
    <cellStyle name="Vírgula 2 2 3 5 2 2" xfId="5165" xr:uid="{FA86EBEB-643B-4E69-9380-625D8599650B}"/>
    <cellStyle name="Vírgula 2 2 3 5 2 2 2" xfId="14218" xr:uid="{725B34FA-20DD-4C59-98AB-2AEF2EFF14A1}"/>
    <cellStyle name="Vírgula 2 2 3 5 2 3" xfId="8179" xr:uid="{6DFC6A69-E9B2-4BAC-B958-9A6C2EF87B0C}"/>
    <cellStyle name="Vírgula 2 2 3 5 2 3 2" xfId="17232" xr:uid="{9AF8F0E1-5E32-443F-8C4E-E867F251A953}"/>
    <cellStyle name="Vírgula 2 2 3 5 2 4" xfId="11200" xr:uid="{F54661E6-D2D9-4B44-A90B-F60951E6129B}"/>
    <cellStyle name="Vírgula 2 2 3 5 3" xfId="3090" xr:uid="{30729CCB-FB7A-4F06-A851-52622C23ABC9}"/>
    <cellStyle name="Vírgula 2 2 3 5 3 2" xfId="6169" xr:uid="{5261D5CB-6680-4C0B-806C-BB42CB5DD609}"/>
    <cellStyle name="Vírgula 2 2 3 5 3 2 2" xfId="15222" xr:uid="{4E4215B5-B941-4E1B-A85A-57DD77E728FA}"/>
    <cellStyle name="Vírgula 2 2 3 5 3 3" xfId="9183" xr:uid="{441EADC8-36FA-4B46-B502-3054F5716AC1}"/>
    <cellStyle name="Vírgula 2 2 3 5 3 3 2" xfId="18236" xr:uid="{6738A38B-A109-461C-86C4-5794B0A9E9AA}"/>
    <cellStyle name="Vírgula 2 2 3 5 3 4" xfId="12204" xr:uid="{8D7DBE1F-0F47-40C1-A4D8-13E14376CA62}"/>
    <cellStyle name="Vírgula 2 2 3 5 4" xfId="4161" xr:uid="{C347747B-34D6-4C25-904C-658A67AA060F}"/>
    <cellStyle name="Vírgula 2 2 3 5 4 2" xfId="13214" xr:uid="{1B2D7F54-59F3-4930-9975-FF7B7ADF6BDE}"/>
    <cellStyle name="Vírgula 2 2 3 5 5" xfId="7175" xr:uid="{6A1A04E3-500C-4191-803B-C0EE369453E1}"/>
    <cellStyle name="Vírgula 2 2 3 5 5 2" xfId="16228" xr:uid="{16B6A7C9-9CA5-47A3-B6CF-DC72B5E567D1}"/>
    <cellStyle name="Vírgula 2 2 3 5 6" xfId="10196" xr:uid="{208A8167-AB8F-44D3-B015-F2DF1311337F}"/>
    <cellStyle name="Vírgula 2 2 3 6" xfId="1083" xr:uid="{42B86187-4EF1-4EAE-8209-A40D7C82230D}"/>
    <cellStyle name="Vírgula 2 2 3 6 2" xfId="2087" xr:uid="{A81C1DFA-12D3-4390-B607-BDC089B5E4B0}"/>
    <cellStyle name="Vírgula 2 2 3 6 2 2" xfId="5166" xr:uid="{D426A681-0EBA-49F5-9EC8-EB09B7F01422}"/>
    <cellStyle name="Vírgula 2 2 3 6 2 2 2" xfId="14219" xr:uid="{7650E9DF-1A04-4F9C-B771-CE4F313B1189}"/>
    <cellStyle name="Vírgula 2 2 3 6 2 3" xfId="8180" xr:uid="{34F327FC-A83D-4D6B-B321-673205F3ECE7}"/>
    <cellStyle name="Vírgula 2 2 3 6 2 3 2" xfId="17233" xr:uid="{CC55B828-3541-47ED-80CD-01F68EE6020B}"/>
    <cellStyle name="Vírgula 2 2 3 6 2 4" xfId="11201" xr:uid="{A5646D86-F571-4497-891C-4D14AD293AF1}"/>
    <cellStyle name="Vírgula 2 2 3 6 3" xfId="3091" xr:uid="{83E8C160-EFED-4F32-B577-86B6D2C34E37}"/>
    <cellStyle name="Vírgula 2 2 3 6 3 2" xfId="6170" xr:uid="{357EACC0-C60A-488E-A60B-B96294448143}"/>
    <cellStyle name="Vírgula 2 2 3 6 3 2 2" xfId="15223" xr:uid="{F20A4F65-AE8F-4DB9-9B08-0DC9A969B111}"/>
    <cellStyle name="Vírgula 2 2 3 6 3 3" xfId="9184" xr:uid="{98907008-E8C2-4882-8E34-BA14ECD4C7A8}"/>
    <cellStyle name="Vírgula 2 2 3 6 3 3 2" xfId="18237" xr:uid="{13537759-54F2-430E-A938-0E3E69DB997E}"/>
    <cellStyle name="Vírgula 2 2 3 6 3 4" xfId="12205" xr:uid="{8B5DCEA3-4A1D-412C-97D3-1BB9B7990501}"/>
    <cellStyle name="Vírgula 2 2 3 6 4" xfId="4162" xr:uid="{80AD23A4-D9E6-407F-AFA0-D0ECD30DD8BF}"/>
    <cellStyle name="Vírgula 2 2 3 6 4 2" xfId="13215" xr:uid="{8E38CA1C-82D4-4D7F-91EC-371D6C8E26B1}"/>
    <cellStyle name="Vírgula 2 2 3 6 5" xfId="7176" xr:uid="{45B7B980-F2D3-4D40-8916-B62AD5EC7CB4}"/>
    <cellStyle name="Vírgula 2 2 3 6 5 2" xfId="16229" xr:uid="{EC4A1E00-CB13-412B-9580-355AE7DD6285}"/>
    <cellStyle name="Vírgula 2 2 3 6 6" xfId="10197" xr:uid="{67291C93-3892-419B-BC7F-91BADC32AB39}"/>
    <cellStyle name="Vírgula 2 2 3 7" xfId="1258" xr:uid="{27F7194B-AB44-4CFE-8502-3B0D30F5613A}"/>
    <cellStyle name="Vírgula 2 2 3 7 2" xfId="4337" xr:uid="{70CB4193-4AE7-4CD6-B4C4-644DDC8BCD56}"/>
    <cellStyle name="Vírgula 2 2 3 7 2 2" xfId="13390" xr:uid="{3A4F0655-5472-499C-8D07-1C808DF3D56F}"/>
    <cellStyle name="Vírgula 2 2 3 7 3" xfId="7351" xr:uid="{4510E117-B9E2-4A60-9107-70DBCEC1FFF0}"/>
    <cellStyle name="Vírgula 2 2 3 7 3 2" xfId="16404" xr:uid="{72247DB7-2373-4EFD-85AD-79EB4C71BAE3}"/>
    <cellStyle name="Vírgula 2 2 3 7 4" xfId="10372" xr:uid="{7A6A4FFD-4D88-4A4B-984F-2F442D775A2F}"/>
    <cellStyle name="Vírgula 2 2 3 8" xfId="2262" xr:uid="{5A3A9183-DEEE-4586-A0E0-D6268B05B000}"/>
    <cellStyle name="Vírgula 2 2 3 8 2" xfId="5341" xr:uid="{EC9AB1C5-2EB8-4147-8789-271E301A2FD1}"/>
    <cellStyle name="Vírgula 2 2 3 8 2 2" xfId="14394" xr:uid="{E7049528-F765-4626-A30C-C0AB32F39B72}"/>
    <cellStyle name="Vírgula 2 2 3 8 3" xfId="8355" xr:uid="{7F0F8AD6-51AB-460F-B707-D1FCC4250661}"/>
    <cellStyle name="Vírgula 2 2 3 8 3 2" xfId="17408" xr:uid="{F6F66394-42F1-4AAF-8CE5-4D167FDF68FD}"/>
    <cellStyle name="Vírgula 2 2 3 8 4" xfId="11376" xr:uid="{1EB4651D-7000-4917-9BBB-711E41BC1291}"/>
    <cellStyle name="Vírgula 2 2 3 9" xfId="3331" xr:uid="{A82E0500-AB1C-4DA2-B140-718AE569394E}"/>
    <cellStyle name="Vírgula 2 2 3 9 2" xfId="12384" xr:uid="{021C26DB-2626-4C33-B0A9-137F9EF356D0}"/>
    <cellStyle name="Vírgula 2 2 4" xfId="101" xr:uid="{02AD052A-4D23-485B-98C0-CDD690A0F545}"/>
    <cellStyle name="Vírgula 2 2 4 10" xfId="9373" xr:uid="{50188965-2578-43C0-B01C-DAF950796F69}"/>
    <cellStyle name="Vírgula 2 2 4 2" xfId="133" xr:uid="{0173AFBA-56FB-45AD-8E7A-77B0B2E214C7}"/>
    <cellStyle name="Vírgula 2 2 4 2 2" xfId="460" xr:uid="{AC33A8F0-7B24-4FB3-926E-96C347E25A89}"/>
    <cellStyle name="Vírgula 2 2 4 2 2 2" xfId="1084" xr:uid="{6A6FF971-34FF-4186-B886-36A6C60D4592}"/>
    <cellStyle name="Vírgula 2 2 4 2 2 2 2" xfId="2088" xr:uid="{F5E01A66-E134-482D-A282-3453614527D0}"/>
    <cellStyle name="Vírgula 2 2 4 2 2 2 2 2" xfId="5167" xr:uid="{12FC797D-25A5-4D39-8A40-3242BABD685E}"/>
    <cellStyle name="Vírgula 2 2 4 2 2 2 2 2 2" xfId="14220" xr:uid="{B0088B74-0DC9-4F36-A5BE-6AC05D220663}"/>
    <cellStyle name="Vírgula 2 2 4 2 2 2 2 3" xfId="8181" xr:uid="{91B856AF-084A-4C47-829B-F132856827FE}"/>
    <cellStyle name="Vírgula 2 2 4 2 2 2 2 3 2" xfId="17234" xr:uid="{BB05880D-4B1D-4C1C-9024-70E7D49EFB02}"/>
    <cellStyle name="Vírgula 2 2 4 2 2 2 2 4" xfId="11202" xr:uid="{C9367699-AC51-49C0-8BD2-CEB82CD7E37F}"/>
    <cellStyle name="Vírgula 2 2 4 2 2 2 3" xfId="3092" xr:uid="{F4A0796C-3AF0-4F75-AB87-AF65DF57ACBF}"/>
    <cellStyle name="Vírgula 2 2 4 2 2 2 3 2" xfId="6171" xr:uid="{26183A1A-9B3B-41A2-A74D-5264DD1B7757}"/>
    <cellStyle name="Vírgula 2 2 4 2 2 2 3 2 2" xfId="15224" xr:uid="{A8A6A492-B761-4CDE-A13B-3D1087D50F84}"/>
    <cellStyle name="Vírgula 2 2 4 2 2 2 3 3" xfId="9185" xr:uid="{13125F4B-FFA4-4F3A-AB11-D69C4A44780D}"/>
    <cellStyle name="Vírgula 2 2 4 2 2 2 3 3 2" xfId="18238" xr:uid="{A9951FB9-756F-4599-BA7F-269B4D241EEE}"/>
    <cellStyle name="Vírgula 2 2 4 2 2 2 3 4" xfId="12206" xr:uid="{B4907BC5-F29E-4FF0-B83F-2408D56F00F7}"/>
    <cellStyle name="Vírgula 2 2 4 2 2 2 4" xfId="4163" xr:uid="{61AE56AA-DF6B-4990-A053-3442C33358DB}"/>
    <cellStyle name="Vírgula 2 2 4 2 2 2 4 2" xfId="13216" xr:uid="{54271A90-B30B-4B4C-B1F7-8D1AFF4D26A6}"/>
    <cellStyle name="Vírgula 2 2 4 2 2 2 5" xfId="7177" xr:uid="{C4699547-8B3B-4DD7-B1B5-48ACFA37467F}"/>
    <cellStyle name="Vírgula 2 2 4 2 2 2 5 2" xfId="16230" xr:uid="{2C8B5B83-1285-4801-8FB1-0901C1DA63EE}"/>
    <cellStyle name="Vírgula 2 2 4 2 2 2 6" xfId="10198" xr:uid="{F6EF1A71-5673-44E2-AA6F-86B12C14EDCC}"/>
    <cellStyle name="Vírgula 2 2 4 2 2 3" xfId="1085" xr:uid="{E6263E4C-2C06-42A8-B998-F60BCFA0D7D4}"/>
    <cellStyle name="Vírgula 2 2 4 2 2 3 2" xfId="2089" xr:uid="{C04F5EA4-1896-48AE-BB71-82C45AD052BE}"/>
    <cellStyle name="Vírgula 2 2 4 2 2 3 2 2" xfId="5168" xr:uid="{12896A7A-70F5-4409-9067-24F4FBCA378A}"/>
    <cellStyle name="Vírgula 2 2 4 2 2 3 2 2 2" xfId="14221" xr:uid="{52B8F96E-D658-4E2B-8CF8-C373B5410E3E}"/>
    <cellStyle name="Vírgula 2 2 4 2 2 3 2 3" xfId="8182" xr:uid="{221A4D09-B34E-413C-896B-95CF8F581019}"/>
    <cellStyle name="Vírgula 2 2 4 2 2 3 2 3 2" xfId="17235" xr:uid="{E941BDF7-D482-4A4C-BB5C-A50C7C5762CF}"/>
    <cellStyle name="Vírgula 2 2 4 2 2 3 2 4" xfId="11203" xr:uid="{7E3E4778-3199-40F6-AEA0-F76232EB4FFF}"/>
    <cellStyle name="Vírgula 2 2 4 2 2 3 3" xfId="3093" xr:uid="{6D7ACD70-93D4-46E5-87C5-AD760FC30522}"/>
    <cellStyle name="Vírgula 2 2 4 2 2 3 3 2" xfId="6172" xr:uid="{04F65AB6-4660-44BB-8277-0F7174F65463}"/>
    <cellStyle name="Vírgula 2 2 4 2 2 3 3 2 2" xfId="15225" xr:uid="{ACF1EED0-0527-4BA8-9D9E-0C94596E5AB8}"/>
    <cellStyle name="Vírgula 2 2 4 2 2 3 3 3" xfId="9186" xr:uid="{3FDF64E6-117A-4581-BC6F-90999AF6AAED}"/>
    <cellStyle name="Vírgula 2 2 4 2 2 3 3 3 2" xfId="18239" xr:uid="{28BDA465-E540-4C33-B22B-802241844BF9}"/>
    <cellStyle name="Vírgula 2 2 4 2 2 3 3 4" xfId="12207" xr:uid="{E56EDB95-88C5-4C19-96C6-5E693A0EA5B1}"/>
    <cellStyle name="Vírgula 2 2 4 2 2 3 4" xfId="4164" xr:uid="{6FBAE018-ED9B-413B-944B-EED98BA07CB3}"/>
    <cellStyle name="Vírgula 2 2 4 2 2 3 4 2" xfId="13217" xr:uid="{AB569A69-EEFB-4D76-92A8-9249A6BFA561}"/>
    <cellStyle name="Vírgula 2 2 4 2 2 3 5" xfId="7178" xr:uid="{509959AE-AFAE-4BC5-AE7F-0D1875614A4B}"/>
    <cellStyle name="Vírgula 2 2 4 2 2 3 5 2" xfId="16231" xr:uid="{C20B84F5-BD98-4F2C-AA16-702BE1FCAD3B}"/>
    <cellStyle name="Vírgula 2 2 4 2 2 3 6" xfId="10199" xr:uid="{5626416C-CAF8-4B86-A735-4F06348CCC97}"/>
    <cellStyle name="Vírgula 2 2 4 2 2 4" xfId="1469" xr:uid="{73676B6F-7CCB-406B-B9DC-D3CEEC4E9CB1}"/>
    <cellStyle name="Vírgula 2 2 4 2 2 4 2" xfId="4548" xr:uid="{675BFCD2-87CD-4A49-B8EB-E2333C787CC8}"/>
    <cellStyle name="Vírgula 2 2 4 2 2 4 2 2" xfId="13601" xr:uid="{220820A6-F979-4732-9AFC-293685C70B4C}"/>
    <cellStyle name="Vírgula 2 2 4 2 2 4 3" xfId="7562" xr:uid="{A5503156-F86E-4BFE-B5F6-DB96ABC88F11}"/>
    <cellStyle name="Vírgula 2 2 4 2 2 4 3 2" xfId="16615" xr:uid="{556F7FD1-5057-45FF-8520-A471D633BE76}"/>
    <cellStyle name="Vírgula 2 2 4 2 2 4 4" xfId="10583" xr:uid="{6723EABA-DE52-422A-B9E6-68E37F9775D9}"/>
    <cellStyle name="Vírgula 2 2 4 2 2 5" xfId="2473" xr:uid="{0F55D449-30B8-4964-84AE-CFF8AC7743E6}"/>
    <cellStyle name="Vírgula 2 2 4 2 2 5 2" xfId="5552" xr:uid="{0D7F8A53-E230-49B7-A6C5-F8A311838B38}"/>
    <cellStyle name="Vírgula 2 2 4 2 2 5 2 2" xfId="14605" xr:uid="{F768C149-93D9-4BEF-BF75-9F1B263C3D13}"/>
    <cellStyle name="Vírgula 2 2 4 2 2 5 3" xfId="8566" xr:uid="{C324C845-BCCE-4C1B-A4F6-DC26C4DCAA6F}"/>
    <cellStyle name="Vírgula 2 2 4 2 2 5 3 2" xfId="17619" xr:uid="{73AD3016-D50D-4CE4-ABCF-5DE819B92C5F}"/>
    <cellStyle name="Vírgula 2 2 4 2 2 5 4" xfId="11587" xr:uid="{011ED3B0-710D-4D2A-B7A3-376BABEB0581}"/>
    <cellStyle name="Vírgula 2 2 4 2 2 6" xfId="3543" xr:uid="{42C013EF-01F4-4B5C-9658-2351A9ADA89B}"/>
    <cellStyle name="Vírgula 2 2 4 2 2 6 2" xfId="12596" xr:uid="{9E4FCC5E-2A57-4E78-A48F-817F7C9DFD8D}"/>
    <cellStyle name="Vírgula 2 2 4 2 2 7" xfId="6557" xr:uid="{F1204F9F-10EF-4B4D-917D-7AC16F52EEAF}"/>
    <cellStyle name="Vírgula 2 2 4 2 2 7 2" xfId="15610" xr:uid="{60396912-A8D3-4E9E-BD20-D2BED733FFC2}"/>
    <cellStyle name="Vírgula 2 2 4 2 2 8" xfId="9577" xr:uid="{CA42BE0B-DB30-4734-B40E-FC66B6C4D447}"/>
    <cellStyle name="Vírgula 2 2 4 2 3" xfId="1086" xr:uid="{56A776D0-FF8F-445B-82BD-AA49954F1ED0}"/>
    <cellStyle name="Vírgula 2 2 4 2 3 2" xfId="2090" xr:uid="{BE6EBF89-DD66-4E7E-AC99-EF4B9A34E2A0}"/>
    <cellStyle name="Vírgula 2 2 4 2 3 2 2" xfId="5169" xr:uid="{56B73E2F-A5B4-4603-A906-4A84827B42D0}"/>
    <cellStyle name="Vírgula 2 2 4 2 3 2 2 2" xfId="14222" xr:uid="{E4A6795F-6831-49F5-BE39-816254820803}"/>
    <cellStyle name="Vírgula 2 2 4 2 3 2 3" xfId="8183" xr:uid="{5D153CEF-F3F2-413D-AD74-4913F15095B8}"/>
    <cellStyle name="Vírgula 2 2 4 2 3 2 3 2" xfId="17236" xr:uid="{73125460-184E-4BAE-8C6F-ECEAC7B21A55}"/>
    <cellStyle name="Vírgula 2 2 4 2 3 2 4" xfId="11204" xr:uid="{12E378B4-31D5-43A5-B11C-F513B7D241A7}"/>
    <cellStyle name="Vírgula 2 2 4 2 3 3" xfId="3094" xr:uid="{76E4E2FD-4187-4876-AD11-24B1F8F4A52D}"/>
    <cellStyle name="Vírgula 2 2 4 2 3 3 2" xfId="6173" xr:uid="{A552E734-F05B-412D-8482-B5FF57C13708}"/>
    <cellStyle name="Vírgula 2 2 4 2 3 3 2 2" xfId="15226" xr:uid="{CAD6ADB3-DDEF-409C-BC89-51250AA50639}"/>
    <cellStyle name="Vírgula 2 2 4 2 3 3 3" xfId="9187" xr:uid="{ED047116-9BF1-4371-AC6D-A2F71A5B9748}"/>
    <cellStyle name="Vírgula 2 2 4 2 3 3 3 2" xfId="18240" xr:uid="{2F3B84EC-9D50-4AF5-9601-F42973D95D42}"/>
    <cellStyle name="Vírgula 2 2 4 2 3 3 4" xfId="12208" xr:uid="{A392321B-47AB-42BE-8F9E-71F5084C4DE0}"/>
    <cellStyle name="Vírgula 2 2 4 2 3 4" xfId="4165" xr:uid="{5858017F-EB71-4840-AEC4-97274FE329C2}"/>
    <cellStyle name="Vírgula 2 2 4 2 3 4 2" xfId="13218" xr:uid="{6F00BA44-D6AE-4128-993B-A9603E0704E6}"/>
    <cellStyle name="Vírgula 2 2 4 2 3 5" xfId="7179" xr:uid="{FD139E19-1FA0-443D-9217-1FBF50106FCD}"/>
    <cellStyle name="Vírgula 2 2 4 2 3 5 2" xfId="16232" xr:uid="{7C6E7C11-8072-42A3-A26D-AA42C48B95AD}"/>
    <cellStyle name="Vírgula 2 2 4 2 3 6" xfId="10200" xr:uid="{CFFEB5BE-449C-49EB-BFF7-14999E1E6F2B}"/>
    <cellStyle name="Vírgula 2 2 4 2 4" xfId="1087" xr:uid="{085722F2-B101-48E4-8621-49405DCCE15D}"/>
    <cellStyle name="Vírgula 2 2 4 2 4 2" xfId="2091" xr:uid="{7B24B2DD-0BBC-4277-9D4F-BEB47DA77895}"/>
    <cellStyle name="Vírgula 2 2 4 2 4 2 2" xfId="5170" xr:uid="{85A03BFE-9F31-4812-8BA3-E77F9D73F1F5}"/>
    <cellStyle name="Vírgula 2 2 4 2 4 2 2 2" xfId="14223" xr:uid="{EE2ABD90-AE6B-4928-B1D6-84D1A09A5B99}"/>
    <cellStyle name="Vírgula 2 2 4 2 4 2 3" xfId="8184" xr:uid="{AB132F6B-3A9D-4F7D-996B-4CAE97B0040F}"/>
    <cellStyle name="Vírgula 2 2 4 2 4 2 3 2" xfId="17237" xr:uid="{B4692600-C636-4CAA-BF4D-6FD5B27F585E}"/>
    <cellStyle name="Vírgula 2 2 4 2 4 2 4" xfId="11205" xr:uid="{9C4367E6-ED7D-4CA3-A6CF-DCB6CB080484}"/>
    <cellStyle name="Vírgula 2 2 4 2 4 3" xfId="3095" xr:uid="{51229E00-DD16-4D07-87C9-4CD3FF5DED70}"/>
    <cellStyle name="Vírgula 2 2 4 2 4 3 2" xfId="6174" xr:uid="{71577849-E460-4166-8B1E-7E5E7FA4A352}"/>
    <cellStyle name="Vírgula 2 2 4 2 4 3 2 2" xfId="15227" xr:uid="{CBE18EBF-E6CC-443A-ABF1-492D7DC454D0}"/>
    <cellStyle name="Vírgula 2 2 4 2 4 3 3" xfId="9188" xr:uid="{6FF4EFC0-9981-4C67-A087-4A00D1748182}"/>
    <cellStyle name="Vírgula 2 2 4 2 4 3 3 2" xfId="18241" xr:uid="{AF8F865D-E727-40F7-A1D7-1259515A2A12}"/>
    <cellStyle name="Vírgula 2 2 4 2 4 3 4" xfId="12209" xr:uid="{3DCB0E79-DE5E-4414-88E2-39F071CA3824}"/>
    <cellStyle name="Vírgula 2 2 4 2 4 4" xfId="4166" xr:uid="{1500633C-4D3F-421F-BDBA-38516F10E0CA}"/>
    <cellStyle name="Vírgula 2 2 4 2 4 4 2" xfId="13219" xr:uid="{7F400CB7-35D0-4F1A-91FE-8000B1649540}"/>
    <cellStyle name="Vírgula 2 2 4 2 4 5" xfId="7180" xr:uid="{3915CE86-68A1-4C45-BFEE-EECCCAA235C9}"/>
    <cellStyle name="Vírgula 2 2 4 2 4 5 2" xfId="16233" xr:uid="{12542D39-A53B-4EA2-8C52-FBCF65894E4C}"/>
    <cellStyle name="Vírgula 2 2 4 2 4 6" xfId="10201" xr:uid="{00E704CD-F2E8-4EDF-B697-4027D9EEA453}"/>
    <cellStyle name="Vírgula 2 2 4 2 5" xfId="1298" xr:uid="{9429F22A-706B-445C-8AAB-1F6A91FAB27A}"/>
    <cellStyle name="Vírgula 2 2 4 2 5 2" xfId="4377" xr:uid="{C1D87607-374C-4363-884D-B0F554014F14}"/>
    <cellStyle name="Vírgula 2 2 4 2 5 2 2" xfId="13430" xr:uid="{BA22CF28-B440-44FD-8F0B-7D6A7955DADC}"/>
    <cellStyle name="Vírgula 2 2 4 2 5 3" xfId="7391" xr:uid="{BEC6CBA9-903C-4633-A74F-1622045C84BD}"/>
    <cellStyle name="Vírgula 2 2 4 2 5 3 2" xfId="16444" xr:uid="{A54FC749-F58B-4527-8D6D-617A7A791004}"/>
    <cellStyle name="Vírgula 2 2 4 2 5 4" xfId="10412" xr:uid="{D05C9891-F348-4F1B-B3E7-1AD7B4236872}"/>
    <cellStyle name="Vírgula 2 2 4 2 6" xfId="2302" xr:uid="{F7D106C5-2392-4DC6-AE33-0E4F50528819}"/>
    <cellStyle name="Vírgula 2 2 4 2 6 2" xfId="5381" xr:uid="{3D74118E-B6D7-441C-A2F7-507B72D9C4EF}"/>
    <cellStyle name="Vírgula 2 2 4 2 6 2 2" xfId="14434" xr:uid="{D98D7E5D-B3AF-4D9A-BB2E-21AAD35FB697}"/>
    <cellStyle name="Vírgula 2 2 4 2 6 3" xfId="8395" xr:uid="{E67667FC-D873-4631-A4D9-CC86D1FFF82A}"/>
    <cellStyle name="Vírgula 2 2 4 2 6 3 2" xfId="17448" xr:uid="{97F9BB77-597E-4FD2-BDF8-AAF58C72AEFE}"/>
    <cellStyle name="Vírgula 2 2 4 2 6 4" xfId="11416" xr:uid="{63E2C9D0-B560-49E7-9625-E0B2E37ED431}"/>
    <cellStyle name="Vírgula 2 2 4 2 7" xfId="3371" xr:uid="{6EA98792-29D2-4F01-AB1A-699A7771A66A}"/>
    <cellStyle name="Vírgula 2 2 4 2 7 2" xfId="12424" xr:uid="{CA7DE5E9-C6AB-41D7-8A2D-CC0FA5606E99}"/>
    <cellStyle name="Vírgula 2 2 4 2 8" xfId="6385" xr:uid="{DCAC1A80-D47E-47E7-AD87-F1031E5827B5}"/>
    <cellStyle name="Vírgula 2 2 4 2 8 2" xfId="15438" xr:uid="{4B5FAF37-312D-48CB-957F-C9F1FF4245B8}"/>
    <cellStyle name="Vírgula 2 2 4 2 9" xfId="9405" xr:uid="{E0B4789B-8728-4E49-82F2-624F10476CFB}"/>
    <cellStyle name="Vírgula 2 2 4 3" xfId="428" xr:uid="{B84FBC0C-6F01-429E-A4B5-807884B79548}"/>
    <cellStyle name="Vírgula 2 2 4 3 2" xfId="1088" xr:uid="{A2FDBEF2-26DE-4BD6-AA07-2D01FE3E87F3}"/>
    <cellStyle name="Vírgula 2 2 4 3 2 2" xfId="2092" xr:uid="{B0AE522D-811F-4D4E-9063-9A493E600B6C}"/>
    <cellStyle name="Vírgula 2 2 4 3 2 2 2" xfId="5171" xr:uid="{BBADD84C-D412-45B9-B11E-E81DB74D608C}"/>
    <cellStyle name="Vírgula 2 2 4 3 2 2 2 2" xfId="14224" xr:uid="{9179FB57-AB55-4941-8C15-C1567648579C}"/>
    <cellStyle name="Vírgula 2 2 4 3 2 2 3" xfId="8185" xr:uid="{58FEDBB7-B7B9-4A5F-A5E0-A80274A49890}"/>
    <cellStyle name="Vírgula 2 2 4 3 2 2 3 2" xfId="17238" xr:uid="{D93669D7-131F-4421-8B03-800B09CD84C1}"/>
    <cellStyle name="Vírgula 2 2 4 3 2 2 4" xfId="11206" xr:uid="{50B33484-7477-482A-81A8-829DDB0FEC08}"/>
    <cellStyle name="Vírgula 2 2 4 3 2 3" xfId="3096" xr:uid="{1F2C263B-1227-4F43-B051-E57681E999ED}"/>
    <cellStyle name="Vírgula 2 2 4 3 2 3 2" xfId="6175" xr:uid="{994C49AD-AE93-4414-A4C5-07D9852DDF7E}"/>
    <cellStyle name="Vírgula 2 2 4 3 2 3 2 2" xfId="15228" xr:uid="{C590B3CD-3897-472A-A69D-E63BF785411C}"/>
    <cellStyle name="Vírgula 2 2 4 3 2 3 3" xfId="9189" xr:uid="{C2E1582A-2D3E-4970-94D9-68CAFEE77B90}"/>
    <cellStyle name="Vírgula 2 2 4 3 2 3 3 2" xfId="18242" xr:uid="{74033B92-E3F4-465E-901D-147EE62AC304}"/>
    <cellStyle name="Vírgula 2 2 4 3 2 3 4" xfId="12210" xr:uid="{CB1447F1-8C8F-4E56-89D6-22EEE3DE74C1}"/>
    <cellStyle name="Vírgula 2 2 4 3 2 4" xfId="4167" xr:uid="{27B2AE72-22DD-4DA7-94F4-2272555669F7}"/>
    <cellStyle name="Vírgula 2 2 4 3 2 4 2" xfId="13220" xr:uid="{0C40BC37-E738-472D-96D9-F53DE79023D2}"/>
    <cellStyle name="Vírgula 2 2 4 3 2 5" xfId="7181" xr:uid="{C5060738-23D8-4F3F-8956-4140F47F4367}"/>
    <cellStyle name="Vírgula 2 2 4 3 2 5 2" xfId="16234" xr:uid="{CE566DB7-E808-40EA-B5AC-74A713C87E7F}"/>
    <cellStyle name="Vírgula 2 2 4 3 2 6" xfId="10202" xr:uid="{B481829E-0F1A-4531-83E0-6464696817BA}"/>
    <cellStyle name="Vírgula 2 2 4 3 3" xfId="1089" xr:uid="{B055AA53-50B2-4429-BDBE-43732B0FE5AE}"/>
    <cellStyle name="Vírgula 2 2 4 3 3 2" xfId="2093" xr:uid="{D901F0B0-6F35-4CC1-A1BD-B6292796A059}"/>
    <cellStyle name="Vírgula 2 2 4 3 3 2 2" xfId="5172" xr:uid="{FF595049-5CA5-4437-B080-37586FF217F7}"/>
    <cellStyle name="Vírgula 2 2 4 3 3 2 2 2" xfId="14225" xr:uid="{21E9C0F0-7FE9-41DB-9031-8294E0F0FF21}"/>
    <cellStyle name="Vírgula 2 2 4 3 3 2 3" xfId="8186" xr:uid="{5E0A30E3-980E-47DC-BC0B-DD28674CD3AF}"/>
    <cellStyle name="Vírgula 2 2 4 3 3 2 3 2" xfId="17239" xr:uid="{BB43475E-B27C-4429-AA8D-563D837EB5BA}"/>
    <cellStyle name="Vírgula 2 2 4 3 3 2 4" xfId="11207" xr:uid="{E58AFBAD-8E2F-4799-9B85-304555DBA6EC}"/>
    <cellStyle name="Vírgula 2 2 4 3 3 3" xfId="3097" xr:uid="{F9734977-03E8-4B2D-9A36-590BF1D4ADBC}"/>
    <cellStyle name="Vírgula 2 2 4 3 3 3 2" xfId="6176" xr:uid="{02DF4212-6B7D-401F-9249-49504C7D80E9}"/>
    <cellStyle name="Vírgula 2 2 4 3 3 3 2 2" xfId="15229" xr:uid="{271A6243-5947-4DD3-A2E2-3D5CBA482CC0}"/>
    <cellStyle name="Vírgula 2 2 4 3 3 3 3" xfId="9190" xr:uid="{044FB164-2F3C-4EC0-8F98-67E855298D8F}"/>
    <cellStyle name="Vírgula 2 2 4 3 3 3 3 2" xfId="18243" xr:uid="{4ABF43CA-189F-46B4-B6E5-1E6A4140279E}"/>
    <cellStyle name="Vírgula 2 2 4 3 3 3 4" xfId="12211" xr:uid="{4C701BB7-0D95-400A-B277-F7E530BEDD17}"/>
    <cellStyle name="Vírgula 2 2 4 3 3 4" xfId="4168" xr:uid="{BA69C54D-A640-4398-A35C-8A02783DD967}"/>
    <cellStyle name="Vírgula 2 2 4 3 3 4 2" xfId="13221" xr:uid="{20F981A0-FEAB-4DEA-AE82-9AFEDC719AE5}"/>
    <cellStyle name="Vírgula 2 2 4 3 3 5" xfId="7182" xr:uid="{C8923F09-29D4-45FF-9458-6C4D7AA94266}"/>
    <cellStyle name="Vírgula 2 2 4 3 3 5 2" xfId="16235" xr:uid="{333F629A-4B2F-47D0-B2DF-3D5E1B4C6630}"/>
    <cellStyle name="Vírgula 2 2 4 3 3 6" xfId="10203" xr:uid="{DB369CC3-DBE5-49DE-AF48-928A4A72E56F}"/>
    <cellStyle name="Vírgula 2 2 4 3 4" xfId="1437" xr:uid="{910DA118-71F3-4366-98CB-8A9349F649F1}"/>
    <cellStyle name="Vírgula 2 2 4 3 4 2" xfId="4516" xr:uid="{A7751F1B-8EDF-4241-9C34-0E317A365A37}"/>
    <cellStyle name="Vírgula 2 2 4 3 4 2 2" xfId="13569" xr:uid="{086A3878-C1D8-493B-9EA9-B233A3251A0F}"/>
    <cellStyle name="Vírgula 2 2 4 3 4 3" xfId="7530" xr:uid="{30385926-724B-4642-B146-C75E4E920445}"/>
    <cellStyle name="Vírgula 2 2 4 3 4 3 2" xfId="16583" xr:uid="{9CBE91CA-36AC-4E96-924F-192196C60246}"/>
    <cellStyle name="Vírgula 2 2 4 3 4 4" xfId="10551" xr:uid="{42948D7C-198B-41FF-8EC9-EABF1F060B04}"/>
    <cellStyle name="Vírgula 2 2 4 3 5" xfId="2441" xr:uid="{04E502F9-F557-44A8-8612-F6AFFE7369EF}"/>
    <cellStyle name="Vírgula 2 2 4 3 5 2" xfId="5520" xr:uid="{0B4CBA82-39BE-4AA9-BD42-1F7B0B7C90E6}"/>
    <cellStyle name="Vírgula 2 2 4 3 5 2 2" xfId="14573" xr:uid="{EC08F33D-A2D6-4702-85D3-4DF1C704ADD8}"/>
    <cellStyle name="Vírgula 2 2 4 3 5 3" xfId="8534" xr:uid="{6A0B338A-8690-4F79-A437-90BD93AA9E0C}"/>
    <cellStyle name="Vírgula 2 2 4 3 5 3 2" xfId="17587" xr:uid="{9CDABA2A-6E32-47D9-92D4-3F5660F2E200}"/>
    <cellStyle name="Vírgula 2 2 4 3 5 4" xfId="11555" xr:uid="{D40A9A22-317D-4D8B-A504-1F439B76CB76}"/>
    <cellStyle name="Vírgula 2 2 4 3 6" xfId="3511" xr:uid="{6E115512-FA28-41C7-B78F-E30F11CA309F}"/>
    <cellStyle name="Vírgula 2 2 4 3 6 2" xfId="12564" xr:uid="{4859852D-6243-4AE1-8D29-5DEB625E7E21}"/>
    <cellStyle name="Vírgula 2 2 4 3 7" xfId="6525" xr:uid="{6F2F31B8-5E2C-418D-996D-BB9DA16C636F}"/>
    <cellStyle name="Vírgula 2 2 4 3 7 2" xfId="15578" xr:uid="{607E1840-4A06-4DB3-8DA6-250DC6B025B4}"/>
    <cellStyle name="Vírgula 2 2 4 3 8" xfId="9545" xr:uid="{30C0E26B-C4EE-4341-BA2F-5A19191C971A}"/>
    <cellStyle name="Vírgula 2 2 4 4" xfId="1090" xr:uid="{DA9DAD98-A28D-487F-A291-1DDEFF39AFC2}"/>
    <cellStyle name="Vírgula 2 2 4 4 2" xfId="2094" xr:uid="{94C4E434-4B9D-4225-9E98-4AB376D0CA2C}"/>
    <cellStyle name="Vírgula 2 2 4 4 2 2" xfId="5173" xr:uid="{3431319C-3B97-4EF1-A3E0-78FA6D36432C}"/>
    <cellStyle name="Vírgula 2 2 4 4 2 2 2" xfId="14226" xr:uid="{426C842C-7E98-411C-927D-14F55DA1C9B3}"/>
    <cellStyle name="Vírgula 2 2 4 4 2 3" xfId="8187" xr:uid="{429A3B3B-49E8-450E-A452-8DCA3E53998E}"/>
    <cellStyle name="Vírgula 2 2 4 4 2 3 2" xfId="17240" xr:uid="{7887B6D7-2757-4B04-A489-AEE10CD8384C}"/>
    <cellStyle name="Vírgula 2 2 4 4 2 4" xfId="11208" xr:uid="{2ECFA6F3-F7DC-4DE6-8B70-714A772E0EBE}"/>
    <cellStyle name="Vírgula 2 2 4 4 3" xfId="3098" xr:uid="{69C780BE-3634-4B75-A714-EC5AECC33FAC}"/>
    <cellStyle name="Vírgula 2 2 4 4 3 2" xfId="6177" xr:uid="{BA54A508-A4A3-4C7D-9304-3E36AD0DC589}"/>
    <cellStyle name="Vírgula 2 2 4 4 3 2 2" xfId="15230" xr:uid="{CDBB9AC8-8DC8-472B-A5BA-C758FF0584A7}"/>
    <cellStyle name="Vírgula 2 2 4 4 3 3" xfId="9191" xr:uid="{C524FF16-A2E2-40FA-8319-96C3C7480C28}"/>
    <cellStyle name="Vírgula 2 2 4 4 3 3 2" xfId="18244" xr:uid="{FF5E3F71-DD07-4978-A9DC-67F5F2F92449}"/>
    <cellStyle name="Vírgula 2 2 4 4 3 4" xfId="12212" xr:uid="{29C057EE-A300-4FE8-A005-1997F2F4723A}"/>
    <cellStyle name="Vírgula 2 2 4 4 4" xfId="4169" xr:uid="{6C0B6EC8-963B-45AF-A47A-329494287310}"/>
    <cellStyle name="Vírgula 2 2 4 4 4 2" xfId="13222" xr:uid="{4DC142C9-EE1C-4EDC-BAB4-77B68FF8A757}"/>
    <cellStyle name="Vírgula 2 2 4 4 5" xfId="7183" xr:uid="{78713E10-4CCB-4D23-B30B-00B8223A624E}"/>
    <cellStyle name="Vírgula 2 2 4 4 5 2" xfId="16236" xr:uid="{B76F76E8-A56B-42B6-97DB-8C41A0F2FCB6}"/>
    <cellStyle name="Vírgula 2 2 4 4 6" xfId="10204" xr:uid="{52949DCA-2695-42D1-BBC1-A5377B20C29D}"/>
    <cellStyle name="Vírgula 2 2 4 5" xfId="1091" xr:uid="{848E69FE-DF3A-4F0E-85FA-FA29A369826A}"/>
    <cellStyle name="Vírgula 2 2 4 5 2" xfId="2095" xr:uid="{BE3A8257-A0E0-4A28-BF4D-44B0CBE07000}"/>
    <cellStyle name="Vírgula 2 2 4 5 2 2" xfId="5174" xr:uid="{11951833-CBB2-4E70-8ADC-34466EE12AEE}"/>
    <cellStyle name="Vírgula 2 2 4 5 2 2 2" xfId="14227" xr:uid="{C494A557-6959-48FB-AA5D-3B8FEA5B777E}"/>
    <cellStyle name="Vírgula 2 2 4 5 2 3" xfId="8188" xr:uid="{C8BCCCD5-FAE1-4274-8885-859BD49D11EA}"/>
    <cellStyle name="Vírgula 2 2 4 5 2 3 2" xfId="17241" xr:uid="{30232F7C-3015-4E8D-AB10-CEEE62578E27}"/>
    <cellStyle name="Vírgula 2 2 4 5 2 4" xfId="11209" xr:uid="{BE0DC5A9-1667-41C0-A932-4048360041A4}"/>
    <cellStyle name="Vírgula 2 2 4 5 3" xfId="3099" xr:uid="{16972954-C1E7-4C30-BB99-C2B3749D8284}"/>
    <cellStyle name="Vírgula 2 2 4 5 3 2" xfId="6178" xr:uid="{53FD8E77-B50A-428B-8A54-FE2DAC320BB7}"/>
    <cellStyle name="Vírgula 2 2 4 5 3 2 2" xfId="15231" xr:uid="{B57FF1A9-17FF-460B-8BA3-54E860687130}"/>
    <cellStyle name="Vírgula 2 2 4 5 3 3" xfId="9192" xr:uid="{B5E0E327-1575-4F27-A30D-6469B4EB0A89}"/>
    <cellStyle name="Vírgula 2 2 4 5 3 3 2" xfId="18245" xr:uid="{12A363B0-AF57-44BE-A120-B2522F2E2828}"/>
    <cellStyle name="Vírgula 2 2 4 5 3 4" xfId="12213" xr:uid="{06431326-F106-4010-AD48-42A880A1CCD6}"/>
    <cellStyle name="Vírgula 2 2 4 5 4" xfId="4170" xr:uid="{397FE92B-20A9-4541-842F-5112E8EA4A1A}"/>
    <cellStyle name="Vírgula 2 2 4 5 4 2" xfId="13223" xr:uid="{6E3D3391-9BEB-4A00-898A-372EFE00C8A5}"/>
    <cellStyle name="Vírgula 2 2 4 5 5" xfId="7184" xr:uid="{97E3E684-A9ED-47B1-872F-84F19D8E5172}"/>
    <cellStyle name="Vírgula 2 2 4 5 5 2" xfId="16237" xr:uid="{10436AB6-935D-40C9-8603-74B4E44E745B}"/>
    <cellStyle name="Vírgula 2 2 4 5 6" xfId="10205" xr:uid="{59080ABD-2870-4AD2-AC85-6BBD196DB7ED}"/>
    <cellStyle name="Vírgula 2 2 4 6" xfId="1266" xr:uid="{68377036-F4B6-433C-AFF3-CBA098A1C9BE}"/>
    <cellStyle name="Vírgula 2 2 4 6 2" xfId="4345" xr:uid="{CDEB070F-008C-463E-B00A-FED5F21E3CB0}"/>
    <cellStyle name="Vírgula 2 2 4 6 2 2" xfId="13398" xr:uid="{12440A75-F67E-4279-8C35-DD2DAB879370}"/>
    <cellStyle name="Vírgula 2 2 4 6 3" xfId="7359" xr:uid="{F4486178-528A-4255-9452-E906F92EF1F7}"/>
    <cellStyle name="Vírgula 2 2 4 6 3 2" xfId="16412" xr:uid="{749B1B25-738E-461B-8ACA-FE5C0DE2D75D}"/>
    <cellStyle name="Vírgula 2 2 4 6 4" xfId="10380" xr:uid="{6141DF28-9EF0-4F5D-85B1-0D2C61A0C7C7}"/>
    <cellStyle name="Vírgula 2 2 4 7" xfId="2270" xr:uid="{18B8547B-93F4-47B8-BD04-BC2827ED219D}"/>
    <cellStyle name="Vírgula 2 2 4 7 2" xfId="5349" xr:uid="{E21F6868-E19D-4533-85E5-429849B8DE1A}"/>
    <cellStyle name="Vírgula 2 2 4 7 2 2" xfId="14402" xr:uid="{0731FEFA-FAE5-4A98-AC5C-EB625B6CEEBE}"/>
    <cellStyle name="Vírgula 2 2 4 7 3" xfId="8363" xr:uid="{5EDA218A-7141-4FAC-A427-CBEFBBB516DB}"/>
    <cellStyle name="Vírgula 2 2 4 7 3 2" xfId="17416" xr:uid="{B845DA3C-7F2A-4436-B302-2F1F7A15A5CC}"/>
    <cellStyle name="Vírgula 2 2 4 7 4" xfId="11384" xr:uid="{2A3043F8-5DB8-4E6A-BE01-C6125DEF2152}"/>
    <cellStyle name="Vírgula 2 2 4 8" xfId="3339" xr:uid="{5554BA60-C9EE-43AE-9A6E-0D088081D51E}"/>
    <cellStyle name="Vírgula 2 2 4 8 2" xfId="12392" xr:uid="{22BB1404-5DE1-4A5F-ABB5-859450B4E6C4}"/>
    <cellStyle name="Vírgula 2 2 4 9" xfId="6353" xr:uid="{D47A40FD-9495-4C83-BA51-05B79AA8ACD3}"/>
    <cellStyle name="Vírgula 2 2 4 9 2" xfId="15406" xr:uid="{14C8A710-9F4C-4593-83ED-AA6FC6783259}"/>
    <cellStyle name="Vírgula 2 2 5" xfId="117" xr:uid="{02223D9D-B55D-4889-9E09-39E694DC04D2}"/>
    <cellStyle name="Vírgula 2 2 5 2" xfId="444" xr:uid="{AF6671FF-482F-4986-9843-27B4171CF73D}"/>
    <cellStyle name="Vírgula 2 2 5 2 2" xfId="1092" xr:uid="{BF580B32-860D-4ADF-99D0-1392E186F4CB}"/>
    <cellStyle name="Vírgula 2 2 5 2 2 2" xfId="2096" xr:uid="{C43FC907-5F1D-4727-B3DD-2B493494EDA5}"/>
    <cellStyle name="Vírgula 2 2 5 2 2 2 2" xfId="5175" xr:uid="{2ECCAFDB-5BC9-4B64-ABE8-2C02394DD7DB}"/>
    <cellStyle name="Vírgula 2 2 5 2 2 2 2 2" xfId="14228" xr:uid="{4575BC15-F1D5-4E83-BB91-1419AFC9E4CB}"/>
    <cellStyle name="Vírgula 2 2 5 2 2 2 3" xfId="8189" xr:uid="{69AE5CDB-F4DE-423A-8E98-C978D78A90C5}"/>
    <cellStyle name="Vírgula 2 2 5 2 2 2 3 2" xfId="17242" xr:uid="{9383DFD9-1EBD-4592-AB85-5F60C96F0D9F}"/>
    <cellStyle name="Vírgula 2 2 5 2 2 2 4" xfId="11210" xr:uid="{B80C2DD5-64FC-4B05-8914-E3ACDBDF4A33}"/>
    <cellStyle name="Vírgula 2 2 5 2 2 3" xfId="3100" xr:uid="{2C3DD1C4-EE7B-4D59-9C0F-FDD50BD02E47}"/>
    <cellStyle name="Vírgula 2 2 5 2 2 3 2" xfId="6179" xr:uid="{B67ADA53-7159-42DF-A407-51416E816A84}"/>
    <cellStyle name="Vírgula 2 2 5 2 2 3 2 2" xfId="15232" xr:uid="{1E5BAC1C-1C43-4539-AD0E-1B4939FD994F}"/>
    <cellStyle name="Vírgula 2 2 5 2 2 3 3" xfId="9193" xr:uid="{10426C5B-9195-4319-A982-48367A48CA89}"/>
    <cellStyle name="Vírgula 2 2 5 2 2 3 3 2" xfId="18246" xr:uid="{49FEC00F-7530-4B06-9485-5D9CB0B1ACAD}"/>
    <cellStyle name="Vírgula 2 2 5 2 2 3 4" xfId="12214" xr:uid="{BD47CDCF-3576-435B-B13F-5FDE129D70DF}"/>
    <cellStyle name="Vírgula 2 2 5 2 2 4" xfId="4171" xr:uid="{E36A0CCB-F691-4362-A607-6B4A2F978240}"/>
    <cellStyle name="Vírgula 2 2 5 2 2 4 2" xfId="13224" xr:uid="{F99BC687-F6FD-46A0-BE15-96D5714CE483}"/>
    <cellStyle name="Vírgula 2 2 5 2 2 5" xfId="7185" xr:uid="{E6B94C21-8402-4B67-B7FF-9018A5659756}"/>
    <cellStyle name="Vírgula 2 2 5 2 2 5 2" xfId="16238" xr:uid="{AEB6DA52-02DC-4D08-B108-5C36B397365B}"/>
    <cellStyle name="Vírgula 2 2 5 2 2 6" xfId="10206" xr:uid="{5614A761-15C7-4A2B-9443-282C83D8F09A}"/>
    <cellStyle name="Vírgula 2 2 5 2 3" xfId="1093" xr:uid="{8C55AC72-60A5-47CC-B6A3-10407C0E5108}"/>
    <cellStyle name="Vírgula 2 2 5 2 3 2" xfId="2097" xr:uid="{BDCB2F9A-2406-4336-83C9-CF4DB406EA79}"/>
    <cellStyle name="Vírgula 2 2 5 2 3 2 2" xfId="5176" xr:uid="{51037D70-225C-4A0E-9D07-70C3E2E2E88D}"/>
    <cellStyle name="Vírgula 2 2 5 2 3 2 2 2" xfId="14229" xr:uid="{04210B50-1194-493A-B589-5FD7E1D6BC16}"/>
    <cellStyle name="Vírgula 2 2 5 2 3 2 3" xfId="8190" xr:uid="{EAB2E51B-8998-4413-9449-8F76B4FD8A2C}"/>
    <cellStyle name="Vírgula 2 2 5 2 3 2 3 2" xfId="17243" xr:uid="{9AE536BF-EC31-4ABE-BE5C-563FEB5EDC6F}"/>
    <cellStyle name="Vírgula 2 2 5 2 3 2 4" xfId="11211" xr:uid="{0384E3FC-E2AD-43A0-806B-D9A94A162E16}"/>
    <cellStyle name="Vírgula 2 2 5 2 3 3" xfId="3101" xr:uid="{69052081-0C0B-4687-B789-65A4C6358AF4}"/>
    <cellStyle name="Vírgula 2 2 5 2 3 3 2" xfId="6180" xr:uid="{D347295A-7FAB-422F-8EDC-EFF1DAABAF02}"/>
    <cellStyle name="Vírgula 2 2 5 2 3 3 2 2" xfId="15233" xr:uid="{AB81754A-2531-4AAD-8763-D177ED81A81F}"/>
    <cellStyle name="Vírgula 2 2 5 2 3 3 3" xfId="9194" xr:uid="{F5965217-B98F-4FE3-B12F-2161DEE0BD35}"/>
    <cellStyle name="Vírgula 2 2 5 2 3 3 3 2" xfId="18247" xr:uid="{BCDEE4F9-D1EB-4639-9A5C-11767FA84D16}"/>
    <cellStyle name="Vírgula 2 2 5 2 3 3 4" xfId="12215" xr:uid="{EB98B1D6-CCF4-4687-8EAE-46735E4525D7}"/>
    <cellStyle name="Vírgula 2 2 5 2 3 4" xfId="4172" xr:uid="{6E7A1F9C-00C9-49EC-89C9-21BC3E3AEA88}"/>
    <cellStyle name="Vírgula 2 2 5 2 3 4 2" xfId="13225" xr:uid="{62F7FC68-5511-492A-A9C4-D8470E049EFA}"/>
    <cellStyle name="Vírgula 2 2 5 2 3 5" xfId="7186" xr:uid="{91C8BB4D-A553-4A97-815D-A6C1739CA4FF}"/>
    <cellStyle name="Vírgula 2 2 5 2 3 5 2" xfId="16239" xr:uid="{366C37C8-2127-4470-B84C-E3A35C4932CD}"/>
    <cellStyle name="Vírgula 2 2 5 2 3 6" xfId="10207" xr:uid="{8F675097-5B0B-41A4-B1B5-31B983AB514B}"/>
    <cellStyle name="Vírgula 2 2 5 2 4" xfId="1453" xr:uid="{9899A902-CCD1-4DA7-B395-63DF49E735DF}"/>
    <cellStyle name="Vírgula 2 2 5 2 4 2" xfId="4532" xr:uid="{E0099A6F-7F79-4F90-A22E-AD8ABDD52CDC}"/>
    <cellStyle name="Vírgula 2 2 5 2 4 2 2" xfId="13585" xr:uid="{D02E1843-F663-4F03-B80F-2996363837CF}"/>
    <cellStyle name="Vírgula 2 2 5 2 4 3" xfId="7546" xr:uid="{7D5565B7-01DD-4D9A-AB0A-634AF2452D59}"/>
    <cellStyle name="Vírgula 2 2 5 2 4 3 2" xfId="16599" xr:uid="{86535712-286D-45C1-8888-A0953036CDA8}"/>
    <cellStyle name="Vírgula 2 2 5 2 4 4" xfId="10567" xr:uid="{153CADE9-4EA6-4F91-AB6D-8800B09A7569}"/>
    <cellStyle name="Vírgula 2 2 5 2 5" xfId="2457" xr:uid="{7A11F539-0DF7-485C-8F27-0C61DF0DC15D}"/>
    <cellStyle name="Vírgula 2 2 5 2 5 2" xfId="5536" xr:uid="{6641C27C-4A0F-43B5-8A45-D07921A759A9}"/>
    <cellStyle name="Vírgula 2 2 5 2 5 2 2" xfId="14589" xr:uid="{629C57A6-F471-479D-8BF5-5D53C607F490}"/>
    <cellStyle name="Vírgula 2 2 5 2 5 3" xfId="8550" xr:uid="{AC4FDAF9-8140-40C1-9938-7F08F749D3B6}"/>
    <cellStyle name="Vírgula 2 2 5 2 5 3 2" xfId="17603" xr:uid="{05D3D632-8782-4BB9-A5EC-6C3B95CD64CB}"/>
    <cellStyle name="Vírgula 2 2 5 2 5 4" xfId="11571" xr:uid="{10F90C3B-7E99-4BBD-B103-B3E601D1AE2A}"/>
    <cellStyle name="Vírgula 2 2 5 2 6" xfId="3527" xr:uid="{01D0B410-8329-4C0E-8E26-B9FA41206A47}"/>
    <cellStyle name="Vírgula 2 2 5 2 6 2" xfId="12580" xr:uid="{BF4C4C87-4EAE-4805-B80C-10CF53729DE3}"/>
    <cellStyle name="Vírgula 2 2 5 2 7" xfId="6541" xr:uid="{9BC1974C-6638-4064-93B5-0640C6514672}"/>
    <cellStyle name="Vírgula 2 2 5 2 7 2" xfId="15594" xr:uid="{936AAA5D-EE7C-474B-8AC3-3F671D3DFA6C}"/>
    <cellStyle name="Vírgula 2 2 5 2 8" xfId="9561" xr:uid="{ADCE804F-E62C-410E-81F4-BCA206892EFD}"/>
    <cellStyle name="Vírgula 2 2 5 3" xfId="1094" xr:uid="{9CA8C69E-024F-4D64-A299-855EB95CBDA3}"/>
    <cellStyle name="Vírgula 2 2 5 3 2" xfId="2098" xr:uid="{064653DE-8D3F-471E-A91A-8BB080CA44BF}"/>
    <cellStyle name="Vírgula 2 2 5 3 2 2" xfId="5177" xr:uid="{F43367A8-7CEC-41FD-9B9B-915E50988E68}"/>
    <cellStyle name="Vírgula 2 2 5 3 2 2 2" xfId="14230" xr:uid="{DA2BBFA4-5111-46AA-A6BF-E637F3A20A3F}"/>
    <cellStyle name="Vírgula 2 2 5 3 2 3" xfId="8191" xr:uid="{69350FBD-0D13-4588-A737-D25436D0E7DE}"/>
    <cellStyle name="Vírgula 2 2 5 3 2 3 2" xfId="17244" xr:uid="{99393617-D21E-401A-BA06-7F05F998D348}"/>
    <cellStyle name="Vírgula 2 2 5 3 2 4" xfId="11212" xr:uid="{6DFF79F6-30F3-4696-806B-F85C06164F86}"/>
    <cellStyle name="Vírgula 2 2 5 3 3" xfId="3102" xr:uid="{F6D696CA-8CD2-4C4F-9D71-CB999F5BF959}"/>
    <cellStyle name="Vírgula 2 2 5 3 3 2" xfId="6181" xr:uid="{46D73E61-020E-40F4-8833-4DC9B5C106C5}"/>
    <cellStyle name="Vírgula 2 2 5 3 3 2 2" xfId="15234" xr:uid="{ABD734DE-1B32-44C7-AB1B-E3CC68F8D29C}"/>
    <cellStyle name="Vírgula 2 2 5 3 3 3" xfId="9195" xr:uid="{7B46F42A-CE34-4E29-868B-1ADE9DED53E0}"/>
    <cellStyle name="Vírgula 2 2 5 3 3 3 2" xfId="18248" xr:uid="{458FD8D9-7065-464C-ADA4-5364C306B3D5}"/>
    <cellStyle name="Vírgula 2 2 5 3 3 4" xfId="12216" xr:uid="{D01C52F5-013C-4CA5-B689-4F60A74BD040}"/>
    <cellStyle name="Vírgula 2 2 5 3 4" xfId="4173" xr:uid="{CA1925B3-2DD2-4A94-B972-71D161154A19}"/>
    <cellStyle name="Vírgula 2 2 5 3 4 2" xfId="13226" xr:uid="{CBDF7ECB-C25F-439E-A563-12942576EBFA}"/>
    <cellStyle name="Vírgula 2 2 5 3 5" xfId="7187" xr:uid="{DB12947B-683A-4E2E-AAD9-2659EB99E057}"/>
    <cellStyle name="Vírgula 2 2 5 3 5 2" xfId="16240" xr:uid="{F6CC70FD-B2BE-4067-9658-5576019E443B}"/>
    <cellStyle name="Vírgula 2 2 5 3 6" xfId="10208" xr:uid="{7E2AD604-FB21-4CD0-9071-2D26207B240A}"/>
    <cellStyle name="Vírgula 2 2 5 4" xfId="1095" xr:uid="{D1FC7F33-B9F3-4602-BAD7-B7ECDDBB47C2}"/>
    <cellStyle name="Vírgula 2 2 5 4 2" xfId="2099" xr:uid="{6E2D334E-F2C9-44DF-B0B9-DD06B2BFF640}"/>
    <cellStyle name="Vírgula 2 2 5 4 2 2" xfId="5178" xr:uid="{9DC2DADE-8267-4EDB-A744-45958D240312}"/>
    <cellStyle name="Vírgula 2 2 5 4 2 2 2" xfId="14231" xr:uid="{AECFDFFF-0EDE-4EB7-9A06-E932BEE61CCB}"/>
    <cellStyle name="Vírgula 2 2 5 4 2 3" xfId="8192" xr:uid="{4E591259-BAFF-4778-A2FB-F5CDF66E22EC}"/>
    <cellStyle name="Vírgula 2 2 5 4 2 3 2" xfId="17245" xr:uid="{22AD3353-7B47-42EE-8D83-D3174659A3C7}"/>
    <cellStyle name="Vírgula 2 2 5 4 2 4" xfId="11213" xr:uid="{A65817EF-715A-46AD-B8D0-FDB7BC534CBB}"/>
    <cellStyle name="Vírgula 2 2 5 4 3" xfId="3103" xr:uid="{4A56199D-46A5-4DAA-8863-E3936066BCC5}"/>
    <cellStyle name="Vírgula 2 2 5 4 3 2" xfId="6182" xr:uid="{6A856859-BA0F-4598-B7AE-7295CEAF2F72}"/>
    <cellStyle name="Vírgula 2 2 5 4 3 2 2" xfId="15235" xr:uid="{E3B89704-9539-4A73-94A1-AEABE2BD3AC1}"/>
    <cellStyle name="Vírgula 2 2 5 4 3 3" xfId="9196" xr:uid="{54C50762-0223-4B61-AE05-B651A9A729CB}"/>
    <cellStyle name="Vírgula 2 2 5 4 3 3 2" xfId="18249" xr:uid="{D92E8971-A2B1-4B29-A043-2F8F50CFBDA0}"/>
    <cellStyle name="Vírgula 2 2 5 4 3 4" xfId="12217" xr:uid="{45FB195E-3241-4BDF-B23D-14E4970505C0}"/>
    <cellStyle name="Vírgula 2 2 5 4 4" xfId="4174" xr:uid="{872C1C23-D908-4DBE-9482-4C6DC2B47C9D}"/>
    <cellStyle name="Vírgula 2 2 5 4 4 2" xfId="13227" xr:uid="{CE78E7B1-9B31-470A-93FF-5DDA84295FE8}"/>
    <cellStyle name="Vírgula 2 2 5 4 5" xfId="7188" xr:uid="{76BA9019-A4F9-46DD-86B1-0F7F5E6E9911}"/>
    <cellStyle name="Vírgula 2 2 5 4 5 2" xfId="16241" xr:uid="{EAB5396F-6B41-4E09-9E41-083F81ADBC96}"/>
    <cellStyle name="Vírgula 2 2 5 4 6" xfId="10209" xr:uid="{1CB7EA63-40D0-4C48-A3C2-FF680EBEA4C4}"/>
    <cellStyle name="Vírgula 2 2 5 5" xfId="1282" xr:uid="{160E6CA9-CADF-4C8A-B6A4-D228D26B54D0}"/>
    <cellStyle name="Vírgula 2 2 5 5 2" xfId="4361" xr:uid="{E6A6A799-D330-4343-8440-9DFEE6830EFE}"/>
    <cellStyle name="Vírgula 2 2 5 5 2 2" xfId="13414" xr:uid="{8D504822-C24F-4278-8A95-3AD9D610CFB0}"/>
    <cellStyle name="Vírgula 2 2 5 5 3" xfId="7375" xr:uid="{376D10AD-D10B-4E0A-BB02-1902E809A38C}"/>
    <cellStyle name="Vírgula 2 2 5 5 3 2" xfId="16428" xr:uid="{1BE4EEF3-C39F-4715-A9EE-5111688EE235}"/>
    <cellStyle name="Vírgula 2 2 5 5 4" xfId="10396" xr:uid="{204970FC-7391-42AC-8C2D-2A0D403E7E20}"/>
    <cellStyle name="Vírgula 2 2 5 6" xfId="2286" xr:uid="{768181B3-C36D-4B7E-BA3F-33101E45715C}"/>
    <cellStyle name="Vírgula 2 2 5 6 2" xfId="5365" xr:uid="{44BA1FBB-6F61-4CFB-AA17-E11155A78A8F}"/>
    <cellStyle name="Vírgula 2 2 5 6 2 2" xfId="14418" xr:uid="{48E4475C-462E-41B6-85A1-A6690FC57968}"/>
    <cellStyle name="Vírgula 2 2 5 6 3" xfId="8379" xr:uid="{499B6C2C-2625-4915-AEF7-86E567F3EDDF}"/>
    <cellStyle name="Vírgula 2 2 5 6 3 2" xfId="17432" xr:uid="{9AF88BE7-DE17-4AAD-A7DA-E7A8F0F4B10C}"/>
    <cellStyle name="Vírgula 2 2 5 6 4" xfId="11400" xr:uid="{28320B66-9778-4DDA-9F64-22C0C2C599B1}"/>
    <cellStyle name="Vírgula 2 2 5 7" xfId="3355" xr:uid="{08FD4521-9FDA-47D7-824F-D1F06F0AE507}"/>
    <cellStyle name="Vírgula 2 2 5 7 2" xfId="12408" xr:uid="{1A30DA17-D09D-4B10-8112-7CCAB733D55B}"/>
    <cellStyle name="Vírgula 2 2 5 8" xfId="6369" xr:uid="{5D0A7DF7-4B8B-4ABF-BB10-E3C783135D86}"/>
    <cellStyle name="Vírgula 2 2 5 8 2" xfId="15422" xr:uid="{9D1DE68C-0191-49B9-85D5-E3FD1FCCE282}"/>
    <cellStyle name="Vírgula 2 2 5 9" xfId="9389" xr:uid="{B68254C4-172A-47F4-B11D-C829B8B9BD0A}"/>
    <cellStyle name="Vírgula 2 2 6" xfId="411" xr:uid="{C8E0F124-430A-4DED-8D71-C28E49C096C4}"/>
    <cellStyle name="Vírgula 2 2 6 2" xfId="1096" xr:uid="{10595564-E630-4C68-9F11-C1B1217F8A7E}"/>
    <cellStyle name="Vírgula 2 2 6 2 2" xfId="2100" xr:uid="{59F5DE1F-A0AD-48AA-AEB9-96889EC46C3E}"/>
    <cellStyle name="Vírgula 2 2 6 2 2 2" xfId="5179" xr:uid="{4D210B61-CE7E-4C43-9D52-14DED20BEE3B}"/>
    <cellStyle name="Vírgula 2 2 6 2 2 2 2" xfId="14232" xr:uid="{F2303B09-8D69-45D7-A944-F8D79E9937EB}"/>
    <cellStyle name="Vírgula 2 2 6 2 2 3" xfId="8193" xr:uid="{35E1A09A-5E76-420B-9C91-92E02FB12262}"/>
    <cellStyle name="Vírgula 2 2 6 2 2 3 2" xfId="17246" xr:uid="{BAD173D5-90E8-4F92-A493-FB986F8E8CEE}"/>
    <cellStyle name="Vírgula 2 2 6 2 2 4" xfId="11214" xr:uid="{F98F8F99-1DCC-4742-BBE0-8BF4EB663A94}"/>
    <cellStyle name="Vírgula 2 2 6 2 3" xfId="3104" xr:uid="{ECB99219-B1DB-449E-A5F2-36456001CEC8}"/>
    <cellStyle name="Vírgula 2 2 6 2 3 2" xfId="6183" xr:uid="{DE95E33E-4CAE-4D59-BB94-3C98AFB9ABA0}"/>
    <cellStyle name="Vírgula 2 2 6 2 3 2 2" xfId="15236" xr:uid="{0FF9C81E-492B-4C30-8A40-82F30F2754E1}"/>
    <cellStyle name="Vírgula 2 2 6 2 3 3" xfId="9197" xr:uid="{DB073706-C058-4144-8F5C-360BF35E6268}"/>
    <cellStyle name="Vírgula 2 2 6 2 3 3 2" xfId="18250" xr:uid="{CF990761-14C1-4AFA-A1B0-039610972799}"/>
    <cellStyle name="Vírgula 2 2 6 2 3 4" xfId="12218" xr:uid="{0DEEEEDC-0167-43D4-B345-F674EBDCB76F}"/>
    <cellStyle name="Vírgula 2 2 6 2 4" xfId="4175" xr:uid="{489EDE32-E00E-42A3-8F3C-7BEB19B49AA1}"/>
    <cellStyle name="Vírgula 2 2 6 2 4 2" xfId="13228" xr:uid="{7C91C7CB-7E86-43BF-9496-49ECF7D098C0}"/>
    <cellStyle name="Vírgula 2 2 6 2 5" xfId="7189" xr:uid="{1693CBFA-367E-433B-B0B9-86FF35B62AAD}"/>
    <cellStyle name="Vírgula 2 2 6 2 5 2" xfId="16242" xr:uid="{760038EE-5DF4-4C14-A09C-6227D988C4CF}"/>
    <cellStyle name="Vírgula 2 2 6 2 6" xfId="10210" xr:uid="{ADD7D2DA-651C-4D8E-B5F5-CE5A769E8089}"/>
    <cellStyle name="Vírgula 2 2 6 3" xfId="1097" xr:uid="{D01D5B01-D803-4EF9-89B3-B0D2331B2E89}"/>
    <cellStyle name="Vírgula 2 2 6 3 2" xfId="2101" xr:uid="{1C4C51B5-14BE-4CD6-B72C-C4FE98A44440}"/>
    <cellStyle name="Vírgula 2 2 6 3 2 2" xfId="5180" xr:uid="{E926163A-ED2E-40AD-8DA4-4DA9A4D2360F}"/>
    <cellStyle name="Vírgula 2 2 6 3 2 2 2" xfId="14233" xr:uid="{B54F9761-5DA4-412C-9FD1-15902016A122}"/>
    <cellStyle name="Vírgula 2 2 6 3 2 3" xfId="8194" xr:uid="{57F27416-EA00-4362-950E-6620ECBDA40D}"/>
    <cellStyle name="Vírgula 2 2 6 3 2 3 2" xfId="17247" xr:uid="{4EF78E14-E807-4D1F-823B-D7F71F2BF6B2}"/>
    <cellStyle name="Vírgula 2 2 6 3 2 4" xfId="11215" xr:uid="{91C92F6A-1813-4A01-9F0F-1C9BF5CA20E2}"/>
    <cellStyle name="Vírgula 2 2 6 3 3" xfId="3105" xr:uid="{F32B9717-05D8-47C1-8C2A-E68945FB3396}"/>
    <cellStyle name="Vírgula 2 2 6 3 3 2" xfId="6184" xr:uid="{D87A22C4-994B-4E54-847A-A1863CF4076E}"/>
    <cellStyle name="Vírgula 2 2 6 3 3 2 2" xfId="15237" xr:uid="{4AA5CF2F-A90C-4BE2-A4B1-DCDECDDC9B86}"/>
    <cellStyle name="Vírgula 2 2 6 3 3 3" xfId="9198" xr:uid="{A23BE5DD-B660-4E70-9046-B073690AA837}"/>
    <cellStyle name="Vírgula 2 2 6 3 3 3 2" xfId="18251" xr:uid="{3AD19202-5A0D-4CB2-BEC2-56797167F46A}"/>
    <cellStyle name="Vírgula 2 2 6 3 3 4" xfId="12219" xr:uid="{C2A69698-6296-4C98-BFDD-09007AECCF83}"/>
    <cellStyle name="Vírgula 2 2 6 3 4" xfId="4176" xr:uid="{BB60FB36-CE11-441E-B3D4-7C2D83891BB1}"/>
    <cellStyle name="Vírgula 2 2 6 3 4 2" xfId="13229" xr:uid="{BAA81D4F-3937-46F6-8CE6-B61137D2EACE}"/>
    <cellStyle name="Vírgula 2 2 6 3 5" xfId="7190" xr:uid="{C4783BC3-4143-4D54-96E9-4BA351454250}"/>
    <cellStyle name="Vírgula 2 2 6 3 5 2" xfId="16243" xr:uid="{DA6FEC59-1C78-409A-B6BA-C30EF592D0E5}"/>
    <cellStyle name="Vírgula 2 2 6 3 6" xfId="10211" xr:uid="{E88A8836-12B3-482D-9434-EAA52A545B6D}"/>
    <cellStyle name="Vírgula 2 2 6 4" xfId="1421" xr:uid="{D44EC993-C010-41E1-89B3-1F2C4729CB58}"/>
    <cellStyle name="Vírgula 2 2 6 4 2" xfId="4500" xr:uid="{C022F060-C6A2-4571-B233-FB83070D899D}"/>
    <cellStyle name="Vírgula 2 2 6 4 2 2" xfId="13553" xr:uid="{640AE483-1A88-495B-9052-58DBE6606EEC}"/>
    <cellStyle name="Vírgula 2 2 6 4 3" xfId="7514" xr:uid="{5E82ACDC-6DE3-43E1-B8FC-193FBD155805}"/>
    <cellStyle name="Vírgula 2 2 6 4 3 2" xfId="16567" xr:uid="{85EF3128-1B2C-421D-BB70-51A019089D36}"/>
    <cellStyle name="Vírgula 2 2 6 4 4" xfId="10535" xr:uid="{BBB8BA8D-B6AD-4F2A-BBAA-BE4F794F83F3}"/>
    <cellStyle name="Vírgula 2 2 6 5" xfId="2425" xr:uid="{241AE8F5-929A-4AE3-9A7B-1DDF19921AFD}"/>
    <cellStyle name="Vírgula 2 2 6 5 2" xfId="5504" xr:uid="{BD895717-9BB3-457A-9CAD-9CCFA339C639}"/>
    <cellStyle name="Vírgula 2 2 6 5 2 2" xfId="14557" xr:uid="{938A7056-6013-4E58-9FB0-058DDB224024}"/>
    <cellStyle name="Vírgula 2 2 6 5 3" xfId="8518" xr:uid="{A368702B-3DC5-48F8-ACC6-D8CA2F3460FC}"/>
    <cellStyle name="Vírgula 2 2 6 5 3 2" xfId="17571" xr:uid="{CADC1DED-F43E-49A2-9489-F797F9F3AF72}"/>
    <cellStyle name="Vírgula 2 2 6 5 4" xfId="11539" xr:uid="{E2C9D51D-4A38-4F06-BC27-05D9EA670B1B}"/>
    <cellStyle name="Vírgula 2 2 6 6" xfId="3495" xr:uid="{1B34C822-FA2C-4B34-B3EF-15F468E92666}"/>
    <cellStyle name="Vírgula 2 2 6 6 2" xfId="12548" xr:uid="{F3AE0BC2-28E4-468A-91B7-268F8DB02742}"/>
    <cellStyle name="Vírgula 2 2 6 7" xfId="6509" xr:uid="{1BF57F32-D58F-4194-80B9-81EF6598902E}"/>
    <cellStyle name="Vírgula 2 2 6 7 2" xfId="15562" xr:uid="{252A757F-4BD1-43E4-8386-DDFC1DC013D2}"/>
    <cellStyle name="Vírgula 2 2 6 8" xfId="9529" xr:uid="{046AF7C6-D7C0-46D9-9142-D9E8F20EBCE5}"/>
    <cellStyle name="Vírgula 2 2 7" xfId="392" xr:uid="{E64AAF6C-7498-49E4-A65B-A2819D0FEB7F}"/>
    <cellStyle name="Vírgula 2 2 7 2" xfId="1098" xr:uid="{1C195F5A-EDB3-4C78-B857-FD222104D0D2}"/>
    <cellStyle name="Vírgula 2 2 7 2 2" xfId="2102" xr:uid="{5BF78D86-CA1E-4672-BDF8-53A42F61C97A}"/>
    <cellStyle name="Vírgula 2 2 7 2 2 2" xfId="5181" xr:uid="{76DB24FD-3205-4A08-9E09-60A647A9F212}"/>
    <cellStyle name="Vírgula 2 2 7 2 2 2 2" xfId="14234" xr:uid="{95ECAD21-F6F6-4185-AD9D-B5D59C6B7E0E}"/>
    <cellStyle name="Vírgula 2 2 7 2 2 3" xfId="8195" xr:uid="{96A983EF-C55A-4C4C-9605-552263A3A6DE}"/>
    <cellStyle name="Vírgula 2 2 7 2 2 3 2" xfId="17248" xr:uid="{E1D62464-5EFE-43FC-9C42-4632A341EE2B}"/>
    <cellStyle name="Vírgula 2 2 7 2 2 4" xfId="11216" xr:uid="{F8975EFE-44A9-4FA8-8F3D-896746B97A24}"/>
    <cellStyle name="Vírgula 2 2 7 2 3" xfId="3106" xr:uid="{E3B8AE8F-61AB-4193-88E2-D778617B8C29}"/>
    <cellStyle name="Vírgula 2 2 7 2 3 2" xfId="6185" xr:uid="{BC1BC032-0103-47F0-9367-1A76F14753DF}"/>
    <cellStyle name="Vírgula 2 2 7 2 3 2 2" xfId="15238" xr:uid="{2D2D8C34-5FD0-411A-86D8-1B1C1EDC66DA}"/>
    <cellStyle name="Vírgula 2 2 7 2 3 3" xfId="9199" xr:uid="{ED51355F-4A85-4F4A-B15F-0D7F07FA1051}"/>
    <cellStyle name="Vírgula 2 2 7 2 3 3 2" xfId="18252" xr:uid="{3C681CA0-2EF2-41E4-BE6F-257E66670057}"/>
    <cellStyle name="Vírgula 2 2 7 2 3 4" xfId="12220" xr:uid="{52918EE2-3877-4AFC-BCC8-274F4226CF59}"/>
    <cellStyle name="Vírgula 2 2 7 2 4" xfId="4177" xr:uid="{4B790C8B-31D3-483E-9454-F73EEBD9069A}"/>
    <cellStyle name="Vírgula 2 2 7 2 4 2" xfId="13230" xr:uid="{E3239084-9FA0-46E6-8A67-7ACD410B0C0F}"/>
    <cellStyle name="Vírgula 2 2 7 2 5" xfId="7191" xr:uid="{C49BE7B8-29FC-4382-9818-3B1A5FCDACF8}"/>
    <cellStyle name="Vírgula 2 2 7 2 5 2" xfId="16244" xr:uid="{1911A0A6-D4F1-4C45-BD4F-CD21B09DAEAD}"/>
    <cellStyle name="Vírgula 2 2 7 2 6" xfId="10212" xr:uid="{48BBEE77-E341-4F96-9949-FCC6FCB8EB41}"/>
    <cellStyle name="Vírgula 2 2 7 3" xfId="1099" xr:uid="{D9EA35FD-6CC5-478C-A8D9-E8AD0ED77F2B}"/>
    <cellStyle name="Vírgula 2 2 7 3 2" xfId="2103" xr:uid="{005F8BB8-A5C8-459D-8FBB-1059D3F197FC}"/>
    <cellStyle name="Vírgula 2 2 7 3 2 2" xfId="5182" xr:uid="{6B556DE9-1D96-4D4B-BB5C-1CE29907CDB4}"/>
    <cellStyle name="Vírgula 2 2 7 3 2 2 2" xfId="14235" xr:uid="{618C775B-76B1-474F-A324-EAD66A768054}"/>
    <cellStyle name="Vírgula 2 2 7 3 2 3" xfId="8196" xr:uid="{6378BC9A-4C6F-421E-A095-8521500D2D65}"/>
    <cellStyle name="Vírgula 2 2 7 3 2 3 2" xfId="17249" xr:uid="{FDB2E443-FFCA-4610-BF03-65C5FE2BFA82}"/>
    <cellStyle name="Vírgula 2 2 7 3 2 4" xfId="11217" xr:uid="{F5363C95-0651-4360-974E-98EBA2728CBA}"/>
    <cellStyle name="Vírgula 2 2 7 3 3" xfId="3107" xr:uid="{CCF65025-3266-4CD8-9E72-5518941DF8DD}"/>
    <cellStyle name="Vírgula 2 2 7 3 3 2" xfId="6186" xr:uid="{32D06F29-0ED6-426A-9555-1AF35E1A3338}"/>
    <cellStyle name="Vírgula 2 2 7 3 3 2 2" xfId="15239" xr:uid="{1DB488F3-E4FD-4D79-B661-72B2BEA268F9}"/>
    <cellStyle name="Vírgula 2 2 7 3 3 3" xfId="9200" xr:uid="{DF1DBE88-A2CB-4C31-8468-1C57A3AABF40}"/>
    <cellStyle name="Vírgula 2 2 7 3 3 3 2" xfId="18253" xr:uid="{14F4200C-27F7-42A4-806C-D1B52A366BA3}"/>
    <cellStyle name="Vírgula 2 2 7 3 3 4" xfId="12221" xr:uid="{4B25A056-2FA7-48BE-A8E3-A0975A96C88D}"/>
    <cellStyle name="Vírgula 2 2 7 3 4" xfId="4178" xr:uid="{738C51B8-76BC-4509-86EC-082D71E0081D}"/>
    <cellStyle name="Vírgula 2 2 7 3 4 2" xfId="13231" xr:uid="{5319C848-E127-4339-9119-EEA29CAC87F5}"/>
    <cellStyle name="Vírgula 2 2 7 3 5" xfId="7192" xr:uid="{425BA517-B45A-4873-9187-98C03F09D9B8}"/>
    <cellStyle name="Vírgula 2 2 7 3 5 2" xfId="16245" xr:uid="{20922402-47C5-40A3-8313-5C5A4CCFD8BA}"/>
    <cellStyle name="Vírgula 2 2 7 3 6" xfId="10213" xr:uid="{1FE6C172-62C9-4EA3-B3D2-5F6EB957661A}"/>
    <cellStyle name="Vírgula 2 2 7 4" xfId="1410" xr:uid="{3C7C6F95-F175-44AF-A752-502A75CA3E8D}"/>
    <cellStyle name="Vírgula 2 2 7 4 2" xfId="4489" xr:uid="{21864B9D-4658-4A50-9038-C9732E2DA6D8}"/>
    <cellStyle name="Vírgula 2 2 7 4 2 2" xfId="13542" xr:uid="{0AB8B119-7847-4016-9FDF-08B4DF1AE54D}"/>
    <cellStyle name="Vírgula 2 2 7 4 3" xfId="7503" xr:uid="{1A9AFA54-0C57-4709-8236-907F090352B8}"/>
    <cellStyle name="Vírgula 2 2 7 4 3 2" xfId="16556" xr:uid="{314C0D57-1346-41B0-83DE-902667A110CF}"/>
    <cellStyle name="Vírgula 2 2 7 4 4" xfId="10524" xr:uid="{430076C0-9A82-478C-8979-CB3C51D0F7D1}"/>
    <cellStyle name="Vírgula 2 2 7 5" xfId="2414" xr:uid="{8D980710-B56B-4A05-9D71-7BBF7F038302}"/>
    <cellStyle name="Vírgula 2 2 7 5 2" xfId="5493" xr:uid="{1F086985-F9AD-4373-B802-30072A612A49}"/>
    <cellStyle name="Vírgula 2 2 7 5 2 2" xfId="14546" xr:uid="{9F29AC43-F106-4065-AF9D-ED18873D4645}"/>
    <cellStyle name="Vírgula 2 2 7 5 3" xfId="8507" xr:uid="{8F3CA22A-016F-4CB0-8078-E71B141192CD}"/>
    <cellStyle name="Vírgula 2 2 7 5 3 2" xfId="17560" xr:uid="{7CA522EB-DEAA-4B31-A11A-9D65E132F578}"/>
    <cellStyle name="Vírgula 2 2 7 5 4" xfId="11528" xr:uid="{60D9113E-C615-4A85-8433-65E6F88961F6}"/>
    <cellStyle name="Vírgula 2 2 7 6" xfId="3484" xr:uid="{9EB1EC9E-83B6-463A-8B10-DDDBCF485FDD}"/>
    <cellStyle name="Vírgula 2 2 7 6 2" xfId="12537" xr:uid="{8F8A5BC3-1458-471D-968F-39F9138BF8B3}"/>
    <cellStyle name="Vírgula 2 2 7 7" xfId="6498" xr:uid="{F196B651-4BF5-4380-AED1-52B4D3F54934}"/>
    <cellStyle name="Vírgula 2 2 7 7 2" xfId="15551" xr:uid="{7D7EF974-0CB7-4707-BBF7-71A6FC0862A8}"/>
    <cellStyle name="Vírgula 2 2 7 8" xfId="9518" xr:uid="{FEE05CAE-088E-413A-9B9B-7101295F6F50}"/>
    <cellStyle name="Vírgula 2 2 8" xfId="1100" xr:uid="{ED61D089-F7BE-435C-9CA7-3838BB86CACB}"/>
    <cellStyle name="Vírgula 2 2 8 2" xfId="2104" xr:uid="{8A952081-7610-465A-AB8A-354165770D63}"/>
    <cellStyle name="Vírgula 2 2 8 2 2" xfId="5183" xr:uid="{1685E74A-ACA7-4A2C-B5C9-87B5C7C22D9E}"/>
    <cellStyle name="Vírgula 2 2 8 2 2 2" xfId="14236" xr:uid="{7CF113B3-D983-4109-967A-ECDC8B559ADD}"/>
    <cellStyle name="Vírgula 2 2 8 2 3" xfId="8197" xr:uid="{722C6284-A8A1-483C-8AC4-0E994B371FBC}"/>
    <cellStyle name="Vírgula 2 2 8 2 3 2" xfId="17250" xr:uid="{D1C1E544-703B-4A8C-B97C-84A2D7B3261D}"/>
    <cellStyle name="Vírgula 2 2 8 2 4" xfId="11218" xr:uid="{AD0C9E73-7C8B-48D1-AED4-823C101F91BE}"/>
    <cellStyle name="Vírgula 2 2 8 3" xfId="3108" xr:uid="{08B0AB01-C5FA-4E7B-8F7F-B2D57AA08BB4}"/>
    <cellStyle name="Vírgula 2 2 8 3 2" xfId="6187" xr:uid="{008226C1-4B86-4870-B755-6A251B73A5A5}"/>
    <cellStyle name="Vírgula 2 2 8 3 2 2" xfId="15240" xr:uid="{B33FF795-E508-41B5-B910-C03AAEAAACF3}"/>
    <cellStyle name="Vírgula 2 2 8 3 3" xfId="9201" xr:uid="{D50DD004-094F-4F9A-92A3-E4D6FD7DA573}"/>
    <cellStyle name="Vírgula 2 2 8 3 3 2" xfId="18254" xr:uid="{A6C5142D-1A2A-4AA1-839E-D56EAF3C8D2F}"/>
    <cellStyle name="Vírgula 2 2 8 3 4" xfId="12222" xr:uid="{D46057E6-F750-4729-AAE1-AC2FDE0F8174}"/>
    <cellStyle name="Vírgula 2 2 8 4" xfId="4179" xr:uid="{A378F977-4AA0-481A-B420-D1947FA11FE8}"/>
    <cellStyle name="Vírgula 2 2 8 4 2" xfId="13232" xr:uid="{B03B1A3C-960C-45B8-B0EE-B5D78788A622}"/>
    <cellStyle name="Vírgula 2 2 8 5" xfId="7193" xr:uid="{10E82763-B17F-4802-BB7F-9B1876CEB940}"/>
    <cellStyle name="Vírgula 2 2 8 5 2" xfId="16246" xr:uid="{2FC4B469-D6EA-4C22-91E1-59BFD768FC8D}"/>
    <cellStyle name="Vírgula 2 2 8 6" xfId="10214" xr:uid="{D0CC1B43-4169-42AC-A1B5-5D958708CB5B}"/>
    <cellStyle name="Vírgula 2 2 9" xfId="1101" xr:uid="{ADBAA8F9-CB53-4AD2-9D57-1959D940FAD0}"/>
    <cellStyle name="Vírgula 2 2 9 2" xfId="2105" xr:uid="{8E23D21F-41F7-4D20-92EC-D1ED65E1978A}"/>
    <cellStyle name="Vírgula 2 2 9 2 2" xfId="5184" xr:uid="{C0573532-ED7E-47AB-9500-BD0DAAE1C85B}"/>
    <cellStyle name="Vírgula 2 2 9 2 2 2" xfId="14237" xr:uid="{82903053-3A49-4A51-B4C9-DD5259A2B120}"/>
    <cellStyle name="Vírgula 2 2 9 2 3" xfId="8198" xr:uid="{7BDA5699-50AF-4785-B70E-13946B376A65}"/>
    <cellStyle name="Vírgula 2 2 9 2 3 2" xfId="17251" xr:uid="{88D42C60-FA16-4E06-8DC8-0CA07A728176}"/>
    <cellStyle name="Vírgula 2 2 9 2 4" xfId="11219" xr:uid="{05E1FF4A-245A-45D1-A487-4AC4CE501E6D}"/>
    <cellStyle name="Vírgula 2 2 9 3" xfId="3109" xr:uid="{7A2AE7E4-8071-4D84-A92B-F2123CC6C9B1}"/>
    <cellStyle name="Vírgula 2 2 9 3 2" xfId="6188" xr:uid="{D437F89B-CCEC-4134-9136-7F607C195893}"/>
    <cellStyle name="Vírgula 2 2 9 3 2 2" xfId="15241" xr:uid="{9FEF56F4-E71A-4FDE-9557-C551D7CC2D3A}"/>
    <cellStyle name="Vírgula 2 2 9 3 3" xfId="9202" xr:uid="{FE03537B-E6A1-4ACE-A7F3-D19BE08EDF5D}"/>
    <cellStyle name="Vírgula 2 2 9 3 3 2" xfId="18255" xr:uid="{B4B4C45D-96CC-4453-BAA7-EB25709EF4B2}"/>
    <cellStyle name="Vírgula 2 2 9 3 4" xfId="12223" xr:uid="{5A9EF61A-0DE7-41FA-9224-71509DFA12D5}"/>
    <cellStyle name="Vírgula 2 2 9 4" xfId="4180" xr:uid="{F7C95FBD-F01E-4D60-8AE1-C9A6650982EF}"/>
    <cellStyle name="Vírgula 2 2 9 4 2" xfId="13233" xr:uid="{32C538DA-526A-4545-AA53-44FB4D14532D}"/>
    <cellStyle name="Vírgula 2 2 9 5" xfId="7194" xr:uid="{0964A1F0-2C5B-456A-B9AF-3EB062C445D2}"/>
    <cellStyle name="Vírgula 2 2 9 5 2" xfId="16247" xr:uid="{F1C1E918-1F0A-4158-B4DA-576520145A03}"/>
    <cellStyle name="Vírgula 2 2 9 6" xfId="10215" xr:uid="{4630BB15-AA5E-41AA-A06A-39235D6343F8}"/>
    <cellStyle name="Vírgula 2 3" xfId="83" xr:uid="{79C5C1FD-82A2-457B-97B2-98E9E5F1ACF7}"/>
    <cellStyle name="Vírgula 2 3 10" xfId="2256" xr:uid="{A52E4D14-B3BD-4BD9-814A-99CCBBE9E902}"/>
    <cellStyle name="Vírgula 2 3 10 2" xfId="5335" xr:uid="{3DB00D3D-8AF2-4171-AE01-DA65FAECF7D6}"/>
    <cellStyle name="Vírgula 2 3 10 2 2" xfId="14388" xr:uid="{A28C0514-014E-44EA-9B75-0BCE0FDA8D1D}"/>
    <cellStyle name="Vírgula 2 3 10 3" xfId="8349" xr:uid="{5530BB93-6FBA-4E1A-8410-941CDA9CCBC7}"/>
    <cellStyle name="Vírgula 2 3 10 3 2" xfId="17402" xr:uid="{32CEB186-E24C-4C41-A760-9AF06CB2F181}"/>
    <cellStyle name="Vírgula 2 3 10 4" xfId="11370" xr:uid="{A53F0982-C2BF-4803-A8AC-2936AFE13F46}"/>
    <cellStyle name="Vírgula 2 3 11" xfId="3325" xr:uid="{D17909F3-D0A6-44FF-A263-5101F3AAEBBB}"/>
    <cellStyle name="Vírgula 2 3 11 2" xfId="12378" xr:uid="{9CE8F72E-4910-4FA9-8685-1AC41940B29C}"/>
    <cellStyle name="Vírgula 2 3 12" xfId="6339" xr:uid="{9094038E-84B7-4559-8740-4BF9E3F95273}"/>
    <cellStyle name="Vírgula 2 3 12 2" xfId="15392" xr:uid="{AFC34A9E-1869-4BB0-9F59-0F82010E538F}"/>
    <cellStyle name="Vírgula 2 3 13" xfId="9359" xr:uid="{12620C49-800E-4399-9972-4A1210871068}"/>
    <cellStyle name="Vírgula 2 3 2" xfId="95" xr:uid="{245980F1-8044-4BEA-A5B3-323F761CD8F5}"/>
    <cellStyle name="Vírgula 2 3 2 10" xfId="6347" xr:uid="{2592CD08-E75D-4BE3-A96A-23F37D5DB121}"/>
    <cellStyle name="Vírgula 2 3 2 10 2" xfId="15400" xr:uid="{6218359B-0106-4299-B6E4-3D3761070914}"/>
    <cellStyle name="Vírgula 2 3 2 11" xfId="9367" xr:uid="{3E39DB58-A040-49AE-9BD8-F79A834CA9CF}"/>
    <cellStyle name="Vírgula 2 3 2 2" xfId="111" xr:uid="{B72DA5AF-C0BC-4EC5-BE70-06B9927902D4}"/>
    <cellStyle name="Vírgula 2 3 2 2 10" xfId="9383" xr:uid="{B9C1D4F0-10BE-4638-B033-321CB2FC409E}"/>
    <cellStyle name="Vírgula 2 3 2 2 2" xfId="143" xr:uid="{2D36AC6C-0611-4687-BF52-16F722100059}"/>
    <cellStyle name="Vírgula 2 3 2 2 2 2" xfId="470" xr:uid="{A051AA5A-5BFF-41C2-BBB9-C8BC3F17B21E}"/>
    <cellStyle name="Vírgula 2 3 2 2 2 2 2" xfId="1102" xr:uid="{938BF411-B976-4491-B9AF-474F68484016}"/>
    <cellStyle name="Vírgula 2 3 2 2 2 2 2 2" xfId="2106" xr:uid="{55FF8549-DB72-4604-9188-6809BDEAA70E}"/>
    <cellStyle name="Vírgula 2 3 2 2 2 2 2 2 2" xfId="5185" xr:uid="{BAFCFFCE-D03A-4466-ACC2-1C59730F872C}"/>
    <cellStyle name="Vírgula 2 3 2 2 2 2 2 2 2 2" xfId="14238" xr:uid="{129EE037-A7C7-4CCE-9064-89AFBE1EC90B}"/>
    <cellStyle name="Vírgula 2 3 2 2 2 2 2 2 3" xfId="8199" xr:uid="{FD6C0311-112F-4CAB-9BD7-3EE6A12B9CCD}"/>
    <cellStyle name="Vírgula 2 3 2 2 2 2 2 2 3 2" xfId="17252" xr:uid="{3E1EAFF2-4DA8-462D-960D-B16A8C5CAA7D}"/>
    <cellStyle name="Vírgula 2 3 2 2 2 2 2 2 4" xfId="11220" xr:uid="{FA84B609-81EF-4250-A112-B682B4E48E67}"/>
    <cellStyle name="Vírgula 2 3 2 2 2 2 2 3" xfId="3110" xr:uid="{FEA1885C-451E-408B-B596-C56ED3591933}"/>
    <cellStyle name="Vírgula 2 3 2 2 2 2 2 3 2" xfId="6189" xr:uid="{5E01E99F-2447-46D1-A3EA-DB905225F4FC}"/>
    <cellStyle name="Vírgula 2 3 2 2 2 2 2 3 2 2" xfId="15242" xr:uid="{DE197A88-0871-4431-BB77-2E27D113ADD6}"/>
    <cellStyle name="Vírgula 2 3 2 2 2 2 2 3 3" xfId="9203" xr:uid="{C57DEF38-9B1F-47A2-84FA-1BF398F2B67C}"/>
    <cellStyle name="Vírgula 2 3 2 2 2 2 2 3 3 2" xfId="18256" xr:uid="{9E40F1D4-4515-4091-8167-24F4F5AC818D}"/>
    <cellStyle name="Vírgula 2 3 2 2 2 2 2 3 4" xfId="12224" xr:uid="{14F775A7-C6A2-4288-BD88-7C45CB0B7435}"/>
    <cellStyle name="Vírgula 2 3 2 2 2 2 2 4" xfId="4181" xr:uid="{2BC7C0BD-928E-40C1-B194-889074376D9A}"/>
    <cellStyle name="Vírgula 2 3 2 2 2 2 2 4 2" xfId="13234" xr:uid="{4C59DC7D-451C-4E1A-8EB2-9D1684BA7309}"/>
    <cellStyle name="Vírgula 2 3 2 2 2 2 2 5" xfId="7195" xr:uid="{D34D2D3D-4396-4B25-9CD4-A2FAE9CF0D3E}"/>
    <cellStyle name="Vírgula 2 3 2 2 2 2 2 5 2" xfId="16248" xr:uid="{C5F8CEFD-BE58-4A4D-AB1A-B161AEA441D6}"/>
    <cellStyle name="Vírgula 2 3 2 2 2 2 2 6" xfId="10216" xr:uid="{9171891D-630C-4A54-A3F5-D495B8DD84C9}"/>
    <cellStyle name="Vírgula 2 3 2 2 2 2 3" xfId="1103" xr:uid="{027FE974-8A49-467B-B7C5-03FFB4C9C377}"/>
    <cellStyle name="Vírgula 2 3 2 2 2 2 3 2" xfId="2107" xr:uid="{F3B2355B-AE16-4F88-A7B7-2A21077766D6}"/>
    <cellStyle name="Vírgula 2 3 2 2 2 2 3 2 2" xfId="5186" xr:uid="{ED01AABB-7268-4AF8-BAE4-3D470346F88E}"/>
    <cellStyle name="Vírgula 2 3 2 2 2 2 3 2 2 2" xfId="14239" xr:uid="{C2A95AD8-BAE7-44AF-8466-847881B2472E}"/>
    <cellStyle name="Vírgula 2 3 2 2 2 2 3 2 3" xfId="8200" xr:uid="{AD1272C6-7534-40AB-9ABC-A68796A542D6}"/>
    <cellStyle name="Vírgula 2 3 2 2 2 2 3 2 3 2" xfId="17253" xr:uid="{71B6657C-316A-403B-A905-9715EB394286}"/>
    <cellStyle name="Vírgula 2 3 2 2 2 2 3 2 4" xfId="11221" xr:uid="{AC25E9F8-00D7-46D6-B99F-319B0D6A5352}"/>
    <cellStyle name="Vírgula 2 3 2 2 2 2 3 3" xfId="3111" xr:uid="{BBD0C8CD-D445-4C8E-B8E8-2F09FEC5B1BC}"/>
    <cellStyle name="Vírgula 2 3 2 2 2 2 3 3 2" xfId="6190" xr:uid="{730E07C3-57BE-474B-905B-566B0B8D0DCD}"/>
    <cellStyle name="Vírgula 2 3 2 2 2 2 3 3 2 2" xfId="15243" xr:uid="{E70F5780-B9B6-49FB-9455-53C93B4FF471}"/>
    <cellStyle name="Vírgula 2 3 2 2 2 2 3 3 3" xfId="9204" xr:uid="{DD978422-D6C4-4474-9612-378108768E9B}"/>
    <cellStyle name="Vírgula 2 3 2 2 2 2 3 3 3 2" xfId="18257" xr:uid="{5E7E40A6-4334-414D-82D9-CD8434AC0438}"/>
    <cellStyle name="Vírgula 2 3 2 2 2 2 3 3 4" xfId="12225" xr:uid="{AD555510-D404-4F8C-AB60-D80E2A623DE5}"/>
    <cellStyle name="Vírgula 2 3 2 2 2 2 3 4" xfId="4182" xr:uid="{064CF252-74C8-43E9-93D4-EDAB3D6CFB8B}"/>
    <cellStyle name="Vírgula 2 3 2 2 2 2 3 4 2" xfId="13235" xr:uid="{E3A9C1AC-9F99-4EC1-80D2-07A62E1FBE87}"/>
    <cellStyle name="Vírgula 2 3 2 2 2 2 3 5" xfId="7196" xr:uid="{159601EE-0B25-4DA9-8FA0-45DDFBDE45A0}"/>
    <cellStyle name="Vírgula 2 3 2 2 2 2 3 5 2" xfId="16249" xr:uid="{EFC547F1-7015-4AA7-A174-C3A80E47BD62}"/>
    <cellStyle name="Vírgula 2 3 2 2 2 2 3 6" xfId="10217" xr:uid="{99B8C1BD-BB51-421C-92DE-9F3135103EB1}"/>
    <cellStyle name="Vírgula 2 3 2 2 2 2 4" xfId="1479" xr:uid="{8A7055C2-A43F-41E7-9A32-8E41A488B336}"/>
    <cellStyle name="Vírgula 2 3 2 2 2 2 4 2" xfId="4558" xr:uid="{2C0B8C96-49C6-48AD-BBD5-0D2BD0FFE9F4}"/>
    <cellStyle name="Vírgula 2 3 2 2 2 2 4 2 2" xfId="13611" xr:uid="{610292F6-7C99-44D5-8C5B-88189982E2FA}"/>
    <cellStyle name="Vírgula 2 3 2 2 2 2 4 3" xfId="7572" xr:uid="{D7A1BB82-5238-4BF4-8C5F-0201E558C8F8}"/>
    <cellStyle name="Vírgula 2 3 2 2 2 2 4 3 2" xfId="16625" xr:uid="{77021BE1-E513-4F61-A6E4-F3BEF103ABA9}"/>
    <cellStyle name="Vírgula 2 3 2 2 2 2 4 4" xfId="10593" xr:uid="{FD84815D-3E0F-4835-8532-308D6A7B44FD}"/>
    <cellStyle name="Vírgula 2 3 2 2 2 2 5" xfId="2483" xr:uid="{576FE9B3-A062-4D0D-900D-5AE96D31682C}"/>
    <cellStyle name="Vírgula 2 3 2 2 2 2 5 2" xfId="5562" xr:uid="{E12CA416-8A44-41C5-813E-0B6D47F9798F}"/>
    <cellStyle name="Vírgula 2 3 2 2 2 2 5 2 2" xfId="14615" xr:uid="{FFD8CEDC-9171-4656-AE63-4E25C682ED80}"/>
    <cellStyle name="Vírgula 2 3 2 2 2 2 5 3" xfId="8576" xr:uid="{85B77FDC-5242-4F39-AF2F-93EAF982C12F}"/>
    <cellStyle name="Vírgula 2 3 2 2 2 2 5 3 2" xfId="17629" xr:uid="{6A0676FD-44BF-4464-8A2E-4B52EEA35558}"/>
    <cellStyle name="Vírgula 2 3 2 2 2 2 5 4" xfId="11597" xr:uid="{ACC6C62A-50C9-456F-B776-B104BF978E85}"/>
    <cellStyle name="Vírgula 2 3 2 2 2 2 6" xfId="3553" xr:uid="{814C3F8A-66C8-4D31-A174-2C7009D61FD7}"/>
    <cellStyle name="Vírgula 2 3 2 2 2 2 6 2" xfId="12606" xr:uid="{FD10AEEF-C8BE-40A6-8FD4-ECA147BB5211}"/>
    <cellStyle name="Vírgula 2 3 2 2 2 2 7" xfId="6567" xr:uid="{266A8524-3450-4AE2-B5DC-C723D159D6E8}"/>
    <cellStyle name="Vírgula 2 3 2 2 2 2 7 2" xfId="15620" xr:uid="{B7B5A6A4-6966-4664-A839-7E73190C0115}"/>
    <cellStyle name="Vírgula 2 3 2 2 2 2 8" xfId="9587" xr:uid="{59928124-81D8-48B9-B45E-DC06EE6C71A7}"/>
    <cellStyle name="Vírgula 2 3 2 2 2 3" xfId="1104" xr:uid="{C9C83810-7776-4CEA-B494-67B33A2478BB}"/>
    <cellStyle name="Vírgula 2 3 2 2 2 3 2" xfId="2108" xr:uid="{9105C487-B9D9-4CEA-B236-627AF9CC131B}"/>
    <cellStyle name="Vírgula 2 3 2 2 2 3 2 2" xfId="5187" xr:uid="{63592E16-1E4E-4860-A006-55CA7EC6BCAF}"/>
    <cellStyle name="Vírgula 2 3 2 2 2 3 2 2 2" xfId="14240" xr:uid="{C7B1FBD8-3171-40EE-A0E5-26941C83B45D}"/>
    <cellStyle name="Vírgula 2 3 2 2 2 3 2 3" xfId="8201" xr:uid="{FF82FD10-EEE6-4824-9245-F450B2310E19}"/>
    <cellStyle name="Vírgula 2 3 2 2 2 3 2 3 2" xfId="17254" xr:uid="{D4EF974F-E66F-4ABA-8DE4-1232AEB98855}"/>
    <cellStyle name="Vírgula 2 3 2 2 2 3 2 4" xfId="11222" xr:uid="{6F10FEC0-F71C-42E3-8B37-7892B6B17E41}"/>
    <cellStyle name="Vírgula 2 3 2 2 2 3 3" xfId="3112" xr:uid="{5A466F9C-D35D-4FC9-9ED0-CA30ACBD7086}"/>
    <cellStyle name="Vírgula 2 3 2 2 2 3 3 2" xfId="6191" xr:uid="{656560C6-1529-4F03-BAED-634A6278C1BB}"/>
    <cellStyle name="Vírgula 2 3 2 2 2 3 3 2 2" xfId="15244" xr:uid="{BE8C0FE9-5763-461B-8699-C12B60F8D45F}"/>
    <cellStyle name="Vírgula 2 3 2 2 2 3 3 3" xfId="9205" xr:uid="{9C9AFB0E-EE08-4B5A-A5E0-544EC6771E8F}"/>
    <cellStyle name="Vírgula 2 3 2 2 2 3 3 3 2" xfId="18258" xr:uid="{2A29F464-B19D-43CC-8424-7ACEDC5D2E86}"/>
    <cellStyle name="Vírgula 2 3 2 2 2 3 3 4" xfId="12226" xr:uid="{73B09ABE-C7DD-456D-BABA-8D3980E9490E}"/>
    <cellStyle name="Vírgula 2 3 2 2 2 3 4" xfId="4183" xr:uid="{3AFE2C36-11B0-4E16-A28A-AD2C79B51CAB}"/>
    <cellStyle name="Vírgula 2 3 2 2 2 3 4 2" xfId="13236" xr:uid="{5C4ED8A5-9F99-4DD2-A7AA-B37DFAFB11AE}"/>
    <cellStyle name="Vírgula 2 3 2 2 2 3 5" xfId="7197" xr:uid="{A68A46CD-D25E-4FD9-950F-55AE60162862}"/>
    <cellStyle name="Vírgula 2 3 2 2 2 3 5 2" xfId="16250" xr:uid="{B9E8E0AA-B6A5-4C38-BADF-FFD5A27D686C}"/>
    <cellStyle name="Vírgula 2 3 2 2 2 3 6" xfId="10218" xr:uid="{3960A920-8D7E-409E-A53B-0E9EA9FF3881}"/>
    <cellStyle name="Vírgula 2 3 2 2 2 4" xfId="1105" xr:uid="{E2C17E44-2D0F-4381-AA31-1482DA65CD1F}"/>
    <cellStyle name="Vírgula 2 3 2 2 2 4 2" xfId="2109" xr:uid="{433E17D8-2B74-423A-A71C-68FA768CE4DE}"/>
    <cellStyle name="Vírgula 2 3 2 2 2 4 2 2" xfId="5188" xr:uid="{5FAEEDAD-BE11-44A1-9014-3CB4EFF10CB0}"/>
    <cellStyle name="Vírgula 2 3 2 2 2 4 2 2 2" xfId="14241" xr:uid="{BBAA5221-629D-47DE-A71C-1878A36F0BF8}"/>
    <cellStyle name="Vírgula 2 3 2 2 2 4 2 3" xfId="8202" xr:uid="{655FB970-8DB4-4E4C-B323-9FDF70A5F0F6}"/>
    <cellStyle name="Vírgula 2 3 2 2 2 4 2 3 2" xfId="17255" xr:uid="{3D02564D-317D-4854-B79A-C55167FBBB51}"/>
    <cellStyle name="Vírgula 2 3 2 2 2 4 2 4" xfId="11223" xr:uid="{56944147-E982-47F1-98FE-BE2893F4CEEA}"/>
    <cellStyle name="Vírgula 2 3 2 2 2 4 3" xfId="3113" xr:uid="{84DA4AD4-41B8-4FF4-8CA7-C2516903FB93}"/>
    <cellStyle name="Vírgula 2 3 2 2 2 4 3 2" xfId="6192" xr:uid="{4743F417-9B8A-4BB2-ABEB-887709CE7E72}"/>
    <cellStyle name="Vírgula 2 3 2 2 2 4 3 2 2" xfId="15245" xr:uid="{D60F7576-BEED-43C1-8EBE-01EEEC351069}"/>
    <cellStyle name="Vírgula 2 3 2 2 2 4 3 3" xfId="9206" xr:uid="{FB3F734E-DE2B-409B-BB2C-ADE560513242}"/>
    <cellStyle name="Vírgula 2 3 2 2 2 4 3 3 2" xfId="18259" xr:uid="{1A586F10-91C6-4591-9278-6D161F0A2DDC}"/>
    <cellStyle name="Vírgula 2 3 2 2 2 4 3 4" xfId="12227" xr:uid="{3D51D2C4-4D91-42A7-B5A1-AD7206976C05}"/>
    <cellStyle name="Vírgula 2 3 2 2 2 4 4" xfId="4184" xr:uid="{C4FF71F8-6435-40A6-8F69-4A0B841C3BC7}"/>
    <cellStyle name="Vírgula 2 3 2 2 2 4 4 2" xfId="13237" xr:uid="{19E076B9-2BED-439F-AC6C-10CCD9FD564B}"/>
    <cellStyle name="Vírgula 2 3 2 2 2 4 5" xfId="7198" xr:uid="{19B54C10-5970-4511-B9D9-F0806E7ACB04}"/>
    <cellStyle name="Vírgula 2 3 2 2 2 4 5 2" xfId="16251" xr:uid="{2067FE57-DFED-44BD-9705-5952918AD8EB}"/>
    <cellStyle name="Vírgula 2 3 2 2 2 4 6" xfId="10219" xr:uid="{D2AAFCA8-FE49-4A8D-A3FB-EAFBD791F931}"/>
    <cellStyle name="Vírgula 2 3 2 2 2 5" xfId="1308" xr:uid="{E5D82371-8930-4338-BFC1-6FC92D3617E6}"/>
    <cellStyle name="Vírgula 2 3 2 2 2 5 2" xfId="4387" xr:uid="{ECEDD117-42A0-4F95-B0CA-0306D62B13F9}"/>
    <cellStyle name="Vírgula 2 3 2 2 2 5 2 2" xfId="13440" xr:uid="{2195151C-BCC4-4EE2-AF83-6831DBA3DD28}"/>
    <cellStyle name="Vírgula 2 3 2 2 2 5 3" xfId="7401" xr:uid="{257C8778-26F5-49EF-B27D-16EDAD650E53}"/>
    <cellStyle name="Vírgula 2 3 2 2 2 5 3 2" xfId="16454" xr:uid="{9999E49A-5297-4D99-95C9-8B604168C7A0}"/>
    <cellStyle name="Vírgula 2 3 2 2 2 5 4" xfId="10422" xr:uid="{980CCF5B-7222-4D95-8D72-493F8F667DE0}"/>
    <cellStyle name="Vírgula 2 3 2 2 2 6" xfId="2312" xr:uid="{7E02802E-9BC0-41F7-9B33-A91A1236B304}"/>
    <cellStyle name="Vírgula 2 3 2 2 2 6 2" xfId="5391" xr:uid="{F1D73B9B-728A-4E09-8BD9-8BC756FEF3AA}"/>
    <cellStyle name="Vírgula 2 3 2 2 2 6 2 2" xfId="14444" xr:uid="{D6DD3DBB-DD79-4E33-B80D-1A55B3791841}"/>
    <cellStyle name="Vírgula 2 3 2 2 2 6 3" xfId="8405" xr:uid="{C3F7C52E-80F4-49CF-B03D-E972313AFE1F}"/>
    <cellStyle name="Vírgula 2 3 2 2 2 6 3 2" xfId="17458" xr:uid="{279358E8-7F8A-41E5-A4B7-DF546A4DAC36}"/>
    <cellStyle name="Vírgula 2 3 2 2 2 6 4" xfId="11426" xr:uid="{039B86D7-32CB-4CC4-B16D-7298D9626C40}"/>
    <cellStyle name="Vírgula 2 3 2 2 2 7" xfId="3381" xr:uid="{55730FAB-A291-4BAB-A868-38873180941C}"/>
    <cellStyle name="Vírgula 2 3 2 2 2 7 2" xfId="12434" xr:uid="{179DF89C-814C-4E13-926C-723B42D4E17E}"/>
    <cellStyle name="Vírgula 2 3 2 2 2 8" xfId="6395" xr:uid="{5187B79E-54ED-4F9A-896E-BA15C7F996BC}"/>
    <cellStyle name="Vírgula 2 3 2 2 2 8 2" xfId="15448" xr:uid="{2CA292E6-5555-4E6F-B3CD-6AEB7C9877DB}"/>
    <cellStyle name="Vírgula 2 3 2 2 2 9" xfId="9415" xr:uid="{F589BF5D-CB9A-42A2-A4F6-F28E0E1A1376}"/>
    <cellStyle name="Vírgula 2 3 2 2 3" xfId="438" xr:uid="{85A27EC2-83EB-49E0-828A-8AD53C23DC15}"/>
    <cellStyle name="Vírgula 2 3 2 2 3 2" xfId="1106" xr:uid="{A5D41FFB-2A7B-4A1A-8B47-AB37FA52666B}"/>
    <cellStyle name="Vírgula 2 3 2 2 3 2 2" xfId="2110" xr:uid="{AF7A9407-995A-44FB-A94C-68FE6A4EB4AB}"/>
    <cellStyle name="Vírgula 2 3 2 2 3 2 2 2" xfId="5189" xr:uid="{D9C387E9-AA09-44AB-AE24-764307354781}"/>
    <cellStyle name="Vírgula 2 3 2 2 3 2 2 2 2" xfId="14242" xr:uid="{849290BD-EED6-499E-A02A-D1AF57DE4DD5}"/>
    <cellStyle name="Vírgula 2 3 2 2 3 2 2 3" xfId="8203" xr:uid="{12A355AA-515D-48AA-BE17-FA54C51130A3}"/>
    <cellStyle name="Vírgula 2 3 2 2 3 2 2 3 2" xfId="17256" xr:uid="{FCF44D3D-6B94-4BD0-890A-9844A9B414B9}"/>
    <cellStyle name="Vírgula 2 3 2 2 3 2 2 4" xfId="11224" xr:uid="{FC651ED5-6729-4A94-BF95-0DCD7284A934}"/>
    <cellStyle name="Vírgula 2 3 2 2 3 2 3" xfId="3114" xr:uid="{44397F97-2BEA-43D5-B38D-F379747E134E}"/>
    <cellStyle name="Vírgula 2 3 2 2 3 2 3 2" xfId="6193" xr:uid="{D905BE7F-42C1-4F5D-B487-D574796FB13F}"/>
    <cellStyle name="Vírgula 2 3 2 2 3 2 3 2 2" xfId="15246" xr:uid="{63BE3BC3-26D3-45E9-881E-21CEC60D4290}"/>
    <cellStyle name="Vírgula 2 3 2 2 3 2 3 3" xfId="9207" xr:uid="{EB39816D-1D13-4126-9A9F-7CD99A42C379}"/>
    <cellStyle name="Vírgula 2 3 2 2 3 2 3 3 2" xfId="18260" xr:uid="{A0F39AED-63BC-42F2-82D1-F6B24A8B9244}"/>
    <cellStyle name="Vírgula 2 3 2 2 3 2 3 4" xfId="12228" xr:uid="{5BB4E6AD-6E64-4FE6-8124-019202032E70}"/>
    <cellStyle name="Vírgula 2 3 2 2 3 2 4" xfId="4185" xr:uid="{A43FDF62-9C6B-4593-8B5A-265EC0ECBDCD}"/>
    <cellStyle name="Vírgula 2 3 2 2 3 2 4 2" xfId="13238" xr:uid="{C573652D-3A01-407B-A5E7-1F6CB586539C}"/>
    <cellStyle name="Vírgula 2 3 2 2 3 2 5" xfId="7199" xr:uid="{648872FB-8421-45D8-8C02-AC6E09F6FB63}"/>
    <cellStyle name="Vírgula 2 3 2 2 3 2 5 2" xfId="16252" xr:uid="{B0C0A255-64B8-4AC6-A7D4-1B4E369BEC1A}"/>
    <cellStyle name="Vírgula 2 3 2 2 3 2 6" xfId="10220" xr:uid="{2968F010-FF2F-4105-A029-B0C9FACCFC20}"/>
    <cellStyle name="Vírgula 2 3 2 2 3 3" xfId="1107" xr:uid="{7F855E3C-425B-43D2-BEFC-D7C29EDA81AD}"/>
    <cellStyle name="Vírgula 2 3 2 2 3 3 2" xfId="2111" xr:uid="{11032DB7-5F20-41E0-A516-33DD5AF9956F}"/>
    <cellStyle name="Vírgula 2 3 2 2 3 3 2 2" xfId="5190" xr:uid="{0CF1B324-0E87-4483-96FB-CCC2A30173C1}"/>
    <cellStyle name="Vírgula 2 3 2 2 3 3 2 2 2" xfId="14243" xr:uid="{D8C5F935-BFBC-46E1-95C2-A4AABC6E162A}"/>
    <cellStyle name="Vírgula 2 3 2 2 3 3 2 3" xfId="8204" xr:uid="{FF8A12C6-3BE1-4152-BA13-19242542CA23}"/>
    <cellStyle name="Vírgula 2 3 2 2 3 3 2 3 2" xfId="17257" xr:uid="{18A12940-BFE7-4502-BD50-8DE1F44A7ACB}"/>
    <cellStyle name="Vírgula 2 3 2 2 3 3 2 4" xfId="11225" xr:uid="{FBD59600-CCE9-4FB3-B160-3D7F84CAC6CE}"/>
    <cellStyle name="Vírgula 2 3 2 2 3 3 3" xfId="3115" xr:uid="{6A685CB7-F1F5-4DF2-8A0B-D01EF132008E}"/>
    <cellStyle name="Vírgula 2 3 2 2 3 3 3 2" xfId="6194" xr:uid="{9CF32E88-853F-45F1-BFA0-5EB33F585DF6}"/>
    <cellStyle name="Vírgula 2 3 2 2 3 3 3 2 2" xfId="15247" xr:uid="{4B1D9115-0E85-4E3F-9BDB-AE326BEE4606}"/>
    <cellStyle name="Vírgula 2 3 2 2 3 3 3 3" xfId="9208" xr:uid="{817AD05E-446B-4B58-8726-BC96B8A10DCE}"/>
    <cellStyle name="Vírgula 2 3 2 2 3 3 3 3 2" xfId="18261" xr:uid="{F6946FD0-3C0E-4600-9E7B-5179619CA57F}"/>
    <cellStyle name="Vírgula 2 3 2 2 3 3 3 4" xfId="12229" xr:uid="{B5A6CE92-F932-474D-BF33-D03B08C2C31E}"/>
    <cellStyle name="Vírgula 2 3 2 2 3 3 4" xfId="4186" xr:uid="{5ADC9159-7EAC-475C-A706-CBFEB712902F}"/>
    <cellStyle name="Vírgula 2 3 2 2 3 3 4 2" xfId="13239" xr:uid="{4520048A-3474-478C-B547-E393E79EC711}"/>
    <cellStyle name="Vírgula 2 3 2 2 3 3 5" xfId="7200" xr:uid="{68A3DD8D-6648-470E-AEB7-89A24D3CAD38}"/>
    <cellStyle name="Vírgula 2 3 2 2 3 3 5 2" xfId="16253" xr:uid="{5A5B2E50-DB0C-433E-B84E-77210EDFCA5D}"/>
    <cellStyle name="Vírgula 2 3 2 2 3 3 6" xfId="10221" xr:uid="{367A7891-6E13-475B-9B13-5C3D64994EB7}"/>
    <cellStyle name="Vírgula 2 3 2 2 3 4" xfId="1447" xr:uid="{013D50D8-3CDF-4A6D-9F18-2FF3CBE3EADE}"/>
    <cellStyle name="Vírgula 2 3 2 2 3 4 2" xfId="4526" xr:uid="{365271DC-5DF4-43A1-AB0A-BBC7C53128E0}"/>
    <cellStyle name="Vírgula 2 3 2 2 3 4 2 2" xfId="13579" xr:uid="{670C47DD-E4DF-4B02-86BB-772848942BC5}"/>
    <cellStyle name="Vírgula 2 3 2 2 3 4 3" xfId="7540" xr:uid="{3FAE1669-ECE2-417A-9625-A39B7CA63610}"/>
    <cellStyle name="Vírgula 2 3 2 2 3 4 3 2" xfId="16593" xr:uid="{B4F394E1-CC08-4D5E-9F8D-C81C56F802D8}"/>
    <cellStyle name="Vírgula 2 3 2 2 3 4 4" xfId="10561" xr:uid="{0AFF824C-F271-4F20-8A34-CEFB011E4DC4}"/>
    <cellStyle name="Vírgula 2 3 2 2 3 5" xfId="2451" xr:uid="{C1453A84-AD80-4F8D-BADE-6046148DD81D}"/>
    <cellStyle name="Vírgula 2 3 2 2 3 5 2" xfId="5530" xr:uid="{156834BD-976C-46BC-8DAE-0D7AAF65190B}"/>
    <cellStyle name="Vírgula 2 3 2 2 3 5 2 2" xfId="14583" xr:uid="{B757340C-594B-4C2F-A301-F1CA294212DD}"/>
    <cellStyle name="Vírgula 2 3 2 2 3 5 3" xfId="8544" xr:uid="{4F21169B-2693-478B-A065-D43A90974C5B}"/>
    <cellStyle name="Vírgula 2 3 2 2 3 5 3 2" xfId="17597" xr:uid="{36486076-E485-4315-9D14-4FA6B92431FE}"/>
    <cellStyle name="Vírgula 2 3 2 2 3 5 4" xfId="11565" xr:uid="{A8EFB396-77B6-4A96-8F03-A9C31235A974}"/>
    <cellStyle name="Vírgula 2 3 2 2 3 6" xfId="3521" xr:uid="{7A9ECD9E-5092-4968-9DC2-1AB9A3E4720C}"/>
    <cellStyle name="Vírgula 2 3 2 2 3 6 2" xfId="12574" xr:uid="{4D5A6919-065C-4903-963A-17603463FD01}"/>
    <cellStyle name="Vírgula 2 3 2 2 3 7" xfId="6535" xr:uid="{71998DE4-EBF0-4DF7-99A0-2204F1429A3F}"/>
    <cellStyle name="Vírgula 2 3 2 2 3 7 2" xfId="15588" xr:uid="{0AD877A4-F05B-4EAE-8DB9-2E8B896913C9}"/>
    <cellStyle name="Vírgula 2 3 2 2 3 8" xfId="9555" xr:uid="{5C6E5813-4970-43EB-AD29-45F2DAC8388E}"/>
    <cellStyle name="Vírgula 2 3 2 2 4" xfId="1108" xr:uid="{F235B064-41CA-4887-8C45-E801788C1C54}"/>
    <cellStyle name="Vírgula 2 3 2 2 4 2" xfId="2112" xr:uid="{3E88D0D7-B503-4B92-A3D9-5A494976BE00}"/>
    <cellStyle name="Vírgula 2 3 2 2 4 2 2" xfId="5191" xr:uid="{2EAA886D-C98B-4CCF-93F6-F2E451EDA69C}"/>
    <cellStyle name="Vírgula 2 3 2 2 4 2 2 2" xfId="14244" xr:uid="{CF5417EB-D46D-4767-AED6-7679F292DAC8}"/>
    <cellStyle name="Vírgula 2 3 2 2 4 2 3" xfId="8205" xr:uid="{72A0CE5B-7846-45D0-8754-C96DF509C566}"/>
    <cellStyle name="Vírgula 2 3 2 2 4 2 3 2" xfId="17258" xr:uid="{644028B7-B467-4650-BE69-80CCB8666ED1}"/>
    <cellStyle name="Vírgula 2 3 2 2 4 2 4" xfId="11226" xr:uid="{925C93E9-5043-4AAB-A968-EA573AE7ABFD}"/>
    <cellStyle name="Vírgula 2 3 2 2 4 3" xfId="3116" xr:uid="{5400605D-8461-48D5-9D21-362FB4DB9B53}"/>
    <cellStyle name="Vírgula 2 3 2 2 4 3 2" xfId="6195" xr:uid="{C2998281-747F-4B81-8D55-48AEB6EDB47A}"/>
    <cellStyle name="Vírgula 2 3 2 2 4 3 2 2" xfId="15248" xr:uid="{84277CE6-03E2-4659-834A-A9B4F709C48F}"/>
    <cellStyle name="Vírgula 2 3 2 2 4 3 3" xfId="9209" xr:uid="{987C5FC7-556D-44A5-91FC-95E7ED20A6E5}"/>
    <cellStyle name="Vírgula 2 3 2 2 4 3 3 2" xfId="18262" xr:uid="{155844B4-0DC7-4757-AE2C-942246DBD946}"/>
    <cellStyle name="Vírgula 2 3 2 2 4 3 4" xfId="12230" xr:uid="{C1C92624-032F-40ED-8E8B-0C6FD2497968}"/>
    <cellStyle name="Vírgula 2 3 2 2 4 4" xfId="4187" xr:uid="{D1AD058C-72FE-4218-98CA-447E993EA9E8}"/>
    <cellStyle name="Vírgula 2 3 2 2 4 4 2" xfId="13240" xr:uid="{03C4A600-0097-48C2-9254-E1EB48B57FBC}"/>
    <cellStyle name="Vírgula 2 3 2 2 4 5" xfId="7201" xr:uid="{0C65B6DA-A358-4F81-834D-AE23F162FF27}"/>
    <cellStyle name="Vírgula 2 3 2 2 4 5 2" xfId="16254" xr:uid="{1E028010-11A1-4D94-9AAE-4129CC6A8113}"/>
    <cellStyle name="Vírgula 2 3 2 2 4 6" xfId="10222" xr:uid="{FFF1419E-4E7F-4BAD-ACD9-9C1EE8A7AAC4}"/>
    <cellStyle name="Vírgula 2 3 2 2 5" xfId="1109" xr:uid="{64A48095-044F-4E21-A62C-7CF334F606B2}"/>
    <cellStyle name="Vírgula 2 3 2 2 5 2" xfId="2113" xr:uid="{6371B144-8A79-4E4B-A8C7-868FDDB316B3}"/>
    <cellStyle name="Vírgula 2 3 2 2 5 2 2" xfId="5192" xr:uid="{DAD59EB0-FC8E-427C-959D-DE2309E4D880}"/>
    <cellStyle name="Vírgula 2 3 2 2 5 2 2 2" xfId="14245" xr:uid="{F96B46A5-056F-4378-B6BB-9AB1DDCCFCCB}"/>
    <cellStyle name="Vírgula 2 3 2 2 5 2 3" xfId="8206" xr:uid="{341C6186-29AA-4117-B1E2-00D421FC1AE1}"/>
    <cellStyle name="Vírgula 2 3 2 2 5 2 3 2" xfId="17259" xr:uid="{604877F6-1F09-4E88-B772-3E726AAB1C55}"/>
    <cellStyle name="Vírgula 2 3 2 2 5 2 4" xfId="11227" xr:uid="{1E0350B9-04A2-4415-841E-9CA4AD7144BE}"/>
    <cellStyle name="Vírgula 2 3 2 2 5 3" xfId="3117" xr:uid="{3591B88D-CABB-436E-A207-2438598E530E}"/>
    <cellStyle name="Vírgula 2 3 2 2 5 3 2" xfId="6196" xr:uid="{9BC42791-342E-417A-847F-03BCF2B587A3}"/>
    <cellStyle name="Vírgula 2 3 2 2 5 3 2 2" xfId="15249" xr:uid="{8DAFC982-15D8-494D-A1DF-B0C831DE5C3E}"/>
    <cellStyle name="Vírgula 2 3 2 2 5 3 3" xfId="9210" xr:uid="{8FB9AE85-3D28-4EA5-AD9A-B27149961397}"/>
    <cellStyle name="Vírgula 2 3 2 2 5 3 3 2" xfId="18263" xr:uid="{AD7519B8-69A2-4B1F-8DBA-5FC31EF6850A}"/>
    <cellStyle name="Vírgula 2 3 2 2 5 3 4" xfId="12231" xr:uid="{D46304E8-BC54-4F55-8C83-F4188D80EBA1}"/>
    <cellStyle name="Vírgula 2 3 2 2 5 4" xfId="4188" xr:uid="{23D7B3CA-5B1A-45C4-917E-F31B30AC65C9}"/>
    <cellStyle name="Vírgula 2 3 2 2 5 4 2" xfId="13241" xr:uid="{C570E2D9-B056-4CD1-8A63-C92DDB49FE5E}"/>
    <cellStyle name="Vírgula 2 3 2 2 5 5" xfId="7202" xr:uid="{80A6AA1E-045F-47FC-A372-9AE9C38DCB50}"/>
    <cellStyle name="Vírgula 2 3 2 2 5 5 2" xfId="16255" xr:uid="{C30A0490-1D15-4F30-AA72-5AE2531CF0A7}"/>
    <cellStyle name="Vírgula 2 3 2 2 5 6" xfId="10223" xr:uid="{A939F4CC-42FF-410F-ADBC-44D582AFE91D}"/>
    <cellStyle name="Vírgula 2 3 2 2 6" xfId="1276" xr:uid="{031B0C9C-0D17-4C23-9EE7-13DC1FC6D42E}"/>
    <cellStyle name="Vírgula 2 3 2 2 6 2" xfId="4355" xr:uid="{FFF75998-39E3-4B83-B397-F4E8A8C1515D}"/>
    <cellStyle name="Vírgula 2 3 2 2 6 2 2" xfId="13408" xr:uid="{DFE07632-6A70-44F9-8762-D3449E02E28B}"/>
    <cellStyle name="Vírgula 2 3 2 2 6 3" xfId="7369" xr:uid="{7DE303EE-6394-402B-A4D7-8C4F54342B1C}"/>
    <cellStyle name="Vírgula 2 3 2 2 6 3 2" xfId="16422" xr:uid="{46C8F329-276B-4BDF-B77B-B9C2067DA62F}"/>
    <cellStyle name="Vírgula 2 3 2 2 6 4" xfId="10390" xr:uid="{711240C7-32E5-44F4-903E-13A4AAECAA23}"/>
    <cellStyle name="Vírgula 2 3 2 2 7" xfId="2280" xr:uid="{FA4B3A60-444B-45DD-BA76-A8B10D2F1B9B}"/>
    <cellStyle name="Vírgula 2 3 2 2 7 2" xfId="5359" xr:uid="{2435AE40-F111-4194-B772-443E30D503AB}"/>
    <cellStyle name="Vírgula 2 3 2 2 7 2 2" xfId="14412" xr:uid="{C974E011-5B1D-44A0-AA6A-EB61A5CBAC63}"/>
    <cellStyle name="Vírgula 2 3 2 2 7 3" xfId="8373" xr:uid="{971F4CC5-3F63-4D5C-9E84-4C6A24D61C06}"/>
    <cellStyle name="Vírgula 2 3 2 2 7 3 2" xfId="17426" xr:uid="{E49CE782-726C-4D21-82A5-0C82C870BC57}"/>
    <cellStyle name="Vírgula 2 3 2 2 7 4" xfId="11394" xr:uid="{63C5057E-4F98-44A4-AA13-817EDDD5F321}"/>
    <cellStyle name="Vírgula 2 3 2 2 8" xfId="3349" xr:uid="{5BBD3FB9-8835-448E-A185-3A90F7405765}"/>
    <cellStyle name="Vírgula 2 3 2 2 8 2" xfId="12402" xr:uid="{15F35F9D-B896-47A5-9007-D0A6F20B7C23}"/>
    <cellStyle name="Vírgula 2 3 2 2 9" xfId="6363" xr:uid="{7DCE30C0-20C1-4C36-9B11-785F9DC9AE5B}"/>
    <cellStyle name="Vírgula 2 3 2 2 9 2" xfId="15416" xr:uid="{E794A81A-0BC1-49F8-9916-E038C2D4FAB8}"/>
    <cellStyle name="Vírgula 2 3 2 3" xfId="127" xr:uid="{4B5E4905-2947-4FB5-A222-F7D5A47C3C69}"/>
    <cellStyle name="Vírgula 2 3 2 3 2" xfId="454" xr:uid="{79252045-755C-4218-BCF3-7390B9F244DC}"/>
    <cellStyle name="Vírgula 2 3 2 3 2 2" xfId="1110" xr:uid="{93882098-CA6B-4D37-ADA4-3F377C3FEAB4}"/>
    <cellStyle name="Vírgula 2 3 2 3 2 2 2" xfId="2114" xr:uid="{164BD0DC-AE5C-4F73-B750-A4C9063C6F55}"/>
    <cellStyle name="Vírgula 2 3 2 3 2 2 2 2" xfId="5193" xr:uid="{CBFD09E1-6067-4658-930D-DBF72713059E}"/>
    <cellStyle name="Vírgula 2 3 2 3 2 2 2 2 2" xfId="14246" xr:uid="{41019B09-F27F-4721-931A-0B075D516C0A}"/>
    <cellStyle name="Vírgula 2 3 2 3 2 2 2 3" xfId="8207" xr:uid="{41550F20-7ABA-4021-A724-18E34AB3AE40}"/>
    <cellStyle name="Vírgula 2 3 2 3 2 2 2 3 2" xfId="17260" xr:uid="{E1B81A25-9CC2-4ED7-9598-ED739BEC8AB6}"/>
    <cellStyle name="Vírgula 2 3 2 3 2 2 2 4" xfId="11228" xr:uid="{D6F50D29-001F-41AB-B04A-67C27AA5C68B}"/>
    <cellStyle name="Vírgula 2 3 2 3 2 2 3" xfId="3118" xr:uid="{DED6E77D-B867-4745-BE8D-96C0657FD187}"/>
    <cellStyle name="Vírgula 2 3 2 3 2 2 3 2" xfId="6197" xr:uid="{A3D61668-7E5B-434D-8585-A19C0FEB18D3}"/>
    <cellStyle name="Vírgula 2 3 2 3 2 2 3 2 2" xfId="15250" xr:uid="{39A21096-6865-48C6-BE6D-FE28091A6310}"/>
    <cellStyle name="Vírgula 2 3 2 3 2 2 3 3" xfId="9211" xr:uid="{EF50109B-4F6B-4C98-A65A-3AF29623C319}"/>
    <cellStyle name="Vírgula 2 3 2 3 2 2 3 3 2" xfId="18264" xr:uid="{EEFB74C7-494F-4939-B218-07F3BBCD130E}"/>
    <cellStyle name="Vírgula 2 3 2 3 2 2 3 4" xfId="12232" xr:uid="{DD82ACFF-93D8-49E9-A625-66A1ED9A5198}"/>
    <cellStyle name="Vírgula 2 3 2 3 2 2 4" xfId="4189" xr:uid="{A3202746-A0B7-4410-9383-95A4B76BD5E3}"/>
    <cellStyle name="Vírgula 2 3 2 3 2 2 4 2" xfId="13242" xr:uid="{379DE784-3383-4F9A-BFCD-D9FED4AD4A47}"/>
    <cellStyle name="Vírgula 2 3 2 3 2 2 5" xfId="7203" xr:uid="{F9777CAB-0B40-4893-8161-19CDE44DAACF}"/>
    <cellStyle name="Vírgula 2 3 2 3 2 2 5 2" xfId="16256" xr:uid="{125B9429-9468-4BCD-932E-43EABDA78679}"/>
    <cellStyle name="Vírgula 2 3 2 3 2 2 6" xfId="10224" xr:uid="{E4A75745-5945-4E92-9061-BF28521C31B0}"/>
    <cellStyle name="Vírgula 2 3 2 3 2 3" xfId="1111" xr:uid="{0CD842D2-2904-44BE-BE07-C3136CE10968}"/>
    <cellStyle name="Vírgula 2 3 2 3 2 3 2" xfId="2115" xr:uid="{2518B9A7-934F-41AD-9E04-5A4030E93640}"/>
    <cellStyle name="Vírgula 2 3 2 3 2 3 2 2" xfId="5194" xr:uid="{49DADD9D-D59B-45F7-A4ED-4C0B18270E51}"/>
    <cellStyle name="Vírgula 2 3 2 3 2 3 2 2 2" xfId="14247" xr:uid="{2C1ADD36-AC87-489F-B879-7A1A8A37EAE4}"/>
    <cellStyle name="Vírgula 2 3 2 3 2 3 2 3" xfId="8208" xr:uid="{BD93C4F1-CA28-42CF-9CA4-E62F8F69DF47}"/>
    <cellStyle name="Vírgula 2 3 2 3 2 3 2 3 2" xfId="17261" xr:uid="{8B0D1518-9C09-44DD-8922-7F4E8F6A476A}"/>
    <cellStyle name="Vírgula 2 3 2 3 2 3 2 4" xfId="11229" xr:uid="{EC4FA326-6B93-4213-93EB-7929B6F16743}"/>
    <cellStyle name="Vírgula 2 3 2 3 2 3 3" xfId="3119" xr:uid="{35CD9D31-7B3C-4EBE-80DC-0DBD34772AE3}"/>
    <cellStyle name="Vírgula 2 3 2 3 2 3 3 2" xfId="6198" xr:uid="{90638CE9-F8BF-4D6F-9912-899F8564696F}"/>
    <cellStyle name="Vírgula 2 3 2 3 2 3 3 2 2" xfId="15251" xr:uid="{9007B5FF-C7C4-4982-A9F7-7E6F096F1EEC}"/>
    <cellStyle name="Vírgula 2 3 2 3 2 3 3 3" xfId="9212" xr:uid="{B0EDAEF3-B137-4D97-A6A7-2DA3EED27892}"/>
    <cellStyle name="Vírgula 2 3 2 3 2 3 3 3 2" xfId="18265" xr:uid="{3D1CCC37-1D32-402F-94F0-F17349508D21}"/>
    <cellStyle name="Vírgula 2 3 2 3 2 3 3 4" xfId="12233" xr:uid="{67B277AC-2200-4480-BE2F-9AAB9A1A86E1}"/>
    <cellStyle name="Vírgula 2 3 2 3 2 3 4" xfId="4190" xr:uid="{EE4B9842-2AAF-41C6-ABD9-1E2D816D758D}"/>
    <cellStyle name="Vírgula 2 3 2 3 2 3 4 2" xfId="13243" xr:uid="{C1F52AA6-3260-4C4F-B58F-29FC5C61D4E7}"/>
    <cellStyle name="Vírgula 2 3 2 3 2 3 5" xfId="7204" xr:uid="{DF2F982C-9F02-4C06-B3EB-4197945AA4F8}"/>
    <cellStyle name="Vírgula 2 3 2 3 2 3 5 2" xfId="16257" xr:uid="{95E0D852-0E43-48CC-8A47-9D280CC98CF9}"/>
    <cellStyle name="Vírgula 2 3 2 3 2 3 6" xfId="10225" xr:uid="{85E28B5A-F801-4815-8912-53A501392E12}"/>
    <cellStyle name="Vírgula 2 3 2 3 2 4" xfId="1463" xr:uid="{A6ACB86B-FDD2-426F-8110-ABAEC64CEA86}"/>
    <cellStyle name="Vírgula 2 3 2 3 2 4 2" xfId="4542" xr:uid="{D1518808-F23C-471B-BDB6-D9F78F59B2B5}"/>
    <cellStyle name="Vírgula 2 3 2 3 2 4 2 2" xfId="13595" xr:uid="{30A49ED0-FB6D-4B3C-90E5-F1CAF31C6905}"/>
    <cellStyle name="Vírgula 2 3 2 3 2 4 3" xfId="7556" xr:uid="{7FE2D8A2-39AA-4ABF-8594-FB02DB8D7D5E}"/>
    <cellStyle name="Vírgula 2 3 2 3 2 4 3 2" xfId="16609" xr:uid="{9FFDBED4-801D-40E9-875E-78CF23609BFF}"/>
    <cellStyle name="Vírgula 2 3 2 3 2 4 4" xfId="10577" xr:uid="{7A05042B-DD8F-4481-9529-E1F672242677}"/>
    <cellStyle name="Vírgula 2 3 2 3 2 5" xfId="2467" xr:uid="{B731CAAC-1C33-4E9E-891E-91212970B3CE}"/>
    <cellStyle name="Vírgula 2 3 2 3 2 5 2" xfId="5546" xr:uid="{4636FB7D-59D9-4C7A-B24F-E92058D7EC05}"/>
    <cellStyle name="Vírgula 2 3 2 3 2 5 2 2" xfId="14599" xr:uid="{847B1553-CAB5-48EC-B47D-BC3EA2258AD3}"/>
    <cellStyle name="Vírgula 2 3 2 3 2 5 3" xfId="8560" xr:uid="{E2BAD21A-F1C3-45AC-B188-543CB3F2E240}"/>
    <cellStyle name="Vírgula 2 3 2 3 2 5 3 2" xfId="17613" xr:uid="{80E3AF70-0970-4915-A55F-7F5203F6A41D}"/>
    <cellStyle name="Vírgula 2 3 2 3 2 5 4" xfId="11581" xr:uid="{A4E87AFC-2532-4B60-8F3E-C369F61CD438}"/>
    <cellStyle name="Vírgula 2 3 2 3 2 6" xfId="3537" xr:uid="{DF732489-2CDB-4E4E-89C9-309AF8123378}"/>
    <cellStyle name="Vírgula 2 3 2 3 2 6 2" xfId="12590" xr:uid="{77437E64-CFE9-4D6F-BF70-C20F72A48ACA}"/>
    <cellStyle name="Vírgula 2 3 2 3 2 7" xfId="6551" xr:uid="{175E283A-FF7D-4852-B877-F8029FD2BB1C}"/>
    <cellStyle name="Vírgula 2 3 2 3 2 7 2" xfId="15604" xr:uid="{6CF5666E-11B7-4381-8DF8-B0A1B49D4AD8}"/>
    <cellStyle name="Vírgula 2 3 2 3 2 8" xfId="9571" xr:uid="{29B422BC-4FB0-4942-9429-DD6C06AC81C4}"/>
    <cellStyle name="Vírgula 2 3 2 3 3" xfId="1112" xr:uid="{926C39DA-EBCB-4AB0-AEF8-29C5883DE709}"/>
    <cellStyle name="Vírgula 2 3 2 3 3 2" xfId="2116" xr:uid="{7693EBCD-35CB-4384-865D-876BB0C519FF}"/>
    <cellStyle name="Vírgula 2 3 2 3 3 2 2" xfId="5195" xr:uid="{8115D069-E8A8-4EEA-B880-02BA5514C00C}"/>
    <cellStyle name="Vírgula 2 3 2 3 3 2 2 2" xfId="14248" xr:uid="{A4C11FED-71A2-44A7-BEFB-52B54A8C2712}"/>
    <cellStyle name="Vírgula 2 3 2 3 3 2 3" xfId="8209" xr:uid="{F664EE64-3282-41B5-9DA1-A951F3BF800A}"/>
    <cellStyle name="Vírgula 2 3 2 3 3 2 3 2" xfId="17262" xr:uid="{7A339915-76EF-48C4-9456-3C84D35A48D9}"/>
    <cellStyle name="Vírgula 2 3 2 3 3 2 4" xfId="11230" xr:uid="{7BCCF213-77D3-4AB6-B59A-F10AF1AEBAB1}"/>
    <cellStyle name="Vírgula 2 3 2 3 3 3" xfId="3120" xr:uid="{15025D91-5B4E-4E20-9906-70474AF652B2}"/>
    <cellStyle name="Vírgula 2 3 2 3 3 3 2" xfId="6199" xr:uid="{D447BFF6-802B-49A0-B829-652DF6D0735D}"/>
    <cellStyle name="Vírgula 2 3 2 3 3 3 2 2" xfId="15252" xr:uid="{31101BE2-9A70-46ED-BA7D-96043B96C711}"/>
    <cellStyle name="Vírgula 2 3 2 3 3 3 3" xfId="9213" xr:uid="{911AC94C-A994-44EC-815B-0D0D5757984E}"/>
    <cellStyle name="Vírgula 2 3 2 3 3 3 3 2" xfId="18266" xr:uid="{9562710E-CD5C-4C8F-A04A-FA182C9B7913}"/>
    <cellStyle name="Vírgula 2 3 2 3 3 3 4" xfId="12234" xr:uid="{598BE94B-B2A4-4934-BA88-0D191F2FD35D}"/>
    <cellStyle name="Vírgula 2 3 2 3 3 4" xfId="4191" xr:uid="{EED65B0B-9317-44B5-A76B-36BBDFF5D665}"/>
    <cellStyle name="Vírgula 2 3 2 3 3 4 2" xfId="13244" xr:uid="{E1B254D5-E1E5-45AF-A46A-B88B0971DCB7}"/>
    <cellStyle name="Vírgula 2 3 2 3 3 5" xfId="7205" xr:uid="{E7EF742C-C298-49AF-B40C-9402E1F09655}"/>
    <cellStyle name="Vírgula 2 3 2 3 3 5 2" xfId="16258" xr:uid="{35955C26-BCF5-4743-92BD-B54D1CFB48D6}"/>
    <cellStyle name="Vírgula 2 3 2 3 3 6" xfId="10226" xr:uid="{4047594F-B17E-4C94-AC0E-1A3FA66CE4E8}"/>
    <cellStyle name="Vírgula 2 3 2 3 4" xfId="1113" xr:uid="{9E652864-290A-40A7-924F-C9BEB5E69BA9}"/>
    <cellStyle name="Vírgula 2 3 2 3 4 2" xfId="2117" xr:uid="{DF8158B6-CCC7-46F7-92B1-C1AAACAF4ED7}"/>
    <cellStyle name="Vírgula 2 3 2 3 4 2 2" xfId="5196" xr:uid="{FA6438E3-2245-4011-A41E-3676231B2972}"/>
    <cellStyle name="Vírgula 2 3 2 3 4 2 2 2" xfId="14249" xr:uid="{7A838334-316B-4FBC-99CF-C2BF74103B7C}"/>
    <cellStyle name="Vírgula 2 3 2 3 4 2 3" xfId="8210" xr:uid="{9310663A-CD4A-4C28-A0B1-02C301417563}"/>
    <cellStyle name="Vírgula 2 3 2 3 4 2 3 2" xfId="17263" xr:uid="{6751B7E5-0C28-4B5A-9B28-46859F731231}"/>
    <cellStyle name="Vírgula 2 3 2 3 4 2 4" xfId="11231" xr:uid="{102AE897-FD09-4EE2-B2F6-5C53B3EAF1B7}"/>
    <cellStyle name="Vírgula 2 3 2 3 4 3" xfId="3121" xr:uid="{2904A7F6-622F-4108-8194-059AFF86117A}"/>
    <cellStyle name="Vírgula 2 3 2 3 4 3 2" xfId="6200" xr:uid="{226A116C-0EB4-4E16-B97F-490206A963F2}"/>
    <cellStyle name="Vírgula 2 3 2 3 4 3 2 2" xfId="15253" xr:uid="{B0AF52C2-855F-4F24-A10B-9AC921CF35B7}"/>
    <cellStyle name="Vírgula 2 3 2 3 4 3 3" xfId="9214" xr:uid="{D5692FF7-29C8-43C7-BFFB-242F8F3F785B}"/>
    <cellStyle name="Vírgula 2 3 2 3 4 3 3 2" xfId="18267" xr:uid="{6FBE0D0E-9F71-4CD8-99C4-2CC3B48F574B}"/>
    <cellStyle name="Vírgula 2 3 2 3 4 3 4" xfId="12235" xr:uid="{458A50E0-06DE-4BF2-ABB4-1F4308002E3F}"/>
    <cellStyle name="Vírgula 2 3 2 3 4 4" xfId="4192" xr:uid="{2857BE1A-214B-42D1-8909-052D56EBF59C}"/>
    <cellStyle name="Vírgula 2 3 2 3 4 4 2" xfId="13245" xr:uid="{91BB8456-82F6-4CE3-B2A1-0F71FE6A8630}"/>
    <cellStyle name="Vírgula 2 3 2 3 4 5" xfId="7206" xr:uid="{DA4D0A08-B6C2-497A-82D2-66CD874F89DD}"/>
    <cellStyle name="Vírgula 2 3 2 3 4 5 2" xfId="16259" xr:uid="{6AE0FCC7-DE37-473A-BD52-42536E63E508}"/>
    <cellStyle name="Vírgula 2 3 2 3 4 6" xfId="10227" xr:uid="{A6D32EA8-5F56-4AA2-8EC7-F353CFD8DD5D}"/>
    <cellStyle name="Vírgula 2 3 2 3 5" xfId="1292" xr:uid="{00F1FE03-9596-426D-A508-702EF26F577C}"/>
    <cellStyle name="Vírgula 2 3 2 3 5 2" xfId="4371" xr:uid="{0CD3E1AA-97A4-4AD7-AD88-33CC065910D3}"/>
    <cellStyle name="Vírgula 2 3 2 3 5 2 2" xfId="13424" xr:uid="{33753853-56A6-4323-923B-6BA23D876685}"/>
    <cellStyle name="Vírgula 2 3 2 3 5 3" xfId="7385" xr:uid="{B8D0F708-34F3-4554-8812-3B248BDFA962}"/>
    <cellStyle name="Vírgula 2 3 2 3 5 3 2" xfId="16438" xr:uid="{34D8454D-FF3F-4F4D-A4AF-B7C5F1450BA3}"/>
    <cellStyle name="Vírgula 2 3 2 3 5 4" xfId="10406" xr:uid="{1E9AF708-9704-4045-856A-D5415870E0F8}"/>
    <cellStyle name="Vírgula 2 3 2 3 6" xfId="2296" xr:uid="{E17D1E1E-3A29-48B5-B402-B129EAD1DCB2}"/>
    <cellStyle name="Vírgula 2 3 2 3 6 2" xfId="5375" xr:uid="{12539D48-D82E-40A3-9B32-021888739BCA}"/>
    <cellStyle name="Vírgula 2 3 2 3 6 2 2" xfId="14428" xr:uid="{7F60BF1C-530B-4DB2-8E40-DD25E2210EB1}"/>
    <cellStyle name="Vírgula 2 3 2 3 6 3" xfId="8389" xr:uid="{C953C094-1DC1-4949-8F4B-3AC4CE5D9079}"/>
    <cellStyle name="Vírgula 2 3 2 3 6 3 2" xfId="17442" xr:uid="{B3029E29-DDE1-4AE0-9058-8E29F6CB1564}"/>
    <cellStyle name="Vírgula 2 3 2 3 6 4" xfId="11410" xr:uid="{3654D422-8C9E-4C71-ABF5-16D27A3780DF}"/>
    <cellStyle name="Vírgula 2 3 2 3 7" xfId="3365" xr:uid="{E3F3EA00-26B6-456A-8E64-151AF5B7B680}"/>
    <cellStyle name="Vírgula 2 3 2 3 7 2" xfId="12418" xr:uid="{D9593EB3-7BE1-4E96-9E76-D37F2C26E08D}"/>
    <cellStyle name="Vírgula 2 3 2 3 8" xfId="6379" xr:uid="{EC443712-16F2-4B29-B661-43A06FEBA333}"/>
    <cellStyle name="Vírgula 2 3 2 3 8 2" xfId="15432" xr:uid="{A4A33DB3-562A-4C63-95EA-03BB20AB23F9}"/>
    <cellStyle name="Vírgula 2 3 2 3 9" xfId="9399" xr:uid="{3E8420F1-CC3A-4CE6-B063-88CD657857E8}"/>
    <cellStyle name="Vírgula 2 3 2 4" xfId="422" xr:uid="{A496F732-6899-4582-98CA-E6EF23E052FC}"/>
    <cellStyle name="Vírgula 2 3 2 4 2" xfId="1114" xr:uid="{6E18CD1A-795B-4725-AE1B-09B49BC1B191}"/>
    <cellStyle name="Vírgula 2 3 2 4 2 2" xfId="2118" xr:uid="{AD779FDC-1961-4E35-9FB9-D069079CA71C}"/>
    <cellStyle name="Vírgula 2 3 2 4 2 2 2" xfId="5197" xr:uid="{B7E4B1AA-D268-4B1F-82EB-B963A9864841}"/>
    <cellStyle name="Vírgula 2 3 2 4 2 2 2 2" xfId="14250" xr:uid="{F4389042-B6C9-46CD-82FC-E86A87074602}"/>
    <cellStyle name="Vírgula 2 3 2 4 2 2 3" xfId="8211" xr:uid="{17F664CC-80CA-4FDB-B6B3-7CDCADA271CE}"/>
    <cellStyle name="Vírgula 2 3 2 4 2 2 3 2" xfId="17264" xr:uid="{05178CC9-B67F-45A9-B046-7B78F46104A6}"/>
    <cellStyle name="Vírgula 2 3 2 4 2 2 4" xfId="11232" xr:uid="{64C485BF-0584-4CB7-8E04-E54B77001831}"/>
    <cellStyle name="Vírgula 2 3 2 4 2 3" xfId="3122" xr:uid="{9C1C9C7F-AF73-475A-8D1F-D0AF327C27C1}"/>
    <cellStyle name="Vírgula 2 3 2 4 2 3 2" xfId="6201" xr:uid="{11F3B0AE-8CC4-409D-8E13-F19B7116F67D}"/>
    <cellStyle name="Vírgula 2 3 2 4 2 3 2 2" xfId="15254" xr:uid="{E9BC20EE-2F43-4FA1-BDB2-8F23994FC342}"/>
    <cellStyle name="Vírgula 2 3 2 4 2 3 3" xfId="9215" xr:uid="{0FFED0FA-0CE4-4BD9-90E0-6BA2A8876306}"/>
    <cellStyle name="Vírgula 2 3 2 4 2 3 3 2" xfId="18268" xr:uid="{A8AE84D7-E172-4E67-8672-DC2993BC8FC1}"/>
    <cellStyle name="Vírgula 2 3 2 4 2 3 4" xfId="12236" xr:uid="{449DB89A-E6D3-4AA0-B376-F921DB71F0AC}"/>
    <cellStyle name="Vírgula 2 3 2 4 2 4" xfId="4193" xr:uid="{E19360D5-6FF3-4819-B7A6-69EA7243B1EA}"/>
    <cellStyle name="Vírgula 2 3 2 4 2 4 2" xfId="13246" xr:uid="{BE6DFF10-2ED5-4032-972E-C23E4F418097}"/>
    <cellStyle name="Vírgula 2 3 2 4 2 5" xfId="7207" xr:uid="{2438170B-ED70-47F8-9316-EAD24686AEAD}"/>
    <cellStyle name="Vírgula 2 3 2 4 2 5 2" xfId="16260" xr:uid="{5B83C4B6-A631-44F3-B97D-8D31A474D42D}"/>
    <cellStyle name="Vírgula 2 3 2 4 2 6" xfId="10228" xr:uid="{6408C487-17CE-41C6-BD51-4B136A3EA892}"/>
    <cellStyle name="Vírgula 2 3 2 4 3" xfId="1115" xr:uid="{6D083DAD-4B23-43E1-991F-0D366932CC7F}"/>
    <cellStyle name="Vírgula 2 3 2 4 3 2" xfId="2119" xr:uid="{EA173AE3-9C3E-4D43-84C6-C71F0D04CE0B}"/>
    <cellStyle name="Vírgula 2 3 2 4 3 2 2" xfId="5198" xr:uid="{65B72758-037A-4115-8E42-7D143C726F22}"/>
    <cellStyle name="Vírgula 2 3 2 4 3 2 2 2" xfId="14251" xr:uid="{31A530FE-C59F-4AAF-A4EF-A560B2336325}"/>
    <cellStyle name="Vírgula 2 3 2 4 3 2 3" xfId="8212" xr:uid="{ED5C55B7-8485-4A0A-841D-C170F397C61D}"/>
    <cellStyle name="Vírgula 2 3 2 4 3 2 3 2" xfId="17265" xr:uid="{6349E1AE-76A8-42BD-9D3B-0B323C480B3F}"/>
    <cellStyle name="Vírgula 2 3 2 4 3 2 4" xfId="11233" xr:uid="{FEEA966F-57E4-4938-9692-9F9E31CE614B}"/>
    <cellStyle name="Vírgula 2 3 2 4 3 3" xfId="3123" xr:uid="{0CCF192C-080F-4E2D-81D1-CF0C97A61DAC}"/>
    <cellStyle name="Vírgula 2 3 2 4 3 3 2" xfId="6202" xr:uid="{900E9DBF-B8F9-4028-867D-77BC014C1A08}"/>
    <cellStyle name="Vírgula 2 3 2 4 3 3 2 2" xfId="15255" xr:uid="{DB982A2A-E026-4FC4-8CFB-DD2182E84B2F}"/>
    <cellStyle name="Vírgula 2 3 2 4 3 3 3" xfId="9216" xr:uid="{0BE83C86-50A6-460E-88EC-B4031E043131}"/>
    <cellStyle name="Vírgula 2 3 2 4 3 3 3 2" xfId="18269" xr:uid="{0A91DC69-2E7D-4769-A24E-E1630FEEF212}"/>
    <cellStyle name="Vírgula 2 3 2 4 3 3 4" xfId="12237" xr:uid="{807188F0-74EA-4B62-A0CB-97E6F445241B}"/>
    <cellStyle name="Vírgula 2 3 2 4 3 4" xfId="4194" xr:uid="{08707188-D054-4013-B84E-71F2225E555E}"/>
    <cellStyle name="Vírgula 2 3 2 4 3 4 2" xfId="13247" xr:uid="{4C3CC943-2F75-4FEC-A1F2-AF406CEA0AB6}"/>
    <cellStyle name="Vírgula 2 3 2 4 3 5" xfId="7208" xr:uid="{AD1545C9-3F1F-4DAE-83B4-F139EC1E5C3E}"/>
    <cellStyle name="Vírgula 2 3 2 4 3 5 2" xfId="16261" xr:uid="{41097D55-F8E9-4D0A-A210-F0377435BFE3}"/>
    <cellStyle name="Vírgula 2 3 2 4 3 6" xfId="10229" xr:uid="{7A09A6D3-ABF6-4E6C-A2EB-8FD1420289C6}"/>
    <cellStyle name="Vírgula 2 3 2 4 4" xfId="1431" xr:uid="{642A4E4E-AD50-437D-9A4F-A1813722DE41}"/>
    <cellStyle name="Vírgula 2 3 2 4 4 2" xfId="4510" xr:uid="{D1A9AA1E-6730-4446-A986-D1201DFF0FE4}"/>
    <cellStyle name="Vírgula 2 3 2 4 4 2 2" xfId="13563" xr:uid="{B6C20BAE-B38B-43D5-9FA2-30F327199327}"/>
    <cellStyle name="Vírgula 2 3 2 4 4 3" xfId="7524" xr:uid="{61E33F20-C383-43E5-9FE2-CA3CE34776F2}"/>
    <cellStyle name="Vírgula 2 3 2 4 4 3 2" xfId="16577" xr:uid="{7B8D672A-F471-4DB9-8604-1B9F83737ED2}"/>
    <cellStyle name="Vírgula 2 3 2 4 4 4" xfId="10545" xr:uid="{37F51C0E-88CA-421F-96E4-3E9BE67CBF16}"/>
    <cellStyle name="Vírgula 2 3 2 4 5" xfId="2435" xr:uid="{18720935-464A-4986-9FB8-E81DC9FDB273}"/>
    <cellStyle name="Vírgula 2 3 2 4 5 2" xfId="5514" xr:uid="{BB1943A0-BD29-4807-87C3-77C021588B7A}"/>
    <cellStyle name="Vírgula 2 3 2 4 5 2 2" xfId="14567" xr:uid="{43DDFF0B-B594-4C31-8E7B-75C183AB8BFD}"/>
    <cellStyle name="Vírgula 2 3 2 4 5 3" xfId="8528" xr:uid="{F0059414-BCCD-447C-B3EA-F08766949E4F}"/>
    <cellStyle name="Vírgula 2 3 2 4 5 3 2" xfId="17581" xr:uid="{5AAF284C-8AC1-4C78-9EA4-C71C5CD47BE6}"/>
    <cellStyle name="Vírgula 2 3 2 4 5 4" xfId="11549" xr:uid="{47508B10-6296-47B0-9624-D18657B9F1B0}"/>
    <cellStyle name="Vírgula 2 3 2 4 6" xfId="3505" xr:uid="{D1737428-E968-496B-8F48-7B98DF5AEABE}"/>
    <cellStyle name="Vírgula 2 3 2 4 6 2" xfId="12558" xr:uid="{420F7272-0557-4FD7-94E8-9FCAABD9ECEC}"/>
    <cellStyle name="Vírgula 2 3 2 4 7" xfId="6519" xr:uid="{B8FBD794-B1C5-4ED1-B7A7-ECB43ADDEEB9}"/>
    <cellStyle name="Vírgula 2 3 2 4 7 2" xfId="15572" xr:uid="{7787DF93-F7DC-4DD3-9592-2D03F8A51DD3}"/>
    <cellStyle name="Vírgula 2 3 2 4 8" xfId="9539" xr:uid="{ABA29AF8-E7BB-4F42-B663-5BA01942A37B}"/>
    <cellStyle name="Vírgula 2 3 2 5" xfId="1116" xr:uid="{C7EF757C-4C09-4456-847A-4E79CFA36BF9}"/>
    <cellStyle name="Vírgula 2 3 2 5 2" xfId="2120" xr:uid="{328D582C-67C0-438D-99BE-EC15EDBDFFFA}"/>
    <cellStyle name="Vírgula 2 3 2 5 2 2" xfId="5199" xr:uid="{25D2C7D3-00FB-4FCE-8394-7CA0A57836DA}"/>
    <cellStyle name="Vírgula 2 3 2 5 2 2 2" xfId="14252" xr:uid="{CD64B0EC-95AF-4033-AEA3-29B378080506}"/>
    <cellStyle name="Vírgula 2 3 2 5 2 3" xfId="8213" xr:uid="{E480C4E0-F948-4C82-851A-D7AF945C29A8}"/>
    <cellStyle name="Vírgula 2 3 2 5 2 3 2" xfId="17266" xr:uid="{66F6FFA4-18E0-4FD7-9BD5-4D50E579A25D}"/>
    <cellStyle name="Vírgula 2 3 2 5 2 4" xfId="11234" xr:uid="{3C6577B7-A8F4-4B56-85B9-4B68AB9D839B}"/>
    <cellStyle name="Vírgula 2 3 2 5 3" xfId="3124" xr:uid="{9AB7D506-D679-4E12-834D-F3B2598DCA2A}"/>
    <cellStyle name="Vírgula 2 3 2 5 3 2" xfId="6203" xr:uid="{4F3E2A81-3CF2-47CB-A120-8120F8179F02}"/>
    <cellStyle name="Vírgula 2 3 2 5 3 2 2" xfId="15256" xr:uid="{76A04F01-8BAF-4A7A-A9A3-883E7C28A3B2}"/>
    <cellStyle name="Vírgula 2 3 2 5 3 3" xfId="9217" xr:uid="{ADBA54BE-D8CA-4BB9-85D5-F818E5169A5C}"/>
    <cellStyle name="Vírgula 2 3 2 5 3 3 2" xfId="18270" xr:uid="{D690A69F-79F0-46F0-A737-E9A1474A2351}"/>
    <cellStyle name="Vírgula 2 3 2 5 3 4" xfId="12238" xr:uid="{0218DB26-D1BA-4641-A1F5-F52993A14092}"/>
    <cellStyle name="Vírgula 2 3 2 5 4" xfId="4195" xr:uid="{4803E4FD-6177-4265-9C43-4B0144B883B9}"/>
    <cellStyle name="Vírgula 2 3 2 5 4 2" xfId="13248" xr:uid="{35C208D2-35C3-4822-B78B-FE1A797E3F57}"/>
    <cellStyle name="Vírgula 2 3 2 5 5" xfId="7209" xr:uid="{D132CCF5-0D3A-408A-9B78-6DB7C55613B2}"/>
    <cellStyle name="Vírgula 2 3 2 5 5 2" xfId="16262" xr:uid="{3F2B1DF4-C904-4157-AEEF-0584C6BA5C83}"/>
    <cellStyle name="Vírgula 2 3 2 5 6" xfId="10230" xr:uid="{B42178F0-DC34-4BDB-BBDF-B96EF1B169F7}"/>
    <cellStyle name="Vírgula 2 3 2 6" xfId="1117" xr:uid="{4FB08E30-B4AB-4C06-ABB0-08BB0EA68A38}"/>
    <cellStyle name="Vírgula 2 3 2 6 2" xfId="2121" xr:uid="{4015FFE1-4D71-45C8-B282-780D13E2E38D}"/>
    <cellStyle name="Vírgula 2 3 2 6 2 2" xfId="5200" xr:uid="{9DA6D777-6983-4EBD-85C8-4E66F90AFEA0}"/>
    <cellStyle name="Vírgula 2 3 2 6 2 2 2" xfId="14253" xr:uid="{D9A6AED3-3968-4CD7-A31A-CF33916713AE}"/>
    <cellStyle name="Vírgula 2 3 2 6 2 3" xfId="8214" xr:uid="{4D31EF72-7CAE-45EA-A7FB-F23A7805402C}"/>
    <cellStyle name="Vírgula 2 3 2 6 2 3 2" xfId="17267" xr:uid="{E068C5E3-0E6C-4BC1-A322-9B32C7653964}"/>
    <cellStyle name="Vírgula 2 3 2 6 2 4" xfId="11235" xr:uid="{75F66B49-928C-452D-89D3-055EF8A939E4}"/>
    <cellStyle name="Vírgula 2 3 2 6 3" xfId="3125" xr:uid="{523B9A16-2A36-464B-923B-A93B7E402CD0}"/>
    <cellStyle name="Vírgula 2 3 2 6 3 2" xfId="6204" xr:uid="{DC54E02D-0BF1-4357-A81E-44C43BA12654}"/>
    <cellStyle name="Vírgula 2 3 2 6 3 2 2" xfId="15257" xr:uid="{659FAC5B-3431-468A-8F7D-162B9A6DF8DC}"/>
    <cellStyle name="Vírgula 2 3 2 6 3 3" xfId="9218" xr:uid="{2356D73D-26B8-4940-805D-0464A5998BAD}"/>
    <cellStyle name="Vírgula 2 3 2 6 3 3 2" xfId="18271" xr:uid="{C8CF476F-DF3C-46B8-8BAC-28B3CCFB4F76}"/>
    <cellStyle name="Vírgula 2 3 2 6 3 4" xfId="12239" xr:uid="{76A6CA0C-98E5-46FC-919F-0286372B289C}"/>
    <cellStyle name="Vírgula 2 3 2 6 4" xfId="4196" xr:uid="{8BB07850-EB9A-4EF3-945D-59D43DFA29C8}"/>
    <cellStyle name="Vírgula 2 3 2 6 4 2" xfId="13249" xr:uid="{0B10DC10-D63E-40D3-A16B-70E8D78F63A7}"/>
    <cellStyle name="Vírgula 2 3 2 6 5" xfId="7210" xr:uid="{98198D1C-EF60-42EF-B0BA-8AD5B22BA15E}"/>
    <cellStyle name="Vírgula 2 3 2 6 5 2" xfId="16263" xr:uid="{45E72746-D9B2-4B82-BEB2-EDA2B7D07605}"/>
    <cellStyle name="Vírgula 2 3 2 6 6" xfId="10231" xr:uid="{6B053E54-B5D1-4AA6-8C49-C1E6BFDBB2A3}"/>
    <cellStyle name="Vírgula 2 3 2 7" xfId="1260" xr:uid="{CA969F35-767C-4D6D-BB0F-DE4181987460}"/>
    <cellStyle name="Vírgula 2 3 2 7 2" xfId="4339" xr:uid="{8CF803DF-2629-4876-920A-98BA1469787B}"/>
    <cellStyle name="Vírgula 2 3 2 7 2 2" xfId="13392" xr:uid="{E00BA77A-329F-4BD7-A5A9-7CA3D1251EAF}"/>
    <cellStyle name="Vírgula 2 3 2 7 3" xfId="7353" xr:uid="{30726450-F27C-4C29-BDC6-63F3F1A36252}"/>
    <cellStyle name="Vírgula 2 3 2 7 3 2" xfId="16406" xr:uid="{8B55D095-CD2B-4C87-9A71-CE4868086AD0}"/>
    <cellStyle name="Vírgula 2 3 2 7 4" xfId="10374" xr:uid="{0BF96D13-A826-4CB4-B830-D73E99A0D81D}"/>
    <cellStyle name="Vírgula 2 3 2 8" xfId="2264" xr:uid="{0F1D25AF-AAE0-4FF1-9AB2-F8C7F7E00D71}"/>
    <cellStyle name="Vírgula 2 3 2 8 2" xfId="5343" xr:uid="{5D8B370D-55B4-4280-922C-96BC47DFE40D}"/>
    <cellStyle name="Vírgula 2 3 2 8 2 2" xfId="14396" xr:uid="{F6864256-6F2D-4CB5-90CB-F959689E4EC4}"/>
    <cellStyle name="Vírgula 2 3 2 8 3" xfId="8357" xr:uid="{1BC614BC-4A08-4125-A217-AD3F961F8C56}"/>
    <cellStyle name="Vírgula 2 3 2 8 3 2" xfId="17410" xr:uid="{A66AFD5A-A3BA-4347-94C1-0C327C6E2CF0}"/>
    <cellStyle name="Vírgula 2 3 2 8 4" xfId="11378" xr:uid="{91934EE6-B66E-43FD-96B9-4EFDCBD76549}"/>
    <cellStyle name="Vírgula 2 3 2 9" xfId="3333" xr:uid="{539F5FB0-3AE1-47D8-947F-CBAAD6BBC29C}"/>
    <cellStyle name="Vírgula 2 3 2 9 2" xfId="12386" xr:uid="{4A78E208-2BF6-4EF1-9FF2-A398F9AE031C}"/>
    <cellStyle name="Vírgula 2 3 3" xfId="103" xr:uid="{E93C20D1-92F8-422F-885D-BF65C1ADADC8}"/>
    <cellStyle name="Vírgula 2 3 3 10" xfId="9375" xr:uid="{46B86650-FC1F-4522-A25D-1ED0FFA38BA8}"/>
    <cellStyle name="Vírgula 2 3 3 2" xfId="135" xr:uid="{505CABF3-AEE4-4E88-9DFA-3CAA8B8C64C6}"/>
    <cellStyle name="Vírgula 2 3 3 2 2" xfId="462" xr:uid="{821DC93F-DF0D-4ED7-B8E4-17CB8C79C560}"/>
    <cellStyle name="Vírgula 2 3 3 2 2 2" xfId="1118" xr:uid="{7C2D904C-4ED8-4B53-B173-44D00B7066AC}"/>
    <cellStyle name="Vírgula 2 3 3 2 2 2 2" xfId="2122" xr:uid="{38AEBB39-8424-4D00-A07D-3FDFD60AEC9D}"/>
    <cellStyle name="Vírgula 2 3 3 2 2 2 2 2" xfId="5201" xr:uid="{638CA2E1-D730-40AF-9CF8-F11CB10E8C30}"/>
    <cellStyle name="Vírgula 2 3 3 2 2 2 2 2 2" xfId="14254" xr:uid="{A11472FE-E0F8-4C7B-910A-909B85E305AF}"/>
    <cellStyle name="Vírgula 2 3 3 2 2 2 2 3" xfId="8215" xr:uid="{C21D2A24-18D2-41F3-A9C7-EFC8E559F1EA}"/>
    <cellStyle name="Vírgula 2 3 3 2 2 2 2 3 2" xfId="17268" xr:uid="{F8F3CBC7-1072-4D8F-8F6C-7102903E9D86}"/>
    <cellStyle name="Vírgula 2 3 3 2 2 2 2 4" xfId="11236" xr:uid="{9B747567-0A30-4C53-96D9-3BC666F4030C}"/>
    <cellStyle name="Vírgula 2 3 3 2 2 2 3" xfId="3126" xr:uid="{8CA6D3B1-A6C8-481A-B9D6-1D828967BB93}"/>
    <cellStyle name="Vírgula 2 3 3 2 2 2 3 2" xfId="6205" xr:uid="{E007C46E-CEC7-4E3A-899A-26E80785C7CA}"/>
    <cellStyle name="Vírgula 2 3 3 2 2 2 3 2 2" xfId="15258" xr:uid="{D7F57CB2-EA1C-4977-835E-80F012E9BE52}"/>
    <cellStyle name="Vírgula 2 3 3 2 2 2 3 3" xfId="9219" xr:uid="{DEB980FC-6336-4186-B58E-ADD69BD18356}"/>
    <cellStyle name="Vírgula 2 3 3 2 2 2 3 3 2" xfId="18272" xr:uid="{EA9B3CAF-6754-4A47-98AD-7504CDAB3E6E}"/>
    <cellStyle name="Vírgula 2 3 3 2 2 2 3 4" xfId="12240" xr:uid="{8386D47C-B597-4F52-A5CF-DC2B9C56F609}"/>
    <cellStyle name="Vírgula 2 3 3 2 2 2 4" xfId="4197" xr:uid="{D2141E06-2BE9-4D66-AF27-A03838E4709C}"/>
    <cellStyle name="Vírgula 2 3 3 2 2 2 4 2" xfId="13250" xr:uid="{B59CEE84-E7A7-424F-82D0-89B19623138F}"/>
    <cellStyle name="Vírgula 2 3 3 2 2 2 5" xfId="7211" xr:uid="{22F22909-CAB3-4289-92EB-705C97342B93}"/>
    <cellStyle name="Vírgula 2 3 3 2 2 2 5 2" xfId="16264" xr:uid="{193CCF7E-A7C8-4D9D-AD3F-C3408E563903}"/>
    <cellStyle name="Vírgula 2 3 3 2 2 2 6" xfId="10232" xr:uid="{7C4FBEB3-C448-4E5D-AAB4-5E9D008F05B7}"/>
    <cellStyle name="Vírgula 2 3 3 2 2 3" xfId="1119" xr:uid="{AF3F0689-E94E-4ACD-88F4-C2FA70FD1ADA}"/>
    <cellStyle name="Vírgula 2 3 3 2 2 3 2" xfId="2123" xr:uid="{B95ACB96-098E-45D3-8D9D-5609BF861757}"/>
    <cellStyle name="Vírgula 2 3 3 2 2 3 2 2" xfId="5202" xr:uid="{56A9033F-DA89-4333-9925-F9843EC0C564}"/>
    <cellStyle name="Vírgula 2 3 3 2 2 3 2 2 2" xfId="14255" xr:uid="{4B65D7AA-1331-40C4-B3F9-2D28CE6FBCBF}"/>
    <cellStyle name="Vírgula 2 3 3 2 2 3 2 3" xfId="8216" xr:uid="{9FFAF1F4-0DEC-4968-9B73-919998A9C74E}"/>
    <cellStyle name="Vírgula 2 3 3 2 2 3 2 3 2" xfId="17269" xr:uid="{09BFC28F-5DD3-40CE-B671-C68A6FD6E32B}"/>
    <cellStyle name="Vírgula 2 3 3 2 2 3 2 4" xfId="11237" xr:uid="{3EAA2B4A-5C90-4F19-BE87-90776EE73A49}"/>
    <cellStyle name="Vírgula 2 3 3 2 2 3 3" xfId="3127" xr:uid="{4FF80FB2-4F0D-4418-9620-C93D517D26DF}"/>
    <cellStyle name="Vírgula 2 3 3 2 2 3 3 2" xfId="6206" xr:uid="{9AA77EAD-D21F-42B5-96C1-A7939195F6B6}"/>
    <cellStyle name="Vírgula 2 3 3 2 2 3 3 2 2" xfId="15259" xr:uid="{30FEF8F7-2B63-45FE-953E-9A676787F998}"/>
    <cellStyle name="Vírgula 2 3 3 2 2 3 3 3" xfId="9220" xr:uid="{2E12A14F-A90F-4E37-AEF1-4E993347DD86}"/>
    <cellStyle name="Vírgula 2 3 3 2 2 3 3 3 2" xfId="18273" xr:uid="{9AF852C4-E7D1-4DB5-A9B4-4D1190B3A706}"/>
    <cellStyle name="Vírgula 2 3 3 2 2 3 3 4" xfId="12241" xr:uid="{C8CCA997-73ED-4D89-97B3-40667128043E}"/>
    <cellStyle name="Vírgula 2 3 3 2 2 3 4" xfId="4198" xr:uid="{3CE747D2-4359-4D90-A8B6-75753FE09CFE}"/>
    <cellStyle name="Vírgula 2 3 3 2 2 3 4 2" xfId="13251" xr:uid="{0275440A-650F-4F11-8F38-C3F051B821E6}"/>
    <cellStyle name="Vírgula 2 3 3 2 2 3 5" xfId="7212" xr:uid="{21884321-BF88-4689-8D1E-BBD8D7BC684B}"/>
    <cellStyle name="Vírgula 2 3 3 2 2 3 5 2" xfId="16265" xr:uid="{E3889126-701B-49EF-B67F-32EA6B55C122}"/>
    <cellStyle name="Vírgula 2 3 3 2 2 3 6" xfId="10233" xr:uid="{BC198F85-F872-49F3-B3FC-35B5134226D7}"/>
    <cellStyle name="Vírgula 2 3 3 2 2 4" xfId="1471" xr:uid="{F64762FD-D339-4CF1-B116-113103FA316D}"/>
    <cellStyle name="Vírgula 2 3 3 2 2 4 2" xfId="4550" xr:uid="{FFC63935-E2D9-4595-9443-F907B38A52AB}"/>
    <cellStyle name="Vírgula 2 3 3 2 2 4 2 2" xfId="13603" xr:uid="{3DCC6AEB-673D-422A-84DC-223FBDB7819C}"/>
    <cellStyle name="Vírgula 2 3 3 2 2 4 3" xfId="7564" xr:uid="{8B2E15D1-7C9F-488E-86FC-E0AD382A596C}"/>
    <cellStyle name="Vírgula 2 3 3 2 2 4 3 2" xfId="16617" xr:uid="{ECC1C1D6-493A-4D0E-8FAC-856E25CDBFD8}"/>
    <cellStyle name="Vírgula 2 3 3 2 2 4 4" xfId="10585" xr:uid="{DB1F5697-7BED-4A54-A9FF-CED0B73C70A9}"/>
    <cellStyle name="Vírgula 2 3 3 2 2 5" xfId="2475" xr:uid="{903D4FCE-5D5C-4FDC-BEBA-A096B152B793}"/>
    <cellStyle name="Vírgula 2 3 3 2 2 5 2" xfId="5554" xr:uid="{481FA884-5D6E-4AE1-B91B-BE4AC78B3DD5}"/>
    <cellStyle name="Vírgula 2 3 3 2 2 5 2 2" xfId="14607" xr:uid="{C9DF6871-4946-4F1D-8A6F-8B0D14084B98}"/>
    <cellStyle name="Vírgula 2 3 3 2 2 5 3" xfId="8568" xr:uid="{77E75B6C-37E1-4323-BBDC-58370473929F}"/>
    <cellStyle name="Vírgula 2 3 3 2 2 5 3 2" xfId="17621" xr:uid="{2E639A42-2AB8-4CE5-B6AD-26DBD2E0CEE4}"/>
    <cellStyle name="Vírgula 2 3 3 2 2 5 4" xfId="11589" xr:uid="{D245BF5A-C3FA-4F2B-843E-8986A283C9F7}"/>
    <cellStyle name="Vírgula 2 3 3 2 2 6" xfId="3545" xr:uid="{D69CAE74-FDBB-43C0-9FF2-7502B46A4FF6}"/>
    <cellStyle name="Vírgula 2 3 3 2 2 6 2" xfId="12598" xr:uid="{236E1F74-EA52-4BEF-9A8C-6F9D41C753A3}"/>
    <cellStyle name="Vírgula 2 3 3 2 2 7" xfId="6559" xr:uid="{C78CDD28-E688-4461-A5A6-D7A0D9377C09}"/>
    <cellStyle name="Vírgula 2 3 3 2 2 7 2" xfId="15612" xr:uid="{5EEBED06-48C6-4B9F-9603-04F6118BD8FE}"/>
    <cellStyle name="Vírgula 2 3 3 2 2 8" xfId="9579" xr:uid="{BB6F79A9-B128-40C9-8B2A-BF1BD67D2AC7}"/>
    <cellStyle name="Vírgula 2 3 3 2 3" xfId="1120" xr:uid="{C911FAF7-5AEF-4CE0-9817-269C8FDD887C}"/>
    <cellStyle name="Vírgula 2 3 3 2 3 2" xfId="2124" xr:uid="{50C7ED27-7A4E-4EA0-900E-0F384E76A8A8}"/>
    <cellStyle name="Vírgula 2 3 3 2 3 2 2" xfId="5203" xr:uid="{D333A837-8FCB-46C4-ABBC-573CCC6B8B16}"/>
    <cellStyle name="Vírgula 2 3 3 2 3 2 2 2" xfId="14256" xr:uid="{B48B685C-F019-4D13-B51C-EBCC57B4CEAD}"/>
    <cellStyle name="Vírgula 2 3 3 2 3 2 3" xfId="8217" xr:uid="{F9C29DB5-612E-459B-9AB9-E1F04D747479}"/>
    <cellStyle name="Vírgula 2 3 3 2 3 2 3 2" xfId="17270" xr:uid="{EE8A6E2A-806C-407C-92CE-4889E14E30CA}"/>
    <cellStyle name="Vírgula 2 3 3 2 3 2 4" xfId="11238" xr:uid="{0C7C63EB-1DCE-41DC-B7CD-9C98C8ED864A}"/>
    <cellStyle name="Vírgula 2 3 3 2 3 3" xfId="3128" xr:uid="{6F345C7C-BB25-4BCD-B448-3809B33EBFEC}"/>
    <cellStyle name="Vírgula 2 3 3 2 3 3 2" xfId="6207" xr:uid="{5A131142-E13F-4306-91B2-37D714F9E9E9}"/>
    <cellStyle name="Vírgula 2 3 3 2 3 3 2 2" xfId="15260" xr:uid="{D64B0923-8704-4C9F-A033-DAFADE36EFD8}"/>
    <cellStyle name="Vírgula 2 3 3 2 3 3 3" xfId="9221" xr:uid="{3EF06AE9-965E-417B-AC33-FAE04E1F6529}"/>
    <cellStyle name="Vírgula 2 3 3 2 3 3 3 2" xfId="18274" xr:uid="{BB64B583-8A02-43CF-AC70-A6D3984CE55A}"/>
    <cellStyle name="Vírgula 2 3 3 2 3 3 4" xfId="12242" xr:uid="{9335F41F-CA06-496A-950C-4DB5D2C72659}"/>
    <cellStyle name="Vírgula 2 3 3 2 3 4" xfId="4199" xr:uid="{BD4AD54D-0AC0-4524-A9AC-15C145CE6EF1}"/>
    <cellStyle name="Vírgula 2 3 3 2 3 4 2" xfId="13252" xr:uid="{5654C98E-6B1A-4463-BD83-BAEB74E3EF23}"/>
    <cellStyle name="Vírgula 2 3 3 2 3 5" xfId="7213" xr:uid="{51E64FA0-7F08-4A9B-A9DF-F7521016F9D9}"/>
    <cellStyle name="Vírgula 2 3 3 2 3 5 2" xfId="16266" xr:uid="{523290E0-03AC-4288-A6F6-E5D01EB8D039}"/>
    <cellStyle name="Vírgula 2 3 3 2 3 6" xfId="10234" xr:uid="{859FBA29-9AED-492E-8A2E-F7B9AC55D77E}"/>
    <cellStyle name="Vírgula 2 3 3 2 4" xfId="1121" xr:uid="{32747215-CB92-4D57-9176-E4DE1AF0EC08}"/>
    <cellStyle name="Vírgula 2 3 3 2 4 2" xfId="2125" xr:uid="{E0BE96D9-5DDB-44AB-8569-6DB2FF4A7770}"/>
    <cellStyle name="Vírgula 2 3 3 2 4 2 2" xfId="5204" xr:uid="{ADF81C3B-11C3-4DBD-94A8-060A7E45C323}"/>
    <cellStyle name="Vírgula 2 3 3 2 4 2 2 2" xfId="14257" xr:uid="{D7CC4630-4320-472B-8D37-19A49A205D87}"/>
    <cellStyle name="Vírgula 2 3 3 2 4 2 3" xfId="8218" xr:uid="{07D72F7C-A62F-4518-BC18-F98E719C758E}"/>
    <cellStyle name="Vírgula 2 3 3 2 4 2 3 2" xfId="17271" xr:uid="{201A4158-87BB-4599-9CD6-558584166050}"/>
    <cellStyle name="Vírgula 2 3 3 2 4 2 4" xfId="11239" xr:uid="{17369AB2-A029-4C65-B9B5-3C026F6D12B3}"/>
    <cellStyle name="Vírgula 2 3 3 2 4 3" xfId="3129" xr:uid="{F966A420-8EFA-4D65-B7FE-74415E35A59B}"/>
    <cellStyle name="Vírgula 2 3 3 2 4 3 2" xfId="6208" xr:uid="{398F9626-3E1E-477F-B486-AD49A5E464EC}"/>
    <cellStyle name="Vírgula 2 3 3 2 4 3 2 2" xfId="15261" xr:uid="{BB47DEA1-F49D-481C-81A3-396E3345AD53}"/>
    <cellStyle name="Vírgula 2 3 3 2 4 3 3" xfId="9222" xr:uid="{B80AD2C6-8C33-4D97-9B4A-A153D3C95628}"/>
    <cellStyle name="Vírgula 2 3 3 2 4 3 3 2" xfId="18275" xr:uid="{01FA1CE9-299B-44F4-8627-94064820494E}"/>
    <cellStyle name="Vírgula 2 3 3 2 4 3 4" xfId="12243" xr:uid="{AFF30591-C23A-485F-8F57-01A7BACA83C1}"/>
    <cellStyle name="Vírgula 2 3 3 2 4 4" xfId="4200" xr:uid="{D8380820-BD4F-48C6-B2A8-30DEFB1C037A}"/>
    <cellStyle name="Vírgula 2 3 3 2 4 4 2" xfId="13253" xr:uid="{F946AF19-CBE4-46A9-BFE4-F4994543BFC0}"/>
    <cellStyle name="Vírgula 2 3 3 2 4 5" xfId="7214" xr:uid="{D97240E8-4441-4DBC-BE32-AA20572C1DB5}"/>
    <cellStyle name="Vírgula 2 3 3 2 4 5 2" xfId="16267" xr:uid="{A8F36247-00F6-47F7-910A-43289482B7AA}"/>
    <cellStyle name="Vírgula 2 3 3 2 4 6" xfId="10235" xr:uid="{1D0732FB-806B-4E9A-AAC4-0B24B43CF39B}"/>
    <cellStyle name="Vírgula 2 3 3 2 5" xfId="1300" xr:uid="{DE0EFD8F-95A7-44E9-80BC-B9392AEB300E}"/>
    <cellStyle name="Vírgula 2 3 3 2 5 2" xfId="4379" xr:uid="{179D39A0-2BFC-49B0-B56E-677BD4BA0F8D}"/>
    <cellStyle name="Vírgula 2 3 3 2 5 2 2" xfId="13432" xr:uid="{B3ACCF57-265B-4113-91FD-33AF4E57BF8E}"/>
    <cellStyle name="Vírgula 2 3 3 2 5 3" xfId="7393" xr:uid="{C35D3B21-517A-4430-AF7C-B84E1D0B83DB}"/>
    <cellStyle name="Vírgula 2 3 3 2 5 3 2" xfId="16446" xr:uid="{B37AA10C-5B60-456E-B077-AFEA172EDD0B}"/>
    <cellStyle name="Vírgula 2 3 3 2 5 4" xfId="10414" xr:uid="{A0016BEB-AC09-4400-ADE5-71B4D8C58133}"/>
    <cellStyle name="Vírgula 2 3 3 2 6" xfId="2304" xr:uid="{23179ECE-4713-4382-A2F8-13FF2E5AD97A}"/>
    <cellStyle name="Vírgula 2 3 3 2 6 2" xfId="5383" xr:uid="{C78764DE-8FC6-4E00-882D-48A16CF5CED3}"/>
    <cellStyle name="Vírgula 2 3 3 2 6 2 2" xfId="14436" xr:uid="{FEBD25AD-AE22-4BDE-BC2A-D260304E6608}"/>
    <cellStyle name="Vírgula 2 3 3 2 6 3" xfId="8397" xr:uid="{F8F134F2-7623-4741-9B38-5FAF7367A34C}"/>
    <cellStyle name="Vírgula 2 3 3 2 6 3 2" xfId="17450" xr:uid="{5C849AA3-BDF3-466F-BABE-805FAC609340}"/>
    <cellStyle name="Vírgula 2 3 3 2 6 4" xfId="11418" xr:uid="{602191FD-BAB6-4CEE-9911-B2583EC42214}"/>
    <cellStyle name="Vírgula 2 3 3 2 7" xfId="3373" xr:uid="{B230854E-4715-4BFF-9975-DF9C4027732B}"/>
    <cellStyle name="Vírgula 2 3 3 2 7 2" xfId="12426" xr:uid="{50C75FF6-4064-42EA-9D6A-79A1FAA24011}"/>
    <cellStyle name="Vírgula 2 3 3 2 8" xfId="6387" xr:uid="{B0BA31B0-EC82-49DB-B88C-FF8E88A5B3A6}"/>
    <cellStyle name="Vírgula 2 3 3 2 8 2" xfId="15440" xr:uid="{2855AE24-8717-4989-B93A-2B8C76CC1DD7}"/>
    <cellStyle name="Vírgula 2 3 3 2 9" xfId="9407" xr:uid="{5DF42ADA-6C07-4EA4-A526-B2641F019F5E}"/>
    <cellStyle name="Vírgula 2 3 3 3" xfId="430" xr:uid="{5543F4C5-0EBE-4A4D-8E5C-6C17EAD3B85D}"/>
    <cellStyle name="Vírgula 2 3 3 3 2" xfId="1122" xr:uid="{E89D9D54-FF1A-445D-A668-6323A8F15780}"/>
    <cellStyle name="Vírgula 2 3 3 3 2 2" xfId="2126" xr:uid="{9D8F64FC-24C6-4D2F-AB72-9C077DB0D96E}"/>
    <cellStyle name="Vírgula 2 3 3 3 2 2 2" xfId="5205" xr:uid="{95C48BC1-7045-4271-BA1F-F47581B249B6}"/>
    <cellStyle name="Vírgula 2 3 3 3 2 2 2 2" xfId="14258" xr:uid="{CD103904-B6D0-4DB7-A693-2BD804278DE2}"/>
    <cellStyle name="Vírgula 2 3 3 3 2 2 3" xfId="8219" xr:uid="{E5B4EF6A-3371-48CA-998C-E5DDD54809AD}"/>
    <cellStyle name="Vírgula 2 3 3 3 2 2 3 2" xfId="17272" xr:uid="{A963B222-AC3E-4C9C-8E08-63CEF1DA55CB}"/>
    <cellStyle name="Vírgula 2 3 3 3 2 2 4" xfId="11240" xr:uid="{40B41F77-2996-4BDA-9E3B-E59AD55DFE16}"/>
    <cellStyle name="Vírgula 2 3 3 3 2 3" xfId="3130" xr:uid="{FE3F5730-55A0-42CE-ABBF-6BC6AF1EEDB4}"/>
    <cellStyle name="Vírgula 2 3 3 3 2 3 2" xfId="6209" xr:uid="{68806BE5-D949-4329-A851-9759F3215D3E}"/>
    <cellStyle name="Vírgula 2 3 3 3 2 3 2 2" xfId="15262" xr:uid="{7D1FF9B5-20D5-407D-A17E-3372FA67540D}"/>
    <cellStyle name="Vírgula 2 3 3 3 2 3 3" xfId="9223" xr:uid="{70F0615D-20CB-44BA-9E5F-73D5E2A8C7FB}"/>
    <cellStyle name="Vírgula 2 3 3 3 2 3 3 2" xfId="18276" xr:uid="{D2847682-7DCF-442D-923D-067B76398704}"/>
    <cellStyle name="Vírgula 2 3 3 3 2 3 4" xfId="12244" xr:uid="{7362A934-13D3-4A43-B06A-F3E36A3A0990}"/>
    <cellStyle name="Vírgula 2 3 3 3 2 4" xfId="4201" xr:uid="{5B90291B-22E1-4273-A27D-89A67344CCA5}"/>
    <cellStyle name="Vírgula 2 3 3 3 2 4 2" xfId="13254" xr:uid="{CEC8BE8B-F171-414A-8306-A9390EC6ED5D}"/>
    <cellStyle name="Vírgula 2 3 3 3 2 5" xfId="7215" xr:uid="{6C1A70DA-AB8F-45B4-ACBC-6682E1F5FAF0}"/>
    <cellStyle name="Vírgula 2 3 3 3 2 5 2" xfId="16268" xr:uid="{DE897FD9-F709-44B8-8629-B15CDA3AE407}"/>
    <cellStyle name="Vírgula 2 3 3 3 2 6" xfId="10236" xr:uid="{F5ECF752-9F0E-4DAE-94DE-6205529F13B1}"/>
    <cellStyle name="Vírgula 2 3 3 3 3" xfId="1123" xr:uid="{483A15A3-73B9-4347-ADAD-E98A9E7E5E95}"/>
    <cellStyle name="Vírgula 2 3 3 3 3 2" xfId="2127" xr:uid="{A05D28CD-DD99-4A93-B67A-4084C2E7F8EF}"/>
    <cellStyle name="Vírgula 2 3 3 3 3 2 2" xfId="5206" xr:uid="{85815A75-9B3A-4311-A97B-6CE136C6598C}"/>
    <cellStyle name="Vírgula 2 3 3 3 3 2 2 2" xfId="14259" xr:uid="{8E0C49C6-0548-44A0-A03A-8119C959C84E}"/>
    <cellStyle name="Vírgula 2 3 3 3 3 2 3" xfId="8220" xr:uid="{06DBC5E3-B8AE-411D-8EBD-1DF6C727D870}"/>
    <cellStyle name="Vírgula 2 3 3 3 3 2 3 2" xfId="17273" xr:uid="{07C79B4D-05A3-420C-BC05-055EE92FD875}"/>
    <cellStyle name="Vírgula 2 3 3 3 3 2 4" xfId="11241" xr:uid="{2A7F71C8-9614-4899-9BB3-2DD8171699FC}"/>
    <cellStyle name="Vírgula 2 3 3 3 3 3" xfId="3131" xr:uid="{83EBF7AE-8E32-4E8D-A455-E951241E8DCE}"/>
    <cellStyle name="Vírgula 2 3 3 3 3 3 2" xfId="6210" xr:uid="{D6B8E201-CDEF-4780-B39F-7FCB03D08B7A}"/>
    <cellStyle name="Vírgula 2 3 3 3 3 3 2 2" xfId="15263" xr:uid="{A45FAFF0-7F7D-405D-A0D7-8A21DB443759}"/>
    <cellStyle name="Vírgula 2 3 3 3 3 3 3" xfId="9224" xr:uid="{678509F1-2083-49B9-9976-8F6531E50019}"/>
    <cellStyle name="Vírgula 2 3 3 3 3 3 3 2" xfId="18277" xr:uid="{C391A943-D784-4B05-B011-2427CD4ED008}"/>
    <cellStyle name="Vírgula 2 3 3 3 3 3 4" xfId="12245" xr:uid="{5CEB16E4-E75F-4E83-A5E9-62C0A1DF02B6}"/>
    <cellStyle name="Vírgula 2 3 3 3 3 4" xfId="4202" xr:uid="{68EBCEBF-CE45-4519-ADFF-96B3B4C25CF4}"/>
    <cellStyle name="Vírgula 2 3 3 3 3 4 2" xfId="13255" xr:uid="{DE9EF264-601C-4CFC-A812-42A6B91CD9F5}"/>
    <cellStyle name="Vírgula 2 3 3 3 3 5" xfId="7216" xr:uid="{79385420-E00A-4160-9D06-C2EE81B61BF2}"/>
    <cellStyle name="Vírgula 2 3 3 3 3 5 2" xfId="16269" xr:uid="{56497BEB-17DA-4487-A2FB-BF995A595939}"/>
    <cellStyle name="Vírgula 2 3 3 3 3 6" xfId="10237" xr:uid="{01856061-B80C-410C-B772-FF14885C0690}"/>
    <cellStyle name="Vírgula 2 3 3 3 4" xfId="1439" xr:uid="{FAF76B06-EA7A-4A06-B3F5-E6C380429D7A}"/>
    <cellStyle name="Vírgula 2 3 3 3 4 2" xfId="4518" xr:uid="{DD1F9A49-BF6F-44CE-AF83-297EC54CEA2C}"/>
    <cellStyle name="Vírgula 2 3 3 3 4 2 2" xfId="13571" xr:uid="{33969D1A-2BA6-4E6C-B3B1-D7E8E7403876}"/>
    <cellStyle name="Vírgula 2 3 3 3 4 3" xfId="7532" xr:uid="{1E26DCEC-C6D5-4F4F-8813-FF7A55FF0301}"/>
    <cellStyle name="Vírgula 2 3 3 3 4 3 2" xfId="16585" xr:uid="{6853676B-87B7-43E2-AB53-518C97EBA9F8}"/>
    <cellStyle name="Vírgula 2 3 3 3 4 4" xfId="10553" xr:uid="{CB960C7C-C2D2-4771-9651-22450C65AB55}"/>
    <cellStyle name="Vírgula 2 3 3 3 5" xfId="2443" xr:uid="{74F88712-0DDE-4022-8C1D-AC3AAB7B7115}"/>
    <cellStyle name="Vírgula 2 3 3 3 5 2" xfId="5522" xr:uid="{681214B6-57D9-485A-8CB6-9C3CD55F8FB1}"/>
    <cellStyle name="Vírgula 2 3 3 3 5 2 2" xfId="14575" xr:uid="{65DDD1DC-5939-4526-943D-880C2D12C499}"/>
    <cellStyle name="Vírgula 2 3 3 3 5 3" xfId="8536" xr:uid="{BBF6C175-170C-42BA-A7AD-4A131F9ED1D5}"/>
    <cellStyle name="Vírgula 2 3 3 3 5 3 2" xfId="17589" xr:uid="{15958054-8D1C-493D-A0F2-58E2006EA7B7}"/>
    <cellStyle name="Vírgula 2 3 3 3 5 4" xfId="11557" xr:uid="{86509AF9-2B39-42DA-953C-22A16D44DCF3}"/>
    <cellStyle name="Vírgula 2 3 3 3 6" xfId="3513" xr:uid="{5CD4A53E-57B7-426B-A8A7-CD6BDFB0F983}"/>
    <cellStyle name="Vírgula 2 3 3 3 6 2" xfId="12566" xr:uid="{EED93112-EDFF-4699-944B-1AAD7ED11AA2}"/>
    <cellStyle name="Vírgula 2 3 3 3 7" xfId="6527" xr:uid="{CF1BB63B-3DDB-40AB-A564-C190B9C15A13}"/>
    <cellStyle name="Vírgula 2 3 3 3 7 2" xfId="15580" xr:uid="{28913957-84AB-4345-83AC-FCFC038ACAC7}"/>
    <cellStyle name="Vírgula 2 3 3 3 8" xfId="9547" xr:uid="{15BF9770-C3A9-4D36-A66E-DBCEC42204E6}"/>
    <cellStyle name="Vírgula 2 3 3 4" xfId="1124" xr:uid="{338EE804-18EA-4034-9102-E41C4F5383A6}"/>
    <cellStyle name="Vírgula 2 3 3 4 2" xfId="2128" xr:uid="{A0B87513-75A9-4589-847A-7DFCD02C61D6}"/>
    <cellStyle name="Vírgula 2 3 3 4 2 2" xfId="5207" xr:uid="{00FCFB16-2B1F-4CA0-857E-19DB0EC96B96}"/>
    <cellStyle name="Vírgula 2 3 3 4 2 2 2" xfId="14260" xr:uid="{DFA8DA7F-15D9-4198-9E4E-2988E9D79BCC}"/>
    <cellStyle name="Vírgula 2 3 3 4 2 3" xfId="8221" xr:uid="{0CB0F1F6-E3CA-4196-A3FE-2F9697763894}"/>
    <cellStyle name="Vírgula 2 3 3 4 2 3 2" xfId="17274" xr:uid="{4049793D-36AC-49BD-A1E1-38A77471B740}"/>
    <cellStyle name="Vírgula 2 3 3 4 2 4" xfId="11242" xr:uid="{609CF36C-61CB-4CC6-A887-A297EDE9CC4C}"/>
    <cellStyle name="Vírgula 2 3 3 4 3" xfId="3132" xr:uid="{CF431F70-E541-48E0-BF7E-000E9E2446B5}"/>
    <cellStyle name="Vírgula 2 3 3 4 3 2" xfId="6211" xr:uid="{9ECC74B1-A3B2-41D7-83A5-F24221ABFA3C}"/>
    <cellStyle name="Vírgula 2 3 3 4 3 2 2" xfId="15264" xr:uid="{80C885D5-DEC3-487A-88E4-54247A1957D4}"/>
    <cellStyle name="Vírgula 2 3 3 4 3 3" xfId="9225" xr:uid="{53E427B1-6D1B-4EBF-A614-161D25422013}"/>
    <cellStyle name="Vírgula 2 3 3 4 3 3 2" xfId="18278" xr:uid="{75F6B33D-588B-4110-96EB-4F22820426D9}"/>
    <cellStyle name="Vírgula 2 3 3 4 3 4" xfId="12246" xr:uid="{ABA5FE53-EC9E-4AF8-AEB1-BCDE0C8580EE}"/>
    <cellStyle name="Vírgula 2 3 3 4 4" xfId="4203" xr:uid="{04790FFA-7C08-42DF-B464-5E44DF9E00BE}"/>
    <cellStyle name="Vírgula 2 3 3 4 4 2" xfId="13256" xr:uid="{28F137F5-AAB8-48CC-814B-DCC9C93BDE92}"/>
    <cellStyle name="Vírgula 2 3 3 4 5" xfId="7217" xr:uid="{8488DE47-5C4F-45B0-AC7F-A7B09821E317}"/>
    <cellStyle name="Vírgula 2 3 3 4 5 2" xfId="16270" xr:uid="{9134DFEF-5358-4E26-B097-ABEE913AD07C}"/>
    <cellStyle name="Vírgula 2 3 3 4 6" xfId="10238" xr:uid="{C56EEA3E-EC25-4F92-B7E7-E2CDA5C029A3}"/>
    <cellStyle name="Vírgula 2 3 3 5" xfId="1125" xr:uid="{F8350838-642F-4244-9CCA-E15F83F00D48}"/>
    <cellStyle name="Vírgula 2 3 3 5 2" xfId="2129" xr:uid="{3FF20695-0AB3-4D39-82E9-443F758AF07C}"/>
    <cellStyle name="Vírgula 2 3 3 5 2 2" xfId="5208" xr:uid="{71EB4591-3A2F-4564-A51B-21AA4E35C5ED}"/>
    <cellStyle name="Vírgula 2 3 3 5 2 2 2" xfId="14261" xr:uid="{13895F1C-8E7F-4643-9A66-03024A24ADD0}"/>
    <cellStyle name="Vírgula 2 3 3 5 2 3" xfId="8222" xr:uid="{40713E67-A985-4050-9D9A-F64462C71E53}"/>
    <cellStyle name="Vírgula 2 3 3 5 2 3 2" xfId="17275" xr:uid="{0B11695A-2638-4B8D-BF55-2B0EB06C952C}"/>
    <cellStyle name="Vírgula 2 3 3 5 2 4" xfId="11243" xr:uid="{047A8B7A-1113-4214-99CD-E05870F4F8D3}"/>
    <cellStyle name="Vírgula 2 3 3 5 3" xfId="3133" xr:uid="{4A2D511A-9BE8-4818-B875-2F48721BE4EE}"/>
    <cellStyle name="Vírgula 2 3 3 5 3 2" xfId="6212" xr:uid="{A5A7F401-D634-4F39-8BDA-8621F73E28FC}"/>
    <cellStyle name="Vírgula 2 3 3 5 3 2 2" xfId="15265" xr:uid="{C14AAF4E-0D4F-46B5-8266-28426C5642EA}"/>
    <cellStyle name="Vírgula 2 3 3 5 3 3" xfId="9226" xr:uid="{5B97F18A-8E40-4C9B-A0B4-0A8D3E85F7D3}"/>
    <cellStyle name="Vírgula 2 3 3 5 3 3 2" xfId="18279" xr:uid="{F9DAAC89-3820-439F-8BD5-C1E7EC69EE45}"/>
    <cellStyle name="Vírgula 2 3 3 5 3 4" xfId="12247" xr:uid="{8427E438-15C0-4184-B283-647C2472292C}"/>
    <cellStyle name="Vírgula 2 3 3 5 4" xfId="4204" xr:uid="{DC63A256-FD50-4201-A3BD-D48F51D7F707}"/>
    <cellStyle name="Vírgula 2 3 3 5 4 2" xfId="13257" xr:uid="{9F5CA7B8-5791-4C2E-82A1-32DE6B257A04}"/>
    <cellStyle name="Vírgula 2 3 3 5 5" xfId="7218" xr:uid="{D9C2F456-AE4C-4EF9-ABD4-C4E3C34B5B99}"/>
    <cellStyle name="Vírgula 2 3 3 5 5 2" xfId="16271" xr:uid="{36FA782D-B25C-4917-845F-3B9CB89AAB88}"/>
    <cellStyle name="Vírgula 2 3 3 5 6" xfId="10239" xr:uid="{450CA97E-46E8-4F01-A324-4B499B73F75F}"/>
    <cellStyle name="Vírgula 2 3 3 6" xfId="1268" xr:uid="{BA3898F3-1379-4A47-8EBE-754B6B6E7C68}"/>
    <cellStyle name="Vírgula 2 3 3 6 2" xfId="4347" xr:uid="{0E532D64-5775-4C0D-A715-9B58884267BA}"/>
    <cellStyle name="Vírgula 2 3 3 6 2 2" xfId="13400" xr:uid="{2358C123-71C5-4E3C-8AC0-E8167383C6CF}"/>
    <cellStyle name="Vírgula 2 3 3 6 3" xfId="7361" xr:uid="{326AC723-D651-4920-8CC5-CB30D40B8E4E}"/>
    <cellStyle name="Vírgula 2 3 3 6 3 2" xfId="16414" xr:uid="{B98FDD9B-5E42-458C-81A8-D731F6A0D9F4}"/>
    <cellStyle name="Vírgula 2 3 3 6 4" xfId="10382" xr:uid="{79C86A6B-299A-472C-88FB-438B115F867C}"/>
    <cellStyle name="Vírgula 2 3 3 7" xfId="2272" xr:uid="{97BACA6B-66C1-4198-9AD9-D6654B47B848}"/>
    <cellStyle name="Vírgula 2 3 3 7 2" xfId="5351" xr:uid="{422E1E98-EE67-4ACC-9235-9DB0F851AE4D}"/>
    <cellStyle name="Vírgula 2 3 3 7 2 2" xfId="14404" xr:uid="{345E59AD-5C69-469C-BD26-0763AF4B684D}"/>
    <cellStyle name="Vírgula 2 3 3 7 3" xfId="8365" xr:uid="{61797EDD-4E53-415C-AB1A-F221670C507C}"/>
    <cellStyle name="Vírgula 2 3 3 7 3 2" xfId="17418" xr:uid="{DB12A8A4-8324-470E-BA31-0E4687DFD023}"/>
    <cellStyle name="Vírgula 2 3 3 7 4" xfId="11386" xr:uid="{7C6CAB79-FFF4-4792-90F4-64B3B5703B0A}"/>
    <cellStyle name="Vírgula 2 3 3 8" xfId="3341" xr:uid="{744FEC65-A3C0-4FE8-8ED5-91D15A555447}"/>
    <cellStyle name="Vírgula 2 3 3 8 2" xfId="12394" xr:uid="{71E049D1-3213-49D2-BE6D-3524E9B541AA}"/>
    <cellStyle name="Vírgula 2 3 3 9" xfId="6355" xr:uid="{A5C1E592-79C9-4F1C-A80B-7DEFABAD549E}"/>
    <cellStyle name="Vírgula 2 3 3 9 2" xfId="15408" xr:uid="{CA13D53A-A0DA-4811-B63B-B1D0D857FE49}"/>
    <cellStyle name="Vírgula 2 3 4" xfId="119" xr:uid="{E2E6C16D-2A51-4812-9D25-817142C78088}"/>
    <cellStyle name="Vírgula 2 3 4 2" xfId="446" xr:uid="{E0655962-1F64-4C21-BA22-4048B247FE75}"/>
    <cellStyle name="Vírgula 2 3 4 2 2" xfId="1126" xr:uid="{D712A2E9-487B-4C34-866A-97914E23A1C9}"/>
    <cellStyle name="Vírgula 2 3 4 2 2 2" xfId="2130" xr:uid="{1A5A6AD2-0BCE-4B83-9CBF-2BB106E88106}"/>
    <cellStyle name="Vírgula 2 3 4 2 2 2 2" xfId="5209" xr:uid="{A7F2318F-D4F1-4BF5-B7F9-27AB5C4F5BEE}"/>
    <cellStyle name="Vírgula 2 3 4 2 2 2 2 2" xfId="14262" xr:uid="{880280D9-B4BF-43CD-9E10-3CC796816E13}"/>
    <cellStyle name="Vírgula 2 3 4 2 2 2 3" xfId="8223" xr:uid="{AB848149-EB5B-4A77-80E1-40439F3CE4F0}"/>
    <cellStyle name="Vírgula 2 3 4 2 2 2 3 2" xfId="17276" xr:uid="{8847CC8B-8EE9-4933-A4D2-3573E497FA79}"/>
    <cellStyle name="Vírgula 2 3 4 2 2 2 4" xfId="11244" xr:uid="{C7C722BF-9C0C-4198-882D-068B035CC181}"/>
    <cellStyle name="Vírgula 2 3 4 2 2 3" xfId="3134" xr:uid="{30EDD6C9-DCF6-4D58-86D2-154D54D454B5}"/>
    <cellStyle name="Vírgula 2 3 4 2 2 3 2" xfId="6213" xr:uid="{F3FE3098-07D0-4296-A3C0-3A4D7CFD61BE}"/>
    <cellStyle name="Vírgula 2 3 4 2 2 3 2 2" xfId="15266" xr:uid="{0B445C50-0451-43DA-A03A-2910D8CA6D53}"/>
    <cellStyle name="Vírgula 2 3 4 2 2 3 3" xfId="9227" xr:uid="{0588920A-074F-44A9-A97C-E215BFDC88FF}"/>
    <cellStyle name="Vírgula 2 3 4 2 2 3 3 2" xfId="18280" xr:uid="{70AEC429-E3B9-4B34-AD06-582450B14C1E}"/>
    <cellStyle name="Vírgula 2 3 4 2 2 3 4" xfId="12248" xr:uid="{F11B49A4-B74E-408E-84C8-EEB9F1FF5024}"/>
    <cellStyle name="Vírgula 2 3 4 2 2 4" xfId="4205" xr:uid="{CAE50779-3056-4E41-90CE-2FA84488BFA2}"/>
    <cellStyle name="Vírgula 2 3 4 2 2 4 2" xfId="13258" xr:uid="{4391701F-42E6-46F5-BD27-854A9ED0E497}"/>
    <cellStyle name="Vírgula 2 3 4 2 2 5" xfId="7219" xr:uid="{BCE51A45-A636-491C-9807-3845958F1FD4}"/>
    <cellStyle name="Vírgula 2 3 4 2 2 5 2" xfId="16272" xr:uid="{B6406381-3D98-4D92-B158-5FBF08BC1693}"/>
    <cellStyle name="Vírgula 2 3 4 2 2 6" xfId="10240" xr:uid="{FAA37100-B489-4F00-83A9-76C8F8D61CB6}"/>
    <cellStyle name="Vírgula 2 3 4 2 3" xfId="1127" xr:uid="{6EE7C17D-F4DA-4B01-896A-926003393CBF}"/>
    <cellStyle name="Vírgula 2 3 4 2 3 2" xfId="2131" xr:uid="{A0EC48AA-03D9-443D-BD27-5748A308F652}"/>
    <cellStyle name="Vírgula 2 3 4 2 3 2 2" xfId="5210" xr:uid="{F91EBF87-147B-4CDB-8914-A31295A8F08F}"/>
    <cellStyle name="Vírgula 2 3 4 2 3 2 2 2" xfId="14263" xr:uid="{162D1DF8-D138-4FD6-8FD7-B8568888C859}"/>
    <cellStyle name="Vírgula 2 3 4 2 3 2 3" xfId="8224" xr:uid="{9E20D556-E883-469B-A720-E2C5CC7D6C1E}"/>
    <cellStyle name="Vírgula 2 3 4 2 3 2 3 2" xfId="17277" xr:uid="{795FAB10-392A-4D6F-86F6-420A48C969CA}"/>
    <cellStyle name="Vírgula 2 3 4 2 3 2 4" xfId="11245" xr:uid="{8597F5E3-0E68-43F0-9778-19B0B0C6BD46}"/>
    <cellStyle name="Vírgula 2 3 4 2 3 3" xfId="3135" xr:uid="{6745972F-8F6F-4419-9964-F33735D73921}"/>
    <cellStyle name="Vírgula 2 3 4 2 3 3 2" xfId="6214" xr:uid="{8A94C29C-59E7-4A12-B50C-12400713360B}"/>
    <cellStyle name="Vírgula 2 3 4 2 3 3 2 2" xfId="15267" xr:uid="{74E00938-6177-4053-83A2-BFBDA27A741B}"/>
    <cellStyle name="Vírgula 2 3 4 2 3 3 3" xfId="9228" xr:uid="{1CEAE6D4-BB10-4115-8581-D3F75A18C16E}"/>
    <cellStyle name="Vírgula 2 3 4 2 3 3 3 2" xfId="18281" xr:uid="{059EA4C7-980F-41BA-899A-D701DD481C39}"/>
    <cellStyle name="Vírgula 2 3 4 2 3 3 4" xfId="12249" xr:uid="{26A4BFE3-D611-4169-A514-E5AC04DCCE47}"/>
    <cellStyle name="Vírgula 2 3 4 2 3 4" xfId="4206" xr:uid="{0BAA0B5E-A6A0-42BD-A561-726B7F22FE3D}"/>
    <cellStyle name="Vírgula 2 3 4 2 3 4 2" xfId="13259" xr:uid="{4D8AB977-F52A-4471-9910-89D14FAD4753}"/>
    <cellStyle name="Vírgula 2 3 4 2 3 5" xfId="7220" xr:uid="{9BDA07A1-792A-4B94-B817-0843F8CC6E0D}"/>
    <cellStyle name="Vírgula 2 3 4 2 3 5 2" xfId="16273" xr:uid="{8129487F-FFFC-4EB3-9F13-097FC2E24012}"/>
    <cellStyle name="Vírgula 2 3 4 2 3 6" xfId="10241" xr:uid="{621EEA82-5836-4304-A7ED-74D2E26886DE}"/>
    <cellStyle name="Vírgula 2 3 4 2 4" xfId="1455" xr:uid="{B785D79E-ED9D-4AE4-9590-00D8A4B52BDB}"/>
    <cellStyle name="Vírgula 2 3 4 2 4 2" xfId="4534" xr:uid="{DB232369-8580-4B89-801C-C290219B241E}"/>
    <cellStyle name="Vírgula 2 3 4 2 4 2 2" xfId="13587" xr:uid="{62D2DD31-4CEF-42CC-9C1F-638133D0F6C5}"/>
    <cellStyle name="Vírgula 2 3 4 2 4 3" xfId="7548" xr:uid="{B7431506-D82C-4AFB-A3FE-8AF3472B7F6D}"/>
    <cellStyle name="Vírgula 2 3 4 2 4 3 2" xfId="16601" xr:uid="{2103BFB7-2AA2-44EC-AEB9-A2B7DE33DD83}"/>
    <cellStyle name="Vírgula 2 3 4 2 4 4" xfId="10569" xr:uid="{E5F803F5-2B4D-4047-8909-B5760EF79981}"/>
    <cellStyle name="Vírgula 2 3 4 2 5" xfId="2459" xr:uid="{BE6CAE72-92D4-4CF2-9EEB-D1D6329F4193}"/>
    <cellStyle name="Vírgula 2 3 4 2 5 2" xfId="5538" xr:uid="{9C5BE363-A534-4179-85AB-9036BDF7B9FC}"/>
    <cellStyle name="Vírgula 2 3 4 2 5 2 2" xfId="14591" xr:uid="{8FFB9E3E-7BD4-49BE-BB4C-FBF3F9BB85D7}"/>
    <cellStyle name="Vírgula 2 3 4 2 5 3" xfId="8552" xr:uid="{A8342966-BB17-4BE2-AB1B-F09D61A0A47B}"/>
    <cellStyle name="Vírgula 2 3 4 2 5 3 2" xfId="17605" xr:uid="{40E50C13-6D1F-4B5F-AFBF-32A041237957}"/>
    <cellStyle name="Vírgula 2 3 4 2 5 4" xfId="11573" xr:uid="{ECD1CD6E-F254-48A2-B875-D927CB309EFC}"/>
    <cellStyle name="Vírgula 2 3 4 2 6" xfId="3529" xr:uid="{772BB63F-28F1-49CC-AD9D-FE2AC00607BE}"/>
    <cellStyle name="Vírgula 2 3 4 2 6 2" xfId="12582" xr:uid="{C2BB0195-A83D-4E7D-B292-0A695A67613F}"/>
    <cellStyle name="Vírgula 2 3 4 2 7" xfId="6543" xr:uid="{752FEA6C-540B-4325-9BE5-85B931B73533}"/>
    <cellStyle name="Vírgula 2 3 4 2 7 2" xfId="15596" xr:uid="{99F7C8D3-A6A6-4979-B391-2E335B49607D}"/>
    <cellStyle name="Vírgula 2 3 4 2 8" xfId="9563" xr:uid="{1F1BFC44-1571-416A-A467-0F0DE6016EFA}"/>
    <cellStyle name="Vírgula 2 3 4 3" xfId="1128" xr:uid="{B3E67A75-5826-4E34-9570-A5F283DEC195}"/>
    <cellStyle name="Vírgula 2 3 4 3 2" xfId="2132" xr:uid="{2787CF75-9A94-461D-8FA7-6998826EFC2E}"/>
    <cellStyle name="Vírgula 2 3 4 3 2 2" xfId="5211" xr:uid="{4DE0AE0C-E466-4136-92A5-EBD3B5DEE250}"/>
    <cellStyle name="Vírgula 2 3 4 3 2 2 2" xfId="14264" xr:uid="{6F6B8613-5E2B-4300-80CA-10BBB279FFDA}"/>
    <cellStyle name="Vírgula 2 3 4 3 2 3" xfId="8225" xr:uid="{977D94A0-BC24-4611-88F9-AC0F5076DA0F}"/>
    <cellStyle name="Vírgula 2 3 4 3 2 3 2" xfId="17278" xr:uid="{EA30749A-4752-4BB9-BD57-3E5C90F7D1D1}"/>
    <cellStyle name="Vírgula 2 3 4 3 2 4" xfId="11246" xr:uid="{ADB0DFDD-6668-4795-9F04-0EA733951D67}"/>
    <cellStyle name="Vírgula 2 3 4 3 3" xfId="3136" xr:uid="{42ACA973-D101-4F2C-A608-69EBB5084F8A}"/>
    <cellStyle name="Vírgula 2 3 4 3 3 2" xfId="6215" xr:uid="{3B8CD93E-3EC2-4939-973D-93E171287FD3}"/>
    <cellStyle name="Vírgula 2 3 4 3 3 2 2" xfId="15268" xr:uid="{652CFE19-8F83-47BB-A9A1-F0FEAAE0DDBB}"/>
    <cellStyle name="Vírgula 2 3 4 3 3 3" xfId="9229" xr:uid="{9A3DFCFD-57C9-4EB1-BC2E-251FFE43A8D1}"/>
    <cellStyle name="Vírgula 2 3 4 3 3 3 2" xfId="18282" xr:uid="{EDFB13D6-F826-416E-A7B2-67D27D38F4A0}"/>
    <cellStyle name="Vírgula 2 3 4 3 3 4" xfId="12250" xr:uid="{149187BE-0AF6-47D6-8AB1-5BE3A2808025}"/>
    <cellStyle name="Vírgula 2 3 4 3 4" xfId="4207" xr:uid="{C8618C28-3F80-4D62-8486-1113DDE0A0AE}"/>
    <cellStyle name="Vírgula 2 3 4 3 4 2" xfId="13260" xr:uid="{4EDE6511-3CFE-49AC-B794-A2478D9F97EA}"/>
    <cellStyle name="Vírgula 2 3 4 3 5" xfId="7221" xr:uid="{CC690BF9-1072-4FDD-9256-D18484A1A39E}"/>
    <cellStyle name="Vírgula 2 3 4 3 5 2" xfId="16274" xr:uid="{1A54BA7D-F178-4D73-B537-945A9332767C}"/>
    <cellStyle name="Vírgula 2 3 4 3 6" xfId="10242" xr:uid="{1EA90D7B-F070-42CA-AEF5-FA73D1469587}"/>
    <cellStyle name="Vírgula 2 3 4 4" xfId="1129" xr:uid="{E54CD626-BC5F-436F-AC9D-EC05F0D756A2}"/>
    <cellStyle name="Vírgula 2 3 4 4 2" xfId="2133" xr:uid="{3FA6361E-BFF2-41FF-BF5F-1C5CD0F1AE10}"/>
    <cellStyle name="Vírgula 2 3 4 4 2 2" xfId="5212" xr:uid="{75B64BCD-0912-4D72-A657-47372FB11C48}"/>
    <cellStyle name="Vírgula 2 3 4 4 2 2 2" xfId="14265" xr:uid="{13FE7A46-7A62-41E5-AC7F-C972BDFB3C58}"/>
    <cellStyle name="Vírgula 2 3 4 4 2 3" xfId="8226" xr:uid="{E8F0EC31-10AA-43A5-96EC-F061A591BCAC}"/>
    <cellStyle name="Vírgula 2 3 4 4 2 3 2" xfId="17279" xr:uid="{EBC573B4-474D-4B8A-8112-27E818C8C824}"/>
    <cellStyle name="Vírgula 2 3 4 4 2 4" xfId="11247" xr:uid="{F54D32ED-98C3-4039-A744-2EDE39023C61}"/>
    <cellStyle name="Vírgula 2 3 4 4 3" xfId="3137" xr:uid="{C403FFCB-1327-457C-808C-0AB6F39FA8E2}"/>
    <cellStyle name="Vírgula 2 3 4 4 3 2" xfId="6216" xr:uid="{4C4421BC-F6AE-44CE-8286-255BAB29D739}"/>
    <cellStyle name="Vírgula 2 3 4 4 3 2 2" xfId="15269" xr:uid="{6ED5BA7E-98E8-4010-96D4-85EA1A6E0F08}"/>
    <cellStyle name="Vírgula 2 3 4 4 3 3" xfId="9230" xr:uid="{5BF22122-3944-41D6-9ABD-C9308FB5227F}"/>
    <cellStyle name="Vírgula 2 3 4 4 3 3 2" xfId="18283" xr:uid="{798452A0-DE01-4552-82B7-A25E35BE9A95}"/>
    <cellStyle name="Vírgula 2 3 4 4 3 4" xfId="12251" xr:uid="{0DB62D17-E116-4A88-9E70-7F30E3F5A3BB}"/>
    <cellStyle name="Vírgula 2 3 4 4 4" xfId="4208" xr:uid="{A1C72A57-814E-4B6B-87CF-5C8A8769D445}"/>
    <cellStyle name="Vírgula 2 3 4 4 4 2" xfId="13261" xr:uid="{9F2DD98D-D55C-495B-B099-A76AB1E17DC4}"/>
    <cellStyle name="Vírgula 2 3 4 4 5" xfId="7222" xr:uid="{96D02D12-0266-4CD0-B4E2-7304D388A12C}"/>
    <cellStyle name="Vírgula 2 3 4 4 5 2" xfId="16275" xr:uid="{F1ACF7EE-49DB-48B1-BE25-FAB5D0340910}"/>
    <cellStyle name="Vírgula 2 3 4 4 6" xfId="10243" xr:uid="{6C435559-2B0C-46D8-802F-ECBDEE8DEC77}"/>
    <cellStyle name="Vírgula 2 3 4 5" xfId="1284" xr:uid="{408EDAA9-E4DA-4B5C-AEFD-5D1D9E24A423}"/>
    <cellStyle name="Vírgula 2 3 4 5 2" xfId="4363" xr:uid="{445B74DE-2004-4799-837B-70294C629784}"/>
    <cellStyle name="Vírgula 2 3 4 5 2 2" xfId="13416" xr:uid="{718D8DBA-5984-45FD-8194-9DA6DD47C3B7}"/>
    <cellStyle name="Vírgula 2 3 4 5 3" xfId="7377" xr:uid="{43A8108C-F15E-4085-8865-9A7C73E16098}"/>
    <cellStyle name="Vírgula 2 3 4 5 3 2" xfId="16430" xr:uid="{95B9A304-767A-4503-847F-7BD5B1045578}"/>
    <cellStyle name="Vírgula 2 3 4 5 4" xfId="10398" xr:uid="{546C329B-AA22-460B-882C-DFFCCE07FE58}"/>
    <cellStyle name="Vírgula 2 3 4 6" xfId="2288" xr:uid="{E0931820-6FE4-484F-8BBE-E00291313F61}"/>
    <cellStyle name="Vírgula 2 3 4 6 2" xfId="5367" xr:uid="{2975E498-378A-4639-9465-366D031E963C}"/>
    <cellStyle name="Vírgula 2 3 4 6 2 2" xfId="14420" xr:uid="{47FB912D-9399-447E-AF86-526A2609FB01}"/>
    <cellStyle name="Vírgula 2 3 4 6 3" xfId="8381" xr:uid="{0CCC2744-C6EB-4946-9828-563F4F2DBAAF}"/>
    <cellStyle name="Vírgula 2 3 4 6 3 2" xfId="17434" xr:uid="{A74ACCC6-2D6E-4653-9979-BF74283145B0}"/>
    <cellStyle name="Vírgula 2 3 4 6 4" xfId="11402" xr:uid="{14CDD8E2-F668-4678-A39E-60AB2CFFD6F1}"/>
    <cellStyle name="Vírgula 2 3 4 7" xfId="3357" xr:uid="{B9CBF84C-B815-45D1-9CB9-6731939F0411}"/>
    <cellStyle name="Vírgula 2 3 4 7 2" xfId="12410" xr:uid="{BDE0444E-C05A-4B01-93DE-1641AD536C45}"/>
    <cellStyle name="Vírgula 2 3 4 8" xfId="6371" xr:uid="{12314117-F50E-4B14-A50C-B52C8D9FDC50}"/>
    <cellStyle name="Vírgula 2 3 4 8 2" xfId="15424" xr:uid="{4AD97793-B3F2-4CF4-807F-1C00B1C4C2B8}"/>
    <cellStyle name="Vírgula 2 3 4 9" xfId="9391" xr:uid="{BE0B57F4-B54D-48CC-8CBC-6F3B53380127}"/>
    <cellStyle name="Vírgula 2 3 5" xfId="413" xr:uid="{38729E4B-1C4C-4036-B1C0-BD04FCC43F45}"/>
    <cellStyle name="Vírgula 2 3 5 2" xfId="1130" xr:uid="{0D635C29-1B6E-4F5F-98C9-5DFA7E3EA501}"/>
    <cellStyle name="Vírgula 2 3 5 2 2" xfId="2134" xr:uid="{B503D4B8-6C2B-4450-9FAE-A5C4C1FED0EB}"/>
    <cellStyle name="Vírgula 2 3 5 2 2 2" xfId="5213" xr:uid="{CC9B8C01-E967-4663-8459-BA59C4679D13}"/>
    <cellStyle name="Vírgula 2 3 5 2 2 2 2" xfId="14266" xr:uid="{8247C2EC-756E-4A11-913B-1779842FF862}"/>
    <cellStyle name="Vírgula 2 3 5 2 2 3" xfId="8227" xr:uid="{D3D26BDD-6388-4691-A6CC-271F0124C3B3}"/>
    <cellStyle name="Vírgula 2 3 5 2 2 3 2" xfId="17280" xr:uid="{BAE926DB-3524-46AB-8119-59AA6501C8D6}"/>
    <cellStyle name="Vírgula 2 3 5 2 2 4" xfId="11248" xr:uid="{564D2A7B-3E1A-4E7E-8128-FFA00987F768}"/>
    <cellStyle name="Vírgula 2 3 5 2 3" xfId="3138" xr:uid="{5159E83E-CFB9-435F-809E-FE1200219E7A}"/>
    <cellStyle name="Vírgula 2 3 5 2 3 2" xfId="6217" xr:uid="{D8BB239F-72F4-42E7-A77B-A98A7F672DA4}"/>
    <cellStyle name="Vírgula 2 3 5 2 3 2 2" xfId="15270" xr:uid="{F4E90CD6-03FB-45BF-883C-C2338B23146F}"/>
    <cellStyle name="Vírgula 2 3 5 2 3 3" xfId="9231" xr:uid="{77792810-29E9-42D2-841E-8DD3A64C8BF2}"/>
    <cellStyle name="Vírgula 2 3 5 2 3 3 2" xfId="18284" xr:uid="{ADF3D73E-1B25-4B3C-BFD4-E28FBD98CB39}"/>
    <cellStyle name="Vírgula 2 3 5 2 3 4" xfId="12252" xr:uid="{553B48B4-000B-474A-B7BE-CCF44C37098D}"/>
    <cellStyle name="Vírgula 2 3 5 2 4" xfId="4209" xr:uid="{186077B0-9CA2-42D3-BC7C-8890BCDF8A7B}"/>
    <cellStyle name="Vírgula 2 3 5 2 4 2" xfId="13262" xr:uid="{44B1C852-528F-42A1-8637-CFA7C895FBD6}"/>
    <cellStyle name="Vírgula 2 3 5 2 5" xfId="7223" xr:uid="{D55126B9-0101-47D0-ADC4-475EB9F9036B}"/>
    <cellStyle name="Vírgula 2 3 5 2 5 2" xfId="16276" xr:uid="{22C35AE3-6FC7-4631-A795-D79431FFB319}"/>
    <cellStyle name="Vírgula 2 3 5 2 6" xfId="10244" xr:uid="{DACB732C-9F1E-4D9F-BA36-0E251030037A}"/>
    <cellStyle name="Vírgula 2 3 5 3" xfId="1131" xr:uid="{66C4C77F-8663-435D-A53B-84A3BDBBC5E5}"/>
    <cellStyle name="Vírgula 2 3 5 3 2" xfId="2135" xr:uid="{E28DEBDB-3BF2-4D60-9759-18A583E8024B}"/>
    <cellStyle name="Vírgula 2 3 5 3 2 2" xfId="5214" xr:uid="{FDA4FC51-DBC4-4906-A3C8-C3AC50E9BC74}"/>
    <cellStyle name="Vírgula 2 3 5 3 2 2 2" xfId="14267" xr:uid="{68B248E4-16DA-4D51-9471-E0B0B114AA1F}"/>
    <cellStyle name="Vírgula 2 3 5 3 2 3" xfId="8228" xr:uid="{DE357825-CB53-447B-8705-AA89E2088120}"/>
    <cellStyle name="Vírgula 2 3 5 3 2 3 2" xfId="17281" xr:uid="{81524B13-2F44-4D31-85F1-C3ED5ACB7816}"/>
    <cellStyle name="Vírgula 2 3 5 3 2 4" xfId="11249" xr:uid="{2C387AA1-2421-43A7-B29E-5DDDE7C2DBAB}"/>
    <cellStyle name="Vírgula 2 3 5 3 3" xfId="3139" xr:uid="{F15C73C7-F84A-42A2-822E-24F09A26E35E}"/>
    <cellStyle name="Vírgula 2 3 5 3 3 2" xfId="6218" xr:uid="{D26B927A-BAAD-4D17-89E3-537B442E6B4B}"/>
    <cellStyle name="Vírgula 2 3 5 3 3 2 2" xfId="15271" xr:uid="{21BDCD0E-80DC-4FE5-B33F-DD2D820A24A9}"/>
    <cellStyle name="Vírgula 2 3 5 3 3 3" xfId="9232" xr:uid="{0D340103-B409-4EF6-9CE6-3637A9211381}"/>
    <cellStyle name="Vírgula 2 3 5 3 3 3 2" xfId="18285" xr:uid="{C9DE250C-F7A9-4D13-90B0-500647DAC5BC}"/>
    <cellStyle name="Vírgula 2 3 5 3 3 4" xfId="12253" xr:uid="{5B2D93B6-E4F4-4D94-94B4-51360B22C2E8}"/>
    <cellStyle name="Vírgula 2 3 5 3 4" xfId="4210" xr:uid="{E0D6687E-8C03-46A5-8C67-C8661BB6A322}"/>
    <cellStyle name="Vírgula 2 3 5 3 4 2" xfId="13263" xr:uid="{91A78163-439E-4EF7-BA1F-F0992B925B53}"/>
    <cellStyle name="Vírgula 2 3 5 3 5" xfId="7224" xr:uid="{E5DC8014-0D65-4D46-A46D-1D9198E31FEF}"/>
    <cellStyle name="Vírgula 2 3 5 3 5 2" xfId="16277" xr:uid="{FD592ED4-FA18-44FA-BDCA-4045FA5A5DC5}"/>
    <cellStyle name="Vírgula 2 3 5 3 6" xfId="10245" xr:uid="{F166100F-1755-405B-B801-B4B5FEA06CCE}"/>
    <cellStyle name="Vírgula 2 3 5 4" xfId="1423" xr:uid="{AC81176C-06E6-44B2-BAE1-F7E22A85D2E1}"/>
    <cellStyle name="Vírgula 2 3 5 4 2" xfId="4502" xr:uid="{BD21C994-A323-49D6-B40C-C287A002B969}"/>
    <cellStyle name="Vírgula 2 3 5 4 2 2" xfId="13555" xr:uid="{B78AD033-E903-4955-B848-8299C0CBE1DA}"/>
    <cellStyle name="Vírgula 2 3 5 4 3" xfId="7516" xr:uid="{E9F0B252-E01F-4858-BF98-94BB1A79591E}"/>
    <cellStyle name="Vírgula 2 3 5 4 3 2" xfId="16569" xr:uid="{AF5C784F-3E43-403C-8D64-5BD8329310EE}"/>
    <cellStyle name="Vírgula 2 3 5 4 4" xfId="10537" xr:uid="{F89D7C25-2B83-406B-926B-5D488F51102C}"/>
    <cellStyle name="Vírgula 2 3 5 5" xfId="2427" xr:uid="{69167FC4-5F01-4A24-8600-5BD89AA44F9D}"/>
    <cellStyle name="Vírgula 2 3 5 5 2" xfId="5506" xr:uid="{B09B0F9E-E733-45E6-887B-95EC859DDB2B}"/>
    <cellStyle name="Vírgula 2 3 5 5 2 2" xfId="14559" xr:uid="{E0DAEF8C-FCA5-4A47-9838-15FDD53CFD64}"/>
    <cellStyle name="Vírgula 2 3 5 5 3" xfId="8520" xr:uid="{5523A070-CFEF-43A6-B5C1-D603511510E4}"/>
    <cellStyle name="Vírgula 2 3 5 5 3 2" xfId="17573" xr:uid="{BD9F8F7E-8D0D-4023-A9CB-DC156D03FF47}"/>
    <cellStyle name="Vírgula 2 3 5 5 4" xfId="11541" xr:uid="{4E15AC11-B9AA-4716-90D5-673D9C936054}"/>
    <cellStyle name="Vírgula 2 3 5 6" xfId="3497" xr:uid="{134C42D7-5639-4757-A28E-5C42F74A3386}"/>
    <cellStyle name="Vírgula 2 3 5 6 2" xfId="12550" xr:uid="{8B5AF6B9-35EB-4FBB-A56F-03AFDD88E575}"/>
    <cellStyle name="Vírgula 2 3 5 7" xfId="6511" xr:uid="{25695C0E-D728-4053-973E-69F2783C7B74}"/>
    <cellStyle name="Vírgula 2 3 5 7 2" xfId="15564" xr:uid="{4BD0671A-A9A1-4F71-908E-47B86B24999F}"/>
    <cellStyle name="Vírgula 2 3 5 8" xfId="9531" xr:uid="{F244E012-CD61-4B3D-A06D-6DC95B35EF83}"/>
    <cellStyle name="Vírgula 2 3 6" xfId="396" xr:uid="{34FB9B3D-841F-40F0-B3BE-4904D356AE04}"/>
    <cellStyle name="Vírgula 2 3 7" xfId="1132" xr:uid="{802AE440-20BF-46A4-83DF-466C1AEF86E5}"/>
    <cellStyle name="Vírgula 2 3 7 2" xfId="2136" xr:uid="{7C926BD8-4CBF-48A2-B2BF-723C3E98E263}"/>
    <cellStyle name="Vírgula 2 3 7 2 2" xfId="5215" xr:uid="{A015ADCC-9F08-468C-A341-CCD738B07387}"/>
    <cellStyle name="Vírgula 2 3 7 2 2 2" xfId="14268" xr:uid="{6B6CE4D6-A133-460E-BCD8-45F83ACBDE6C}"/>
    <cellStyle name="Vírgula 2 3 7 2 3" xfId="8229" xr:uid="{BE97F66F-0038-443C-B0C5-C882F0EC1447}"/>
    <cellStyle name="Vírgula 2 3 7 2 3 2" xfId="17282" xr:uid="{D3F6152B-E309-4A84-B291-158D3C39065B}"/>
    <cellStyle name="Vírgula 2 3 7 2 4" xfId="11250" xr:uid="{0CFB7B18-37E6-4929-8BFB-6EE2DB34747D}"/>
    <cellStyle name="Vírgula 2 3 7 3" xfId="3140" xr:uid="{CFCC8141-989F-4D7F-A70B-237A43E2DAFD}"/>
    <cellStyle name="Vírgula 2 3 7 3 2" xfId="6219" xr:uid="{C2204226-35D0-4890-9A8B-1F7901E7BD27}"/>
    <cellStyle name="Vírgula 2 3 7 3 2 2" xfId="15272" xr:uid="{C7490DE3-5223-472E-9D33-C975F1D06BF2}"/>
    <cellStyle name="Vírgula 2 3 7 3 3" xfId="9233" xr:uid="{DF92DD3A-32A0-4EAD-8A4A-E70CD3D30661}"/>
    <cellStyle name="Vírgula 2 3 7 3 3 2" xfId="18286" xr:uid="{FF6F286A-D63A-4832-A7AA-E8FA5555DECC}"/>
    <cellStyle name="Vírgula 2 3 7 3 4" xfId="12254" xr:uid="{6F469E5F-4D61-441C-B7EF-B0B021E1EA11}"/>
    <cellStyle name="Vírgula 2 3 7 4" xfId="4211" xr:uid="{54FA12FB-6FA9-45C2-AE85-589DC779354A}"/>
    <cellStyle name="Vírgula 2 3 7 4 2" xfId="13264" xr:uid="{005E05C9-288E-4152-B511-DCF09FAAE796}"/>
    <cellStyle name="Vírgula 2 3 7 5" xfId="7225" xr:uid="{B11AB455-87C8-4C91-A438-341ACF90B7DA}"/>
    <cellStyle name="Vírgula 2 3 7 5 2" xfId="16278" xr:uid="{59A64717-39FC-4E13-A7F6-A5DDF3FC0A12}"/>
    <cellStyle name="Vírgula 2 3 7 6" xfId="10246" xr:uid="{C213FD7E-A3B9-454F-8225-A588D61FA584}"/>
    <cellStyle name="Vírgula 2 3 8" xfId="1133" xr:uid="{E3133CC1-A12D-4F6A-9FCA-629707CDFCC6}"/>
    <cellStyle name="Vírgula 2 3 8 2" xfId="2137" xr:uid="{92EF4255-1B95-4943-9C0F-885E3D383739}"/>
    <cellStyle name="Vírgula 2 3 8 2 2" xfId="5216" xr:uid="{45818CFD-075D-42DD-A944-BD8DF43B0033}"/>
    <cellStyle name="Vírgula 2 3 8 2 2 2" xfId="14269" xr:uid="{DF5B772B-D905-42E4-A0B1-2C31DC86103F}"/>
    <cellStyle name="Vírgula 2 3 8 2 3" xfId="8230" xr:uid="{771F34E2-E991-41AC-8A7A-4734AFA573FF}"/>
    <cellStyle name="Vírgula 2 3 8 2 3 2" xfId="17283" xr:uid="{626F5BB2-8503-440B-9193-CC661D2ADF7D}"/>
    <cellStyle name="Vírgula 2 3 8 2 4" xfId="11251" xr:uid="{ABCFAC84-14D0-4FC0-BF67-C5C7FC111E9C}"/>
    <cellStyle name="Vírgula 2 3 8 3" xfId="3141" xr:uid="{8A37D647-3D83-4274-B1D6-CC7FA09E43B1}"/>
    <cellStyle name="Vírgula 2 3 8 3 2" xfId="6220" xr:uid="{52A30C3E-8F5C-4A56-916D-32B1F2513BD9}"/>
    <cellStyle name="Vírgula 2 3 8 3 2 2" xfId="15273" xr:uid="{CB5068E8-12C9-48DE-8B14-00B8ED2749F8}"/>
    <cellStyle name="Vírgula 2 3 8 3 3" xfId="9234" xr:uid="{C42C8E99-36ED-42C6-92D5-ABC234808CB2}"/>
    <cellStyle name="Vírgula 2 3 8 3 3 2" xfId="18287" xr:uid="{2814CF8D-FA6A-4027-BC6B-F312E4452D2E}"/>
    <cellStyle name="Vírgula 2 3 8 3 4" xfId="12255" xr:uid="{4BE8236C-043F-48C1-8BF6-C3E98202FCC8}"/>
    <cellStyle name="Vírgula 2 3 8 4" xfId="4212" xr:uid="{4A3649E3-051B-4B28-9086-A1741C6537A7}"/>
    <cellStyle name="Vírgula 2 3 8 4 2" xfId="13265" xr:uid="{253B9E79-5C8A-4625-8F41-F329E460B8C4}"/>
    <cellStyle name="Vírgula 2 3 8 5" xfId="7226" xr:uid="{C0EF5E5E-3CA3-4F6F-814A-45721AAAC1A0}"/>
    <cellStyle name="Vírgula 2 3 8 5 2" xfId="16279" xr:uid="{F18FDF4A-ED05-4341-A303-9C9877DFA170}"/>
    <cellStyle name="Vírgula 2 3 8 6" xfId="10247" xr:uid="{44630AAD-3D79-46A7-9493-1F1DD189D647}"/>
    <cellStyle name="Vírgula 2 3 9" xfId="1252" xr:uid="{DC7390AC-A30C-4CD1-AED7-D1CFF8081282}"/>
    <cellStyle name="Vírgula 2 3 9 2" xfId="4331" xr:uid="{1092CAA6-C826-43F8-ACEC-F0CFCA5C5C34}"/>
    <cellStyle name="Vírgula 2 3 9 2 2" xfId="13384" xr:uid="{E85FA962-6A11-496F-A8E0-51DC4FF640C6}"/>
    <cellStyle name="Vírgula 2 3 9 3" xfId="7345" xr:uid="{EFD508EC-F9D2-434B-9295-68948DC129CE}"/>
    <cellStyle name="Vírgula 2 3 9 3 2" xfId="16398" xr:uid="{1A342BBC-B67E-4204-9D9D-D2240FE1AF9D}"/>
    <cellStyle name="Vírgula 2 3 9 4" xfId="10366" xr:uid="{8CA67169-968A-4DF0-95C0-130ACE766069}"/>
    <cellStyle name="Vírgula 2 4" xfId="91" xr:uid="{32C83B96-9216-4597-AA91-1749D2B2EBE4}"/>
    <cellStyle name="Vírgula 2 4 10" xfId="3329" xr:uid="{0C5962C2-59F6-4134-81E3-B03A4A8F79A6}"/>
    <cellStyle name="Vírgula 2 4 10 2" xfId="12382" xr:uid="{9C895A32-790B-43FD-82AD-47D751588B95}"/>
    <cellStyle name="Vírgula 2 4 11" xfId="6343" xr:uid="{66982798-F60F-41DA-A5B1-D1D86AF8717F}"/>
    <cellStyle name="Vírgula 2 4 11 2" xfId="15396" xr:uid="{9311FDF8-642A-41AF-BD8E-4DAFA84A2C71}"/>
    <cellStyle name="Vírgula 2 4 12" xfId="9363" xr:uid="{E9460102-067F-457B-A5A8-C99B693095DA}"/>
    <cellStyle name="Vírgula 2 4 2" xfId="107" xr:uid="{3E245D75-B452-401B-A99E-E94F00031AFE}"/>
    <cellStyle name="Vírgula 2 4 2 10" xfId="9379" xr:uid="{6616A69D-6DFF-4B0D-9980-40E15B3054BC}"/>
    <cellStyle name="Vírgula 2 4 2 2" xfId="139" xr:uid="{B0BC700B-1947-4406-948E-C2C4335A7C5D}"/>
    <cellStyle name="Vírgula 2 4 2 2 2" xfId="466" xr:uid="{18A98AE4-F59D-4991-933A-83FDFA7A9EEE}"/>
    <cellStyle name="Vírgula 2 4 2 2 2 2" xfId="1134" xr:uid="{20C095F5-7DDD-4DD9-85EC-4B050C3F2355}"/>
    <cellStyle name="Vírgula 2 4 2 2 2 2 2" xfId="2138" xr:uid="{9D30A689-599A-43C8-895C-FAB6DC8DC745}"/>
    <cellStyle name="Vírgula 2 4 2 2 2 2 2 2" xfId="5217" xr:uid="{E35B20D4-18E5-4B43-B6E8-E9FD3723F3BC}"/>
    <cellStyle name="Vírgula 2 4 2 2 2 2 2 2 2" xfId="14270" xr:uid="{592E685E-A3EF-4B35-B823-6288DAAB08D4}"/>
    <cellStyle name="Vírgula 2 4 2 2 2 2 2 3" xfId="8231" xr:uid="{C229FC0B-210E-43CA-8C52-75A59142E24A}"/>
    <cellStyle name="Vírgula 2 4 2 2 2 2 2 3 2" xfId="17284" xr:uid="{EFB2A092-D19D-457F-99FB-E1696AFDF1F5}"/>
    <cellStyle name="Vírgula 2 4 2 2 2 2 2 4" xfId="11252" xr:uid="{02BCF310-6B90-457D-857B-E8366035668F}"/>
    <cellStyle name="Vírgula 2 4 2 2 2 2 3" xfId="3142" xr:uid="{5DAAF970-EC53-4F8E-A3A8-B213C2926506}"/>
    <cellStyle name="Vírgula 2 4 2 2 2 2 3 2" xfId="6221" xr:uid="{CB2F359A-DD95-43A2-A45A-586CDFC323B6}"/>
    <cellStyle name="Vírgula 2 4 2 2 2 2 3 2 2" xfId="15274" xr:uid="{3A082A55-F5EC-4D22-AE09-2DD7179352A1}"/>
    <cellStyle name="Vírgula 2 4 2 2 2 2 3 3" xfId="9235" xr:uid="{7559F6E6-A299-4BA4-B4D0-3B7830E7D677}"/>
    <cellStyle name="Vírgula 2 4 2 2 2 2 3 3 2" xfId="18288" xr:uid="{478106A3-DDB9-412A-BB4F-24FCDB1FF1B1}"/>
    <cellStyle name="Vírgula 2 4 2 2 2 2 3 4" xfId="12256" xr:uid="{1745937F-8CA6-4FC4-AF0E-1DB0B2CC9426}"/>
    <cellStyle name="Vírgula 2 4 2 2 2 2 4" xfId="4213" xr:uid="{D94A8502-3998-4FD1-B4D7-FEB5B62A36C1}"/>
    <cellStyle name="Vírgula 2 4 2 2 2 2 4 2" xfId="13266" xr:uid="{366E3BD0-8E5E-4CBB-9FDF-6A7846C2D0A5}"/>
    <cellStyle name="Vírgula 2 4 2 2 2 2 5" xfId="7227" xr:uid="{EB3B8981-18C5-4191-B15B-65938CDCEE7C}"/>
    <cellStyle name="Vírgula 2 4 2 2 2 2 5 2" xfId="16280" xr:uid="{EA449E97-8B58-41C8-9780-8A197EDD2D65}"/>
    <cellStyle name="Vírgula 2 4 2 2 2 2 6" xfId="10248" xr:uid="{C87A4139-5A4A-4B10-A76B-63A179FF3342}"/>
    <cellStyle name="Vírgula 2 4 2 2 2 3" xfId="1135" xr:uid="{D49DD749-A427-4145-8B1A-95AC430CD3B8}"/>
    <cellStyle name="Vírgula 2 4 2 2 2 3 2" xfId="2139" xr:uid="{8EB0440C-E195-4580-9EC3-6BDDC11F1C7C}"/>
    <cellStyle name="Vírgula 2 4 2 2 2 3 2 2" xfId="5218" xr:uid="{556F96D7-189C-4C79-8C60-487AD74729EC}"/>
    <cellStyle name="Vírgula 2 4 2 2 2 3 2 2 2" xfId="14271" xr:uid="{7D83FCC3-A9EC-4CF7-BD51-0593C4EBF74D}"/>
    <cellStyle name="Vírgula 2 4 2 2 2 3 2 3" xfId="8232" xr:uid="{F4377E9B-26DE-41FD-A299-6DE9C4072086}"/>
    <cellStyle name="Vírgula 2 4 2 2 2 3 2 3 2" xfId="17285" xr:uid="{22127115-2AE4-471B-AF3B-9E39BAF82984}"/>
    <cellStyle name="Vírgula 2 4 2 2 2 3 2 4" xfId="11253" xr:uid="{A127D59A-89EE-492D-9D6F-01DC88801FE9}"/>
    <cellStyle name="Vírgula 2 4 2 2 2 3 3" xfId="3143" xr:uid="{362C21FC-2051-4C02-A9CE-CD0CEA4DB735}"/>
    <cellStyle name="Vírgula 2 4 2 2 2 3 3 2" xfId="6222" xr:uid="{394E5E78-BAAE-4E10-B12E-DA59BF6A22FA}"/>
    <cellStyle name="Vírgula 2 4 2 2 2 3 3 2 2" xfId="15275" xr:uid="{8F5E500F-3128-4CF1-B8FA-580156F04300}"/>
    <cellStyle name="Vírgula 2 4 2 2 2 3 3 3" xfId="9236" xr:uid="{6029EEB6-1ACB-46B8-A7CF-3842C26D4B0E}"/>
    <cellStyle name="Vírgula 2 4 2 2 2 3 3 3 2" xfId="18289" xr:uid="{92A9B8BD-A743-4ACA-BCFE-11EEEC2F6C64}"/>
    <cellStyle name="Vírgula 2 4 2 2 2 3 3 4" xfId="12257" xr:uid="{9843BF7B-9AEF-421F-A5D3-825D545692A3}"/>
    <cellStyle name="Vírgula 2 4 2 2 2 3 4" xfId="4214" xr:uid="{E0DDB1F0-D3DD-4A15-98FC-325EC48009B1}"/>
    <cellStyle name="Vírgula 2 4 2 2 2 3 4 2" xfId="13267" xr:uid="{9D0F7AEA-B8E0-493A-AD41-B27E5D4F88E7}"/>
    <cellStyle name="Vírgula 2 4 2 2 2 3 5" xfId="7228" xr:uid="{98E147D8-B000-436A-913C-DB6278CDB58D}"/>
    <cellStyle name="Vírgula 2 4 2 2 2 3 5 2" xfId="16281" xr:uid="{5BF37E6D-CD92-44A0-AB83-653BA2FA500E}"/>
    <cellStyle name="Vírgula 2 4 2 2 2 3 6" xfId="10249" xr:uid="{BF4CF562-0DEA-431A-97B8-7620CD96A28D}"/>
    <cellStyle name="Vírgula 2 4 2 2 2 4" xfId="1475" xr:uid="{863631FB-8069-4723-856D-38E47CE517DC}"/>
    <cellStyle name="Vírgula 2 4 2 2 2 4 2" xfId="4554" xr:uid="{496F5C55-6300-4C48-9FAB-39CB0C2088BD}"/>
    <cellStyle name="Vírgula 2 4 2 2 2 4 2 2" xfId="13607" xr:uid="{0A09C7A1-47C3-451B-A593-66E3905CB997}"/>
    <cellStyle name="Vírgula 2 4 2 2 2 4 3" xfId="7568" xr:uid="{6DF616D9-5ADE-4A23-8837-201326461FFF}"/>
    <cellStyle name="Vírgula 2 4 2 2 2 4 3 2" xfId="16621" xr:uid="{C622AF2D-B8A1-4B10-8C71-AEB7D3093758}"/>
    <cellStyle name="Vírgula 2 4 2 2 2 4 4" xfId="10589" xr:uid="{36440C8B-A89E-4CF8-A1A1-98A709686D26}"/>
    <cellStyle name="Vírgula 2 4 2 2 2 5" xfId="2479" xr:uid="{F1174268-A3E8-4574-A947-3652C8646EF2}"/>
    <cellStyle name="Vírgula 2 4 2 2 2 5 2" xfId="5558" xr:uid="{F15FDC78-DB47-454A-9112-17EB64DBA96A}"/>
    <cellStyle name="Vírgula 2 4 2 2 2 5 2 2" xfId="14611" xr:uid="{B9E589A7-973D-41E6-9E89-3E0244928125}"/>
    <cellStyle name="Vírgula 2 4 2 2 2 5 3" xfId="8572" xr:uid="{188D22DD-D439-49EB-9F04-66A077C27E17}"/>
    <cellStyle name="Vírgula 2 4 2 2 2 5 3 2" xfId="17625" xr:uid="{C2C11E9C-E5FD-4CCB-9A52-F205DE864760}"/>
    <cellStyle name="Vírgula 2 4 2 2 2 5 4" xfId="11593" xr:uid="{F7F514E9-8AE9-4657-9423-324687D4E5C5}"/>
    <cellStyle name="Vírgula 2 4 2 2 2 6" xfId="3549" xr:uid="{C9149F82-4865-479F-AF5A-9D097268EB8A}"/>
    <cellStyle name="Vírgula 2 4 2 2 2 6 2" xfId="12602" xr:uid="{10F013D1-AED7-42D2-BD02-B0CA5C02EA99}"/>
    <cellStyle name="Vírgula 2 4 2 2 2 7" xfId="6563" xr:uid="{20A322CF-994E-4EBE-BD64-590F29FC6BC3}"/>
    <cellStyle name="Vírgula 2 4 2 2 2 7 2" xfId="15616" xr:uid="{794E6A31-9CFD-4100-9C1B-562C16D22CC8}"/>
    <cellStyle name="Vírgula 2 4 2 2 2 8" xfId="9583" xr:uid="{DCCFAE2F-E9B9-444A-AE53-CC100CA5DC05}"/>
    <cellStyle name="Vírgula 2 4 2 2 3" xfId="1136" xr:uid="{CC2DCF59-0C3A-43E2-814E-6DDEDCD36C4E}"/>
    <cellStyle name="Vírgula 2 4 2 2 3 2" xfId="2140" xr:uid="{E86EB949-F22B-464E-88E3-3C19F4C6F064}"/>
    <cellStyle name="Vírgula 2 4 2 2 3 2 2" xfId="5219" xr:uid="{D4E97D2E-230B-4E8A-BA21-62F22E01D3AD}"/>
    <cellStyle name="Vírgula 2 4 2 2 3 2 2 2" xfId="14272" xr:uid="{E2F2BC31-8D4E-460F-902E-586A09D221A7}"/>
    <cellStyle name="Vírgula 2 4 2 2 3 2 3" xfId="8233" xr:uid="{DF464701-8E0C-463D-A1E8-2AD68F6D783A}"/>
    <cellStyle name="Vírgula 2 4 2 2 3 2 3 2" xfId="17286" xr:uid="{4378651B-B09B-4A41-A341-DFA391D1BF0F}"/>
    <cellStyle name="Vírgula 2 4 2 2 3 2 4" xfId="11254" xr:uid="{D1D04EE0-1253-4BFE-85B2-019ADC627935}"/>
    <cellStyle name="Vírgula 2 4 2 2 3 3" xfId="3144" xr:uid="{8A97CBDF-E9A8-4090-987F-74985CD9F71D}"/>
    <cellStyle name="Vírgula 2 4 2 2 3 3 2" xfId="6223" xr:uid="{731B8A7E-C130-4DFF-B095-19B4D28010E2}"/>
    <cellStyle name="Vírgula 2 4 2 2 3 3 2 2" xfId="15276" xr:uid="{BD5B5ACE-6475-4203-8BA8-943B9F97329E}"/>
    <cellStyle name="Vírgula 2 4 2 2 3 3 3" xfId="9237" xr:uid="{8382E08A-F0C4-404D-BB1B-FF27F5695D4E}"/>
    <cellStyle name="Vírgula 2 4 2 2 3 3 3 2" xfId="18290" xr:uid="{C0A5A6E7-45E7-4C6E-85CA-4E80C9C202CF}"/>
    <cellStyle name="Vírgula 2 4 2 2 3 3 4" xfId="12258" xr:uid="{55185E48-0172-4CC9-A5A3-8806D208B667}"/>
    <cellStyle name="Vírgula 2 4 2 2 3 4" xfId="4215" xr:uid="{FC8EA54F-0991-49BE-A331-AE85AEA33D94}"/>
    <cellStyle name="Vírgula 2 4 2 2 3 4 2" xfId="13268" xr:uid="{3ECE67D0-07C3-4B54-A0FC-2F3FC83A85CB}"/>
    <cellStyle name="Vírgula 2 4 2 2 3 5" xfId="7229" xr:uid="{97215C7B-7CE9-46E1-88CC-4C07DA374B5C}"/>
    <cellStyle name="Vírgula 2 4 2 2 3 5 2" xfId="16282" xr:uid="{3A5E8A9D-A507-4C44-93DE-CBE5D56BEC45}"/>
    <cellStyle name="Vírgula 2 4 2 2 3 6" xfId="10250" xr:uid="{688E3C19-6028-45A0-B530-01791C766E46}"/>
    <cellStyle name="Vírgula 2 4 2 2 4" xfId="1137" xr:uid="{33DB179A-F798-47C1-BB34-DE512CB45D9F}"/>
    <cellStyle name="Vírgula 2 4 2 2 4 2" xfId="2141" xr:uid="{3B51BA71-F81E-4D47-BE88-CB52526C4802}"/>
    <cellStyle name="Vírgula 2 4 2 2 4 2 2" xfId="5220" xr:uid="{95D94E8C-6526-46F9-8B90-F0E1C65A9EED}"/>
    <cellStyle name="Vírgula 2 4 2 2 4 2 2 2" xfId="14273" xr:uid="{BD29B195-50F8-4A14-B7CE-4CD8E61BC6FB}"/>
    <cellStyle name="Vírgula 2 4 2 2 4 2 3" xfId="8234" xr:uid="{75B9BC32-3BC8-4B83-BDD2-40EB5150D09E}"/>
    <cellStyle name="Vírgula 2 4 2 2 4 2 3 2" xfId="17287" xr:uid="{9ACA3F0A-68C3-4D60-A11B-C7C94E12119F}"/>
    <cellStyle name="Vírgula 2 4 2 2 4 2 4" xfId="11255" xr:uid="{4E3C9B36-46C0-4C46-9271-3E52FF2FE0E1}"/>
    <cellStyle name="Vírgula 2 4 2 2 4 3" xfId="3145" xr:uid="{F9231C95-4CFB-4CCE-8451-788098683778}"/>
    <cellStyle name="Vírgula 2 4 2 2 4 3 2" xfId="6224" xr:uid="{5CCF37EE-F3A9-4B79-96E4-B85FF4E38CB1}"/>
    <cellStyle name="Vírgula 2 4 2 2 4 3 2 2" xfId="15277" xr:uid="{8213A5C7-1DAE-44EE-AC6F-7AC8FF9076E4}"/>
    <cellStyle name="Vírgula 2 4 2 2 4 3 3" xfId="9238" xr:uid="{020BDFBB-7938-4E00-A3B3-47A380C9AE6D}"/>
    <cellStyle name="Vírgula 2 4 2 2 4 3 3 2" xfId="18291" xr:uid="{1CFA9636-5C79-4CEC-B4BB-CF177B87770F}"/>
    <cellStyle name="Vírgula 2 4 2 2 4 3 4" xfId="12259" xr:uid="{E4997143-C53D-45F9-B379-A8CF757F3B22}"/>
    <cellStyle name="Vírgula 2 4 2 2 4 4" xfId="4216" xr:uid="{5F5B47CB-79F2-45B7-AB57-BCC72279E03F}"/>
    <cellStyle name="Vírgula 2 4 2 2 4 4 2" xfId="13269" xr:uid="{81768549-9FB2-487D-BDEB-0AA5EE296EDF}"/>
    <cellStyle name="Vírgula 2 4 2 2 4 5" xfId="7230" xr:uid="{599E5E1E-1E76-4A64-8B72-BBB521409D9D}"/>
    <cellStyle name="Vírgula 2 4 2 2 4 5 2" xfId="16283" xr:uid="{AB6E4221-DE53-4446-A1F6-DAB143A6448A}"/>
    <cellStyle name="Vírgula 2 4 2 2 4 6" xfId="10251" xr:uid="{9BC7F433-EBD6-415C-AFE0-4A63B1B658F5}"/>
    <cellStyle name="Vírgula 2 4 2 2 5" xfId="1304" xr:uid="{D9F8320C-F121-431A-B162-28BCC64D92F0}"/>
    <cellStyle name="Vírgula 2 4 2 2 5 2" xfId="4383" xr:uid="{06ECD661-9E18-490F-B2FF-083E1F6EE7D0}"/>
    <cellStyle name="Vírgula 2 4 2 2 5 2 2" xfId="13436" xr:uid="{B5D6635D-34C4-44DD-86DF-7EF23E11100E}"/>
    <cellStyle name="Vírgula 2 4 2 2 5 3" xfId="7397" xr:uid="{9ECE5F5F-1236-4DA5-B323-D1A5599760BB}"/>
    <cellStyle name="Vírgula 2 4 2 2 5 3 2" xfId="16450" xr:uid="{6D042D6A-FA3A-4941-A7C8-1A81A003C3D2}"/>
    <cellStyle name="Vírgula 2 4 2 2 5 4" xfId="10418" xr:uid="{A1EE59B2-16F8-43D3-9447-36FA8BEEDB5A}"/>
    <cellStyle name="Vírgula 2 4 2 2 6" xfId="2308" xr:uid="{1B229932-C6EB-4291-8803-821C1DA49195}"/>
    <cellStyle name="Vírgula 2 4 2 2 6 2" xfId="5387" xr:uid="{05EA210E-AD00-4531-94B8-EC89B483306F}"/>
    <cellStyle name="Vírgula 2 4 2 2 6 2 2" xfId="14440" xr:uid="{C757A58B-3F8E-4CD2-A12F-1F9950F3011C}"/>
    <cellStyle name="Vírgula 2 4 2 2 6 3" xfId="8401" xr:uid="{6B5B8468-565E-4889-B26D-F4B3671AC420}"/>
    <cellStyle name="Vírgula 2 4 2 2 6 3 2" xfId="17454" xr:uid="{778699A3-14C7-4B54-9BC8-6E6A71C22119}"/>
    <cellStyle name="Vírgula 2 4 2 2 6 4" xfId="11422" xr:uid="{B62FE1B3-0DF0-4FFF-8515-D92E7843663A}"/>
    <cellStyle name="Vírgula 2 4 2 2 7" xfId="3377" xr:uid="{3DA28E47-CD52-4207-A460-5F2DAC268B0D}"/>
    <cellStyle name="Vírgula 2 4 2 2 7 2" xfId="12430" xr:uid="{7E416DA7-8257-48BE-B0AA-233B48447457}"/>
    <cellStyle name="Vírgula 2 4 2 2 8" xfId="6391" xr:uid="{E50BC210-74B5-41F0-BF88-81A784972D7D}"/>
    <cellStyle name="Vírgula 2 4 2 2 8 2" xfId="15444" xr:uid="{8FCFECAD-72BB-4379-99B4-3841B11D9EB4}"/>
    <cellStyle name="Vírgula 2 4 2 2 9" xfId="9411" xr:uid="{479CE1C9-E6D7-465A-92F0-6BCE8F77FBAA}"/>
    <cellStyle name="Vírgula 2 4 2 3" xfId="434" xr:uid="{818DB31E-0F3E-47A0-B4D3-C3FD55B86913}"/>
    <cellStyle name="Vírgula 2 4 2 3 2" xfId="1138" xr:uid="{40ECF455-6270-4D08-A4E1-9D684DAAB079}"/>
    <cellStyle name="Vírgula 2 4 2 3 2 2" xfId="2142" xr:uid="{E31F67C2-1FFC-427D-95AF-46049CA514C9}"/>
    <cellStyle name="Vírgula 2 4 2 3 2 2 2" xfId="5221" xr:uid="{1BE89C8F-F37D-4D23-ABF2-9D1337923FD7}"/>
    <cellStyle name="Vírgula 2 4 2 3 2 2 2 2" xfId="14274" xr:uid="{DA44D21E-9E17-462B-8153-05BC38A8B0EF}"/>
    <cellStyle name="Vírgula 2 4 2 3 2 2 3" xfId="8235" xr:uid="{93BBAC5E-F551-4B46-ABA2-BA3F4E951B83}"/>
    <cellStyle name="Vírgula 2 4 2 3 2 2 3 2" xfId="17288" xr:uid="{D0A7B380-9C41-4B50-917D-1A8F94BD1440}"/>
    <cellStyle name="Vírgula 2 4 2 3 2 2 4" xfId="11256" xr:uid="{563337DF-DABE-4E2C-819E-68D39D7A551D}"/>
    <cellStyle name="Vírgula 2 4 2 3 2 3" xfId="3146" xr:uid="{B9ABD29E-0F65-48E5-8148-2C9F9EBD7E4D}"/>
    <cellStyle name="Vírgula 2 4 2 3 2 3 2" xfId="6225" xr:uid="{F5FEEF23-2C05-4B42-A308-4F190A71ADC5}"/>
    <cellStyle name="Vírgula 2 4 2 3 2 3 2 2" xfId="15278" xr:uid="{92C84C3A-F0A7-40AA-9B76-84E2F8444E43}"/>
    <cellStyle name="Vírgula 2 4 2 3 2 3 3" xfId="9239" xr:uid="{2D5293DA-7916-4CC4-88D0-36D2E928DC7E}"/>
    <cellStyle name="Vírgula 2 4 2 3 2 3 3 2" xfId="18292" xr:uid="{03B5ABB0-1ACB-4DE3-9812-9D6D0CA000A3}"/>
    <cellStyle name="Vírgula 2 4 2 3 2 3 4" xfId="12260" xr:uid="{58D8EA6B-8B40-4E17-B8A4-B7F72FB04BA5}"/>
    <cellStyle name="Vírgula 2 4 2 3 2 4" xfId="4217" xr:uid="{86026B04-C44D-4A02-9660-71EA3ECFC658}"/>
    <cellStyle name="Vírgula 2 4 2 3 2 4 2" xfId="13270" xr:uid="{D6E3F085-C507-4581-B308-8342BB8205F7}"/>
    <cellStyle name="Vírgula 2 4 2 3 2 5" xfId="7231" xr:uid="{785CCA52-0382-49BD-9A51-7FB8FA0BAA95}"/>
    <cellStyle name="Vírgula 2 4 2 3 2 5 2" xfId="16284" xr:uid="{7F402AFB-BBFC-4E5F-85B4-F2444FD18925}"/>
    <cellStyle name="Vírgula 2 4 2 3 2 6" xfId="10252" xr:uid="{204BF6EC-6045-4F3D-9011-8FCB4E0B265F}"/>
    <cellStyle name="Vírgula 2 4 2 3 3" xfId="1139" xr:uid="{1F2C0422-D02C-4149-8276-353D01FAB687}"/>
    <cellStyle name="Vírgula 2 4 2 3 3 2" xfId="2143" xr:uid="{33FD77A3-7C5D-44B0-AD47-4A80A46D246F}"/>
    <cellStyle name="Vírgula 2 4 2 3 3 2 2" xfId="5222" xr:uid="{F10C8F8A-97AD-4909-95B3-D213ED8C6B1B}"/>
    <cellStyle name="Vírgula 2 4 2 3 3 2 2 2" xfId="14275" xr:uid="{876BC78B-2491-40C4-B74F-0CB1E1D5D0C4}"/>
    <cellStyle name="Vírgula 2 4 2 3 3 2 3" xfId="8236" xr:uid="{FDF8E4E4-4FA8-4345-804A-8E82386DBBE0}"/>
    <cellStyle name="Vírgula 2 4 2 3 3 2 3 2" xfId="17289" xr:uid="{ACC21D43-4BF4-4F19-9AFF-11088C0B70C7}"/>
    <cellStyle name="Vírgula 2 4 2 3 3 2 4" xfId="11257" xr:uid="{1EE5CBF8-7646-4AEA-899B-D3BBC1FD0776}"/>
    <cellStyle name="Vírgula 2 4 2 3 3 3" xfId="3147" xr:uid="{A67FC60E-71AA-4917-8432-4249C27C0BC5}"/>
    <cellStyle name="Vírgula 2 4 2 3 3 3 2" xfId="6226" xr:uid="{78E6B757-293E-4280-8795-EEFF72F7768B}"/>
    <cellStyle name="Vírgula 2 4 2 3 3 3 2 2" xfId="15279" xr:uid="{0EC55B79-3F25-4B03-B93D-24CFDA894A5A}"/>
    <cellStyle name="Vírgula 2 4 2 3 3 3 3" xfId="9240" xr:uid="{31125595-0E03-4320-8ECE-CDFF555823CB}"/>
    <cellStyle name="Vírgula 2 4 2 3 3 3 3 2" xfId="18293" xr:uid="{6FB7B10A-66AE-4C29-9F4D-A3DCF59D11CF}"/>
    <cellStyle name="Vírgula 2 4 2 3 3 3 4" xfId="12261" xr:uid="{6AB5084B-EDF6-4060-8ADE-47511875DD2B}"/>
    <cellStyle name="Vírgula 2 4 2 3 3 4" xfId="4218" xr:uid="{63B3A7B7-04C7-4521-B21D-795580998357}"/>
    <cellStyle name="Vírgula 2 4 2 3 3 4 2" xfId="13271" xr:uid="{D1803166-F81A-4066-AA42-B82609EBA547}"/>
    <cellStyle name="Vírgula 2 4 2 3 3 5" xfId="7232" xr:uid="{BAEEFDAD-4CB1-4799-B576-53BF417C87A6}"/>
    <cellStyle name="Vírgula 2 4 2 3 3 5 2" xfId="16285" xr:uid="{C517767C-25FE-41FA-9E62-D93677098A3A}"/>
    <cellStyle name="Vírgula 2 4 2 3 3 6" xfId="10253" xr:uid="{D9B03CA8-D2BA-40E0-8B9F-AE8A85305FDF}"/>
    <cellStyle name="Vírgula 2 4 2 3 4" xfId="1443" xr:uid="{3B965688-3199-4413-8D3B-5417BA843688}"/>
    <cellStyle name="Vírgula 2 4 2 3 4 2" xfId="4522" xr:uid="{CCE7F563-78BF-4D19-A247-65859D87BE4F}"/>
    <cellStyle name="Vírgula 2 4 2 3 4 2 2" xfId="13575" xr:uid="{68685E10-4D84-4037-8262-8E0C43648542}"/>
    <cellStyle name="Vírgula 2 4 2 3 4 3" xfId="7536" xr:uid="{043E40F6-30C1-4126-9327-EE7FC7F4E1D6}"/>
    <cellStyle name="Vírgula 2 4 2 3 4 3 2" xfId="16589" xr:uid="{FDAEB4EA-98C8-4D11-B587-B16D9A79E839}"/>
    <cellStyle name="Vírgula 2 4 2 3 4 4" xfId="10557" xr:uid="{F5A6AC15-38B1-46AB-B386-CA4077DB7E32}"/>
    <cellStyle name="Vírgula 2 4 2 3 5" xfId="2447" xr:uid="{CE99A3DC-FF09-400F-A3DD-24BE721098F1}"/>
    <cellStyle name="Vírgula 2 4 2 3 5 2" xfId="5526" xr:uid="{4873314C-855E-4743-AB67-DAC54323A2A9}"/>
    <cellStyle name="Vírgula 2 4 2 3 5 2 2" xfId="14579" xr:uid="{4D692862-AC6C-4CE9-A77C-66FD6E849C74}"/>
    <cellStyle name="Vírgula 2 4 2 3 5 3" xfId="8540" xr:uid="{EE3AC4BB-2E0E-48F0-BA21-34884C1DF313}"/>
    <cellStyle name="Vírgula 2 4 2 3 5 3 2" xfId="17593" xr:uid="{EBCD7C02-B415-4537-9B2F-2F2A28E64156}"/>
    <cellStyle name="Vírgula 2 4 2 3 5 4" xfId="11561" xr:uid="{C7CADBE7-40E9-4E77-A32D-2E2A12319B68}"/>
    <cellStyle name="Vírgula 2 4 2 3 6" xfId="3517" xr:uid="{BD3AA62A-F58B-4D77-8B0A-05A45D5F8B6F}"/>
    <cellStyle name="Vírgula 2 4 2 3 6 2" xfId="12570" xr:uid="{CDFE75C3-B7F5-4D6F-9004-D7EBF08CF900}"/>
    <cellStyle name="Vírgula 2 4 2 3 7" xfId="6531" xr:uid="{BD9ACF5A-C11E-4DCE-AE57-A2C60CAF0BE5}"/>
    <cellStyle name="Vírgula 2 4 2 3 7 2" xfId="15584" xr:uid="{E3F9E5B7-D5B0-4978-8B56-3708D3C6EC29}"/>
    <cellStyle name="Vírgula 2 4 2 3 8" xfId="9551" xr:uid="{025158D1-D1E1-4982-8271-522BCB12B61F}"/>
    <cellStyle name="Vírgula 2 4 2 4" xfId="1140" xr:uid="{08629DC6-98AB-4D1A-9140-330A244977DA}"/>
    <cellStyle name="Vírgula 2 4 2 4 2" xfId="2144" xr:uid="{3E1AD46B-0D29-4069-B0B8-5F364532E768}"/>
    <cellStyle name="Vírgula 2 4 2 4 2 2" xfId="5223" xr:uid="{5C5ACC85-C7D9-4C8F-AB5B-E6F3ED51A273}"/>
    <cellStyle name="Vírgula 2 4 2 4 2 2 2" xfId="14276" xr:uid="{E861DAD8-4D0D-4DC7-B46E-FAC6FD7C043A}"/>
    <cellStyle name="Vírgula 2 4 2 4 2 3" xfId="8237" xr:uid="{40CF7C6C-259A-4B9B-B054-2B49BD42B5BE}"/>
    <cellStyle name="Vírgula 2 4 2 4 2 3 2" xfId="17290" xr:uid="{4EB34A41-B0DA-432A-A4DD-EE78B7F8EDDE}"/>
    <cellStyle name="Vírgula 2 4 2 4 2 4" xfId="11258" xr:uid="{4EE2B907-2E30-4440-B612-0C652D378242}"/>
    <cellStyle name="Vírgula 2 4 2 4 3" xfId="3148" xr:uid="{4DB9948C-A3EA-44B1-B1E8-1C6E107177FB}"/>
    <cellStyle name="Vírgula 2 4 2 4 3 2" xfId="6227" xr:uid="{03A4FB49-C183-47BF-BCF3-B5EA4FB26609}"/>
    <cellStyle name="Vírgula 2 4 2 4 3 2 2" xfId="15280" xr:uid="{2EE5CE3E-2907-4CC6-9F1A-17F63BD7C58B}"/>
    <cellStyle name="Vírgula 2 4 2 4 3 3" xfId="9241" xr:uid="{7A53D6B9-F8C9-42D8-AB4E-E90EC81D930F}"/>
    <cellStyle name="Vírgula 2 4 2 4 3 3 2" xfId="18294" xr:uid="{CA3ED747-A3A5-4126-B716-856685D67E9C}"/>
    <cellStyle name="Vírgula 2 4 2 4 3 4" xfId="12262" xr:uid="{C9C00478-EC6D-4185-9906-307D1BB4F35D}"/>
    <cellStyle name="Vírgula 2 4 2 4 4" xfId="4219" xr:uid="{A6C4D647-173E-4160-BAE8-B8CB4EC05A90}"/>
    <cellStyle name="Vírgula 2 4 2 4 4 2" xfId="13272" xr:uid="{A6D17D62-3CDA-4473-BE0A-FACB5E156755}"/>
    <cellStyle name="Vírgula 2 4 2 4 5" xfId="7233" xr:uid="{8226F1EB-0BC8-4E74-8DFA-B48936FA27FA}"/>
    <cellStyle name="Vírgula 2 4 2 4 5 2" xfId="16286" xr:uid="{FC279476-D1E2-4A4E-AD93-5A8AEBD84FA6}"/>
    <cellStyle name="Vírgula 2 4 2 4 6" xfId="10254" xr:uid="{F1FDF016-0F2F-4191-B518-0F579A51603E}"/>
    <cellStyle name="Vírgula 2 4 2 5" xfId="1141" xr:uid="{489D72DE-02D3-43B9-95FB-4A280893581B}"/>
    <cellStyle name="Vírgula 2 4 2 5 2" xfId="2145" xr:uid="{749EB85E-F77B-455D-BBC7-0D90D2BBC16C}"/>
    <cellStyle name="Vírgula 2 4 2 5 2 2" xfId="5224" xr:uid="{3F8C7B8D-97BF-4825-8225-CE2E41CF6065}"/>
    <cellStyle name="Vírgula 2 4 2 5 2 2 2" xfId="14277" xr:uid="{99D6B0D6-5151-48BC-8AF2-E4CBB721ACF5}"/>
    <cellStyle name="Vírgula 2 4 2 5 2 3" xfId="8238" xr:uid="{C3A57D79-505E-41E1-8DFF-954091F52F93}"/>
    <cellStyle name="Vírgula 2 4 2 5 2 3 2" xfId="17291" xr:uid="{51289741-9F52-4F59-81F9-E4FC7097E1A7}"/>
    <cellStyle name="Vírgula 2 4 2 5 2 4" xfId="11259" xr:uid="{2E64340E-33FC-42A0-B9EF-EF7B3A797EFA}"/>
    <cellStyle name="Vírgula 2 4 2 5 3" xfId="3149" xr:uid="{E8ACC97E-4D01-43DE-A9E7-4F2A9169B1D0}"/>
    <cellStyle name="Vírgula 2 4 2 5 3 2" xfId="6228" xr:uid="{3260D087-037F-4E3A-9260-06D5F4CC6B3A}"/>
    <cellStyle name="Vírgula 2 4 2 5 3 2 2" xfId="15281" xr:uid="{7422E9C9-660D-4E18-BA21-65D543E092A2}"/>
    <cellStyle name="Vírgula 2 4 2 5 3 3" xfId="9242" xr:uid="{10493E85-1C34-40A5-BB92-AB45D2B8DBDB}"/>
    <cellStyle name="Vírgula 2 4 2 5 3 3 2" xfId="18295" xr:uid="{E19EE430-B98E-4BDD-B6FE-90A4B21B027F}"/>
    <cellStyle name="Vírgula 2 4 2 5 3 4" xfId="12263" xr:uid="{012C3875-2B88-4D03-8EF7-481D6E0EBBF6}"/>
    <cellStyle name="Vírgula 2 4 2 5 4" xfId="4220" xr:uid="{8F8CD963-AFCF-46C2-874B-C3F929B59BEE}"/>
    <cellStyle name="Vírgula 2 4 2 5 4 2" xfId="13273" xr:uid="{55A8DCB1-5C2E-487A-8A99-813015E7898C}"/>
    <cellStyle name="Vírgula 2 4 2 5 5" xfId="7234" xr:uid="{C94D6461-41A7-469F-98F9-58340F257E2B}"/>
    <cellStyle name="Vírgula 2 4 2 5 5 2" xfId="16287" xr:uid="{5C379B20-2A81-4E08-B0FC-FC6ED8CE1172}"/>
    <cellStyle name="Vírgula 2 4 2 5 6" xfId="10255" xr:uid="{D36BA386-D587-4A8C-88AD-DB4BEE22564D}"/>
    <cellStyle name="Vírgula 2 4 2 6" xfId="1272" xr:uid="{87E19A09-722C-4B6C-8966-29AE4DED4520}"/>
    <cellStyle name="Vírgula 2 4 2 6 2" xfId="4351" xr:uid="{E9FCF049-E94D-4111-BE6A-5C5E13EA0F2F}"/>
    <cellStyle name="Vírgula 2 4 2 6 2 2" xfId="13404" xr:uid="{2CE813DA-78A2-4A4D-A0F8-4D3401379D17}"/>
    <cellStyle name="Vírgula 2 4 2 6 3" xfId="7365" xr:uid="{0D031020-39C0-47C2-9E73-B4E919793550}"/>
    <cellStyle name="Vírgula 2 4 2 6 3 2" xfId="16418" xr:uid="{44AD40C6-1C3E-4AE2-A9E0-D4F8598C7B31}"/>
    <cellStyle name="Vírgula 2 4 2 6 4" xfId="10386" xr:uid="{4EE5DFA2-B12A-4026-ACD5-7BAF975246DD}"/>
    <cellStyle name="Vírgula 2 4 2 7" xfId="2276" xr:uid="{F8627CE1-7418-4F71-83C2-47461E073EBF}"/>
    <cellStyle name="Vírgula 2 4 2 7 2" xfId="5355" xr:uid="{2CA9CC8E-B52D-4239-8719-0733F7A0ED7D}"/>
    <cellStyle name="Vírgula 2 4 2 7 2 2" xfId="14408" xr:uid="{A0D87A77-413D-4EBE-8ACA-7C115CC22476}"/>
    <cellStyle name="Vírgula 2 4 2 7 3" xfId="8369" xr:uid="{1B3F5EFF-26C8-415C-A0E6-059B7E2AB732}"/>
    <cellStyle name="Vírgula 2 4 2 7 3 2" xfId="17422" xr:uid="{7D6F8731-0265-4FBA-9706-53EBF9794B97}"/>
    <cellStyle name="Vírgula 2 4 2 7 4" xfId="11390" xr:uid="{AFEE65D1-D627-46A6-BB40-B42CE32C3E90}"/>
    <cellStyle name="Vírgula 2 4 2 8" xfId="3345" xr:uid="{51E94641-4358-43C0-B0B7-55ECBDC5122D}"/>
    <cellStyle name="Vírgula 2 4 2 8 2" xfId="12398" xr:uid="{D0508850-5F7F-4D34-9112-63BB8E716BC8}"/>
    <cellStyle name="Vírgula 2 4 2 9" xfId="6359" xr:uid="{947F0C43-E2A0-4B79-A52B-AC5105717490}"/>
    <cellStyle name="Vírgula 2 4 2 9 2" xfId="15412" xr:uid="{981162EF-82E3-42AE-8BDB-2F3E63C5F48F}"/>
    <cellStyle name="Vírgula 2 4 3" xfId="123" xr:uid="{A28C3474-0B70-4407-9DBB-C3CF7DAF560A}"/>
    <cellStyle name="Vírgula 2 4 3 2" xfId="450" xr:uid="{82EDCE2C-C3E9-4009-ABCA-3F0707C0FD55}"/>
    <cellStyle name="Vírgula 2 4 3 2 2" xfId="1142" xr:uid="{22951D1B-21F4-4B94-8AC3-4E318A7516BE}"/>
    <cellStyle name="Vírgula 2 4 3 2 2 2" xfId="2146" xr:uid="{4BC55497-EFB0-48B5-8C5C-667401BCC497}"/>
    <cellStyle name="Vírgula 2 4 3 2 2 2 2" xfId="5225" xr:uid="{A67732E4-D29C-44AE-BD51-38C9224C83C5}"/>
    <cellStyle name="Vírgula 2 4 3 2 2 2 2 2" xfId="14278" xr:uid="{826B8F98-080B-4F78-96DD-6D02E03B1CD5}"/>
    <cellStyle name="Vírgula 2 4 3 2 2 2 3" xfId="8239" xr:uid="{E28C8427-B6BC-49A2-BD4C-A12DC57AC717}"/>
    <cellStyle name="Vírgula 2 4 3 2 2 2 3 2" xfId="17292" xr:uid="{3FD3DEB1-5274-42B1-8009-193C6F036024}"/>
    <cellStyle name="Vírgula 2 4 3 2 2 2 4" xfId="11260" xr:uid="{EFA29B87-7E23-4335-9D49-4C84B03D4A46}"/>
    <cellStyle name="Vírgula 2 4 3 2 2 3" xfId="3150" xr:uid="{9D89723B-4413-4CE4-9B2A-FF3EA67694A6}"/>
    <cellStyle name="Vírgula 2 4 3 2 2 3 2" xfId="6229" xr:uid="{7F6B978A-9DEA-482B-ADEA-DDDBDCDA3516}"/>
    <cellStyle name="Vírgula 2 4 3 2 2 3 2 2" xfId="15282" xr:uid="{DF99A68C-9522-4FFD-8645-B8F049E7ECD7}"/>
    <cellStyle name="Vírgula 2 4 3 2 2 3 3" xfId="9243" xr:uid="{778BD3B0-DF0C-4B98-9C59-59895F188CE0}"/>
    <cellStyle name="Vírgula 2 4 3 2 2 3 3 2" xfId="18296" xr:uid="{7FD03470-1D4C-4437-8AD2-7A410B7143EC}"/>
    <cellStyle name="Vírgula 2 4 3 2 2 3 4" xfId="12264" xr:uid="{A177A12D-B186-4BC5-9032-79F4A3BFBAA9}"/>
    <cellStyle name="Vírgula 2 4 3 2 2 4" xfId="4221" xr:uid="{8181D262-03DE-47EC-B3EC-A133AB00A368}"/>
    <cellStyle name="Vírgula 2 4 3 2 2 4 2" xfId="13274" xr:uid="{77417359-D092-47E0-AC3D-75B035BD59DE}"/>
    <cellStyle name="Vírgula 2 4 3 2 2 5" xfId="7235" xr:uid="{EB24368C-1839-49BA-8761-A04E6A12AC2D}"/>
    <cellStyle name="Vírgula 2 4 3 2 2 5 2" xfId="16288" xr:uid="{886FF4DB-C741-4B81-A7BD-89EFFEE637E2}"/>
    <cellStyle name="Vírgula 2 4 3 2 2 6" xfId="10256" xr:uid="{C52C480E-1577-4C2D-AEF3-E1ACD2CF1D8F}"/>
    <cellStyle name="Vírgula 2 4 3 2 3" xfId="1143" xr:uid="{118284A1-9353-4E8F-8925-99882B81E66F}"/>
    <cellStyle name="Vírgula 2 4 3 2 3 2" xfId="2147" xr:uid="{7D7074CA-FA32-42DC-9074-ECE6D1C0D160}"/>
    <cellStyle name="Vírgula 2 4 3 2 3 2 2" xfId="5226" xr:uid="{75375C42-F94D-4262-A66B-5A516A14189E}"/>
    <cellStyle name="Vírgula 2 4 3 2 3 2 2 2" xfId="14279" xr:uid="{FE8BFE76-5D87-4A93-BD16-0DAE325565AB}"/>
    <cellStyle name="Vírgula 2 4 3 2 3 2 3" xfId="8240" xr:uid="{246A8F32-AC9F-42F5-B60D-7528487E0D71}"/>
    <cellStyle name="Vírgula 2 4 3 2 3 2 3 2" xfId="17293" xr:uid="{C1DC5E33-21AC-445A-AEF4-D8F6C03DB605}"/>
    <cellStyle name="Vírgula 2 4 3 2 3 2 4" xfId="11261" xr:uid="{846EBB40-D747-43FC-8DF3-4748ACB7A375}"/>
    <cellStyle name="Vírgula 2 4 3 2 3 3" xfId="3151" xr:uid="{719B9333-1EE4-4070-9458-D46863592CEC}"/>
    <cellStyle name="Vírgula 2 4 3 2 3 3 2" xfId="6230" xr:uid="{0F3C348E-3F49-4418-9509-4FAE1A275FC3}"/>
    <cellStyle name="Vírgula 2 4 3 2 3 3 2 2" xfId="15283" xr:uid="{220AFF0A-235E-406A-AD8E-17A7C34E4298}"/>
    <cellStyle name="Vírgula 2 4 3 2 3 3 3" xfId="9244" xr:uid="{A48705AE-6CCA-43F4-877F-81FB687FA81D}"/>
    <cellStyle name="Vírgula 2 4 3 2 3 3 3 2" xfId="18297" xr:uid="{C646CDB2-9774-4ABF-BC67-1953E1B75057}"/>
    <cellStyle name="Vírgula 2 4 3 2 3 3 4" xfId="12265" xr:uid="{ECB4C305-3610-425B-89D5-6B9F64863DEC}"/>
    <cellStyle name="Vírgula 2 4 3 2 3 4" xfId="4222" xr:uid="{292D7AB9-34FD-4385-8877-A7AAAA202BE7}"/>
    <cellStyle name="Vírgula 2 4 3 2 3 4 2" xfId="13275" xr:uid="{385D2F81-49A8-4E66-8207-632B3C15F331}"/>
    <cellStyle name="Vírgula 2 4 3 2 3 5" xfId="7236" xr:uid="{08653417-8149-4D8E-B907-7156F8C6E8A2}"/>
    <cellStyle name="Vírgula 2 4 3 2 3 5 2" xfId="16289" xr:uid="{E93B8D9A-DCE7-4959-9EBE-9BEEEA6F2C66}"/>
    <cellStyle name="Vírgula 2 4 3 2 3 6" xfId="10257" xr:uid="{735B88B5-D9C4-465E-A0C0-2347808D06BA}"/>
    <cellStyle name="Vírgula 2 4 3 2 4" xfId="1459" xr:uid="{D63FE66F-2D55-43E9-9343-8FCC14265D29}"/>
    <cellStyle name="Vírgula 2 4 3 2 4 2" xfId="4538" xr:uid="{33C4519C-B183-49E3-9BA3-170D13F3F843}"/>
    <cellStyle name="Vírgula 2 4 3 2 4 2 2" xfId="13591" xr:uid="{7CDD5167-BA87-4E79-8FD0-15CB2ED08D24}"/>
    <cellStyle name="Vírgula 2 4 3 2 4 3" xfId="7552" xr:uid="{84C1244F-D055-4DA6-89AD-810B49B069CC}"/>
    <cellStyle name="Vírgula 2 4 3 2 4 3 2" xfId="16605" xr:uid="{5EDE192D-8911-4A9C-8641-4FB175765CA3}"/>
    <cellStyle name="Vírgula 2 4 3 2 4 4" xfId="10573" xr:uid="{5530406B-9915-44D1-B3F0-58E59D398F13}"/>
    <cellStyle name="Vírgula 2 4 3 2 5" xfId="2463" xr:uid="{CADB1538-C615-4B71-B000-17E43A8999EB}"/>
    <cellStyle name="Vírgula 2 4 3 2 5 2" xfId="5542" xr:uid="{29F99BF4-D19D-4E70-BB4D-C2D90532B154}"/>
    <cellStyle name="Vírgula 2 4 3 2 5 2 2" xfId="14595" xr:uid="{25B5B62D-AB11-47A0-A528-B296F3484BCC}"/>
    <cellStyle name="Vírgula 2 4 3 2 5 3" xfId="8556" xr:uid="{5E31EA77-B3A5-4AEC-8B76-AA1EDDAC2760}"/>
    <cellStyle name="Vírgula 2 4 3 2 5 3 2" xfId="17609" xr:uid="{6716A62F-A05B-4922-8769-19FA763890AE}"/>
    <cellStyle name="Vírgula 2 4 3 2 5 4" xfId="11577" xr:uid="{CBC6B5DE-B05C-423F-A0C1-34079EBA8DC1}"/>
    <cellStyle name="Vírgula 2 4 3 2 6" xfId="3533" xr:uid="{27CD6EA8-A89B-4F98-BFEE-7B1888DC1289}"/>
    <cellStyle name="Vírgula 2 4 3 2 6 2" xfId="12586" xr:uid="{9B45A8AC-DEF0-4F4D-942F-A0B6742A113B}"/>
    <cellStyle name="Vírgula 2 4 3 2 7" xfId="6547" xr:uid="{90AFBBF8-68AA-4D04-A344-94B91F581953}"/>
    <cellStyle name="Vírgula 2 4 3 2 7 2" xfId="15600" xr:uid="{F294467D-DD80-4C3E-AA20-F7F1D21D9302}"/>
    <cellStyle name="Vírgula 2 4 3 2 8" xfId="9567" xr:uid="{263EC39C-7FE9-4586-9E0C-B60769BB1239}"/>
    <cellStyle name="Vírgula 2 4 3 3" xfId="1144" xr:uid="{797747A6-CEC9-45DE-9C74-12D0ABC24D17}"/>
    <cellStyle name="Vírgula 2 4 3 3 2" xfId="2148" xr:uid="{84213F60-5D79-496A-961A-F2FED0260373}"/>
    <cellStyle name="Vírgula 2 4 3 3 2 2" xfId="5227" xr:uid="{50232F32-1C69-4B0C-A3D8-EF5CC9DC238A}"/>
    <cellStyle name="Vírgula 2 4 3 3 2 2 2" xfId="14280" xr:uid="{D1E2E518-5C71-421C-BD89-9591390E3E13}"/>
    <cellStyle name="Vírgula 2 4 3 3 2 3" xfId="8241" xr:uid="{AC6C3F78-E4BD-48AE-8216-F7083C2D0CF5}"/>
    <cellStyle name="Vírgula 2 4 3 3 2 3 2" xfId="17294" xr:uid="{85F1E211-01C0-4CDD-852B-D3BF31B00315}"/>
    <cellStyle name="Vírgula 2 4 3 3 2 4" xfId="11262" xr:uid="{29E83ADE-2601-4E7F-ACAD-7103DADF4BEC}"/>
    <cellStyle name="Vírgula 2 4 3 3 3" xfId="3152" xr:uid="{E07D6D68-179E-4CEB-BB06-19940BFC0D9E}"/>
    <cellStyle name="Vírgula 2 4 3 3 3 2" xfId="6231" xr:uid="{A169BCB9-7EE9-4C33-B7F6-FB3E9F04375E}"/>
    <cellStyle name="Vírgula 2 4 3 3 3 2 2" xfId="15284" xr:uid="{496C02F4-5FC5-4FFE-9409-67E6D5407571}"/>
    <cellStyle name="Vírgula 2 4 3 3 3 3" xfId="9245" xr:uid="{FA0D0308-5D48-4729-807D-264683867DDB}"/>
    <cellStyle name="Vírgula 2 4 3 3 3 3 2" xfId="18298" xr:uid="{CB0BCA8E-9088-44E7-9D3E-8335C0C3C8C6}"/>
    <cellStyle name="Vírgula 2 4 3 3 3 4" xfId="12266" xr:uid="{A4407E9B-E0E5-4AFD-A080-C5FDFF6D8EA1}"/>
    <cellStyle name="Vírgula 2 4 3 3 4" xfId="4223" xr:uid="{9BC6D5E6-B341-4785-85B7-9077CB5B4070}"/>
    <cellStyle name="Vírgula 2 4 3 3 4 2" xfId="13276" xr:uid="{3E083ED5-0263-4D8D-953A-0C846D0B0CB0}"/>
    <cellStyle name="Vírgula 2 4 3 3 5" xfId="7237" xr:uid="{44D944CC-F047-4A82-B831-6EEFD68A3CD6}"/>
    <cellStyle name="Vírgula 2 4 3 3 5 2" xfId="16290" xr:uid="{F5B65B00-638E-4EF2-AF8B-31C3A7DD2809}"/>
    <cellStyle name="Vírgula 2 4 3 3 6" xfId="10258" xr:uid="{23C7E982-AD62-44DB-B6EF-C6211B6EAB0F}"/>
    <cellStyle name="Vírgula 2 4 3 4" xfId="1145" xr:uid="{2E27C0B5-C0E2-4AE9-BCC2-0933A0B4DC11}"/>
    <cellStyle name="Vírgula 2 4 3 4 2" xfId="2149" xr:uid="{C4E52670-820B-46AE-A21D-37566BD88E81}"/>
    <cellStyle name="Vírgula 2 4 3 4 2 2" xfId="5228" xr:uid="{DEA5AC15-3F49-48E3-897A-B06621CF0CFF}"/>
    <cellStyle name="Vírgula 2 4 3 4 2 2 2" xfId="14281" xr:uid="{22237580-035A-48BE-99A5-53AA04233D80}"/>
    <cellStyle name="Vírgula 2 4 3 4 2 3" xfId="8242" xr:uid="{8B5BA6DB-5A69-42E8-82CF-87FE77E779AE}"/>
    <cellStyle name="Vírgula 2 4 3 4 2 3 2" xfId="17295" xr:uid="{366134B2-7236-4B87-9B31-606B9B92F623}"/>
    <cellStyle name="Vírgula 2 4 3 4 2 4" xfId="11263" xr:uid="{2F32BE5D-2D1C-4B53-8EAB-3637E5524139}"/>
    <cellStyle name="Vírgula 2 4 3 4 3" xfId="3153" xr:uid="{705BCC85-CC11-40DA-A284-83171E1B5A43}"/>
    <cellStyle name="Vírgula 2 4 3 4 3 2" xfId="6232" xr:uid="{124D1A8E-6BE0-4E9C-89D1-4F1AEEB7368F}"/>
    <cellStyle name="Vírgula 2 4 3 4 3 2 2" xfId="15285" xr:uid="{972A0A3A-1A6E-4B13-8236-6C89F6E9FE6E}"/>
    <cellStyle name="Vírgula 2 4 3 4 3 3" xfId="9246" xr:uid="{545A16AA-BA77-465E-B667-18E432E5A144}"/>
    <cellStyle name="Vírgula 2 4 3 4 3 3 2" xfId="18299" xr:uid="{B4062CEF-95B4-449F-962A-C52453F4B401}"/>
    <cellStyle name="Vírgula 2 4 3 4 3 4" xfId="12267" xr:uid="{07D4B466-E29B-4BBB-92A7-A537718EFD2E}"/>
    <cellStyle name="Vírgula 2 4 3 4 4" xfId="4224" xr:uid="{51B393FE-FA9A-41C4-B2E8-D236229CF49C}"/>
    <cellStyle name="Vírgula 2 4 3 4 4 2" xfId="13277" xr:uid="{E9640650-11DB-42AE-BC17-6E68F5DFAB40}"/>
    <cellStyle name="Vírgula 2 4 3 4 5" xfId="7238" xr:uid="{1B5C33F5-FFEE-4234-98DB-8BD86A8104CE}"/>
    <cellStyle name="Vírgula 2 4 3 4 5 2" xfId="16291" xr:uid="{1C1F766C-15C0-4623-A38E-9EA17705B6BA}"/>
    <cellStyle name="Vírgula 2 4 3 4 6" xfId="10259" xr:uid="{B0DC0CB8-001A-464B-9D83-AF53491B4B11}"/>
    <cellStyle name="Vírgula 2 4 3 5" xfId="1288" xr:uid="{8024D3BA-116B-4CFD-91DF-587E2DAA5521}"/>
    <cellStyle name="Vírgula 2 4 3 5 2" xfId="4367" xr:uid="{6C9DE2E7-98E6-472D-83ED-BFA973F19520}"/>
    <cellStyle name="Vírgula 2 4 3 5 2 2" xfId="13420" xr:uid="{6D94E7EC-D973-4130-A4D9-2EE9E79E3721}"/>
    <cellStyle name="Vírgula 2 4 3 5 3" xfId="7381" xr:uid="{11B6FEFB-AE44-49B5-B1CC-119D5AE8AB68}"/>
    <cellStyle name="Vírgula 2 4 3 5 3 2" xfId="16434" xr:uid="{E19551EE-D725-42B9-B10C-6165919A5045}"/>
    <cellStyle name="Vírgula 2 4 3 5 4" xfId="10402" xr:uid="{BDE8365B-99C3-4E13-8225-4487DC46DE25}"/>
    <cellStyle name="Vírgula 2 4 3 6" xfId="2292" xr:uid="{345078C7-600F-4D94-A6BA-ECE289C4E159}"/>
    <cellStyle name="Vírgula 2 4 3 6 2" xfId="5371" xr:uid="{23E79442-534D-4005-A12E-3CC0C312315A}"/>
    <cellStyle name="Vírgula 2 4 3 6 2 2" xfId="14424" xr:uid="{7E8C255B-A21E-4606-9130-75EAE4AE1B5C}"/>
    <cellStyle name="Vírgula 2 4 3 6 3" xfId="8385" xr:uid="{873B3E57-8550-4068-9BC9-90EA3D5B1542}"/>
    <cellStyle name="Vírgula 2 4 3 6 3 2" xfId="17438" xr:uid="{9F2BEC75-98C0-4F8E-8D33-FA7F4CEF4623}"/>
    <cellStyle name="Vírgula 2 4 3 6 4" xfId="11406" xr:uid="{D9F66535-6366-4FAC-9A6E-98817D45C9FB}"/>
    <cellStyle name="Vírgula 2 4 3 7" xfId="3361" xr:uid="{25B3189D-7D03-447D-BEAD-CE24F6DC3892}"/>
    <cellStyle name="Vírgula 2 4 3 7 2" xfId="12414" xr:uid="{2A88B653-A5DF-4F2A-A41A-DFC90A8657D2}"/>
    <cellStyle name="Vírgula 2 4 3 8" xfId="6375" xr:uid="{45A7595A-92E3-4A84-8DF0-0148208CA084}"/>
    <cellStyle name="Vírgula 2 4 3 8 2" xfId="15428" xr:uid="{A3D3DCC5-9EE2-432A-97FB-A950BBE1622F}"/>
    <cellStyle name="Vírgula 2 4 3 9" xfId="9395" xr:uid="{DAE461EE-1D2C-43BF-8BDA-7505FDB94C3C}"/>
    <cellStyle name="Vírgula 2 4 4" xfId="418" xr:uid="{F42F5561-EFC9-4CA2-B719-A564A3D6F3D1}"/>
    <cellStyle name="Vírgula 2 4 4 2" xfId="1146" xr:uid="{A19C9473-75C9-4E00-A564-126B4196FA10}"/>
    <cellStyle name="Vírgula 2 4 4 2 2" xfId="2150" xr:uid="{EC3EE946-2C9D-4D10-A78F-F427BD88E096}"/>
    <cellStyle name="Vírgula 2 4 4 2 2 2" xfId="5229" xr:uid="{7E907C88-1A7E-44BA-9B62-229120ACECA9}"/>
    <cellStyle name="Vírgula 2 4 4 2 2 2 2" xfId="14282" xr:uid="{1F5FF52F-8D10-4424-B681-0A61480C2EC5}"/>
    <cellStyle name="Vírgula 2 4 4 2 2 3" xfId="8243" xr:uid="{E198F4AD-2ACA-4A10-8BDD-E7B6559E4576}"/>
    <cellStyle name="Vírgula 2 4 4 2 2 3 2" xfId="17296" xr:uid="{583DADAD-722E-46BE-852C-9F4A4D74AF70}"/>
    <cellStyle name="Vírgula 2 4 4 2 2 4" xfId="11264" xr:uid="{6B942BD0-DA65-4380-B7D0-7A118ED2B8BF}"/>
    <cellStyle name="Vírgula 2 4 4 2 3" xfId="3154" xr:uid="{C02A587D-E1B3-4B5C-A9C2-28F4709FDE08}"/>
    <cellStyle name="Vírgula 2 4 4 2 3 2" xfId="6233" xr:uid="{6FD37629-18B5-4234-9C15-578BE8E2E0B7}"/>
    <cellStyle name="Vírgula 2 4 4 2 3 2 2" xfId="15286" xr:uid="{C2CA4539-1B14-4B99-AA31-A436F3B92508}"/>
    <cellStyle name="Vírgula 2 4 4 2 3 3" xfId="9247" xr:uid="{BDE071C7-5EC1-49CB-B38B-825D2E2DE898}"/>
    <cellStyle name="Vírgula 2 4 4 2 3 3 2" xfId="18300" xr:uid="{0F3D5BF4-0DB5-44AC-92CF-77708B864514}"/>
    <cellStyle name="Vírgula 2 4 4 2 3 4" xfId="12268" xr:uid="{C39C5263-15DE-47B7-9D9A-5B6B9E712706}"/>
    <cellStyle name="Vírgula 2 4 4 2 4" xfId="4225" xr:uid="{041D5529-B6C4-4B12-A27F-38DEEED3CE15}"/>
    <cellStyle name="Vírgula 2 4 4 2 4 2" xfId="13278" xr:uid="{00DB78B4-0391-4775-BB3B-F6D51BE7FCDD}"/>
    <cellStyle name="Vírgula 2 4 4 2 5" xfId="7239" xr:uid="{EB218D14-42E8-469A-992F-F2D3E72467FB}"/>
    <cellStyle name="Vírgula 2 4 4 2 5 2" xfId="16292" xr:uid="{ACDA084A-8387-4435-AEFE-7C3654DAA391}"/>
    <cellStyle name="Vírgula 2 4 4 2 6" xfId="10260" xr:uid="{B983EBC9-8248-4290-BE5E-6653DFF77A7A}"/>
    <cellStyle name="Vírgula 2 4 4 3" xfId="1147" xr:uid="{28C88BFE-B16D-46AE-97F4-CCFC0D1EAD8C}"/>
    <cellStyle name="Vírgula 2 4 4 3 2" xfId="2151" xr:uid="{22AAF3D7-32AF-4ADD-A50F-73560E2AF773}"/>
    <cellStyle name="Vírgula 2 4 4 3 2 2" xfId="5230" xr:uid="{A25EEE7D-958C-4086-83A5-D4746EBB9BDD}"/>
    <cellStyle name="Vírgula 2 4 4 3 2 2 2" xfId="14283" xr:uid="{018BACC5-ED4B-4612-B25B-C81FCCEC2A35}"/>
    <cellStyle name="Vírgula 2 4 4 3 2 3" xfId="8244" xr:uid="{5B8C2345-E2F1-4549-8034-5581AAA6A7E7}"/>
    <cellStyle name="Vírgula 2 4 4 3 2 3 2" xfId="17297" xr:uid="{0388E8E1-CC2B-4D43-B081-F21F6940B454}"/>
    <cellStyle name="Vírgula 2 4 4 3 2 4" xfId="11265" xr:uid="{35ED0444-CAA8-403C-96F1-2684254B063A}"/>
    <cellStyle name="Vírgula 2 4 4 3 3" xfId="3155" xr:uid="{4677404F-3E1D-4C0D-B1BA-F1887539C4EA}"/>
    <cellStyle name="Vírgula 2 4 4 3 3 2" xfId="6234" xr:uid="{477B2683-0ABF-4BE1-9EB1-B7F22CCBBA65}"/>
    <cellStyle name="Vírgula 2 4 4 3 3 2 2" xfId="15287" xr:uid="{86C165B5-5CA7-4656-A7D9-0048F5ABC968}"/>
    <cellStyle name="Vírgula 2 4 4 3 3 3" xfId="9248" xr:uid="{F4DCDA42-BAC9-48B0-B632-1EC162EE5A52}"/>
    <cellStyle name="Vírgula 2 4 4 3 3 3 2" xfId="18301" xr:uid="{4262380E-AF65-4997-BED0-28994AA1F6C8}"/>
    <cellStyle name="Vírgula 2 4 4 3 3 4" xfId="12269" xr:uid="{F9FBE022-B06D-4DBA-9FC7-EA0B384096D7}"/>
    <cellStyle name="Vírgula 2 4 4 3 4" xfId="4226" xr:uid="{65C18772-5568-4CBB-8151-4D168F191A24}"/>
    <cellStyle name="Vírgula 2 4 4 3 4 2" xfId="13279" xr:uid="{B2666363-6824-465F-B53F-12C155D65AAD}"/>
    <cellStyle name="Vírgula 2 4 4 3 5" xfId="7240" xr:uid="{F6636C3E-F856-4D3A-8EF7-B3D7BEA32EFF}"/>
    <cellStyle name="Vírgula 2 4 4 3 5 2" xfId="16293" xr:uid="{3FB13C60-7D6C-4308-83F3-18828F322E1E}"/>
    <cellStyle name="Vírgula 2 4 4 3 6" xfId="10261" xr:uid="{0D26850E-A974-4985-B504-39B8C67B94C6}"/>
    <cellStyle name="Vírgula 2 4 4 4" xfId="1427" xr:uid="{D1F3A57E-AA8C-4C6C-8895-D1AA124F5AA8}"/>
    <cellStyle name="Vírgula 2 4 4 4 2" xfId="4506" xr:uid="{E1940C70-134D-48ED-A1D7-5317E6723CB5}"/>
    <cellStyle name="Vírgula 2 4 4 4 2 2" xfId="13559" xr:uid="{B042697B-A772-454C-9F55-3EE6DA070D74}"/>
    <cellStyle name="Vírgula 2 4 4 4 3" xfId="7520" xr:uid="{0C4F7A86-E0AF-4E5F-A4CF-4C6C9ECAD881}"/>
    <cellStyle name="Vírgula 2 4 4 4 3 2" xfId="16573" xr:uid="{D1B12414-BD71-4B21-95D3-5B72A548D873}"/>
    <cellStyle name="Vírgula 2 4 4 4 4" xfId="10541" xr:uid="{D0741FC4-54EC-4E65-9729-666BEE669DA8}"/>
    <cellStyle name="Vírgula 2 4 4 5" xfId="2431" xr:uid="{76679CA5-4C26-48CB-8973-42FE5D8A0D1E}"/>
    <cellStyle name="Vírgula 2 4 4 5 2" xfId="5510" xr:uid="{266285DF-1B3C-481F-9758-2DBAEF81B4D6}"/>
    <cellStyle name="Vírgula 2 4 4 5 2 2" xfId="14563" xr:uid="{6AF914F0-4C7F-439C-9C87-DAC1FB610718}"/>
    <cellStyle name="Vírgula 2 4 4 5 3" xfId="8524" xr:uid="{28EA348B-CE4A-4A2E-82F6-A0066888AE0A}"/>
    <cellStyle name="Vírgula 2 4 4 5 3 2" xfId="17577" xr:uid="{A8B019CB-81AA-4DE7-8A76-6FA32ED4A609}"/>
    <cellStyle name="Vírgula 2 4 4 5 4" xfId="11545" xr:uid="{60C01176-28A8-48D6-B7BC-51C88A2EAB74}"/>
    <cellStyle name="Vírgula 2 4 4 6" xfId="3501" xr:uid="{D4DE1DF1-06FC-4BDA-999F-106FAC8F8AD9}"/>
    <cellStyle name="Vírgula 2 4 4 6 2" xfId="12554" xr:uid="{0B743612-7EFD-4B97-A9E2-312ABEF2219D}"/>
    <cellStyle name="Vírgula 2 4 4 7" xfId="6515" xr:uid="{C401914D-94A0-41D0-9D46-DC0CE31192C7}"/>
    <cellStyle name="Vírgula 2 4 4 7 2" xfId="15568" xr:uid="{ADFA0406-9761-482C-9209-841E0BA385E6}"/>
    <cellStyle name="Vírgula 2 4 4 8" xfId="9535" xr:uid="{B602A535-CADA-4BB7-A1FF-3432DDEEC4F1}"/>
    <cellStyle name="Vírgula 2 4 5" xfId="400" xr:uid="{CD4DCE7E-73AD-48D1-842C-74962B89F7E4}"/>
    <cellStyle name="Vírgula 2 4 5 2" xfId="1148" xr:uid="{94A88A80-CC6C-4003-B9A9-A5A05C965300}"/>
    <cellStyle name="Vírgula 2 4 5 2 2" xfId="2152" xr:uid="{74F84301-629B-451D-9051-B8FC52866B30}"/>
    <cellStyle name="Vírgula 2 4 5 2 2 2" xfId="5231" xr:uid="{B98B2F4B-733E-4EC2-A04A-8C4A324285C2}"/>
    <cellStyle name="Vírgula 2 4 5 2 2 2 2" xfId="14284" xr:uid="{5F08350D-2A17-4D7E-8195-4BF5202BB44B}"/>
    <cellStyle name="Vírgula 2 4 5 2 2 3" xfId="8245" xr:uid="{9119D2C3-C0AB-45B1-8A19-F9F4E1C95B2C}"/>
    <cellStyle name="Vírgula 2 4 5 2 2 3 2" xfId="17298" xr:uid="{560EC9BF-FCBC-41D7-B18B-738F99D759CC}"/>
    <cellStyle name="Vírgula 2 4 5 2 2 4" xfId="11266" xr:uid="{B7CAC045-E50B-4410-9160-90F794671932}"/>
    <cellStyle name="Vírgula 2 4 5 2 3" xfId="3156" xr:uid="{CDA5B0B3-C062-4FE4-8A71-5F12E1F6FBA5}"/>
    <cellStyle name="Vírgula 2 4 5 2 3 2" xfId="6235" xr:uid="{B52C2C64-2C1C-47CE-A26F-3C88D73450D4}"/>
    <cellStyle name="Vírgula 2 4 5 2 3 2 2" xfId="15288" xr:uid="{7A407A97-EAC2-454E-B5FC-07D23FF4F056}"/>
    <cellStyle name="Vírgula 2 4 5 2 3 3" xfId="9249" xr:uid="{7769D7BA-0718-4A17-A044-A3584169EFE0}"/>
    <cellStyle name="Vírgula 2 4 5 2 3 3 2" xfId="18302" xr:uid="{72A4C311-5BEC-4EA1-8F7B-05DDF1241C04}"/>
    <cellStyle name="Vírgula 2 4 5 2 3 4" xfId="12270" xr:uid="{A366EFE9-E439-48F8-B910-2DD88DE2C002}"/>
    <cellStyle name="Vírgula 2 4 5 2 4" xfId="4227" xr:uid="{4E5147D1-F43F-4EEE-ABB6-E283546D0F9A}"/>
    <cellStyle name="Vírgula 2 4 5 2 4 2" xfId="13280" xr:uid="{FD55CE6A-52D2-4038-826C-63430215A8D1}"/>
    <cellStyle name="Vírgula 2 4 5 2 5" xfId="7241" xr:uid="{36408FB0-5526-4106-B399-9CAB087B3551}"/>
    <cellStyle name="Vírgula 2 4 5 2 5 2" xfId="16294" xr:uid="{1BF0C8EF-4DA5-41EB-9990-B30CC93D08EB}"/>
    <cellStyle name="Vírgula 2 4 5 2 6" xfId="10262" xr:uid="{A7C5124D-3BEB-4702-B4DB-E29EAC544B01}"/>
    <cellStyle name="Vírgula 2 4 5 3" xfId="1149" xr:uid="{32F83999-6503-411A-AA65-2537BEFB8F39}"/>
    <cellStyle name="Vírgula 2 4 5 3 2" xfId="2153" xr:uid="{936E504F-D83D-4D56-82CC-F15915A73ED8}"/>
    <cellStyle name="Vírgula 2 4 5 3 2 2" xfId="5232" xr:uid="{45F8F528-29EB-418B-9CD3-F3C96F1601BF}"/>
    <cellStyle name="Vírgula 2 4 5 3 2 2 2" xfId="14285" xr:uid="{8DEEF4DA-5D28-4BCE-BAC5-4D1941637656}"/>
    <cellStyle name="Vírgula 2 4 5 3 2 3" xfId="8246" xr:uid="{26DA2223-A47E-48C4-9EE2-AB4EA103BB48}"/>
    <cellStyle name="Vírgula 2 4 5 3 2 3 2" xfId="17299" xr:uid="{E116EC8B-6A22-41FF-BB95-2F40E66341D9}"/>
    <cellStyle name="Vírgula 2 4 5 3 2 4" xfId="11267" xr:uid="{D74D0340-1B2F-4DB6-ABE9-28D2EB41AFE7}"/>
    <cellStyle name="Vírgula 2 4 5 3 3" xfId="3157" xr:uid="{82A9C0C6-DDC1-47A8-9B80-20D65EC9AE71}"/>
    <cellStyle name="Vírgula 2 4 5 3 3 2" xfId="6236" xr:uid="{BE8B3050-EFF4-4B8A-AEF7-9BFF79EF5488}"/>
    <cellStyle name="Vírgula 2 4 5 3 3 2 2" xfId="15289" xr:uid="{280A06F2-AD01-4F5F-A4D9-86EB62FB7EC9}"/>
    <cellStyle name="Vírgula 2 4 5 3 3 3" xfId="9250" xr:uid="{985F5096-1174-4139-BC7F-E1F447D16743}"/>
    <cellStyle name="Vírgula 2 4 5 3 3 3 2" xfId="18303" xr:uid="{0BA2F9A0-DF2D-4383-A3E8-2942ECF30F2B}"/>
    <cellStyle name="Vírgula 2 4 5 3 3 4" xfId="12271" xr:uid="{086E2EE1-EF3D-43EE-9B52-F2069ABF1D5D}"/>
    <cellStyle name="Vírgula 2 4 5 3 4" xfId="4228" xr:uid="{E928FE53-5F72-465B-A164-03583565D314}"/>
    <cellStyle name="Vírgula 2 4 5 3 4 2" xfId="13281" xr:uid="{A7D7F121-62F0-4882-8B35-13710693FD20}"/>
    <cellStyle name="Vírgula 2 4 5 3 5" xfId="7242" xr:uid="{C9317E11-2897-42A2-BC94-ADC953951002}"/>
    <cellStyle name="Vírgula 2 4 5 3 5 2" xfId="16295" xr:uid="{24136F6A-97A2-4368-82E5-467BEC0BB589}"/>
    <cellStyle name="Vírgula 2 4 5 3 6" xfId="10263" xr:uid="{2411DE38-32C1-4BFE-AF04-3DF7C9431703}"/>
    <cellStyle name="Vírgula 2 4 5 4" xfId="1414" xr:uid="{D2705DBB-2718-41E6-936C-98924548C016}"/>
    <cellStyle name="Vírgula 2 4 5 4 2" xfId="4493" xr:uid="{E6F0AA88-B14A-47C5-B4B3-1A246EAABA5D}"/>
    <cellStyle name="Vírgula 2 4 5 4 2 2" xfId="13546" xr:uid="{F57817C5-4D33-42B2-BAAD-D6275463557E}"/>
    <cellStyle name="Vírgula 2 4 5 4 3" xfId="7507" xr:uid="{CE48347D-D428-47A9-A412-F9C06072C228}"/>
    <cellStyle name="Vírgula 2 4 5 4 3 2" xfId="16560" xr:uid="{28509ACA-A984-422B-913C-D68DB99C5AE1}"/>
    <cellStyle name="Vírgula 2 4 5 4 4" xfId="10528" xr:uid="{C535ABDB-C9DE-438C-9623-78FE5A0CC62F}"/>
    <cellStyle name="Vírgula 2 4 5 5" xfId="2418" xr:uid="{DD816E88-1D91-421A-8C20-E401F1377DC3}"/>
    <cellStyle name="Vírgula 2 4 5 5 2" xfId="5497" xr:uid="{F1625678-E657-4BED-9144-D09F348E5B0D}"/>
    <cellStyle name="Vírgula 2 4 5 5 2 2" xfId="14550" xr:uid="{A5A23EAF-3518-4D69-B418-BD276AAAC7F2}"/>
    <cellStyle name="Vírgula 2 4 5 5 3" xfId="8511" xr:uid="{597AA525-0267-4317-8D23-4B5300159937}"/>
    <cellStyle name="Vírgula 2 4 5 5 3 2" xfId="17564" xr:uid="{72E7FD50-D1AC-4F28-8BB0-67ED74C2C5F7}"/>
    <cellStyle name="Vírgula 2 4 5 5 4" xfId="11532" xr:uid="{25160DC5-FF48-4962-AE00-F79DD392DBE0}"/>
    <cellStyle name="Vírgula 2 4 5 6" xfId="3488" xr:uid="{5BEDEE75-A13D-494D-ACBC-48B1882035CE}"/>
    <cellStyle name="Vírgula 2 4 5 6 2" xfId="12541" xr:uid="{57F28E24-3DAC-4DEC-878B-CE47352BE3A2}"/>
    <cellStyle name="Vírgula 2 4 5 7" xfId="6502" xr:uid="{E6B0007B-682F-4D42-81B1-33BC515B03A4}"/>
    <cellStyle name="Vírgula 2 4 5 7 2" xfId="15555" xr:uid="{BCEDC31E-BB8A-499B-81D4-4DE908D0C58E}"/>
    <cellStyle name="Vírgula 2 4 5 8" xfId="9522" xr:uid="{960043AD-1B1E-4934-8359-DADA86868214}"/>
    <cellStyle name="Vírgula 2 4 6" xfId="1150" xr:uid="{D1E8F652-EA82-4932-9F99-5C6D1784F2A6}"/>
    <cellStyle name="Vírgula 2 4 6 2" xfId="2154" xr:uid="{51D6A464-EFBF-45FC-AB25-C96E5950F8F4}"/>
    <cellStyle name="Vírgula 2 4 6 2 2" xfId="5233" xr:uid="{9C18D024-E9DA-446B-97BB-BF4782152F2D}"/>
    <cellStyle name="Vírgula 2 4 6 2 2 2" xfId="14286" xr:uid="{AC069E4C-2DA0-4CF0-BD78-6E1F6F56B33D}"/>
    <cellStyle name="Vírgula 2 4 6 2 3" xfId="8247" xr:uid="{6095A8B9-BC93-4AAB-A04D-D68F2988E3D9}"/>
    <cellStyle name="Vírgula 2 4 6 2 3 2" xfId="17300" xr:uid="{B1EC45D4-20CD-4180-9098-46C25764F800}"/>
    <cellStyle name="Vírgula 2 4 6 2 4" xfId="11268" xr:uid="{B39071BE-C517-4BAC-BC67-70C8BA0BE4F9}"/>
    <cellStyle name="Vírgula 2 4 6 3" xfId="3158" xr:uid="{03F66794-9B87-4DEF-B403-70F60AA6D920}"/>
    <cellStyle name="Vírgula 2 4 6 3 2" xfId="6237" xr:uid="{E6C56E75-D9FC-449D-AB1F-C78541225C68}"/>
    <cellStyle name="Vírgula 2 4 6 3 2 2" xfId="15290" xr:uid="{D0DF2CCD-6EC8-4B8C-B207-4065600B0BAD}"/>
    <cellStyle name="Vírgula 2 4 6 3 3" xfId="9251" xr:uid="{B5638913-2D60-4662-BB1E-C5599577E8F2}"/>
    <cellStyle name="Vírgula 2 4 6 3 3 2" xfId="18304" xr:uid="{486DBA72-DE98-4F5D-B6EC-1F4CCA736BB9}"/>
    <cellStyle name="Vírgula 2 4 6 3 4" xfId="12272" xr:uid="{B355DF60-C30B-4B8C-BABB-7CAF483C2096}"/>
    <cellStyle name="Vírgula 2 4 6 4" xfId="4229" xr:uid="{FE962F96-BB3C-4538-948B-C9F0DBF23B47}"/>
    <cellStyle name="Vírgula 2 4 6 4 2" xfId="13282" xr:uid="{9D07EFB0-63FD-4FBB-B277-7B859B31DFAF}"/>
    <cellStyle name="Vírgula 2 4 6 5" xfId="7243" xr:uid="{1468E8E5-9483-4B84-B70C-ABC92219D90F}"/>
    <cellStyle name="Vírgula 2 4 6 5 2" xfId="16296" xr:uid="{A1C3DE45-B96D-480F-8AC7-869F936C695E}"/>
    <cellStyle name="Vírgula 2 4 6 6" xfId="10264" xr:uid="{837A14D8-2B47-4685-972D-C906118ADBBC}"/>
    <cellStyle name="Vírgula 2 4 7" xfId="1151" xr:uid="{7FE8A3E7-BA64-42C0-BFB7-D8CEA150EC9C}"/>
    <cellStyle name="Vírgula 2 4 7 2" xfId="2155" xr:uid="{20BDAF0E-86D5-4069-83AC-9ED97E3B17A7}"/>
    <cellStyle name="Vírgula 2 4 7 2 2" xfId="5234" xr:uid="{6355A0F4-CDBC-48D9-999D-8D8E676FAAC7}"/>
    <cellStyle name="Vírgula 2 4 7 2 2 2" xfId="14287" xr:uid="{57E8084F-DF14-4A52-9C8B-2521A1848CD2}"/>
    <cellStyle name="Vírgula 2 4 7 2 3" xfId="8248" xr:uid="{0A5BDE93-5884-46CA-BE6F-244CB55BA216}"/>
    <cellStyle name="Vírgula 2 4 7 2 3 2" xfId="17301" xr:uid="{DD4AA4FF-883E-43DD-AD40-9542036A1CE7}"/>
    <cellStyle name="Vírgula 2 4 7 2 4" xfId="11269" xr:uid="{4BA33CB8-6863-4D3F-93BA-C086EDA29E3F}"/>
    <cellStyle name="Vírgula 2 4 7 3" xfId="3159" xr:uid="{1F745222-0757-4454-B552-F3E03C959018}"/>
    <cellStyle name="Vírgula 2 4 7 3 2" xfId="6238" xr:uid="{63F60ABD-B7F0-4B76-BAD8-6B0FB30673EB}"/>
    <cellStyle name="Vírgula 2 4 7 3 2 2" xfId="15291" xr:uid="{9C88BFE3-1F9D-4583-A7B2-99AD1938A0E4}"/>
    <cellStyle name="Vírgula 2 4 7 3 3" xfId="9252" xr:uid="{192385F1-EF0B-41B3-9ADF-02C9C65D1718}"/>
    <cellStyle name="Vírgula 2 4 7 3 3 2" xfId="18305" xr:uid="{9EC80145-F8D3-491D-8C8F-BBCF88FFA6D5}"/>
    <cellStyle name="Vírgula 2 4 7 3 4" xfId="12273" xr:uid="{6275BDDF-5809-43D7-BC29-397D19A90EF3}"/>
    <cellStyle name="Vírgula 2 4 7 4" xfId="4230" xr:uid="{15F8FE0E-80F7-488C-A5D3-F574836777FC}"/>
    <cellStyle name="Vírgula 2 4 7 4 2" xfId="13283" xr:uid="{AEB55FD3-EA4D-4B18-8DA9-87F735B56DDC}"/>
    <cellStyle name="Vírgula 2 4 7 5" xfId="7244" xr:uid="{752AB68B-310A-4FFA-87A7-3B19582EDA0A}"/>
    <cellStyle name="Vírgula 2 4 7 5 2" xfId="16297" xr:uid="{ECD9D8C7-BBE3-4E97-A95E-F39C8E26733C}"/>
    <cellStyle name="Vírgula 2 4 7 6" xfId="10265" xr:uid="{D748697D-663F-473E-91FC-993E4F4E1D69}"/>
    <cellStyle name="Vírgula 2 4 8" xfId="1256" xr:uid="{3A09677E-A6FE-41CE-9988-885A1E83C647}"/>
    <cellStyle name="Vírgula 2 4 8 2" xfId="4335" xr:uid="{0E049F83-09F0-435E-B35F-7A2F9F6DD358}"/>
    <cellStyle name="Vírgula 2 4 8 2 2" xfId="13388" xr:uid="{853E2663-CBDD-4324-AC4A-9248BF8A037B}"/>
    <cellStyle name="Vírgula 2 4 8 3" xfId="7349" xr:uid="{FAA191BF-7B1A-4790-AD94-627FA9FDC445}"/>
    <cellStyle name="Vírgula 2 4 8 3 2" xfId="16402" xr:uid="{46ADC0DA-A8D6-4F28-9C19-8957EBEAC7B9}"/>
    <cellStyle name="Vírgula 2 4 8 4" xfId="10370" xr:uid="{110DA4BE-8E9C-4022-8806-3FB9EF9AC3B5}"/>
    <cellStyle name="Vírgula 2 4 9" xfId="2260" xr:uid="{B883EC74-35CD-4470-94E1-B12574BB2526}"/>
    <cellStyle name="Vírgula 2 4 9 2" xfId="5339" xr:uid="{40E4CC19-D4A6-4DC4-BBA9-9E8EA515B287}"/>
    <cellStyle name="Vírgula 2 4 9 2 2" xfId="14392" xr:uid="{F40BA1A3-0F30-46A9-B190-56D85DE9A8B7}"/>
    <cellStyle name="Vírgula 2 4 9 3" xfId="8353" xr:uid="{F46CDB19-1CB3-46F7-82CE-B57E65D67BB8}"/>
    <cellStyle name="Vírgula 2 4 9 3 2" xfId="17406" xr:uid="{CCE3A60C-8ED8-482B-80AA-70C520C2DE88}"/>
    <cellStyle name="Vírgula 2 4 9 4" xfId="11374" xr:uid="{3EF00DF8-B6C0-4E65-A380-26D3027707D8}"/>
    <cellStyle name="Vírgula 2 5" xfId="99" xr:uid="{FAC0C32A-3959-4BFC-9B1F-37370708D6D9}"/>
    <cellStyle name="Vírgula 2 5 10" xfId="9371" xr:uid="{5C76AD53-59BD-4D97-BCD6-19DCBE111249}"/>
    <cellStyle name="Vírgula 2 5 2" xfId="131" xr:uid="{AE6FBBFE-645A-4395-83C0-477346C4A9FE}"/>
    <cellStyle name="Vírgula 2 5 2 2" xfId="458" xr:uid="{9ECF795C-78F4-440F-9A11-147475BF2D11}"/>
    <cellStyle name="Vírgula 2 5 2 2 2" xfId="1152" xr:uid="{A38ED1F1-1A8C-4285-8D61-E7E59D757A74}"/>
    <cellStyle name="Vírgula 2 5 2 2 2 2" xfId="2156" xr:uid="{883A6412-8E42-4160-A296-D502C9C896A0}"/>
    <cellStyle name="Vírgula 2 5 2 2 2 2 2" xfId="5235" xr:uid="{236CA90F-5705-4DCE-A757-5C59D90411C6}"/>
    <cellStyle name="Vírgula 2 5 2 2 2 2 2 2" xfId="14288" xr:uid="{A55B3934-F27E-47B9-9BD0-D3478CFC4C3C}"/>
    <cellStyle name="Vírgula 2 5 2 2 2 2 3" xfId="8249" xr:uid="{DCC0245B-8931-4D0C-886A-99C8B2109237}"/>
    <cellStyle name="Vírgula 2 5 2 2 2 2 3 2" xfId="17302" xr:uid="{98B48DC6-4345-4D23-8951-C49B35BC170A}"/>
    <cellStyle name="Vírgula 2 5 2 2 2 2 4" xfId="11270" xr:uid="{7A5DF5E0-3965-45F7-B857-8277B90A40C9}"/>
    <cellStyle name="Vírgula 2 5 2 2 2 3" xfId="3160" xr:uid="{26FBA147-AC28-4ED1-AE62-27E34C3F5810}"/>
    <cellStyle name="Vírgula 2 5 2 2 2 3 2" xfId="6239" xr:uid="{D4F84E74-CE29-427E-B14E-95506ED3D4CC}"/>
    <cellStyle name="Vírgula 2 5 2 2 2 3 2 2" xfId="15292" xr:uid="{70AAE7CC-539F-41BD-A32E-96D6CE607E0F}"/>
    <cellStyle name="Vírgula 2 5 2 2 2 3 3" xfId="9253" xr:uid="{C9C33AEC-C350-49D8-B299-A8A88FDAF722}"/>
    <cellStyle name="Vírgula 2 5 2 2 2 3 3 2" xfId="18306" xr:uid="{35598C99-5B91-45EC-86BF-356BDFF30A8F}"/>
    <cellStyle name="Vírgula 2 5 2 2 2 3 4" xfId="12274" xr:uid="{653C073A-4273-4324-994A-7DCAAD470AB3}"/>
    <cellStyle name="Vírgula 2 5 2 2 2 4" xfId="4231" xr:uid="{978E86D8-A84A-4945-8CD8-B5207C336F3C}"/>
    <cellStyle name="Vírgula 2 5 2 2 2 4 2" xfId="13284" xr:uid="{AF0FE2B7-AF34-4A22-98D5-F3A30B44D4FF}"/>
    <cellStyle name="Vírgula 2 5 2 2 2 5" xfId="7245" xr:uid="{302FADF0-BDBC-462A-A7C1-A83C3A88AA71}"/>
    <cellStyle name="Vírgula 2 5 2 2 2 5 2" xfId="16298" xr:uid="{697291D7-4748-44AC-9773-2CBA39ADC391}"/>
    <cellStyle name="Vírgula 2 5 2 2 2 6" xfId="10266" xr:uid="{D57BB020-DB8F-4F65-8AA0-053DAE249C63}"/>
    <cellStyle name="Vírgula 2 5 2 2 3" xfId="1153" xr:uid="{B5DF602B-61E2-4C97-9543-AF4DF34B8CF8}"/>
    <cellStyle name="Vírgula 2 5 2 2 3 2" xfId="2157" xr:uid="{F398142C-94A8-42E9-9462-FFEE4757E435}"/>
    <cellStyle name="Vírgula 2 5 2 2 3 2 2" xfId="5236" xr:uid="{BA87032A-BFC1-427F-B872-28ED9AE2C6F9}"/>
    <cellStyle name="Vírgula 2 5 2 2 3 2 2 2" xfId="14289" xr:uid="{F2F2AA73-951B-42CF-BF4B-125DE3F692F9}"/>
    <cellStyle name="Vírgula 2 5 2 2 3 2 3" xfId="8250" xr:uid="{B8F3DBA2-9D29-4E9E-9306-428BBF23B8F3}"/>
    <cellStyle name="Vírgula 2 5 2 2 3 2 3 2" xfId="17303" xr:uid="{0B471C1A-7992-4C24-8425-CB9F519A213C}"/>
    <cellStyle name="Vírgula 2 5 2 2 3 2 4" xfId="11271" xr:uid="{2091894D-560C-4F27-B68F-0EC95E0015AF}"/>
    <cellStyle name="Vírgula 2 5 2 2 3 3" xfId="3161" xr:uid="{AC1AD685-3D4A-4867-B3B2-004A5BF88794}"/>
    <cellStyle name="Vírgula 2 5 2 2 3 3 2" xfId="6240" xr:uid="{F2A59BBD-199F-44FE-A815-1684EBC35E73}"/>
    <cellStyle name="Vírgula 2 5 2 2 3 3 2 2" xfId="15293" xr:uid="{97A1331A-F22A-421C-B6E7-EF17C3328200}"/>
    <cellStyle name="Vírgula 2 5 2 2 3 3 3" xfId="9254" xr:uid="{95373D5B-931F-41C4-B14E-9D7A884BD354}"/>
    <cellStyle name="Vírgula 2 5 2 2 3 3 3 2" xfId="18307" xr:uid="{882D8746-8540-4CDC-B0AD-CA92E95F02A0}"/>
    <cellStyle name="Vírgula 2 5 2 2 3 3 4" xfId="12275" xr:uid="{2E7CFC13-0A5C-43B5-8C94-DFBC3A17FA7D}"/>
    <cellStyle name="Vírgula 2 5 2 2 3 4" xfId="4232" xr:uid="{D10483AE-3139-43D5-A5E5-6DB560A84B94}"/>
    <cellStyle name="Vírgula 2 5 2 2 3 4 2" xfId="13285" xr:uid="{0234E403-05F4-42DA-BB19-959DB4EBBD19}"/>
    <cellStyle name="Vírgula 2 5 2 2 3 5" xfId="7246" xr:uid="{F48577DE-ABAC-4F48-8EDA-4DD5E707FBAC}"/>
    <cellStyle name="Vírgula 2 5 2 2 3 5 2" xfId="16299" xr:uid="{9F00ABBB-C481-44D3-9E1B-9607DE9BDD83}"/>
    <cellStyle name="Vírgula 2 5 2 2 3 6" xfId="10267" xr:uid="{93D2F28F-7BF5-4403-AA92-3CB7FD2E2A18}"/>
    <cellStyle name="Vírgula 2 5 2 2 4" xfId="1467" xr:uid="{FA8E3CC2-3971-41A7-B14E-BCB49D541F61}"/>
    <cellStyle name="Vírgula 2 5 2 2 4 2" xfId="4546" xr:uid="{C61AA6BB-D7ED-4893-9C23-D22D79567C2A}"/>
    <cellStyle name="Vírgula 2 5 2 2 4 2 2" xfId="13599" xr:uid="{62A485F1-1F82-4188-B085-8326FD589426}"/>
    <cellStyle name="Vírgula 2 5 2 2 4 3" xfId="7560" xr:uid="{645FE4BD-63CE-4F34-9ACA-F725CA847EC6}"/>
    <cellStyle name="Vírgula 2 5 2 2 4 3 2" xfId="16613" xr:uid="{E9E30B2D-4603-4B8C-8AF1-BDA3CDA6E490}"/>
    <cellStyle name="Vírgula 2 5 2 2 4 4" xfId="10581" xr:uid="{B6992526-D3CD-4522-B48E-271277B8B431}"/>
    <cellStyle name="Vírgula 2 5 2 2 5" xfId="2471" xr:uid="{BA6D40EB-22B0-4FD5-B9C9-E4C343A292F4}"/>
    <cellStyle name="Vírgula 2 5 2 2 5 2" xfId="5550" xr:uid="{C492425F-93F0-4C71-B2E5-C52956AFDF20}"/>
    <cellStyle name="Vírgula 2 5 2 2 5 2 2" xfId="14603" xr:uid="{75DE4E54-F09D-4737-AFD0-E1921CDEA25E}"/>
    <cellStyle name="Vírgula 2 5 2 2 5 3" xfId="8564" xr:uid="{1AE6DCD9-56C3-4DCD-867E-F29DA175F30D}"/>
    <cellStyle name="Vírgula 2 5 2 2 5 3 2" xfId="17617" xr:uid="{8B74BAB9-DC68-4890-807B-1596E553A216}"/>
    <cellStyle name="Vírgula 2 5 2 2 5 4" xfId="11585" xr:uid="{332E86FA-C2D1-4A30-A4BA-1CC61DF649A2}"/>
    <cellStyle name="Vírgula 2 5 2 2 6" xfId="3541" xr:uid="{3C9DC212-216C-44A7-AEBD-209A4FA57399}"/>
    <cellStyle name="Vírgula 2 5 2 2 6 2" xfId="12594" xr:uid="{E7A4DB5F-15BE-48F2-895E-015E6EF9A21B}"/>
    <cellStyle name="Vírgula 2 5 2 2 7" xfId="6555" xr:uid="{77E20F9E-5395-4182-8151-35F8BCBA23D7}"/>
    <cellStyle name="Vírgula 2 5 2 2 7 2" xfId="15608" xr:uid="{DF982EB8-7B59-439F-878B-9FF690729CF0}"/>
    <cellStyle name="Vírgula 2 5 2 2 8" xfId="9575" xr:uid="{6DB48297-5A4F-4C3F-8CA4-6E4092FAA425}"/>
    <cellStyle name="Vírgula 2 5 2 3" xfId="1154" xr:uid="{CE54344B-C1E9-46D9-B597-A68569E81BAE}"/>
    <cellStyle name="Vírgula 2 5 2 3 2" xfId="2158" xr:uid="{0B6997FB-9675-4C3A-8125-ECD8C44E77FF}"/>
    <cellStyle name="Vírgula 2 5 2 3 2 2" xfId="5237" xr:uid="{9FACB9A7-1EFB-43FD-86F7-7DFE32D67F9E}"/>
    <cellStyle name="Vírgula 2 5 2 3 2 2 2" xfId="14290" xr:uid="{7017F54E-EF32-40EB-B8AB-56289D3A435B}"/>
    <cellStyle name="Vírgula 2 5 2 3 2 3" xfId="8251" xr:uid="{7C55B4A6-EDA5-47F3-9E2F-2808E57887B9}"/>
    <cellStyle name="Vírgula 2 5 2 3 2 3 2" xfId="17304" xr:uid="{70C2DA55-866D-4167-82DA-F25A4BF6AB72}"/>
    <cellStyle name="Vírgula 2 5 2 3 2 4" xfId="11272" xr:uid="{7EB136E1-0B83-4D70-9853-4AF143483404}"/>
    <cellStyle name="Vírgula 2 5 2 3 3" xfId="3162" xr:uid="{8BA6B7EF-2FB5-44E5-A3D4-C5B7292184E2}"/>
    <cellStyle name="Vírgula 2 5 2 3 3 2" xfId="6241" xr:uid="{82419313-A789-4FB3-912C-16FAE37D9C90}"/>
    <cellStyle name="Vírgula 2 5 2 3 3 2 2" xfId="15294" xr:uid="{C07C4E84-0A9F-4E5D-A981-6A76A5487AD0}"/>
    <cellStyle name="Vírgula 2 5 2 3 3 3" xfId="9255" xr:uid="{07758C0C-D5D1-49FD-93C4-6748305CBF83}"/>
    <cellStyle name="Vírgula 2 5 2 3 3 3 2" xfId="18308" xr:uid="{8BE43EC7-5093-44E7-9A50-AF889263B236}"/>
    <cellStyle name="Vírgula 2 5 2 3 3 4" xfId="12276" xr:uid="{E6EEF89E-0E22-409F-AD3D-8CF8CBAD9420}"/>
    <cellStyle name="Vírgula 2 5 2 3 4" xfId="4233" xr:uid="{4A13D214-0ADE-4267-BD09-84DE69E0D4C5}"/>
    <cellStyle name="Vírgula 2 5 2 3 4 2" xfId="13286" xr:uid="{E73DDBAE-B2B8-4E64-8AFF-BB4644BF87B5}"/>
    <cellStyle name="Vírgula 2 5 2 3 5" xfId="7247" xr:uid="{0876C279-2B69-4D3A-94E8-B68C0DD2B664}"/>
    <cellStyle name="Vírgula 2 5 2 3 5 2" xfId="16300" xr:uid="{F7EFD466-5C8A-4285-8583-8918B8EAA31D}"/>
    <cellStyle name="Vírgula 2 5 2 3 6" xfId="10268" xr:uid="{C80C7717-3000-44A8-A91F-5274885279D7}"/>
    <cellStyle name="Vírgula 2 5 2 4" xfId="1155" xr:uid="{90183B6E-82CF-481B-8890-456B888E2BCD}"/>
    <cellStyle name="Vírgula 2 5 2 4 2" xfId="2159" xr:uid="{1F79BBA6-E43F-493E-854B-3EB2696509D7}"/>
    <cellStyle name="Vírgula 2 5 2 4 2 2" xfId="5238" xr:uid="{C36C6990-5717-41F4-8D5B-32E935A85A01}"/>
    <cellStyle name="Vírgula 2 5 2 4 2 2 2" xfId="14291" xr:uid="{4091E667-9F7A-42AD-9DEC-48E5E05F0740}"/>
    <cellStyle name="Vírgula 2 5 2 4 2 3" xfId="8252" xr:uid="{C53BB505-297A-49E6-81CE-E422B8BEFF72}"/>
    <cellStyle name="Vírgula 2 5 2 4 2 3 2" xfId="17305" xr:uid="{2C21DC6F-B678-49B0-B4AF-D68CE4AFE162}"/>
    <cellStyle name="Vírgula 2 5 2 4 2 4" xfId="11273" xr:uid="{5A613903-4ABA-4990-8625-681EF1D362FA}"/>
    <cellStyle name="Vírgula 2 5 2 4 3" xfId="3163" xr:uid="{25F5C197-5247-434F-B826-3C8FC0FA692C}"/>
    <cellStyle name="Vírgula 2 5 2 4 3 2" xfId="6242" xr:uid="{0884029E-D9B2-4CCE-9738-9A57CFBFA7E5}"/>
    <cellStyle name="Vírgula 2 5 2 4 3 2 2" xfId="15295" xr:uid="{EF845308-3129-4ED7-A9C1-FA2B58BB9F8C}"/>
    <cellStyle name="Vírgula 2 5 2 4 3 3" xfId="9256" xr:uid="{FD3070EB-D206-4F19-8F62-BDDA76C7FE18}"/>
    <cellStyle name="Vírgula 2 5 2 4 3 3 2" xfId="18309" xr:uid="{B6120138-A78D-4FCE-A1F7-F6BC03C7972D}"/>
    <cellStyle name="Vírgula 2 5 2 4 3 4" xfId="12277" xr:uid="{B74A7BFB-6C8C-4B26-AB24-0B85B2551C42}"/>
    <cellStyle name="Vírgula 2 5 2 4 4" xfId="4234" xr:uid="{0BEDEEF4-AF5F-434E-BA74-55206169BCFB}"/>
    <cellStyle name="Vírgula 2 5 2 4 4 2" xfId="13287" xr:uid="{6B49F61F-4C46-4CC5-9837-80C09C426445}"/>
    <cellStyle name="Vírgula 2 5 2 4 5" xfId="7248" xr:uid="{BE15F28A-4D67-478E-B073-600DE1EDD532}"/>
    <cellStyle name="Vírgula 2 5 2 4 5 2" xfId="16301" xr:uid="{A42730F9-50F4-4F2C-BD2E-50588CB73208}"/>
    <cellStyle name="Vírgula 2 5 2 4 6" xfId="10269" xr:uid="{BC436A57-9877-40B0-BB26-EC35DF635B26}"/>
    <cellStyle name="Vírgula 2 5 2 5" xfId="1296" xr:uid="{F17E92C2-0BF6-412A-9EC3-FFB96988BB0F}"/>
    <cellStyle name="Vírgula 2 5 2 5 2" xfId="4375" xr:uid="{30C5DCEF-B3FF-450D-98E6-AE1DB5D2E8CD}"/>
    <cellStyle name="Vírgula 2 5 2 5 2 2" xfId="13428" xr:uid="{6B40FAFA-BED0-4684-8438-3F601939CAC8}"/>
    <cellStyle name="Vírgula 2 5 2 5 3" xfId="7389" xr:uid="{9A222D1B-90DE-4DB7-AC20-FD4500CE2E8D}"/>
    <cellStyle name="Vírgula 2 5 2 5 3 2" xfId="16442" xr:uid="{CFC1FD1B-D88F-4E66-88E3-D526F9D5BC8D}"/>
    <cellStyle name="Vírgula 2 5 2 5 4" xfId="10410" xr:uid="{417D1BED-1952-434E-B5FB-85117D735F66}"/>
    <cellStyle name="Vírgula 2 5 2 6" xfId="2300" xr:uid="{B18E339A-8FF8-4E60-AFBD-EF3174C93180}"/>
    <cellStyle name="Vírgula 2 5 2 6 2" xfId="5379" xr:uid="{13EB3D77-375B-4B3C-8141-40EEE8CD8FCA}"/>
    <cellStyle name="Vírgula 2 5 2 6 2 2" xfId="14432" xr:uid="{B0A3B677-0068-4BBE-9B5F-3E590ACD25AA}"/>
    <cellStyle name="Vírgula 2 5 2 6 3" xfId="8393" xr:uid="{00A2FBF4-5325-4242-B608-83C8B85DCADA}"/>
    <cellStyle name="Vírgula 2 5 2 6 3 2" xfId="17446" xr:uid="{3E788130-C808-441A-9EF1-65A75684042E}"/>
    <cellStyle name="Vírgula 2 5 2 6 4" xfId="11414" xr:uid="{AA5E2568-8734-467C-8ED3-1367066A587D}"/>
    <cellStyle name="Vírgula 2 5 2 7" xfId="3369" xr:uid="{FB6E3728-D896-4117-8B66-A9831DAFE2C7}"/>
    <cellStyle name="Vírgula 2 5 2 7 2" xfId="12422" xr:uid="{D58A2361-950A-4549-ABDC-D02552C3DCE2}"/>
    <cellStyle name="Vírgula 2 5 2 8" xfId="6383" xr:uid="{6B3E2381-CEE5-4DD3-8A63-977D9A10F15B}"/>
    <cellStyle name="Vírgula 2 5 2 8 2" xfId="15436" xr:uid="{1BC660DC-557F-4A3F-82DE-FE0527952E9C}"/>
    <cellStyle name="Vírgula 2 5 2 9" xfId="9403" xr:uid="{7ECD1FC2-E593-4736-8912-02EB50C7C242}"/>
    <cellStyle name="Vírgula 2 5 3" xfId="426" xr:uid="{02C6F035-4AB1-424B-9EC0-BB04C814DBA1}"/>
    <cellStyle name="Vírgula 2 5 3 2" xfId="1156" xr:uid="{817D8A74-CBB8-4F3A-800E-E5B9FD955CD1}"/>
    <cellStyle name="Vírgula 2 5 3 2 2" xfId="2160" xr:uid="{2693920E-C2AE-4893-974B-843CE0E6F742}"/>
    <cellStyle name="Vírgula 2 5 3 2 2 2" xfId="5239" xr:uid="{911173B0-13FB-4610-9CE8-3A7F882EBF62}"/>
    <cellStyle name="Vírgula 2 5 3 2 2 2 2" xfId="14292" xr:uid="{534CD995-EB60-4593-8C15-D7A5AF29E4EE}"/>
    <cellStyle name="Vírgula 2 5 3 2 2 3" xfId="8253" xr:uid="{B60B6869-EC74-40AE-B113-9A9E87EE0BBF}"/>
    <cellStyle name="Vírgula 2 5 3 2 2 3 2" xfId="17306" xr:uid="{7F49D524-0CF3-4529-BA20-DA31EAC98A33}"/>
    <cellStyle name="Vírgula 2 5 3 2 2 4" xfId="11274" xr:uid="{56AC43B4-182F-4645-9573-CC147131885E}"/>
    <cellStyle name="Vírgula 2 5 3 2 3" xfId="3164" xr:uid="{CEEC1B1F-DC36-4FD9-A646-18C2F1D5766F}"/>
    <cellStyle name="Vírgula 2 5 3 2 3 2" xfId="6243" xr:uid="{434819E2-F3C1-419A-8824-CDE5A4DFB88E}"/>
    <cellStyle name="Vírgula 2 5 3 2 3 2 2" xfId="15296" xr:uid="{0D161FFA-FBDC-47D6-9615-6A3B84E35F8C}"/>
    <cellStyle name="Vírgula 2 5 3 2 3 3" xfId="9257" xr:uid="{12689545-565D-4FDD-B717-DEDF21E9D7B9}"/>
    <cellStyle name="Vírgula 2 5 3 2 3 3 2" xfId="18310" xr:uid="{09A294AB-F507-483F-9419-FD379BDBA01F}"/>
    <cellStyle name="Vírgula 2 5 3 2 3 4" xfId="12278" xr:uid="{07AD8DBB-5140-47E3-ACB8-059AFD5DDA5F}"/>
    <cellStyle name="Vírgula 2 5 3 2 4" xfId="4235" xr:uid="{590C007F-677D-43D0-BEC2-145F76292932}"/>
    <cellStyle name="Vírgula 2 5 3 2 4 2" xfId="13288" xr:uid="{914EC1D2-0E4B-41DA-A86F-15BABD8FF0D0}"/>
    <cellStyle name="Vírgula 2 5 3 2 5" xfId="7249" xr:uid="{1CD22CAD-8BD0-4F7F-9C69-2B74F08CD463}"/>
    <cellStyle name="Vírgula 2 5 3 2 5 2" xfId="16302" xr:uid="{1814ABDC-67A7-477D-B4A0-A5D19C859B31}"/>
    <cellStyle name="Vírgula 2 5 3 2 6" xfId="10270" xr:uid="{D82C16B3-6479-44FD-A03D-6D9FF0034036}"/>
    <cellStyle name="Vírgula 2 5 3 3" xfId="1157" xr:uid="{3CFF0EBD-374F-45D1-9043-E7B2DCA23CDE}"/>
    <cellStyle name="Vírgula 2 5 3 3 2" xfId="2161" xr:uid="{334C896C-7CF1-450C-B415-E20DA1849FA4}"/>
    <cellStyle name="Vírgula 2 5 3 3 2 2" xfId="5240" xr:uid="{9EA77FC9-610B-46AD-AE11-6626ADCB5D1D}"/>
    <cellStyle name="Vírgula 2 5 3 3 2 2 2" xfId="14293" xr:uid="{D3C4C5A9-DF83-43EE-B6B2-9AD34C7EC5DF}"/>
    <cellStyle name="Vírgula 2 5 3 3 2 3" xfId="8254" xr:uid="{2AA99E71-34C5-4E32-A5C8-0074685CDFE6}"/>
    <cellStyle name="Vírgula 2 5 3 3 2 3 2" xfId="17307" xr:uid="{317560BA-DFA8-4C44-A91D-AB900A037C71}"/>
    <cellStyle name="Vírgula 2 5 3 3 2 4" xfId="11275" xr:uid="{C2C8E17B-7EDB-437A-9446-A6CD79BB44B4}"/>
    <cellStyle name="Vírgula 2 5 3 3 3" xfId="3165" xr:uid="{8F46A309-A1BF-4C68-93FB-6F84019939E0}"/>
    <cellStyle name="Vírgula 2 5 3 3 3 2" xfId="6244" xr:uid="{D6218C74-4A85-499C-A6D7-340F3AE1EE7E}"/>
    <cellStyle name="Vírgula 2 5 3 3 3 2 2" xfId="15297" xr:uid="{81FD214A-6840-4629-8FFD-4AD8FC0D1AF9}"/>
    <cellStyle name="Vírgula 2 5 3 3 3 3" xfId="9258" xr:uid="{9961EC84-A0FB-4810-B053-2EE4AA1C2B75}"/>
    <cellStyle name="Vírgula 2 5 3 3 3 3 2" xfId="18311" xr:uid="{C9EC771E-4FAB-4A0F-8E3C-9718BD5187E5}"/>
    <cellStyle name="Vírgula 2 5 3 3 3 4" xfId="12279" xr:uid="{6006A6D2-C2F4-40E4-A3CE-7D575CCD9F26}"/>
    <cellStyle name="Vírgula 2 5 3 3 4" xfId="4236" xr:uid="{8E6D2806-00CD-4A40-9EDA-622FDE83A860}"/>
    <cellStyle name="Vírgula 2 5 3 3 4 2" xfId="13289" xr:uid="{271B466C-90D6-4433-AA5A-6900FB6EDFD7}"/>
    <cellStyle name="Vírgula 2 5 3 3 5" xfId="7250" xr:uid="{15BBF897-DF8B-455A-B601-293DB07D8FB3}"/>
    <cellStyle name="Vírgula 2 5 3 3 5 2" xfId="16303" xr:uid="{C44B1202-CD74-4EA7-87D0-FB74E3D419FD}"/>
    <cellStyle name="Vírgula 2 5 3 3 6" xfId="10271" xr:uid="{FD148540-D50D-482C-A74A-79F29F797590}"/>
    <cellStyle name="Vírgula 2 5 3 4" xfId="1435" xr:uid="{40880248-1A1E-45A5-8B13-06B04B8ADF31}"/>
    <cellStyle name="Vírgula 2 5 3 4 2" xfId="4514" xr:uid="{81FFC10C-0046-46C4-8C32-A94E24170BBD}"/>
    <cellStyle name="Vírgula 2 5 3 4 2 2" xfId="13567" xr:uid="{337BE655-16E8-4E40-9AAD-415FB58D793D}"/>
    <cellStyle name="Vírgula 2 5 3 4 3" xfId="7528" xr:uid="{7A113E8B-D0FF-4A2E-9B37-E5076CC84D1E}"/>
    <cellStyle name="Vírgula 2 5 3 4 3 2" xfId="16581" xr:uid="{338CBC12-4D51-47A5-94DD-B002A23D5275}"/>
    <cellStyle name="Vírgula 2 5 3 4 4" xfId="10549" xr:uid="{E2FE2E7F-D3D0-4E79-9A8F-E12F1A3EF18C}"/>
    <cellStyle name="Vírgula 2 5 3 5" xfId="2439" xr:uid="{0E703F5C-01B4-4487-A78E-0733B84F9A9D}"/>
    <cellStyle name="Vírgula 2 5 3 5 2" xfId="5518" xr:uid="{34A66BAB-D293-4154-9A55-6030DC7FE622}"/>
    <cellStyle name="Vírgula 2 5 3 5 2 2" xfId="14571" xr:uid="{A2533D30-5810-403D-94E3-9B79772407DD}"/>
    <cellStyle name="Vírgula 2 5 3 5 3" xfId="8532" xr:uid="{B375C674-6F82-4CC7-B47E-4560C4C7F355}"/>
    <cellStyle name="Vírgula 2 5 3 5 3 2" xfId="17585" xr:uid="{05B7AB0D-672C-4CF5-A9A3-0AC756BCB04B}"/>
    <cellStyle name="Vírgula 2 5 3 5 4" xfId="11553" xr:uid="{75433F9F-E9EF-4936-AF29-DD0592AFF0E2}"/>
    <cellStyle name="Vírgula 2 5 3 6" xfId="3509" xr:uid="{BF250163-BC46-41B6-8E5C-315F40E791F2}"/>
    <cellStyle name="Vírgula 2 5 3 6 2" xfId="12562" xr:uid="{8CF68263-1ACA-4FE9-AB63-3DF7B158BD52}"/>
    <cellStyle name="Vírgula 2 5 3 7" xfId="6523" xr:uid="{95A567C4-BC06-4259-B543-B619E1272F1F}"/>
    <cellStyle name="Vírgula 2 5 3 7 2" xfId="15576" xr:uid="{37A8297D-13D6-4408-9AC9-C529C0D97B63}"/>
    <cellStyle name="Vírgula 2 5 3 8" xfId="9543" xr:uid="{314C177D-E670-46DC-A5F4-F42D144F72D6}"/>
    <cellStyle name="Vírgula 2 5 4" xfId="1158" xr:uid="{8EBC2FDD-F0A1-4F0F-9032-D0ADB8AEAAC9}"/>
    <cellStyle name="Vírgula 2 5 4 2" xfId="2162" xr:uid="{92B05C7A-E23A-4A3C-BF38-EBEF23EC66C7}"/>
    <cellStyle name="Vírgula 2 5 4 2 2" xfId="5241" xr:uid="{5BCFB86B-7794-4804-A05A-3579F15C7BC1}"/>
    <cellStyle name="Vírgula 2 5 4 2 2 2" xfId="14294" xr:uid="{AF0FBB96-9D01-4586-AF4B-8AA865BFD3F8}"/>
    <cellStyle name="Vírgula 2 5 4 2 3" xfId="8255" xr:uid="{8CF08CBF-7A87-4ABD-8C7E-4D4194255B1E}"/>
    <cellStyle name="Vírgula 2 5 4 2 3 2" xfId="17308" xr:uid="{E41310BE-5C7A-4F2F-B625-2B7E26B62F70}"/>
    <cellStyle name="Vírgula 2 5 4 2 4" xfId="11276" xr:uid="{C1903F65-D8C4-4667-B1EF-37961B512F2E}"/>
    <cellStyle name="Vírgula 2 5 4 3" xfId="3166" xr:uid="{FE04089F-FC16-4265-B350-B576F1115EE0}"/>
    <cellStyle name="Vírgula 2 5 4 3 2" xfId="6245" xr:uid="{DBA48386-A92C-4372-A030-0856FBF25ABA}"/>
    <cellStyle name="Vírgula 2 5 4 3 2 2" xfId="15298" xr:uid="{66CF570C-67C5-49E3-818F-69574DFBC764}"/>
    <cellStyle name="Vírgula 2 5 4 3 3" xfId="9259" xr:uid="{F2ED5C51-2B3F-4379-BB19-099051EA8F62}"/>
    <cellStyle name="Vírgula 2 5 4 3 3 2" xfId="18312" xr:uid="{BF5809EF-4259-46B2-8B8D-4EEC0F04243E}"/>
    <cellStyle name="Vírgula 2 5 4 3 4" xfId="12280" xr:uid="{EC79336D-7FB7-4208-8CE0-43D1E36CE3E9}"/>
    <cellStyle name="Vírgula 2 5 4 4" xfId="4237" xr:uid="{1AFD53D2-6967-4F89-90E4-70D9277CB2DD}"/>
    <cellStyle name="Vírgula 2 5 4 4 2" xfId="13290" xr:uid="{71FCD014-FB77-42C5-82FB-A036869243B1}"/>
    <cellStyle name="Vírgula 2 5 4 5" xfId="7251" xr:uid="{5B3A7309-3D95-441A-86BB-4AC8E39DA9C6}"/>
    <cellStyle name="Vírgula 2 5 4 5 2" xfId="16304" xr:uid="{04CDC738-1C06-44DC-BC01-6F6B2E5FA07E}"/>
    <cellStyle name="Vírgula 2 5 4 6" xfId="10272" xr:uid="{D2394110-DDE4-41FA-915B-6EE55217D74D}"/>
    <cellStyle name="Vírgula 2 5 5" xfId="1159" xr:uid="{649B04AB-7248-4FD5-9A00-A9D08A5FB28C}"/>
    <cellStyle name="Vírgula 2 5 5 2" xfId="2163" xr:uid="{8960669E-C96D-47E4-8D7A-0DDB8700A99A}"/>
    <cellStyle name="Vírgula 2 5 5 2 2" xfId="5242" xr:uid="{30EF89FD-8129-4BCD-804D-36043CBFD4F8}"/>
    <cellStyle name="Vírgula 2 5 5 2 2 2" xfId="14295" xr:uid="{9BB70FEF-2C35-435F-94FA-B65524BFE3C6}"/>
    <cellStyle name="Vírgula 2 5 5 2 3" xfId="8256" xr:uid="{32A79751-AA4B-4504-B3C5-8CD364124394}"/>
    <cellStyle name="Vírgula 2 5 5 2 3 2" xfId="17309" xr:uid="{D4B724F7-5C63-43B9-94C8-176557363E69}"/>
    <cellStyle name="Vírgula 2 5 5 2 4" xfId="11277" xr:uid="{44829EC5-DF9C-44EB-A7E8-EB478AB7DB30}"/>
    <cellStyle name="Vírgula 2 5 5 3" xfId="3167" xr:uid="{BB696974-DA6E-4D0F-BE65-B64722725236}"/>
    <cellStyle name="Vírgula 2 5 5 3 2" xfId="6246" xr:uid="{5EBF1CA7-79A5-4F40-BAF8-A5FA2D00E2E6}"/>
    <cellStyle name="Vírgula 2 5 5 3 2 2" xfId="15299" xr:uid="{85FCAE54-A066-4A6D-A571-4EE6FA5AA6E7}"/>
    <cellStyle name="Vírgula 2 5 5 3 3" xfId="9260" xr:uid="{8AFCF678-5805-41EF-9B9E-9DB5EAC1D251}"/>
    <cellStyle name="Vírgula 2 5 5 3 3 2" xfId="18313" xr:uid="{972AF53B-A167-439E-86DB-37A7EB711172}"/>
    <cellStyle name="Vírgula 2 5 5 3 4" xfId="12281" xr:uid="{F0BABB62-B786-415A-9B04-E28703CE9148}"/>
    <cellStyle name="Vírgula 2 5 5 4" xfId="4238" xr:uid="{3D70FAB7-4649-41B9-83F2-35296BB35A88}"/>
    <cellStyle name="Vírgula 2 5 5 4 2" xfId="13291" xr:uid="{937E0EC8-C550-4D2C-A9E6-63E7B9C0F87B}"/>
    <cellStyle name="Vírgula 2 5 5 5" xfId="7252" xr:uid="{CCE0913D-0BEA-454E-BEAE-BBAD52F79DF2}"/>
    <cellStyle name="Vírgula 2 5 5 5 2" xfId="16305" xr:uid="{91BF7035-74E6-44B4-9F70-7C8D2FEDF8AE}"/>
    <cellStyle name="Vírgula 2 5 5 6" xfId="10273" xr:uid="{2D8BC32E-D65E-4C1E-9F44-95A51FB2BE07}"/>
    <cellStyle name="Vírgula 2 5 6" xfId="1264" xr:uid="{99DE6564-0463-43FE-83E5-B065A2ECD35D}"/>
    <cellStyle name="Vírgula 2 5 6 2" xfId="4343" xr:uid="{79C1313E-1EDE-4BA8-B110-30B177C14731}"/>
    <cellStyle name="Vírgula 2 5 6 2 2" xfId="13396" xr:uid="{C6E822AC-EB2C-4EE7-9DC4-0B5097239BC7}"/>
    <cellStyle name="Vírgula 2 5 6 3" xfId="7357" xr:uid="{226412FA-155A-4F33-A3D8-19CF0AA297BF}"/>
    <cellStyle name="Vírgula 2 5 6 3 2" xfId="16410" xr:uid="{38CE3780-57F3-4730-B8E3-9B35E6A11547}"/>
    <cellStyle name="Vírgula 2 5 6 4" xfId="10378" xr:uid="{0F3EF35C-F1FE-4B3E-A7C6-8270032BA720}"/>
    <cellStyle name="Vírgula 2 5 7" xfId="2268" xr:uid="{5DB8FD85-324B-4E15-8DE1-FC04087A2FF7}"/>
    <cellStyle name="Vírgula 2 5 7 2" xfId="5347" xr:uid="{53CBB05F-D46D-4C47-82B4-327F08A5B8B6}"/>
    <cellStyle name="Vírgula 2 5 7 2 2" xfId="14400" xr:uid="{63D8C186-8A02-44A5-8DB4-C7A576594AAC}"/>
    <cellStyle name="Vírgula 2 5 7 3" xfId="8361" xr:uid="{3210918D-71BC-4DBE-9ABE-FAD96B57BD67}"/>
    <cellStyle name="Vírgula 2 5 7 3 2" xfId="17414" xr:uid="{C5339B64-9F76-47BE-B437-C7A73AFD5E85}"/>
    <cellStyle name="Vírgula 2 5 7 4" xfId="11382" xr:uid="{6D058510-27BB-44D8-A7F5-D8EDCCB9600F}"/>
    <cellStyle name="Vírgula 2 5 8" xfId="3337" xr:uid="{48E5982A-385E-4635-BF6A-88B5D303FE54}"/>
    <cellStyle name="Vírgula 2 5 8 2" xfId="12390" xr:uid="{A9D93CAA-658C-452F-BEA8-0571AA68A02A}"/>
    <cellStyle name="Vírgula 2 5 9" xfId="6351" xr:uid="{09AA27D7-5F47-4C81-BB3C-EE9CE11374BF}"/>
    <cellStyle name="Vírgula 2 5 9 2" xfId="15404" xr:uid="{DB362DFC-1D63-4C7A-A105-55A8E7A48C16}"/>
    <cellStyle name="Vírgula 2 6" xfId="115" xr:uid="{0D6406FA-04EA-4C35-BDF0-DE39B0751CAB}"/>
    <cellStyle name="Vírgula 2 6 2" xfId="442" xr:uid="{23A5CC47-3A51-4BEA-A41A-3BA596C90433}"/>
    <cellStyle name="Vírgula 2 6 2 2" xfId="1160" xr:uid="{AB5CAD2D-49F8-4BCF-B1B7-01DF2780D243}"/>
    <cellStyle name="Vírgula 2 6 2 2 2" xfId="2164" xr:uid="{EBEE2239-E813-4C26-9880-EBF8453CEE2E}"/>
    <cellStyle name="Vírgula 2 6 2 2 2 2" xfId="5243" xr:uid="{6EDA452E-9A9E-409E-8CDB-5AF1A000611C}"/>
    <cellStyle name="Vírgula 2 6 2 2 2 2 2" xfId="14296" xr:uid="{9B64858C-A129-4AF4-AF72-08EEF2AD1BD7}"/>
    <cellStyle name="Vírgula 2 6 2 2 2 3" xfId="8257" xr:uid="{89163591-3CC3-42FD-BC7C-FB5751E95748}"/>
    <cellStyle name="Vírgula 2 6 2 2 2 3 2" xfId="17310" xr:uid="{FB8FA1AA-49D8-42E8-8364-B21D645AEC26}"/>
    <cellStyle name="Vírgula 2 6 2 2 2 4" xfId="11278" xr:uid="{5A6F6004-78E9-430B-80F7-4ADF831E2FE3}"/>
    <cellStyle name="Vírgula 2 6 2 2 3" xfId="3168" xr:uid="{24471596-440E-49AF-8B59-210DC728553F}"/>
    <cellStyle name="Vírgula 2 6 2 2 3 2" xfId="6247" xr:uid="{882A4851-205C-444E-ACF4-53AD87F2B219}"/>
    <cellStyle name="Vírgula 2 6 2 2 3 2 2" xfId="15300" xr:uid="{51D3EBE7-40FC-4856-BB91-841AFAAC6200}"/>
    <cellStyle name="Vírgula 2 6 2 2 3 3" xfId="9261" xr:uid="{92EEBE38-3814-43F5-A661-86B1F1B16F96}"/>
    <cellStyle name="Vírgula 2 6 2 2 3 3 2" xfId="18314" xr:uid="{EA118710-C9D5-4B1F-8E83-56530588C452}"/>
    <cellStyle name="Vírgula 2 6 2 2 3 4" xfId="12282" xr:uid="{784F9C65-5776-4269-B50E-7006E7C13187}"/>
    <cellStyle name="Vírgula 2 6 2 2 4" xfId="4239" xr:uid="{95AE6AB0-025F-455A-A78C-7057B6C9E5A1}"/>
    <cellStyle name="Vírgula 2 6 2 2 4 2" xfId="13292" xr:uid="{233472F6-7117-41DE-A107-95F41A7EAD73}"/>
    <cellStyle name="Vírgula 2 6 2 2 5" xfId="7253" xr:uid="{2586E3BE-01F4-4352-9C4E-72FA4AC57D20}"/>
    <cellStyle name="Vírgula 2 6 2 2 5 2" xfId="16306" xr:uid="{63187D9F-C844-460F-A4B6-E866679EF4D1}"/>
    <cellStyle name="Vírgula 2 6 2 2 6" xfId="10274" xr:uid="{AA839935-96C8-41E5-AE28-2693C62E1D1A}"/>
    <cellStyle name="Vírgula 2 6 2 3" xfId="1161" xr:uid="{3020F594-E44E-41A7-B74B-37C3199CBC18}"/>
    <cellStyle name="Vírgula 2 6 2 3 2" xfId="2165" xr:uid="{B3F06DF5-15C2-4DF4-98DD-EA84C2F6819E}"/>
    <cellStyle name="Vírgula 2 6 2 3 2 2" xfId="5244" xr:uid="{6D11C181-EFCD-4807-BDFC-D95E229B7BE0}"/>
    <cellStyle name="Vírgula 2 6 2 3 2 2 2" xfId="14297" xr:uid="{502A5B84-81F0-47BD-8CFD-D34A533C2BDC}"/>
    <cellStyle name="Vírgula 2 6 2 3 2 3" xfId="8258" xr:uid="{0525EA64-CA6A-4738-8BCD-CAADB4C8DEA8}"/>
    <cellStyle name="Vírgula 2 6 2 3 2 3 2" xfId="17311" xr:uid="{5BEA2506-7FAF-40B9-A796-6703D2A3ED53}"/>
    <cellStyle name="Vírgula 2 6 2 3 2 4" xfId="11279" xr:uid="{482A06C1-D41A-4505-9ED9-9F2ADB679440}"/>
    <cellStyle name="Vírgula 2 6 2 3 3" xfId="3169" xr:uid="{847CDCAC-B078-442C-9F73-FE585043D352}"/>
    <cellStyle name="Vírgula 2 6 2 3 3 2" xfId="6248" xr:uid="{A4C494CA-2F89-45C8-9F29-ED25400914D0}"/>
    <cellStyle name="Vírgula 2 6 2 3 3 2 2" xfId="15301" xr:uid="{75612E31-0569-4CC4-AF95-3314145E2639}"/>
    <cellStyle name="Vírgula 2 6 2 3 3 3" xfId="9262" xr:uid="{77FD2460-F62E-4483-BA12-2F77E9B67E2E}"/>
    <cellStyle name="Vírgula 2 6 2 3 3 3 2" xfId="18315" xr:uid="{FB4510A0-2497-4BF4-8304-57A92F5B7AEA}"/>
    <cellStyle name="Vírgula 2 6 2 3 3 4" xfId="12283" xr:uid="{00F49218-639D-4607-A563-F4353C6C01F0}"/>
    <cellStyle name="Vírgula 2 6 2 3 4" xfId="4240" xr:uid="{33C38DAB-D412-4252-B62F-F3F359EBE796}"/>
    <cellStyle name="Vírgula 2 6 2 3 4 2" xfId="13293" xr:uid="{7D1F84E7-CEC3-4398-BEBE-68E1AB8FE6A0}"/>
    <cellStyle name="Vírgula 2 6 2 3 5" xfId="7254" xr:uid="{622858D9-9633-4224-B3B4-D2663B498412}"/>
    <cellStyle name="Vírgula 2 6 2 3 5 2" xfId="16307" xr:uid="{88B99359-1815-4E01-97C7-DF047C66A9E8}"/>
    <cellStyle name="Vírgula 2 6 2 3 6" xfId="10275" xr:uid="{58F9F6EB-309F-42DF-890D-70C333707057}"/>
    <cellStyle name="Vírgula 2 6 2 4" xfId="1451" xr:uid="{B774BE88-7494-498D-BAC9-5CF1AE9564B4}"/>
    <cellStyle name="Vírgula 2 6 2 4 2" xfId="4530" xr:uid="{1676D3DA-4894-48E0-AA75-613F1122C745}"/>
    <cellStyle name="Vírgula 2 6 2 4 2 2" xfId="13583" xr:uid="{FBFA4DBF-9909-4F27-9624-432498A89CF2}"/>
    <cellStyle name="Vírgula 2 6 2 4 3" xfId="7544" xr:uid="{F9354447-2041-488B-A2E6-BCDD1262AE95}"/>
    <cellStyle name="Vírgula 2 6 2 4 3 2" xfId="16597" xr:uid="{6D2562F2-AC42-447E-B2F9-598B73D9943A}"/>
    <cellStyle name="Vírgula 2 6 2 4 4" xfId="10565" xr:uid="{74F4E382-486F-4361-A4AA-CA1950BD6D36}"/>
    <cellStyle name="Vírgula 2 6 2 5" xfId="2455" xr:uid="{949CB602-65D2-4FF1-83C9-35CDC0697A54}"/>
    <cellStyle name="Vírgula 2 6 2 5 2" xfId="5534" xr:uid="{92C1E672-6A8A-4EE5-8033-D129BA3779D8}"/>
    <cellStyle name="Vírgula 2 6 2 5 2 2" xfId="14587" xr:uid="{C30395B4-3329-49C9-A56D-E364AB93E379}"/>
    <cellStyle name="Vírgula 2 6 2 5 3" xfId="8548" xr:uid="{31685DB4-4C76-4829-857D-D91CFBD6BFDF}"/>
    <cellStyle name="Vírgula 2 6 2 5 3 2" xfId="17601" xr:uid="{631F7A34-1123-4733-942B-19E73F4392B9}"/>
    <cellStyle name="Vírgula 2 6 2 5 4" xfId="11569" xr:uid="{8B3F9EE6-C390-42B9-9239-FCADF88338B7}"/>
    <cellStyle name="Vírgula 2 6 2 6" xfId="3525" xr:uid="{1D5FD21E-4CAF-42B7-901B-9DB87F9E8118}"/>
    <cellStyle name="Vírgula 2 6 2 6 2" xfId="12578" xr:uid="{9A96A309-7E41-46BE-B738-085695BE2BDB}"/>
    <cellStyle name="Vírgula 2 6 2 7" xfId="6539" xr:uid="{1FE44154-DEC1-4659-8FFF-FA2409881241}"/>
    <cellStyle name="Vírgula 2 6 2 7 2" xfId="15592" xr:uid="{6724CF11-DBA6-4E96-9374-5EFDCEC9B485}"/>
    <cellStyle name="Vírgula 2 6 2 8" xfId="9559" xr:uid="{4B75B98B-92F9-42E8-926D-7AA11222DFA9}"/>
    <cellStyle name="Vírgula 2 6 3" xfId="1162" xr:uid="{56505256-545C-459B-8F25-CF11D060CB59}"/>
    <cellStyle name="Vírgula 2 6 3 2" xfId="2166" xr:uid="{4DAAA726-FC2D-4117-B40F-DE980ED34F29}"/>
    <cellStyle name="Vírgula 2 6 3 2 2" xfId="5245" xr:uid="{49A1F0C2-4B5C-4A9C-BDB7-CD580292EA74}"/>
    <cellStyle name="Vírgula 2 6 3 2 2 2" xfId="14298" xr:uid="{1BA26BE9-8654-418C-BB3C-91F1C7158548}"/>
    <cellStyle name="Vírgula 2 6 3 2 3" xfId="8259" xr:uid="{F5C43CFA-EC7C-4094-B84A-2EECD8AA6CF7}"/>
    <cellStyle name="Vírgula 2 6 3 2 3 2" xfId="17312" xr:uid="{3CFA65F9-DFAA-4C88-B87F-8E21AFFAE1CC}"/>
    <cellStyle name="Vírgula 2 6 3 2 4" xfId="11280" xr:uid="{33FA4CEF-5EE2-4392-BAEF-A889B7F247C9}"/>
    <cellStyle name="Vírgula 2 6 3 3" xfId="3170" xr:uid="{391EC3F0-F0A2-4342-B84C-45368FD7CBED}"/>
    <cellStyle name="Vírgula 2 6 3 3 2" xfId="6249" xr:uid="{62B807CF-ADA4-4683-9B86-23B1BDA64535}"/>
    <cellStyle name="Vírgula 2 6 3 3 2 2" xfId="15302" xr:uid="{29D4331B-3A94-4DC0-BF81-0B77A59BB85E}"/>
    <cellStyle name="Vírgula 2 6 3 3 3" xfId="9263" xr:uid="{7A6AF682-7287-42D9-A5FD-6A63C8B2074B}"/>
    <cellStyle name="Vírgula 2 6 3 3 3 2" xfId="18316" xr:uid="{59C79C54-396F-477F-B511-C301A7256305}"/>
    <cellStyle name="Vírgula 2 6 3 3 4" xfId="12284" xr:uid="{6AF5C432-B50B-416F-B72C-4EDBAA0F2DBE}"/>
    <cellStyle name="Vírgula 2 6 3 4" xfId="4241" xr:uid="{EF0DF4F2-B0DC-4902-B49F-9D4E1B689E0F}"/>
    <cellStyle name="Vírgula 2 6 3 4 2" xfId="13294" xr:uid="{33367FF1-925F-4675-8BE6-09770A45EC63}"/>
    <cellStyle name="Vírgula 2 6 3 5" xfId="7255" xr:uid="{79420EC7-48C3-42FB-B6F1-ED83BEDE5B44}"/>
    <cellStyle name="Vírgula 2 6 3 5 2" xfId="16308" xr:uid="{1FE56DDD-8774-499C-9D22-401F5AEC8771}"/>
    <cellStyle name="Vírgula 2 6 3 6" xfId="10276" xr:uid="{9CBE7FE4-1A11-494F-B2F9-D92A2A8F5A81}"/>
    <cellStyle name="Vírgula 2 6 4" xfId="1163" xr:uid="{43750F6F-0203-4CC5-A968-5B29CF86BEDC}"/>
    <cellStyle name="Vírgula 2 6 4 2" xfId="2167" xr:uid="{2BE9FA87-F66D-4EBE-A6AA-0E3B85EBB2A3}"/>
    <cellStyle name="Vírgula 2 6 4 2 2" xfId="5246" xr:uid="{C28EEF55-D7E1-42D6-A021-1158050661F7}"/>
    <cellStyle name="Vírgula 2 6 4 2 2 2" xfId="14299" xr:uid="{085A59E2-F75B-48C4-BDB4-4324DB170AA8}"/>
    <cellStyle name="Vírgula 2 6 4 2 3" xfId="8260" xr:uid="{0F8AC906-9B37-46D6-912F-48B3AFFC14D3}"/>
    <cellStyle name="Vírgula 2 6 4 2 3 2" xfId="17313" xr:uid="{F7370B37-1E89-4BBB-837F-C9C0FB16C5B4}"/>
    <cellStyle name="Vírgula 2 6 4 2 4" xfId="11281" xr:uid="{808919F4-934B-4477-B777-112F4B9D3EFA}"/>
    <cellStyle name="Vírgula 2 6 4 3" xfId="3171" xr:uid="{8C03A48C-32B6-45F2-9E2F-B8AE2B7D555C}"/>
    <cellStyle name="Vírgula 2 6 4 3 2" xfId="6250" xr:uid="{012C64E1-8AB4-4F0E-A5D5-491F9D0C7873}"/>
    <cellStyle name="Vírgula 2 6 4 3 2 2" xfId="15303" xr:uid="{02E7885B-716B-42AC-96FA-0D5F325B6174}"/>
    <cellStyle name="Vírgula 2 6 4 3 3" xfId="9264" xr:uid="{B4B9812C-4DA4-4CD6-B040-2913C65C4BAC}"/>
    <cellStyle name="Vírgula 2 6 4 3 3 2" xfId="18317" xr:uid="{B2052708-16A9-46E5-A2A9-B4FD8212B61C}"/>
    <cellStyle name="Vírgula 2 6 4 3 4" xfId="12285" xr:uid="{288A42BD-B9DF-42C6-9F44-F96307270351}"/>
    <cellStyle name="Vírgula 2 6 4 4" xfId="4242" xr:uid="{F7BF1F27-490A-43AE-8739-1453A406E8A2}"/>
    <cellStyle name="Vírgula 2 6 4 4 2" xfId="13295" xr:uid="{E540CA20-C85B-49EC-AE3B-BC0498A403D1}"/>
    <cellStyle name="Vírgula 2 6 4 5" xfId="7256" xr:uid="{330DCEE9-81DE-4E60-B443-8FAF63A27965}"/>
    <cellStyle name="Vírgula 2 6 4 5 2" xfId="16309" xr:uid="{6BA6BD1D-4604-4911-8C1D-DC52BF30B5AE}"/>
    <cellStyle name="Vírgula 2 6 4 6" xfId="10277" xr:uid="{AF810B3A-ABDD-4AB1-803C-49CAD2C8CE97}"/>
    <cellStyle name="Vírgula 2 6 5" xfId="1280" xr:uid="{629F93E6-7CEB-421F-BB85-9596B6D3DA6C}"/>
    <cellStyle name="Vírgula 2 6 5 2" xfId="4359" xr:uid="{518EB85E-E66F-4795-8CE4-17764A7A7E70}"/>
    <cellStyle name="Vírgula 2 6 5 2 2" xfId="13412" xr:uid="{8F09F1D8-5713-4F9D-A59B-38B97C4111E4}"/>
    <cellStyle name="Vírgula 2 6 5 3" xfId="7373" xr:uid="{8581C853-2054-4985-B833-79033A7F1073}"/>
    <cellStyle name="Vírgula 2 6 5 3 2" xfId="16426" xr:uid="{CE736CAA-29C9-484E-8C52-80297593AEC8}"/>
    <cellStyle name="Vírgula 2 6 5 4" xfId="10394" xr:uid="{E5933B80-1D45-4B78-ABE4-B1541E6041E9}"/>
    <cellStyle name="Vírgula 2 6 6" xfId="2284" xr:uid="{01BD5A70-6085-42BE-81BB-E990C6A88405}"/>
    <cellStyle name="Vírgula 2 6 6 2" xfId="5363" xr:uid="{338F0EFA-AD86-48CB-AB6D-B981E9ED160C}"/>
    <cellStyle name="Vírgula 2 6 6 2 2" xfId="14416" xr:uid="{0B5BE7E4-EE08-4951-973E-3FEF04FD842C}"/>
    <cellStyle name="Vírgula 2 6 6 3" xfId="8377" xr:uid="{777506C6-001F-46A4-B739-AD590D93A5E1}"/>
    <cellStyle name="Vírgula 2 6 6 3 2" xfId="17430" xr:uid="{B875BB79-3631-462C-B840-FA02C6798906}"/>
    <cellStyle name="Vírgula 2 6 6 4" xfId="11398" xr:uid="{8349913D-C93E-4126-851F-69FCA431F273}"/>
    <cellStyle name="Vírgula 2 6 7" xfId="3353" xr:uid="{6E0DA36C-99D3-4F89-B428-1C74ED1F86C7}"/>
    <cellStyle name="Vírgula 2 6 7 2" xfId="12406" xr:uid="{00597A4C-119D-4E74-B441-6874B63A94F1}"/>
    <cellStyle name="Vírgula 2 6 8" xfId="6367" xr:uid="{AD2A6BCE-D83E-4908-8B57-E4B7C9179846}"/>
    <cellStyle name="Vírgula 2 6 8 2" xfId="15420" xr:uid="{96F7D243-F105-4796-8E04-F4BC5094CE4F}"/>
    <cellStyle name="Vírgula 2 6 9" xfId="9387" xr:uid="{1B87EF4F-3294-4B4B-A462-FEDEF80639BF}"/>
    <cellStyle name="Vírgula 2 7" xfId="147" xr:uid="{4B1CC08C-AB1D-4EF5-87E4-6082CE1AAF5F}"/>
    <cellStyle name="Vírgula 2 7 2" xfId="474" xr:uid="{883FF406-3A21-4774-B62F-BD1E02374548}"/>
    <cellStyle name="Vírgula 2 7 2 2" xfId="1164" xr:uid="{A15B3C75-FC22-4573-BC90-9EC469046066}"/>
    <cellStyle name="Vírgula 2 7 2 2 2" xfId="2168" xr:uid="{D0331522-BCDE-4055-BA69-EC337841E48A}"/>
    <cellStyle name="Vírgula 2 7 2 2 2 2" xfId="5247" xr:uid="{7FF27502-B33D-4DCF-B424-9336A4AFE1BE}"/>
    <cellStyle name="Vírgula 2 7 2 2 2 2 2" xfId="14300" xr:uid="{7FE4DA27-8DF6-4DE0-A217-5CFF832F4D4B}"/>
    <cellStyle name="Vírgula 2 7 2 2 2 3" xfId="8261" xr:uid="{9588FD18-B882-4D7B-ADEF-79A3A2282A89}"/>
    <cellStyle name="Vírgula 2 7 2 2 2 3 2" xfId="17314" xr:uid="{55653BD2-2EE0-4BFC-A530-145472B00E57}"/>
    <cellStyle name="Vírgula 2 7 2 2 2 4" xfId="11282" xr:uid="{10D83A64-271F-4E94-9B43-249A0794E3F2}"/>
    <cellStyle name="Vírgula 2 7 2 2 3" xfId="3172" xr:uid="{5C6349A6-947F-47AB-945C-832725122A81}"/>
    <cellStyle name="Vírgula 2 7 2 2 3 2" xfId="6251" xr:uid="{843A7D06-0BD4-4D13-AA2A-218839B565A4}"/>
    <cellStyle name="Vírgula 2 7 2 2 3 2 2" xfId="15304" xr:uid="{C4435DD3-179F-4003-BC02-4B2FC31D015D}"/>
    <cellStyle name="Vírgula 2 7 2 2 3 3" xfId="9265" xr:uid="{817C8BA2-D6D2-455E-9B03-D1387ACB551C}"/>
    <cellStyle name="Vírgula 2 7 2 2 3 3 2" xfId="18318" xr:uid="{3194AAED-DC04-4E64-B4FF-D22545E96F22}"/>
    <cellStyle name="Vírgula 2 7 2 2 3 4" xfId="12286" xr:uid="{315E35C9-01A8-4CDD-B4A3-60B1706E6E45}"/>
    <cellStyle name="Vírgula 2 7 2 2 4" xfId="4243" xr:uid="{B94E04B9-5A81-4142-A9EC-0A930E6B46E0}"/>
    <cellStyle name="Vírgula 2 7 2 2 4 2" xfId="13296" xr:uid="{204CABBD-966E-4B75-AD86-5DC78E2AB26C}"/>
    <cellStyle name="Vírgula 2 7 2 2 5" xfId="7257" xr:uid="{EB8ABB5D-4C18-4CE9-89D8-6807C3A5284F}"/>
    <cellStyle name="Vírgula 2 7 2 2 5 2" xfId="16310" xr:uid="{631FB85D-3A44-4855-B72F-F629C69836D3}"/>
    <cellStyle name="Vírgula 2 7 2 2 6" xfId="10278" xr:uid="{DFB6FE19-35D5-4B71-BF92-01C3A7033893}"/>
    <cellStyle name="Vírgula 2 7 2 3" xfId="1165" xr:uid="{9C6F9127-5BDF-44D9-8E39-8E4E2E740068}"/>
    <cellStyle name="Vírgula 2 7 2 3 2" xfId="2169" xr:uid="{2FB7210E-1568-4A49-A264-B3DA23CB4159}"/>
    <cellStyle name="Vírgula 2 7 2 3 2 2" xfId="5248" xr:uid="{61DD8B1A-AD39-4303-AF6D-05A191862358}"/>
    <cellStyle name="Vírgula 2 7 2 3 2 2 2" xfId="14301" xr:uid="{327CE581-83F2-4B25-82E6-121431EEBDEF}"/>
    <cellStyle name="Vírgula 2 7 2 3 2 3" xfId="8262" xr:uid="{3C610368-3BDA-4B5A-A1A0-4EEF571A92B0}"/>
    <cellStyle name="Vírgula 2 7 2 3 2 3 2" xfId="17315" xr:uid="{219BF820-D2B1-46D2-955C-D82467925AD4}"/>
    <cellStyle name="Vírgula 2 7 2 3 2 4" xfId="11283" xr:uid="{FFFD12EF-7A00-4909-8110-4A325F8E6403}"/>
    <cellStyle name="Vírgula 2 7 2 3 3" xfId="3173" xr:uid="{ECEF8FC1-12EC-4D42-9C27-B7B1B3807131}"/>
    <cellStyle name="Vírgula 2 7 2 3 3 2" xfId="6252" xr:uid="{2BEB3390-77CD-479B-8FBD-2B4E38879112}"/>
    <cellStyle name="Vírgula 2 7 2 3 3 2 2" xfId="15305" xr:uid="{ED81D30A-376C-41C3-B50A-C90E008E5900}"/>
    <cellStyle name="Vírgula 2 7 2 3 3 3" xfId="9266" xr:uid="{F5B1F178-9F76-4ACF-B4D7-B77B25151205}"/>
    <cellStyle name="Vírgula 2 7 2 3 3 3 2" xfId="18319" xr:uid="{2BDF1860-B6EC-4CCD-829B-3AF30A592BF8}"/>
    <cellStyle name="Vírgula 2 7 2 3 3 4" xfId="12287" xr:uid="{553D221C-1A44-4519-A03F-8245EB8A39CB}"/>
    <cellStyle name="Vírgula 2 7 2 3 4" xfId="4244" xr:uid="{7595C93B-8220-48CD-9D0B-67B0B70E872B}"/>
    <cellStyle name="Vírgula 2 7 2 3 4 2" xfId="13297" xr:uid="{433121DA-0CB1-486D-AF25-BB12430E72EF}"/>
    <cellStyle name="Vírgula 2 7 2 3 5" xfId="7258" xr:uid="{8AC174B9-AF94-4DCE-8C1A-A41CBB6E7A52}"/>
    <cellStyle name="Vírgula 2 7 2 3 5 2" xfId="16311" xr:uid="{793CBD87-206E-4719-915F-A4C799822B1A}"/>
    <cellStyle name="Vírgula 2 7 2 3 6" xfId="10279" xr:uid="{CE7B9B9B-DD57-4CDE-8F84-BE57EC6760E1}"/>
    <cellStyle name="Vírgula 2 7 2 4" xfId="1483" xr:uid="{1D70C64E-FA5D-4736-9439-39F2A85ECFB7}"/>
    <cellStyle name="Vírgula 2 7 2 4 2" xfId="4562" xr:uid="{950C51A9-AC04-4F85-89DD-5EA446A9B4B2}"/>
    <cellStyle name="Vírgula 2 7 2 4 2 2" xfId="13615" xr:uid="{836E8CA9-FD6A-4F85-8B2B-C1F3667E9986}"/>
    <cellStyle name="Vírgula 2 7 2 4 3" xfId="7576" xr:uid="{7E6F3086-0825-45E9-AC55-D24EA46A6F45}"/>
    <cellStyle name="Vírgula 2 7 2 4 3 2" xfId="16629" xr:uid="{05B1C385-3F95-4541-9F12-79D837176928}"/>
    <cellStyle name="Vírgula 2 7 2 4 4" xfId="10597" xr:uid="{401D0363-91DC-4AE2-9DBC-28E0F0AA71DE}"/>
    <cellStyle name="Vírgula 2 7 2 5" xfId="2487" xr:uid="{3BD57D39-D963-499B-83CF-A893E8E5E66B}"/>
    <cellStyle name="Vírgula 2 7 2 5 2" xfId="5566" xr:uid="{78193944-4146-49FB-A8A6-9A68B30505E1}"/>
    <cellStyle name="Vírgula 2 7 2 5 2 2" xfId="14619" xr:uid="{956E578B-F86D-4BD7-9247-1AD2EBFF10FB}"/>
    <cellStyle name="Vírgula 2 7 2 5 3" xfId="8580" xr:uid="{869DABF8-D067-43DE-B7A7-B08755954832}"/>
    <cellStyle name="Vírgula 2 7 2 5 3 2" xfId="17633" xr:uid="{F1A693A4-1234-4CF8-8A44-A10DD1194F9B}"/>
    <cellStyle name="Vírgula 2 7 2 5 4" xfId="11601" xr:uid="{90353F72-93C8-48A0-B1A6-8D7EE789BEA8}"/>
    <cellStyle name="Vírgula 2 7 2 6" xfId="3557" xr:uid="{A8FD4F7C-952E-43ED-B0A5-A1CDF206A711}"/>
    <cellStyle name="Vírgula 2 7 2 6 2" xfId="12610" xr:uid="{47BF547B-41D3-4FE4-B57B-823F11A0C44D}"/>
    <cellStyle name="Vírgula 2 7 2 7" xfId="6571" xr:uid="{C54B9A43-E84A-4C80-8778-9A7857BF187C}"/>
    <cellStyle name="Vírgula 2 7 2 7 2" xfId="15624" xr:uid="{D415B74D-1FB4-49DA-A82D-B450B968FA31}"/>
    <cellStyle name="Vírgula 2 7 2 8" xfId="9591" xr:uid="{44979DCC-D213-4C78-9CCD-7B1BD3239C5C}"/>
    <cellStyle name="Vírgula 2 7 3" xfId="1166" xr:uid="{400BCDD9-6070-4197-BC0C-48EEC9610142}"/>
    <cellStyle name="Vírgula 2 7 3 2" xfId="2170" xr:uid="{82009FA1-0D29-4344-84BD-7CCDCAE73DB7}"/>
    <cellStyle name="Vírgula 2 7 3 2 2" xfId="5249" xr:uid="{17BB4045-D5AE-43E3-99E0-9DCCD1F793BD}"/>
    <cellStyle name="Vírgula 2 7 3 2 2 2" xfId="14302" xr:uid="{68939E30-1F8E-442F-A1D8-11498085DBF7}"/>
    <cellStyle name="Vírgula 2 7 3 2 3" xfId="8263" xr:uid="{B2D281A1-533B-4235-8360-838E15A0AB68}"/>
    <cellStyle name="Vírgula 2 7 3 2 3 2" xfId="17316" xr:uid="{454810DF-22F4-426E-BEE1-63934CF0BDF7}"/>
    <cellStyle name="Vírgula 2 7 3 2 4" xfId="11284" xr:uid="{CA64A9FC-D8D9-455C-8587-F6FB7F198665}"/>
    <cellStyle name="Vírgula 2 7 3 3" xfId="3174" xr:uid="{73B3998A-8637-4823-ADE3-A097D734688B}"/>
    <cellStyle name="Vírgula 2 7 3 3 2" xfId="6253" xr:uid="{9D74BF60-F99F-4F52-8C96-660F077B98B3}"/>
    <cellStyle name="Vírgula 2 7 3 3 2 2" xfId="15306" xr:uid="{345D797B-F029-4502-A560-6481B83E1933}"/>
    <cellStyle name="Vírgula 2 7 3 3 3" xfId="9267" xr:uid="{8B894DB8-B1CE-4036-88A4-10F1FFE790AB}"/>
    <cellStyle name="Vírgula 2 7 3 3 3 2" xfId="18320" xr:uid="{2FB6A977-A734-41A3-9272-FA24A9997D18}"/>
    <cellStyle name="Vírgula 2 7 3 3 4" xfId="12288" xr:uid="{75023A36-2313-43E4-89B6-4F7D76E4AE07}"/>
    <cellStyle name="Vírgula 2 7 3 4" xfId="4245" xr:uid="{B7CD7F99-5B05-40E4-9FDD-50531EFC9AC2}"/>
    <cellStyle name="Vírgula 2 7 3 4 2" xfId="13298" xr:uid="{392714DB-4935-4BAB-9860-B98704FDAC32}"/>
    <cellStyle name="Vírgula 2 7 3 5" xfId="7259" xr:uid="{5BCE7FA8-4C33-4836-AE19-6879FFDD8939}"/>
    <cellStyle name="Vírgula 2 7 3 5 2" xfId="16312" xr:uid="{4CE74276-8905-4D93-AD0F-487B4024CD88}"/>
    <cellStyle name="Vírgula 2 7 3 6" xfId="10280" xr:uid="{50880DAB-A98B-430B-A1BE-034CF9A074DC}"/>
    <cellStyle name="Vírgula 2 7 4" xfId="1167" xr:uid="{B84B3F97-B118-45FF-A3AC-A16CC7DFC75D}"/>
    <cellStyle name="Vírgula 2 7 4 2" xfId="2171" xr:uid="{24192044-EC93-49EF-BD27-0D227C9680E8}"/>
    <cellStyle name="Vírgula 2 7 4 2 2" xfId="5250" xr:uid="{C6BFF867-AE3C-4724-9876-5E0DC019852D}"/>
    <cellStyle name="Vírgula 2 7 4 2 2 2" xfId="14303" xr:uid="{DA7A1108-8D20-4473-A27F-ABC29AC0B648}"/>
    <cellStyle name="Vírgula 2 7 4 2 3" xfId="8264" xr:uid="{94728A81-FCA2-45C9-BB71-25155AAFC756}"/>
    <cellStyle name="Vírgula 2 7 4 2 3 2" xfId="17317" xr:uid="{4A59C547-4E01-4924-B0CD-02D290F08396}"/>
    <cellStyle name="Vírgula 2 7 4 2 4" xfId="11285" xr:uid="{D6E2491E-35F4-4052-9530-C4A4A714BBAD}"/>
    <cellStyle name="Vírgula 2 7 4 3" xfId="3175" xr:uid="{C0577C44-BEB9-4921-938C-AA86FD641124}"/>
    <cellStyle name="Vírgula 2 7 4 3 2" xfId="6254" xr:uid="{1818D43C-F973-4B82-B9B3-AEA6925D6552}"/>
    <cellStyle name="Vírgula 2 7 4 3 2 2" xfId="15307" xr:uid="{141AE571-9C6C-4440-92FB-1245375995BA}"/>
    <cellStyle name="Vírgula 2 7 4 3 3" xfId="9268" xr:uid="{9E5E4832-3720-4846-98BF-E2AA5B23DAD3}"/>
    <cellStyle name="Vírgula 2 7 4 3 3 2" xfId="18321" xr:uid="{D51DD0DE-B5C4-4DFF-B44E-D25068468442}"/>
    <cellStyle name="Vírgula 2 7 4 3 4" xfId="12289" xr:uid="{89559EB0-848E-46C9-BB42-9B2481956AAE}"/>
    <cellStyle name="Vírgula 2 7 4 4" xfId="4246" xr:uid="{5894F082-EE18-4DB6-B0E7-E4FA138FFDB7}"/>
    <cellStyle name="Vírgula 2 7 4 4 2" xfId="13299" xr:uid="{BF4B8CFF-D474-40D5-ADF2-4DDBD7CA9450}"/>
    <cellStyle name="Vírgula 2 7 4 5" xfId="7260" xr:uid="{AE07D0FF-026A-40F0-87B3-1F031C2C3238}"/>
    <cellStyle name="Vírgula 2 7 4 5 2" xfId="16313" xr:uid="{0E542605-DE7D-4CEB-A3D9-7AFEBDEA464F}"/>
    <cellStyle name="Vírgula 2 7 4 6" xfId="10281" xr:uid="{727834BD-FCD0-426E-B9C8-7C3D6EA1D413}"/>
    <cellStyle name="Vírgula 2 7 5" xfId="1312" xr:uid="{1025F6B6-FDF9-4E39-8CB2-BFF708DCD3F5}"/>
    <cellStyle name="Vírgula 2 7 5 2" xfId="4391" xr:uid="{78A77AC1-F177-417F-802B-93969F7F655F}"/>
    <cellStyle name="Vírgula 2 7 5 2 2" xfId="13444" xr:uid="{009EFE41-742C-4F6A-A375-022B7296DF56}"/>
    <cellStyle name="Vírgula 2 7 5 3" xfId="7405" xr:uid="{E4CBD398-F9D1-4E7A-86A5-93D28A770465}"/>
    <cellStyle name="Vírgula 2 7 5 3 2" xfId="16458" xr:uid="{341FA35C-A269-4CBB-8467-35708FBC62BE}"/>
    <cellStyle name="Vírgula 2 7 5 4" xfId="10426" xr:uid="{BD0441F3-2176-4D30-BBBB-CE8A01195448}"/>
    <cellStyle name="Vírgula 2 7 6" xfId="2316" xr:uid="{D991869F-9EB4-4FB2-B5D4-F586DEE8BBB6}"/>
    <cellStyle name="Vírgula 2 7 6 2" xfId="5395" xr:uid="{C95DAEF7-FD00-4084-9B35-89E6D17D4040}"/>
    <cellStyle name="Vírgula 2 7 6 2 2" xfId="14448" xr:uid="{505650F7-FD9B-4366-AE7B-038EE1658F01}"/>
    <cellStyle name="Vírgula 2 7 6 3" xfId="8409" xr:uid="{3D379001-5EFE-4CF3-9D57-B891D1D43923}"/>
    <cellStyle name="Vírgula 2 7 6 3 2" xfId="17462" xr:uid="{4C813747-62D2-453C-9F17-40EADA1132D5}"/>
    <cellStyle name="Vírgula 2 7 6 4" xfId="11430" xr:uid="{D9698D9F-C495-4421-93A0-48AE13A223AC}"/>
    <cellStyle name="Vírgula 2 7 7" xfId="3385" xr:uid="{783D6066-DCFA-443C-B8B0-D4908D24DD05}"/>
    <cellStyle name="Vírgula 2 7 7 2" xfId="12438" xr:uid="{CE7CEE74-17EF-4592-BFAE-A44009AE87E2}"/>
    <cellStyle name="Vírgula 2 7 8" xfId="6399" xr:uid="{695B093D-10F6-4C4D-AFAE-D822C8A7A717}"/>
    <cellStyle name="Vírgula 2 7 8 2" xfId="15452" xr:uid="{FBF35500-D888-41DC-BCE3-5A196487DC6C}"/>
    <cellStyle name="Vírgula 2 7 9" xfId="9419" xr:uid="{569266EC-DB77-4E80-8232-D14F3F1A80AA}"/>
    <cellStyle name="Vírgula 2 8" xfId="79" xr:uid="{A791AC3D-B457-492D-B13A-0CB98A5E1294}"/>
    <cellStyle name="Vírgula 2 8 2" xfId="409" xr:uid="{8087D545-EA6C-44F9-832F-45F4212179BA}"/>
    <cellStyle name="Vírgula 2 8 2 2" xfId="1168" xr:uid="{5CE5C81F-6830-448F-91E2-E8AF06F01395}"/>
    <cellStyle name="Vírgula 2 8 2 2 2" xfId="2172" xr:uid="{A2E2A1A8-4301-46AD-A037-DEEAFFDA3C38}"/>
    <cellStyle name="Vírgula 2 8 2 2 2 2" xfId="5251" xr:uid="{71441CDB-16F5-4814-983D-8E22F89F6F09}"/>
    <cellStyle name="Vírgula 2 8 2 2 2 2 2" xfId="14304" xr:uid="{B67C4D1A-5F88-4A9F-A670-CFFE733C851F}"/>
    <cellStyle name="Vírgula 2 8 2 2 2 3" xfId="8265" xr:uid="{BB87BD60-1787-4669-9CC0-8DB3C250F1DA}"/>
    <cellStyle name="Vírgula 2 8 2 2 2 3 2" xfId="17318" xr:uid="{60C3B85E-7998-414C-8B86-64B3D709D5A8}"/>
    <cellStyle name="Vírgula 2 8 2 2 2 4" xfId="11286" xr:uid="{C15C09AA-4233-42B9-8AD4-033DF08408D1}"/>
    <cellStyle name="Vírgula 2 8 2 2 3" xfId="3176" xr:uid="{49C75EDF-E35C-425C-BD03-5771113D0008}"/>
    <cellStyle name="Vírgula 2 8 2 2 3 2" xfId="6255" xr:uid="{02B1CD3B-58C4-4D22-AC37-8231A767BB88}"/>
    <cellStyle name="Vírgula 2 8 2 2 3 2 2" xfId="15308" xr:uid="{9EA1B849-38F8-4094-9071-A9D28C6E1A7E}"/>
    <cellStyle name="Vírgula 2 8 2 2 3 3" xfId="9269" xr:uid="{25A13142-0748-4AFE-9071-3AAFEA239AA4}"/>
    <cellStyle name="Vírgula 2 8 2 2 3 3 2" xfId="18322" xr:uid="{C552C916-CBDF-4A4C-89E2-8E546D2B4266}"/>
    <cellStyle name="Vírgula 2 8 2 2 3 4" xfId="12290" xr:uid="{1A5C3749-90D8-4BD1-9ECF-8C7F6BFF895D}"/>
    <cellStyle name="Vírgula 2 8 2 2 4" xfId="4247" xr:uid="{6C97BC28-1658-4C1D-A803-12A24C666C5A}"/>
    <cellStyle name="Vírgula 2 8 2 2 4 2" xfId="13300" xr:uid="{247E7082-57E5-4557-996A-2073999B28CE}"/>
    <cellStyle name="Vírgula 2 8 2 2 5" xfId="7261" xr:uid="{C82894A3-1040-4D37-9F30-25D2D64F6DAB}"/>
    <cellStyle name="Vírgula 2 8 2 2 5 2" xfId="16314" xr:uid="{A58A27DA-1ACC-4155-BE47-0F7D988E4832}"/>
    <cellStyle name="Vírgula 2 8 2 2 6" xfId="10282" xr:uid="{91C9916D-BB4A-4334-B099-0583516D27EB}"/>
    <cellStyle name="Vírgula 2 8 2 3" xfId="1169" xr:uid="{2B112F4A-F256-4BEB-B6D4-6CF1DF8C8C67}"/>
    <cellStyle name="Vírgula 2 8 2 3 2" xfId="2173" xr:uid="{25D81F88-03C8-4130-9F56-9BC1C87DAE19}"/>
    <cellStyle name="Vírgula 2 8 2 3 2 2" xfId="5252" xr:uid="{0050DF80-4286-48E3-9F5F-D980FDC735F6}"/>
    <cellStyle name="Vírgula 2 8 2 3 2 2 2" xfId="14305" xr:uid="{4C1106AC-09BA-42BE-A854-44BCBFA4CE98}"/>
    <cellStyle name="Vírgula 2 8 2 3 2 3" xfId="8266" xr:uid="{DBAAE68D-18B4-4F6B-A628-76A03DE88C67}"/>
    <cellStyle name="Vírgula 2 8 2 3 2 3 2" xfId="17319" xr:uid="{A8CB5E7B-B3CD-4E8B-B5FF-E3FF064DCEBE}"/>
    <cellStyle name="Vírgula 2 8 2 3 2 4" xfId="11287" xr:uid="{9A538A30-3ABB-422D-8E71-19509DCF8793}"/>
    <cellStyle name="Vírgula 2 8 2 3 3" xfId="3177" xr:uid="{1C0DA045-973A-4463-AC66-AFC4093793DB}"/>
    <cellStyle name="Vírgula 2 8 2 3 3 2" xfId="6256" xr:uid="{8696CA1C-A161-49D6-8916-B20B015D1C1C}"/>
    <cellStyle name="Vírgula 2 8 2 3 3 2 2" xfId="15309" xr:uid="{27100329-19F4-4097-A95F-AF19F8CBD364}"/>
    <cellStyle name="Vírgula 2 8 2 3 3 3" xfId="9270" xr:uid="{3833B300-41B2-43B8-85CF-F7516A7CB8CB}"/>
    <cellStyle name="Vírgula 2 8 2 3 3 3 2" xfId="18323" xr:uid="{D487F920-F9EC-498C-8E55-1B769EE6628B}"/>
    <cellStyle name="Vírgula 2 8 2 3 3 4" xfId="12291" xr:uid="{AFA9A9F3-B011-417F-B058-DF3C8BC3AE9B}"/>
    <cellStyle name="Vírgula 2 8 2 3 4" xfId="4248" xr:uid="{0ED92B31-8C4D-42E6-804A-BE4A89B2C8DB}"/>
    <cellStyle name="Vírgula 2 8 2 3 4 2" xfId="13301" xr:uid="{BC23D676-849C-41E2-9531-BFE09725AA78}"/>
    <cellStyle name="Vírgula 2 8 2 3 5" xfId="7262" xr:uid="{B54C6EFC-CF71-49E1-840D-0CB6196EBA6B}"/>
    <cellStyle name="Vírgula 2 8 2 3 5 2" xfId="16315" xr:uid="{6B65A159-F29D-46B4-B2A6-03B59DE08370}"/>
    <cellStyle name="Vírgula 2 8 2 3 6" xfId="10283" xr:uid="{AB33A925-FCD2-41F0-BAFA-94A13ADDF4D9}"/>
    <cellStyle name="Vírgula 2 8 2 4" xfId="1419" xr:uid="{A7554B1A-4FFA-4D3B-93B4-78F9143ACA72}"/>
    <cellStyle name="Vírgula 2 8 2 4 2" xfId="4498" xr:uid="{047EEAE3-1147-4DBA-807D-6CA154A98DD1}"/>
    <cellStyle name="Vírgula 2 8 2 4 2 2" xfId="13551" xr:uid="{869080B7-CE17-48E8-83FC-0ADF0B62253C}"/>
    <cellStyle name="Vírgula 2 8 2 4 3" xfId="7512" xr:uid="{F15C1026-A40B-460A-A708-C4B3316A0ADC}"/>
    <cellStyle name="Vírgula 2 8 2 4 3 2" xfId="16565" xr:uid="{7C5509DB-BC87-4B1E-9381-739188ADE7B5}"/>
    <cellStyle name="Vírgula 2 8 2 4 4" xfId="10533" xr:uid="{E6EF4416-C752-4FB8-B4CD-0D2613B3E3DA}"/>
    <cellStyle name="Vírgula 2 8 2 5" xfId="2423" xr:uid="{993EDFEA-2F88-40FB-BE9D-CE5343A4A328}"/>
    <cellStyle name="Vírgula 2 8 2 5 2" xfId="5502" xr:uid="{42A8D3BE-CDDB-4A43-9D87-55F2D3109F93}"/>
    <cellStyle name="Vírgula 2 8 2 5 2 2" xfId="14555" xr:uid="{ADF615C5-C4C9-4FEE-8B51-CB07AE84226C}"/>
    <cellStyle name="Vírgula 2 8 2 5 3" xfId="8516" xr:uid="{A796E1BB-D16B-46E1-BA1D-E208D6B32E6F}"/>
    <cellStyle name="Vírgula 2 8 2 5 3 2" xfId="17569" xr:uid="{7F08614E-9BD9-47C0-9D43-71F5A6EF76B8}"/>
    <cellStyle name="Vírgula 2 8 2 5 4" xfId="11537" xr:uid="{13C74EDD-A910-48F3-AE09-F5FA7A076B2B}"/>
    <cellStyle name="Vírgula 2 8 2 6" xfId="3493" xr:uid="{0A64B5A9-AB54-4565-98ED-F078FABB4451}"/>
    <cellStyle name="Vírgula 2 8 2 6 2" xfId="12546" xr:uid="{18C13573-86C9-4E04-BF2B-43B4E2AD53AC}"/>
    <cellStyle name="Vírgula 2 8 2 7" xfId="6507" xr:uid="{3724219D-EA12-4F58-8106-7E41D7EAEA15}"/>
    <cellStyle name="Vírgula 2 8 2 7 2" xfId="15560" xr:uid="{12A00529-354B-42FA-BCC9-530CD16BA236}"/>
    <cellStyle name="Vírgula 2 8 2 8" xfId="9527" xr:uid="{1AC5A8EC-3D4B-4B2E-B688-31E6B55D031A}"/>
    <cellStyle name="Vírgula 2 8 3" xfId="1170" xr:uid="{D039827D-2596-4B17-892F-78A55B534CC0}"/>
    <cellStyle name="Vírgula 2 8 3 2" xfId="2174" xr:uid="{AC6DEB16-3F92-493A-8420-B54D69102276}"/>
    <cellStyle name="Vírgula 2 8 3 2 2" xfId="5253" xr:uid="{8F267DA2-3590-43B0-B822-FEE792B12FE4}"/>
    <cellStyle name="Vírgula 2 8 3 2 2 2" xfId="14306" xr:uid="{D1AA5ADE-0A90-49EC-B987-909BF50347B1}"/>
    <cellStyle name="Vírgula 2 8 3 2 3" xfId="8267" xr:uid="{A7598C3E-A59E-41AE-8A81-7C1D869BC6BF}"/>
    <cellStyle name="Vírgula 2 8 3 2 3 2" xfId="17320" xr:uid="{38B990A7-F489-4CAC-8B46-20066BF7AF77}"/>
    <cellStyle name="Vírgula 2 8 3 2 4" xfId="11288" xr:uid="{C5034F1C-ADAB-4F63-92A2-A73DEEBFFFCD}"/>
    <cellStyle name="Vírgula 2 8 3 3" xfId="3178" xr:uid="{7FF38376-9A12-4CDC-BF7B-47AA85676DAC}"/>
    <cellStyle name="Vírgula 2 8 3 3 2" xfId="6257" xr:uid="{162D7B2A-7D9E-426B-9BE3-3116AC599DE2}"/>
    <cellStyle name="Vírgula 2 8 3 3 2 2" xfId="15310" xr:uid="{A20D6A4B-05E0-42BE-AD84-098A73427077}"/>
    <cellStyle name="Vírgula 2 8 3 3 3" xfId="9271" xr:uid="{A5B91183-3371-447A-9394-7B797C27767B}"/>
    <cellStyle name="Vírgula 2 8 3 3 3 2" xfId="18324" xr:uid="{8698C494-5871-484D-9531-8A8F45B29E71}"/>
    <cellStyle name="Vírgula 2 8 3 3 4" xfId="12292" xr:uid="{7E7FF325-2F53-4835-BD1E-0955E708CCD5}"/>
    <cellStyle name="Vírgula 2 8 3 4" xfId="4249" xr:uid="{51451CB7-EFE0-463F-9E73-A652B02A567A}"/>
    <cellStyle name="Vírgula 2 8 3 4 2" xfId="13302" xr:uid="{B1F292F9-B571-44B4-9826-A1501A438479}"/>
    <cellStyle name="Vírgula 2 8 3 5" xfId="7263" xr:uid="{222F0B97-6B37-48CD-8BF6-CF58F817D7BB}"/>
    <cellStyle name="Vírgula 2 8 3 5 2" xfId="16316" xr:uid="{585D8721-FD03-4427-BEFE-C9354A28EF42}"/>
    <cellStyle name="Vírgula 2 8 3 6" xfId="10284" xr:uid="{871A6DE9-7A97-4986-A02E-1EF3F8924D1F}"/>
    <cellStyle name="Vírgula 2 8 4" xfId="1171" xr:uid="{50C6536F-B4E2-49A1-9202-7D9BA153FCF1}"/>
    <cellStyle name="Vírgula 2 8 4 2" xfId="2175" xr:uid="{2E860CD1-245E-46F1-B66A-91716027D8E6}"/>
    <cellStyle name="Vírgula 2 8 4 2 2" xfId="5254" xr:uid="{C7F71C11-7782-404B-9AC6-C34F5A1B186B}"/>
    <cellStyle name="Vírgula 2 8 4 2 2 2" xfId="14307" xr:uid="{F2915892-0D60-49EE-B5B7-36655A82C410}"/>
    <cellStyle name="Vírgula 2 8 4 2 3" xfId="8268" xr:uid="{B5430A82-5E1C-4F36-8DEE-F5C15151B6AE}"/>
    <cellStyle name="Vírgula 2 8 4 2 3 2" xfId="17321" xr:uid="{02C08B54-42A3-4C39-B94A-889F9B19D55D}"/>
    <cellStyle name="Vírgula 2 8 4 2 4" xfId="11289" xr:uid="{A1D1645A-4FE2-4497-9389-B1545E432E2F}"/>
    <cellStyle name="Vírgula 2 8 4 3" xfId="3179" xr:uid="{96374107-C9BC-433F-9AF3-B667EF1D7297}"/>
    <cellStyle name="Vírgula 2 8 4 3 2" xfId="6258" xr:uid="{C532ACE2-2D61-45F4-AE0E-734E547DD7BB}"/>
    <cellStyle name="Vírgula 2 8 4 3 2 2" xfId="15311" xr:uid="{0BCA531F-4B22-48A9-98CC-9C9BE04F602C}"/>
    <cellStyle name="Vírgula 2 8 4 3 3" xfId="9272" xr:uid="{2815A244-7955-4F5B-8EDE-6A020244E594}"/>
    <cellStyle name="Vírgula 2 8 4 3 3 2" xfId="18325" xr:uid="{FCEE2F9C-3824-4AE6-B336-38B0250B1404}"/>
    <cellStyle name="Vírgula 2 8 4 3 4" xfId="12293" xr:uid="{73A03FF8-7A7B-4171-AD56-5A0B12143B58}"/>
    <cellStyle name="Vírgula 2 8 4 4" xfId="4250" xr:uid="{9D1F07E4-79E6-408C-B8E8-30192DE338D2}"/>
    <cellStyle name="Vírgula 2 8 4 4 2" xfId="13303" xr:uid="{56DBF1D1-584D-426F-A937-04BACD2FA598}"/>
    <cellStyle name="Vírgula 2 8 4 5" xfId="7264" xr:uid="{6C38EEAC-9738-4A6E-9CAC-94F86DF3C396}"/>
    <cellStyle name="Vírgula 2 8 4 5 2" xfId="16317" xr:uid="{E68494D6-CD82-4D37-BADA-13A4112A02D5}"/>
    <cellStyle name="Vírgula 2 8 4 6" xfId="10285" xr:uid="{2FDBC9E7-D369-4CE3-B41D-D33BC5EE95ED}"/>
    <cellStyle name="Vírgula 2 8 5" xfId="1248" xr:uid="{E80ADC5B-E32F-4F8F-86AD-1564616CA812}"/>
    <cellStyle name="Vírgula 2 8 5 2" xfId="4327" xr:uid="{2E8E2492-AEE4-464E-B8A2-F5822F167ACB}"/>
    <cellStyle name="Vírgula 2 8 5 2 2" xfId="13380" xr:uid="{30931DEF-73F9-4B01-9B1B-86C50C1B0C6E}"/>
    <cellStyle name="Vírgula 2 8 5 3" xfId="7341" xr:uid="{E221C288-0392-41A2-A16F-995472292690}"/>
    <cellStyle name="Vírgula 2 8 5 3 2" xfId="16394" xr:uid="{21A668AB-1976-4AAD-AA29-441ABB5486D0}"/>
    <cellStyle name="Vírgula 2 8 5 4" xfId="10362" xr:uid="{DE6C2B79-F4D4-4C2F-9807-6401C4F616B6}"/>
    <cellStyle name="Vírgula 2 8 6" xfId="2252" xr:uid="{301462C9-8A03-42DF-A0BC-02EDA9F96554}"/>
    <cellStyle name="Vírgula 2 8 6 2" xfId="5331" xr:uid="{D5D59705-3AD1-484D-9738-B3CC3A918547}"/>
    <cellStyle name="Vírgula 2 8 6 2 2" xfId="14384" xr:uid="{C8111E38-6A5E-482B-A328-33921BEDA409}"/>
    <cellStyle name="Vírgula 2 8 6 3" xfId="8345" xr:uid="{91518250-2613-4BED-878C-A103B7AAAA0F}"/>
    <cellStyle name="Vírgula 2 8 6 3 2" xfId="17398" xr:uid="{137ACC0D-27C7-4D3C-852F-2F583EFA57FB}"/>
    <cellStyle name="Vírgula 2 8 6 4" xfId="11366" xr:uid="{FB4FB37B-F5D7-4D19-AAB6-BE964BFC0DE5}"/>
    <cellStyle name="Vírgula 2 8 7" xfId="3321" xr:uid="{DEBF0CA4-999E-4C88-A960-26AD481254B3}"/>
    <cellStyle name="Vírgula 2 8 7 2" xfId="12374" xr:uid="{C96CFE49-5BA6-42CD-8573-D7C130DE3AD1}"/>
    <cellStyle name="Vírgula 2 8 8" xfId="6335" xr:uid="{B8114AD4-9B86-4931-9BA5-6E705E1C5124}"/>
    <cellStyle name="Vírgula 2 8 8 2" xfId="15388" xr:uid="{6E6E5F6B-9ECC-47A2-843D-5337CB44C4A0}"/>
    <cellStyle name="Vírgula 2 8 9" xfId="9355" xr:uid="{F44FB878-75C3-41AC-8EEA-E72C085F470E}"/>
    <cellStyle name="Vírgula 2 9" xfId="167" xr:uid="{8F2DFA71-E9AA-4112-9F90-4FABF3646938}"/>
    <cellStyle name="Vírgula 2 9 2" xfId="480" xr:uid="{48B22308-26DE-4BE3-8FF1-7AEC99E23A09}"/>
    <cellStyle name="Vírgula 2 9 2 2" xfId="1172" xr:uid="{C3BC79B0-FC0C-4CCA-90F3-8A4D7825F0A5}"/>
    <cellStyle name="Vírgula 2 9 2 2 2" xfId="2176" xr:uid="{5DDE210C-CAA1-44CC-B6F7-6E7F5EE57AD5}"/>
    <cellStyle name="Vírgula 2 9 2 2 2 2" xfId="5255" xr:uid="{13EA8BBA-33A7-4CD2-B2F1-AA08430C609C}"/>
    <cellStyle name="Vírgula 2 9 2 2 2 2 2" xfId="14308" xr:uid="{85C692D6-4A1B-4A9B-8BDA-0EDB20FDF037}"/>
    <cellStyle name="Vírgula 2 9 2 2 2 3" xfId="8269" xr:uid="{7AA2ACD9-BE77-4DAB-87FF-30A52304555F}"/>
    <cellStyle name="Vírgula 2 9 2 2 2 3 2" xfId="17322" xr:uid="{13E2ADF5-2A86-4C65-A4E2-60F7AF4B53F1}"/>
    <cellStyle name="Vírgula 2 9 2 2 2 4" xfId="11290" xr:uid="{FDBFB245-35B8-4754-80EF-5EB7EB0505F0}"/>
    <cellStyle name="Vírgula 2 9 2 2 3" xfId="3180" xr:uid="{CA61765A-6B71-4ACD-A4D2-1B19A8FD75CF}"/>
    <cellStyle name="Vírgula 2 9 2 2 3 2" xfId="6259" xr:uid="{720BE948-B7F1-4A12-88D4-D5BAEE2F8F43}"/>
    <cellStyle name="Vírgula 2 9 2 2 3 2 2" xfId="15312" xr:uid="{C34BBE71-B729-4F8B-AE89-1B30ACBED38A}"/>
    <cellStyle name="Vírgula 2 9 2 2 3 3" xfId="9273" xr:uid="{C44B8CEE-EE6F-47D7-8764-56F862493362}"/>
    <cellStyle name="Vírgula 2 9 2 2 3 3 2" xfId="18326" xr:uid="{D15929A2-521E-45A5-BFFD-D26D03FFB934}"/>
    <cellStyle name="Vírgula 2 9 2 2 3 4" xfId="12294" xr:uid="{9371434A-358E-49BC-AAC9-59C4B99C503B}"/>
    <cellStyle name="Vírgula 2 9 2 2 4" xfId="4251" xr:uid="{4D74CFA8-6329-454E-92AD-58D29F39ED05}"/>
    <cellStyle name="Vírgula 2 9 2 2 4 2" xfId="13304" xr:uid="{67A41D30-EE98-43F7-A4BD-05AE2A483313}"/>
    <cellStyle name="Vírgula 2 9 2 2 5" xfId="7265" xr:uid="{DDDD31C3-6A38-43D7-B541-5CFA3EBA7DF3}"/>
    <cellStyle name="Vírgula 2 9 2 2 5 2" xfId="16318" xr:uid="{DEDF6DD6-DBAF-4921-8256-F87F8AC72B54}"/>
    <cellStyle name="Vírgula 2 9 2 2 6" xfId="10286" xr:uid="{CD4685E8-F362-4F1F-BFA8-6F215A0EB3EC}"/>
    <cellStyle name="Vírgula 2 9 2 3" xfId="1173" xr:uid="{1DE248AC-047F-403A-B82D-6123F12DFFBB}"/>
    <cellStyle name="Vírgula 2 9 2 3 2" xfId="2177" xr:uid="{E38A2830-8C80-400A-B663-C4BBC8D3ED0A}"/>
    <cellStyle name="Vírgula 2 9 2 3 2 2" xfId="5256" xr:uid="{34788C31-CE80-4173-99CB-5FEE896A0AF3}"/>
    <cellStyle name="Vírgula 2 9 2 3 2 2 2" xfId="14309" xr:uid="{CE23EAB9-45C9-4105-B920-C8422998E219}"/>
    <cellStyle name="Vírgula 2 9 2 3 2 3" xfId="8270" xr:uid="{FF5BBE8E-4AAD-4FD2-86AF-95EE716981A0}"/>
    <cellStyle name="Vírgula 2 9 2 3 2 3 2" xfId="17323" xr:uid="{B65DBFD2-EF94-449A-BA8B-FF2702876480}"/>
    <cellStyle name="Vírgula 2 9 2 3 2 4" xfId="11291" xr:uid="{997D7B99-BEE9-4483-A4F5-072A7A61A805}"/>
    <cellStyle name="Vírgula 2 9 2 3 3" xfId="3181" xr:uid="{E4315A80-F7BA-49C9-BDB6-5E1CBF970A7A}"/>
    <cellStyle name="Vírgula 2 9 2 3 3 2" xfId="6260" xr:uid="{DBB59197-1412-4C5F-AECA-F742D6E7FDB7}"/>
    <cellStyle name="Vírgula 2 9 2 3 3 2 2" xfId="15313" xr:uid="{0E95C7A7-BC5F-466C-ABF5-37CCC46FC9A0}"/>
    <cellStyle name="Vírgula 2 9 2 3 3 3" xfId="9274" xr:uid="{5209F900-F821-46BF-81C5-4FC3C9742CA4}"/>
    <cellStyle name="Vírgula 2 9 2 3 3 3 2" xfId="18327" xr:uid="{76E1457E-626F-498B-B1A5-D160C14111C9}"/>
    <cellStyle name="Vírgula 2 9 2 3 3 4" xfId="12295" xr:uid="{E4D78B60-E97C-4C3D-8F29-F0DC9C7BB30B}"/>
    <cellStyle name="Vírgula 2 9 2 3 4" xfId="4252" xr:uid="{B1444A3B-5A36-4D0D-B748-F74A1C6480C9}"/>
    <cellStyle name="Vírgula 2 9 2 3 4 2" xfId="13305" xr:uid="{8C37732E-AA58-4B7F-8693-7FB3ADAC6211}"/>
    <cellStyle name="Vírgula 2 9 2 3 5" xfId="7266" xr:uid="{B4C1E146-71F0-4F6F-A299-0707B6294B78}"/>
    <cellStyle name="Vírgula 2 9 2 3 5 2" xfId="16319" xr:uid="{6F039099-D3A3-456A-9DF6-82683A19D654}"/>
    <cellStyle name="Vírgula 2 9 2 3 6" xfId="10287" xr:uid="{4BB7B806-281A-4650-8EF6-D245E55FCD58}"/>
    <cellStyle name="Vírgula 2 9 2 4" xfId="1489" xr:uid="{559842C9-E52B-428D-A9C7-3378853BDA51}"/>
    <cellStyle name="Vírgula 2 9 2 4 2" xfId="4568" xr:uid="{78FE9DE6-7382-464D-946E-38768936DFA3}"/>
    <cellStyle name="Vírgula 2 9 2 4 2 2" xfId="13621" xr:uid="{DC0108A5-6ACF-476E-BF02-EAA23F76F347}"/>
    <cellStyle name="Vírgula 2 9 2 4 3" xfId="7582" xr:uid="{4EF2479A-F362-49D0-97FA-8DF766ED1866}"/>
    <cellStyle name="Vírgula 2 9 2 4 3 2" xfId="16635" xr:uid="{09195E91-62AE-4A54-864C-6411198CF989}"/>
    <cellStyle name="Vírgula 2 9 2 4 4" xfId="10603" xr:uid="{8150A4D4-E2B7-4852-ACB2-879BF0F1AF09}"/>
    <cellStyle name="Vírgula 2 9 2 5" xfId="2493" xr:uid="{CACB4C0F-3355-4360-9171-B62A91DA0AC3}"/>
    <cellStyle name="Vírgula 2 9 2 5 2" xfId="5572" xr:uid="{2ADF6F15-1821-4178-9FE8-0E603DBC352D}"/>
    <cellStyle name="Vírgula 2 9 2 5 2 2" xfId="14625" xr:uid="{95F5E9CE-0B03-4A58-B254-3E781ACDB1CD}"/>
    <cellStyle name="Vírgula 2 9 2 5 3" xfId="8586" xr:uid="{6CBB9395-F613-4462-8FB6-8E8F954A5B84}"/>
    <cellStyle name="Vírgula 2 9 2 5 3 2" xfId="17639" xr:uid="{01619327-CB8A-4643-A539-0AD24BA7CCA2}"/>
    <cellStyle name="Vírgula 2 9 2 5 4" xfId="11607" xr:uid="{19FCDF2A-86FC-428A-83F0-8AA652D41BAD}"/>
    <cellStyle name="Vírgula 2 9 2 6" xfId="3563" xr:uid="{E971A148-085B-482D-92F6-789084B3A701}"/>
    <cellStyle name="Vírgula 2 9 2 6 2" xfId="12616" xr:uid="{FA292B33-65C0-463D-B3A1-5C81E53B5B87}"/>
    <cellStyle name="Vírgula 2 9 2 7" xfId="6577" xr:uid="{1714D9A1-311F-4FE9-8601-AD998E678357}"/>
    <cellStyle name="Vírgula 2 9 2 7 2" xfId="15630" xr:uid="{853482EB-DFC8-4C0D-B352-531AAC483C4D}"/>
    <cellStyle name="Vírgula 2 9 2 8" xfId="9597" xr:uid="{2B4A2ECA-BFD3-4286-96BD-2D0E67B4DF0B}"/>
    <cellStyle name="Vírgula 2 9 3" xfId="1174" xr:uid="{DA64AF10-A507-4965-9A60-22ACA86C80F8}"/>
    <cellStyle name="Vírgula 2 9 3 2" xfId="2178" xr:uid="{5CEA5BB3-0045-489C-A77C-8A19C70280C1}"/>
    <cellStyle name="Vírgula 2 9 3 2 2" xfId="5257" xr:uid="{2DD324AA-39D6-4960-B685-5E07F2F19374}"/>
    <cellStyle name="Vírgula 2 9 3 2 2 2" xfId="14310" xr:uid="{41AA6451-1317-428C-AEF8-91DB84D0D925}"/>
    <cellStyle name="Vírgula 2 9 3 2 3" xfId="8271" xr:uid="{FE69CFFC-1894-4851-A8CD-272261517A20}"/>
    <cellStyle name="Vírgula 2 9 3 2 3 2" xfId="17324" xr:uid="{5C6CAA83-5B63-4764-B502-595589163EF4}"/>
    <cellStyle name="Vírgula 2 9 3 2 4" xfId="11292" xr:uid="{34A20B14-DF4B-4A8F-9EA3-904F9AA82BC5}"/>
    <cellStyle name="Vírgula 2 9 3 3" xfId="3182" xr:uid="{04408EB7-8D47-4ED6-A8C3-3D6F37F6F7B3}"/>
    <cellStyle name="Vírgula 2 9 3 3 2" xfId="6261" xr:uid="{CBF84809-7ACC-4652-A0D3-4CC92FDCB157}"/>
    <cellStyle name="Vírgula 2 9 3 3 2 2" xfId="15314" xr:uid="{1A8A3831-B69D-461C-B906-6E70C19C16F1}"/>
    <cellStyle name="Vírgula 2 9 3 3 3" xfId="9275" xr:uid="{AFA3D34D-6FAB-4F2D-8FBB-921D17F5C41F}"/>
    <cellStyle name="Vírgula 2 9 3 3 3 2" xfId="18328" xr:uid="{B0CC4E02-3CDC-4A25-8732-212C79E4116A}"/>
    <cellStyle name="Vírgula 2 9 3 3 4" xfId="12296" xr:uid="{64F733D1-E1F5-4D8B-B84E-04AA1C3564C9}"/>
    <cellStyle name="Vírgula 2 9 3 4" xfId="4253" xr:uid="{75C88373-B2BC-4C56-871A-E6C215607D63}"/>
    <cellStyle name="Vírgula 2 9 3 4 2" xfId="13306" xr:uid="{F36C1F19-2326-40AC-B3DA-57FF7A7BC426}"/>
    <cellStyle name="Vírgula 2 9 3 5" xfId="7267" xr:uid="{DB1A3CEA-3705-4684-BF72-E5DAF8C38474}"/>
    <cellStyle name="Vírgula 2 9 3 5 2" xfId="16320" xr:uid="{4B874123-E1CE-4379-B612-9BB1E9C5E3AA}"/>
    <cellStyle name="Vírgula 2 9 3 6" xfId="10288" xr:uid="{12B56171-8D60-4C09-B91B-1F51C1459557}"/>
    <cellStyle name="Vírgula 2 9 4" xfId="1175" xr:uid="{E9F8F95E-0804-49F1-83BB-7F4EC366BA68}"/>
    <cellStyle name="Vírgula 2 9 4 2" xfId="2179" xr:uid="{526B03B3-C459-48DE-B6D5-C6E9337808D5}"/>
    <cellStyle name="Vírgula 2 9 4 2 2" xfId="5258" xr:uid="{5E83BFDF-10EC-4612-8F89-74D7FD39F178}"/>
    <cellStyle name="Vírgula 2 9 4 2 2 2" xfId="14311" xr:uid="{5F0B18AA-65F6-48B8-897F-3F8F1603E1B5}"/>
    <cellStyle name="Vírgula 2 9 4 2 3" xfId="8272" xr:uid="{EFEA6C93-1BD5-416F-B81D-8883F87B9E30}"/>
    <cellStyle name="Vírgula 2 9 4 2 3 2" xfId="17325" xr:uid="{337182CA-C4A1-4C00-A4C2-5D9596C35E15}"/>
    <cellStyle name="Vírgula 2 9 4 2 4" xfId="11293" xr:uid="{AA3A368D-8989-4A1F-8CE1-266E2ACFEA2A}"/>
    <cellStyle name="Vírgula 2 9 4 3" xfId="3183" xr:uid="{93C343A8-7147-4A7C-A5B4-989D582404C5}"/>
    <cellStyle name="Vírgula 2 9 4 3 2" xfId="6262" xr:uid="{03026657-1957-4FF0-8BC3-E436D320BCEB}"/>
    <cellStyle name="Vírgula 2 9 4 3 2 2" xfId="15315" xr:uid="{94DE2B04-BDE6-4AEF-936A-B157171A116F}"/>
    <cellStyle name="Vírgula 2 9 4 3 3" xfId="9276" xr:uid="{9D6504D3-5F62-44F7-B79F-EF646E3EB8AC}"/>
    <cellStyle name="Vírgula 2 9 4 3 3 2" xfId="18329" xr:uid="{C72FE6F2-1752-470F-B547-842335BFFD90}"/>
    <cellStyle name="Vírgula 2 9 4 3 4" xfId="12297" xr:uid="{0D66DDBD-76CE-4FA2-8CBC-B52A1060EF22}"/>
    <cellStyle name="Vírgula 2 9 4 4" xfId="4254" xr:uid="{4505595B-8C5F-43C3-B129-E7C6B4CD4A8B}"/>
    <cellStyle name="Vírgula 2 9 4 4 2" xfId="13307" xr:uid="{838632BA-ED18-43CE-AC7C-85A254E86900}"/>
    <cellStyle name="Vírgula 2 9 4 5" xfId="7268" xr:uid="{97707F42-306F-4EBA-B949-DC0DD547F640}"/>
    <cellStyle name="Vírgula 2 9 4 5 2" xfId="16321" xr:uid="{30E6FB41-1A94-4DE0-8DA8-DD7118CB0B7F}"/>
    <cellStyle name="Vírgula 2 9 4 6" xfId="10289" xr:uid="{0C0DDBD7-F058-4728-B063-63BC076776EB}"/>
    <cellStyle name="Vírgula 2 9 5" xfId="1318" xr:uid="{7985ED8E-DD1B-4D55-82F2-DF3C3163F4AF}"/>
    <cellStyle name="Vírgula 2 9 5 2" xfId="4397" xr:uid="{5F9C2491-3C85-42A0-9AB9-6446F35D3A71}"/>
    <cellStyle name="Vírgula 2 9 5 2 2" xfId="13450" xr:uid="{346A866D-5A3C-4182-9B10-C2CFD3337919}"/>
    <cellStyle name="Vírgula 2 9 5 3" xfId="7411" xr:uid="{38A769AA-61F9-4693-A6E2-84155D45F303}"/>
    <cellStyle name="Vírgula 2 9 5 3 2" xfId="16464" xr:uid="{8C61155B-64D0-484C-B66F-9BEF03288BC9}"/>
    <cellStyle name="Vírgula 2 9 5 4" xfId="10432" xr:uid="{1EFAFEDE-5D13-476F-8EEC-F919C9A3B373}"/>
    <cellStyle name="Vírgula 2 9 6" xfId="2322" xr:uid="{6339DE47-39C7-4B89-BCC5-B9F692B60D3A}"/>
    <cellStyle name="Vírgula 2 9 6 2" xfId="5401" xr:uid="{BB071BBF-D6C2-4358-90F4-A9816435C0D9}"/>
    <cellStyle name="Vírgula 2 9 6 2 2" xfId="14454" xr:uid="{98040279-4E2F-45BC-A63C-A9FD8326AD6D}"/>
    <cellStyle name="Vírgula 2 9 6 3" xfId="8415" xr:uid="{3FF4C7B4-AA90-4414-A163-78E89F44B66F}"/>
    <cellStyle name="Vírgula 2 9 6 3 2" xfId="17468" xr:uid="{B15841CD-C30A-4617-BD49-82A58B56640C}"/>
    <cellStyle name="Vírgula 2 9 6 4" xfId="11436" xr:uid="{AEFB9DCF-B544-4CBD-9012-86E6AD23E5D0}"/>
    <cellStyle name="Vírgula 2 9 7" xfId="3391" xr:uid="{FC17AC24-A1D0-4D95-8AE3-51BAE9788005}"/>
    <cellStyle name="Vírgula 2 9 7 2" xfId="12444" xr:uid="{5699D81F-E06B-4597-9438-B56207D9C338}"/>
    <cellStyle name="Vírgula 2 9 8" xfId="6405" xr:uid="{0BF2D54D-26A8-4B0E-97A8-AACE206F2E8A}"/>
    <cellStyle name="Vírgula 2 9 8 2" xfId="15458" xr:uid="{E6C54BB9-9F28-4A7B-BD58-74DB6299496C}"/>
    <cellStyle name="Vírgula 2 9 9" xfId="9425" xr:uid="{1C5A0AE8-CBB3-4B01-A122-554E4E656B46}"/>
    <cellStyle name="Vírgula 3" xfId="57" xr:uid="{729E625C-5120-40C0-AF50-BC2626154340}"/>
    <cellStyle name="Vírgula 3 10" xfId="1246" xr:uid="{7ED7E182-22FC-48E3-BC63-8117AE223BE9}"/>
    <cellStyle name="Vírgula 3 10 2" xfId="4325" xr:uid="{8A8E5733-A8DF-4E13-8C63-97DA02CDFC7C}"/>
    <cellStyle name="Vírgula 3 10 2 2" xfId="13378" xr:uid="{FFC86052-3A37-49A8-BB65-EC8D6BC2FAAE}"/>
    <cellStyle name="Vírgula 3 10 3" xfId="7339" xr:uid="{B7962B19-640F-49D3-9145-9E9A7B471B37}"/>
    <cellStyle name="Vírgula 3 10 3 2" xfId="16392" xr:uid="{1F8A9479-3EC5-4EF9-80BA-F4828DAFEF21}"/>
    <cellStyle name="Vírgula 3 10 4" xfId="10360" xr:uid="{B8E1B0DE-A864-49AB-A93A-834E3BA2E9C4}"/>
    <cellStyle name="Vírgula 3 11" xfId="2250" xr:uid="{980FF467-5F5B-4941-9C4E-96CC595A4877}"/>
    <cellStyle name="Vírgula 3 11 2" xfId="5329" xr:uid="{8CFFFC24-9461-42D5-AC75-0003C4810F5D}"/>
    <cellStyle name="Vírgula 3 11 2 2" xfId="14382" xr:uid="{7257E00B-9876-42AC-8F4A-CB9B3909165D}"/>
    <cellStyle name="Vírgula 3 11 3" xfId="8343" xr:uid="{97A9AD68-C71A-469C-A847-339C7E598509}"/>
    <cellStyle name="Vírgula 3 11 3 2" xfId="17396" xr:uid="{7F7115E5-A1D9-4638-92F4-DE0DE6B345E3}"/>
    <cellStyle name="Vírgula 3 11 4" xfId="11364" xr:uid="{918676E0-5541-4A05-BEF8-923AB3B19D63}"/>
    <cellStyle name="Vírgula 3 12" xfId="3319" xr:uid="{65F5149C-137C-4479-AA41-D6F9B1494B70}"/>
    <cellStyle name="Vírgula 3 12 2" xfId="12372" xr:uid="{0B3966F6-BA77-424D-9D9A-AD8DB043661B}"/>
    <cellStyle name="Vírgula 3 13" xfId="6333" xr:uid="{DA5B10E6-2D82-4FF8-B32B-E2E7F15D533F}"/>
    <cellStyle name="Vírgula 3 13 2" xfId="15386" xr:uid="{8D0844B9-30D4-49FD-91AD-7299A4C0046E}"/>
    <cellStyle name="Vírgula 3 14" xfId="9353" xr:uid="{D597752D-8A94-4C2E-ADF9-D1E6BC9FAD98}"/>
    <cellStyle name="Vírgula 3 2" xfId="94" xr:uid="{C96CBF49-0923-4383-94B0-CE17F0F9D3EB}"/>
    <cellStyle name="Vírgula 3 2 10" xfId="3332" xr:uid="{A97188AD-8F3E-447F-A279-FE701EE82277}"/>
    <cellStyle name="Vírgula 3 2 10 2" xfId="12385" xr:uid="{9C74102B-91BA-4B8E-A39A-4B2821632215}"/>
    <cellStyle name="Vírgula 3 2 11" xfId="6346" xr:uid="{0E0FF429-676F-4AE2-AEA0-72B34A441F07}"/>
    <cellStyle name="Vírgula 3 2 11 2" xfId="15399" xr:uid="{DBB29D50-8FE5-44CC-81F2-46D49693341B}"/>
    <cellStyle name="Vírgula 3 2 12" xfId="9366" xr:uid="{04EA00C2-1359-49C9-A2A4-E5B59C37790E}"/>
    <cellStyle name="Vírgula 3 2 2" xfId="110" xr:uid="{8CB95EE0-C3FD-423D-B14C-ACC35505DB2D}"/>
    <cellStyle name="Vírgula 3 2 2 10" xfId="9382" xr:uid="{925FBFDF-B082-40F7-B579-9EB37923EF45}"/>
    <cellStyle name="Vírgula 3 2 2 2" xfId="142" xr:uid="{77FC0098-E73B-4E07-BDE9-7058C587A976}"/>
    <cellStyle name="Vírgula 3 2 2 2 2" xfId="469" xr:uid="{1CCA2294-E7A1-446B-AF25-0356D3843E94}"/>
    <cellStyle name="Vírgula 3 2 2 2 2 2" xfId="1176" xr:uid="{47AC12BB-7EA2-42E9-87B3-D4263B1BE941}"/>
    <cellStyle name="Vírgula 3 2 2 2 2 2 2" xfId="2180" xr:uid="{28C44FE1-73AE-4996-9DB6-DD1A96004FDA}"/>
    <cellStyle name="Vírgula 3 2 2 2 2 2 2 2" xfId="5259" xr:uid="{3880BCF6-FF47-4AED-98D3-94D4DCDC40AA}"/>
    <cellStyle name="Vírgula 3 2 2 2 2 2 2 2 2" xfId="14312" xr:uid="{D482E5B9-4694-4D90-867C-415134124DB5}"/>
    <cellStyle name="Vírgula 3 2 2 2 2 2 2 3" xfId="8273" xr:uid="{3A8D8030-DD35-43AA-8D1B-F30A3440AF04}"/>
    <cellStyle name="Vírgula 3 2 2 2 2 2 2 3 2" xfId="17326" xr:uid="{CC353941-112A-48FD-A798-48379F668971}"/>
    <cellStyle name="Vírgula 3 2 2 2 2 2 2 4" xfId="11294" xr:uid="{CBF04778-6197-4789-8F56-055BA71946D3}"/>
    <cellStyle name="Vírgula 3 2 2 2 2 2 3" xfId="3184" xr:uid="{F53DC604-4F41-4D3C-A734-6961E76D5F43}"/>
    <cellStyle name="Vírgula 3 2 2 2 2 2 3 2" xfId="6263" xr:uid="{52A0C08C-4413-4740-85E7-96BEDA4E901C}"/>
    <cellStyle name="Vírgula 3 2 2 2 2 2 3 2 2" xfId="15316" xr:uid="{3A15B294-42FA-4F6E-A0B5-32D8CB0CCBDE}"/>
    <cellStyle name="Vírgula 3 2 2 2 2 2 3 3" xfId="9277" xr:uid="{9EF86876-B117-43AD-8E8C-DE4AEC88BB39}"/>
    <cellStyle name="Vírgula 3 2 2 2 2 2 3 3 2" xfId="18330" xr:uid="{19271B1D-86F5-4C73-BA6E-DAB47B8D3A02}"/>
    <cellStyle name="Vírgula 3 2 2 2 2 2 3 4" xfId="12298" xr:uid="{5A36713D-512D-4643-A0B1-04D4F6B5D1F9}"/>
    <cellStyle name="Vírgula 3 2 2 2 2 2 4" xfId="4255" xr:uid="{72271664-1375-452E-A9A9-275D9F058077}"/>
    <cellStyle name="Vírgula 3 2 2 2 2 2 4 2" xfId="13308" xr:uid="{03AC4F5F-5B17-4F3E-A99E-474552FD2A00}"/>
    <cellStyle name="Vírgula 3 2 2 2 2 2 5" xfId="7269" xr:uid="{283DBFFF-2363-4CCB-A017-D8759FC57DE9}"/>
    <cellStyle name="Vírgula 3 2 2 2 2 2 5 2" xfId="16322" xr:uid="{CA5F00E6-2E9B-4572-9C43-1970FE29BA38}"/>
    <cellStyle name="Vírgula 3 2 2 2 2 2 6" xfId="10290" xr:uid="{03955133-4AE7-4DF3-9E42-13067C4E240A}"/>
    <cellStyle name="Vírgula 3 2 2 2 2 3" xfId="1177" xr:uid="{54C7D46B-7FF7-4E32-B9F8-8E9EF18AABB7}"/>
    <cellStyle name="Vírgula 3 2 2 2 2 3 2" xfId="2181" xr:uid="{2E6CA476-243C-47ED-BE34-00295D096FAC}"/>
    <cellStyle name="Vírgula 3 2 2 2 2 3 2 2" xfId="5260" xr:uid="{1A481E7F-4097-4EB5-B903-A2C50BCD10F0}"/>
    <cellStyle name="Vírgula 3 2 2 2 2 3 2 2 2" xfId="14313" xr:uid="{3B2D49F1-FDCE-4AD2-941D-C1FAAA44F53A}"/>
    <cellStyle name="Vírgula 3 2 2 2 2 3 2 3" xfId="8274" xr:uid="{D836269A-E2D9-4D5A-80FA-C741B5813209}"/>
    <cellStyle name="Vírgula 3 2 2 2 2 3 2 3 2" xfId="17327" xr:uid="{1352729E-2223-4F7E-8A37-F12BFDE39C20}"/>
    <cellStyle name="Vírgula 3 2 2 2 2 3 2 4" xfId="11295" xr:uid="{B83E803D-C1C0-4F99-8707-2269CB597B19}"/>
    <cellStyle name="Vírgula 3 2 2 2 2 3 3" xfId="3185" xr:uid="{0410B1B5-0018-47AB-9FA7-C83BA819E745}"/>
    <cellStyle name="Vírgula 3 2 2 2 2 3 3 2" xfId="6264" xr:uid="{20B8E2BA-7170-46F9-8952-13C475A11033}"/>
    <cellStyle name="Vírgula 3 2 2 2 2 3 3 2 2" xfId="15317" xr:uid="{09404797-328B-475D-B536-46BB2A62489F}"/>
    <cellStyle name="Vírgula 3 2 2 2 2 3 3 3" xfId="9278" xr:uid="{F63306BD-71DE-45EE-BEAB-E6A3566316DA}"/>
    <cellStyle name="Vírgula 3 2 2 2 2 3 3 3 2" xfId="18331" xr:uid="{F6C76415-CBC7-4512-B8EA-EBFC20CFF3A7}"/>
    <cellStyle name="Vírgula 3 2 2 2 2 3 3 4" xfId="12299" xr:uid="{48B719B6-7DCE-4DF3-AB94-70EF64AD775D}"/>
    <cellStyle name="Vírgula 3 2 2 2 2 3 4" xfId="4256" xr:uid="{DB220A89-E183-4B27-A62D-B5B73E262C95}"/>
    <cellStyle name="Vírgula 3 2 2 2 2 3 4 2" xfId="13309" xr:uid="{28AAE7AA-D373-43D6-ADD7-9BB6251A44C7}"/>
    <cellStyle name="Vírgula 3 2 2 2 2 3 5" xfId="7270" xr:uid="{436C7ECE-F94E-4F6B-9D36-3025793124A9}"/>
    <cellStyle name="Vírgula 3 2 2 2 2 3 5 2" xfId="16323" xr:uid="{9F733EA3-C7EB-429C-B479-60451A0CBAF3}"/>
    <cellStyle name="Vírgula 3 2 2 2 2 3 6" xfId="10291" xr:uid="{5A4AE438-288E-4FBF-88C6-CF01CC40A247}"/>
    <cellStyle name="Vírgula 3 2 2 2 2 4" xfId="1478" xr:uid="{9F7793A5-AFF3-4BF2-A99D-1BD66D04E4D0}"/>
    <cellStyle name="Vírgula 3 2 2 2 2 4 2" xfId="4557" xr:uid="{EECFAA1B-F7C9-4161-824C-BEF1D014FD09}"/>
    <cellStyle name="Vírgula 3 2 2 2 2 4 2 2" xfId="13610" xr:uid="{F6F61BAE-BF25-4FD1-A218-53AC4E5309F7}"/>
    <cellStyle name="Vírgula 3 2 2 2 2 4 3" xfId="7571" xr:uid="{3876A83F-CB7E-4360-8A9A-63C546F2D85D}"/>
    <cellStyle name="Vírgula 3 2 2 2 2 4 3 2" xfId="16624" xr:uid="{118FC6E8-E2B3-4017-931C-E8EA57DBE4B9}"/>
    <cellStyle name="Vírgula 3 2 2 2 2 4 4" xfId="10592" xr:uid="{CB1AC899-A76C-44FD-A66B-D1FDFBBB3A85}"/>
    <cellStyle name="Vírgula 3 2 2 2 2 5" xfId="2482" xr:uid="{7384D6AC-966F-4E35-B47A-831C7AEB7F8F}"/>
    <cellStyle name="Vírgula 3 2 2 2 2 5 2" xfId="5561" xr:uid="{202030C0-6019-4C4B-B8A4-D0E103ED5B36}"/>
    <cellStyle name="Vírgula 3 2 2 2 2 5 2 2" xfId="14614" xr:uid="{FB0362C3-4BFE-4A8D-8841-A409DC244987}"/>
    <cellStyle name="Vírgula 3 2 2 2 2 5 3" xfId="8575" xr:uid="{48CF064B-87BF-479C-9C5E-849250382FE8}"/>
    <cellStyle name="Vírgula 3 2 2 2 2 5 3 2" xfId="17628" xr:uid="{E6F038B0-3307-4DE5-91C7-5D75D49082B5}"/>
    <cellStyle name="Vírgula 3 2 2 2 2 5 4" xfId="11596" xr:uid="{90F58385-83C2-4E3E-B233-9C5C00386AB7}"/>
    <cellStyle name="Vírgula 3 2 2 2 2 6" xfId="3552" xr:uid="{C88370B8-386C-4F95-928F-6DAD68E70932}"/>
    <cellStyle name="Vírgula 3 2 2 2 2 6 2" xfId="12605" xr:uid="{E920D1F7-2DDF-4A91-8371-1CADD743E4D4}"/>
    <cellStyle name="Vírgula 3 2 2 2 2 7" xfId="6566" xr:uid="{21EF2035-999F-4B47-94D3-C6A83D6F59A2}"/>
    <cellStyle name="Vírgula 3 2 2 2 2 7 2" xfId="15619" xr:uid="{F257C649-F023-41AB-A5D6-8D11E43ECAA7}"/>
    <cellStyle name="Vírgula 3 2 2 2 2 8" xfId="9586" xr:uid="{F1EB08FB-86E2-4438-822E-0D3383729EB9}"/>
    <cellStyle name="Vírgula 3 2 2 2 3" xfId="1178" xr:uid="{25F7AF42-71EC-46B6-9418-DA298D569D39}"/>
    <cellStyle name="Vírgula 3 2 2 2 3 2" xfId="2182" xr:uid="{381ECC5F-D2C4-4BEE-85C8-8BA9F6CC9CA7}"/>
    <cellStyle name="Vírgula 3 2 2 2 3 2 2" xfId="5261" xr:uid="{1DA2923D-41E5-49EC-88EA-D6A6C099846A}"/>
    <cellStyle name="Vírgula 3 2 2 2 3 2 2 2" xfId="14314" xr:uid="{F429769E-34CA-4AED-B0E9-D355D024CBA0}"/>
    <cellStyle name="Vírgula 3 2 2 2 3 2 3" xfId="8275" xr:uid="{6490AA95-AB32-4CF1-A353-F93E4E72BFDC}"/>
    <cellStyle name="Vírgula 3 2 2 2 3 2 3 2" xfId="17328" xr:uid="{8FC594E4-C499-485D-98BD-0EB003311A5E}"/>
    <cellStyle name="Vírgula 3 2 2 2 3 2 4" xfId="11296" xr:uid="{5B0CDE23-E4AC-4FB8-B562-86C3A27B1C24}"/>
    <cellStyle name="Vírgula 3 2 2 2 3 3" xfId="3186" xr:uid="{2F017414-38CD-42A4-8497-D219DDE6C49E}"/>
    <cellStyle name="Vírgula 3 2 2 2 3 3 2" xfId="6265" xr:uid="{4B31602B-9E57-472C-AFE9-049A4598C102}"/>
    <cellStyle name="Vírgula 3 2 2 2 3 3 2 2" xfId="15318" xr:uid="{0E69B306-4AEA-4C72-8C7B-007AD6624861}"/>
    <cellStyle name="Vírgula 3 2 2 2 3 3 3" xfId="9279" xr:uid="{EB9D2B6C-889D-4D55-9560-FECEC1DB19C0}"/>
    <cellStyle name="Vírgula 3 2 2 2 3 3 3 2" xfId="18332" xr:uid="{953BA723-E548-420A-8AFC-971DBCDBE241}"/>
    <cellStyle name="Vírgula 3 2 2 2 3 3 4" xfId="12300" xr:uid="{2A76F0DD-EFE1-49D6-B74C-49C901D56C28}"/>
    <cellStyle name="Vírgula 3 2 2 2 3 4" xfId="4257" xr:uid="{D9E25993-FBED-4AA8-A83F-98EFBBC9E8CD}"/>
    <cellStyle name="Vírgula 3 2 2 2 3 4 2" xfId="13310" xr:uid="{1D5BFBF5-E4E5-4777-81B6-4FE04A42510B}"/>
    <cellStyle name="Vírgula 3 2 2 2 3 5" xfId="7271" xr:uid="{1D63BD32-8430-4959-A99F-44756166DDA1}"/>
    <cellStyle name="Vírgula 3 2 2 2 3 5 2" xfId="16324" xr:uid="{80A4E8D8-523F-425B-8585-20ACABF63786}"/>
    <cellStyle name="Vírgula 3 2 2 2 3 6" xfId="10292" xr:uid="{DB9AAECB-862D-469B-8DD9-10A5990DE466}"/>
    <cellStyle name="Vírgula 3 2 2 2 4" xfId="1179" xr:uid="{E56FEDCA-14B6-48A7-B382-C0BC00C05523}"/>
    <cellStyle name="Vírgula 3 2 2 2 4 2" xfId="2183" xr:uid="{9DCD9810-17EC-48FF-8691-8AFF24F7F20A}"/>
    <cellStyle name="Vírgula 3 2 2 2 4 2 2" xfId="5262" xr:uid="{2DE85444-537E-4723-85D9-1A0F119A0330}"/>
    <cellStyle name="Vírgula 3 2 2 2 4 2 2 2" xfId="14315" xr:uid="{DB6782CA-D579-4F80-929D-074C7B5487BA}"/>
    <cellStyle name="Vírgula 3 2 2 2 4 2 3" xfId="8276" xr:uid="{BD4342CD-6FE7-4FE0-B3EC-57D5A9F8E174}"/>
    <cellStyle name="Vírgula 3 2 2 2 4 2 3 2" xfId="17329" xr:uid="{62A6330A-437C-4DD9-AB04-54EDE409D464}"/>
    <cellStyle name="Vírgula 3 2 2 2 4 2 4" xfId="11297" xr:uid="{ED6E4EA5-FBBB-48C5-93B1-5310B5129AB5}"/>
    <cellStyle name="Vírgula 3 2 2 2 4 3" xfId="3187" xr:uid="{C8A8CCC2-3C83-4BC3-BD58-A75C32B8E97F}"/>
    <cellStyle name="Vírgula 3 2 2 2 4 3 2" xfId="6266" xr:uid="{905E2570-EEE2-459A-AF20-B7129A084062}"/>
    <cellStyle name="Vírgula 3 2 2 2 4 3 2 2" xfId="15319" xr:uid="{6106AFD0-D6FA-482F-AFAD-586284A09E00}"/>
    <cellStyle name="Vírgula 3 2 2 2 4 3 3" xfId="9280" xr:uid="{8A483891-2800-444B-88B4-65C997F328B9}"/>
    <cellStyle name="Vírgula 3 2 2 2 4 3 3 2" xfId="18333" xr:uid="{62F996AF-33BB-4AE6-85B9-0DEA49B6884C}"/>
    <cellStyle name="Vírgula 3 2 2 2 4 3 4" xfId="12301" xr:uid="{DEF98760-9725-46A0-8DD3-038121443342}"/>
    <cellStyle name="Vírgula 3 2 2 2 4 4" xfId="4258" xr:uid="{4A89C1BA-9F79-4BCB-A046-C3C6432A5937}"/>
    <cellStyle name="Vírgula 3 2 2 2 4 4 2" xfId="13311" xr:uid="{FE541F7C-6184-4634-AFE2-666D315D31C2}"/>
    <cellStyle name="Vírgula 3 2 2 2 4 5" xfId="7272" xr:uid="{8568DAC1-C788-4A0D-8BF8-03AE74B8415A}"/>
    <cellStyle name="Vírgula 3 2 2 2 4 5 2" xfId="16325" xr:uid="{3338A7A7-D3CE-4FCB-9F37-555DCDDA66A6}"/>
    <cellStyle name="Vírgula 3 2 2 2 4 6" xfId="10293" xr:uid="{BAD88456-1971-45B3-A94A-FCB10F88909B}"/>
    <cellStyle name="Vírgula 3 2 2 2 5" xfId="1307" xr:uid="{B0934771-5534-4518-BEB7-12E75DFC87F1}"/>
    <cellStyle name="Vírgula 3 2 2 2 5 2" xfId="4386" xr:uid="{164B6431-3D1D-4FB9-A2B1-0E70F5DA5B85}"/>
    <cellStyle name="Vírgula 3 2 2 2 5 2 2" xfId="13439" xr:uid="{34EC5C78-38FB-4A1E-963F-DCA56D884FF3}"/>
    <cellStyle name="Vírgula 3 2 2 2 5 3" xfId="7400" xr:uid="{2D2CB965-EF4B-4444-971D-E862F0ED2A27}"/>
    <cellStyle name="Vírgula 3 2 2 2 5 3 2" xfId="16453" xr:uid="{F6E6821A-1D23-4ECD-BC94-F432F9C334CA}"/>
    <cellStyle name="Vírgula 3 2 2 2 5 4" xfId="10421" xr:uid="{59BF0852-AD18-4948-B495-AAC8072CBA85}"/>
    <cellStyle name="Vírgula 3 2 2 2 6" xfId="2311" xr:uid="{24308A31-9153-435A-88E3-F6203AAF0432}"/>
    <cellStyle name="Vírgula 3 2 2 2 6 2" xfId="5390" xr:uid="{90DF7768-90FE-4C1D-BC3C-E0162901478A}"/>
    <cellStyle name="Vírgula 3 2 2 2 6 2 2" xfId="14443" xr:uid="{58D02E7C-2855-49CF-AC43-3E403C1CB8BB}"/>
    <cellStyle name="Vírgula 3 2 2 2 6 3" xfId="8404" xr:uid="{5B7F2AEA-997D-4C33-B926-BD216F47DD85}"/>
    <cellStyle name="Vírgula 3 2 2 2 6 3 2" xfId="17457" xr:uid="{33C2380B-8FFB-42AF-B421-119E776A8C81}"/>
    <cellStyle name="Vírgula 3 2 2 2 6 4" xfId="11425" xr:uid="{FD8671A3-C5D6-4065-87BB-C89B45F6E30C}"/>
    <cellStyle name="Vírgula 3 2 2 2 7" xfId="3380" xr:uid="{234B4926-0B51-4B2E-8159-8927BE804987}"/>
    <cellStyle name="Vírgula 3 2 2 2 7 2" xfId="12433" xr:uid="{B201EB8F-0F0C-43A4-BD2B-FAD3ECBA3E6E}"/>
    <cellStyle name="Vírgula 3 2 2 2 8" xfId="6394" xr:uid="{4C138301-B912-4E69-8EAE-B16935F1411D}"/>
    <cellStyle name="Vírgula 3 2 2 2 8 2" xfId="15447" xr:uid="{CAB914F8-84AA-49C8-A582-D2C2B353F7EE}"/>
    <cellStyle name="Vírgula 3 2 2 2 9" xfId="9414" xr:uid="{194AD36F-27B6-4A5B-A3A3-55CAD7308D60}"/>
    <cellStyle name="Vírgula 3 2 2 3" xfId="437" xr:uid="{176E328C-C5AA-4151-9EEA-1220CEB6C06F}"/>
    <cellStyle name="Vírgula 3 2 2 3 2" xfId="1180" xr:uid="{823964D8-51FE-48C9-B746-151C1137A84D}"/>
    <cellStyle name="Vírgula 3 2 2 3 2 2" xfId="2184" xr:uid="{F2985E5B-3C8C-4F74-AD8B-E01A0C207810}"/>
    <cellStyle name="Vírgula 3 2 2 3 2 2 2" xfId="5263" xr:uid="{BB8762BC-1A66-468E-9CE9-5C92FF3F86DB}"/>
    <cellStyle name="Vírgula 3 2 2 3 2 2 2 2" xfId="14316" xr:uid="{404A5794-3343-410F-B9EA-DF38DF05C318}"/>
    <cellStyle name="Vírgula 3 2 2 3 2 2 3" xfId="8277" xr:uid="{8AADDAEA-14CD-4F34-90D2-BFF4E84999E2}"/>
    <cellStyle name="Vírgula 3 2 2 3 2 2 3 2" xfId="17330" xr:uid="{971C43D3-4BEA-44A9-888F-80D576899CF3}"/>
    <cellStyle name="Vírgula 3 2 2 3 2 2 4" xfId="11298" xr:uid="{790E569C-D326-42FC-A010-277C7A905507}"/>
    <cellStyle name="Vírgula 3 2 2 3 2 3" xfId="3188" xr:uid="{5F8DAE85-CC5F-4CF2-B3B7-B093BC53923C}"/>
    <cellStyle name="Vírgula 3 2 2 3 2 3 2" xfId="6267" xr:uid="{21AE7939-BFE4-43BF-8361-E27DE9F6AC6E}"/>
    <cellStyle name="Vírgula 3 2 2 3 2 3 2 2" xfId="15320" xr:uid="{9EF1FE54-1827-4196-B32A-2C0415E27DA3}"/>
    <cellStyle name="Vírgula 3 2 2 3 2 3 3" xfId="9281" xr:uid="{95575C8D-799E-4AC2-8FBF-346980627F18}"/>
    <cellStyle name="Vírgula 3 2 2 3 2 3 3 2" xfId="18334" xr:uid="{3D213AF8-36EB-4001-BA1D-E8B5993862D9}"/>
    <cellStyle name="Vírgula 3 2 2 3 2 3 4" xfId="12302" xr:uid="{13CD95CC-1EC9-45AD-AFAD-2B3FA5E168A4}"/>
    <cellStyle name="Vírgula 3 2 2 3 2 4" xfId="4259" xr:uid="{F191D6B2-C50C-43D0-A266-877B3B53026E}"/>
    <cellStyle name="Vírgula 3 2 2 3 2 4 2" xfId="13312" xr:uid="{C2BA8555-6F67-487C-A28E-BDB0066CA756}"/>
    <cellStyle name="Vírgula 3 2 2 3 2 5" xfId="7273" xr:uid="{6A500126-61A8-41D4-83CF-CE2CF330BCFA}"/>
    <cellStyle name="Vírgula 3 2 2 3 2 5 2" xfId="16326" xr:uid="{FD192F11-0991-48F2-BC3F-A396ABE2E840}"/>
    <cellStyle name="Vírgula 3 2 2 3 2 6" xfId="10294" xr:uid="{194956DF-97A2-461F-836F-32F4AE5973BC}"/>
    <cellStyle name="Vírgula 3 2 2 3 3" xfId="1181" xr:uid="{E05962DB-C80D-4702-9F9B-85C3F9739ECD}"/>
    <cellStyle name="Vírgula 3 2 2 3 3 2" xfId="2185" xr:uid="{FC635AAB-D159-4550-B860-D1001389223D}"/>
    <cellStyle name="Vírgula 3 2 2 3 3 2 2" xfId="5264" xr:uid="{B68038FB-041F-42B4-A78C-72D29D459A4C}"/>
    <cellStyle name="Vírgula 3 2 2 3 3 2 2 2" xfId="14317" xr:uid="{125D8B2B-42E2-4D0F-A28D-4C64174D1D48}"/>
    <cellStyle name="Vírgula 3 2 2 3 3 2 3" xfId="8278" xr:uid="{2D361E1B-458D-439C-B7DB-839D588B2E43}"/>
    <cellStyle name="Vírgula 3 2 2 3 3 2 3 2" xfId="17331" xr:uid="{E2DE10E5-0E43-423A-B510-62C986AEA48C}"/>
    <cellStyle name="Vírgula 3 2 2 3 3 2 4" xfId="11299" xr:uid="{222866A5-77BA-4E7A-8D8A-6904F02EE72F}"/>
    <cellStyle name="Vírgula 3 2 2 3 3 3" xfId="3189" xr:uid="{18C3C281-AE32-4A79-8AA9-23263ABE8886}"/>
    <cellStyle name="Vírgula 3 2 2 3 3 3 2" xfId="6268" xr:uid="{8B37004A-61C0-4752-A0F0-D92591A3E2CB}"/>
    <cellStyle name="Vírgula 3 2 2 3 3 3 2 2" xfId="15321" xr:uid="{E964BCD8-8A16-4C74-A2AC-CE2AFDFB14B8}"/>
    <cellStyle name="Vírgula 3 2 2 3 3 3 3" xfId="9282" xr:uid="{94F90277-1BA5-4696-BED6-976A261EB828}"/>
    <cellStyle name="Vírgula 3 2 2 3 3 3 3 2" xfId="18335" xr:uid="{DAB4BCB1-F7C7-40B6-A437-5433CFA7504D}"/>
    <cellStyle name="Vírgula 3 2 2 3 3 3 4" xfId="12303" xr:uid="{C7097321-0BEC-4F3D-B8C5-558DE04D35F8}"/>
    <cellStyle name="Vírgula 3 2 2 3 3 4" xfId="4260" xr:uid="{6120D5B6-15A1-4F35-B819-AFC77A5AED19}"/>
    <cellStyle name="Vírgula 3 2 2 3 3 4 2" xfId="13313" xr:uid="{DCE546D8-4EF6-4375-8444-BECD91438D0F}"/>
    <cellStyle name="Vírgula 3 2 2 3 3 5" xfId="7274" xr:uid="{516A83A5-1DF6-4766-98C7-B7BBCF214552}"/>
    <cellStyle name="Vírgula 3 2 2 3 3 5 2" xfId="16327" xr:uid="{AD720F1F-D794-4ED0-9945-C3DDC38482F9}"/>
    <cellStyle name="Vírgula 3 2 2 3 3 6" xfId="10295" xr:uid="{27DB9734-33FB-4560-A686-17C9F221020B}"/>
    <cellStyle name="Vírgula 3 2 2 3 4" xfId="1446" xr:uid="{B4365646-9C1E-409B-9B10-FC935EB8C579}"/>
    <cellStyle name="Vírgula 3 2 2 3 4 2" xfId="4525" xr:uid="{B3A51D88-D989-4DBA-8A72-49DDEFD4CFC1}"/>
    <cellStyle name="Vírgula 3 2 2 3 4 2 2" xfId="13578" xr:uid="{DFB5585B-2BB7-4737-AA21-E14FEFECAB4B}"/>
    <cellStyle name="Vírgula 3 2 2 3 4 3" xfId="7539" xr:uid="{0E7CDD94-F9EA-49EC-B7D7-98B8602B4FDD}"/>
    <cellStyle name="Vírgula 3 2 2 3 4 3 2" xfId="16592" xr:uid="{A3D62097-BA18-48B0-93CD-6EF30550DB88}"/>
    <cellStyle name="Vírgula 3 2 2 3 4 4" xfId="10560" xr:uid="{27045B03-2BA5-44A6-9C85-1A39D7CD15AF}"/>
    <cellStyle name="Vírgula 3 2 2 3 5" xfId="2450" xr:uid="{478FC833-6654-4BB3-87A8-C0726FD0E669}"/>
    <cellStyle name="Vírgula 3 2 2 3 5 2" xfId="5529" xr:uid="{4D4A4281-0E34-4E56-BA9C-4CA31AB97FEC}"/>
    <cellStyle name="Vírgula 3 2 2 3 5 2 2" xfId="14582" xr:uid="{E20EC6B6-6CB4-4FAE-BEBB-F04404636243}"/>
    <cellStyle name="Vírgula 3 2 2 3 5 3" xfId="8543" xr:uid="{511D1458-947E-4120-BD79-9C09F4E97E51}"/>
    <cellStyle name="Vírgula 3 2 2 3 5 3 2" xfId="17596" xr:uid="{09889537-6EF2-4CE5-83C9-4E71144BCDDD}"/>
    <cellStyle name="Vírgula 3 2 2 3 5 4" xfId="11564" xr:uid="{78D548F6-882C-4614-9DAA-3247585FCFF6}"/>
    <cellStyle name="Vírgula 3 2 2 3 6" xfId="3520" xr:uid="{5FA773AC-A594-4F4F-9202-BDD83E291E27}"/>
    <cellStyle name="Vírgula 3 2 2 3 6 2" xfId="12573" xr:uid="{7C87BF6C-9891-4F50-84A8-03415236E295}"/>
    <cellStyle name="Vírgula 3 2 2 3 7" xfId="6534" xr:uid="{82E56364-78CC-4331-9D18-BB0286CB371D}"/>
    <cellStyle name="Vírgula 3 2 2 3 7 2" xfId="15587" xr:uid="{125B50C0-A145-4D0A-9356-2168B5D087CE}"/>
    <cellStyle name="Vírgula 3 2 2 3 8" xfId="9554" xr:uid="{D8E7EFFA-043C-43EC-9D28-2D68095E21EA}"/>
    <cellStyle name="Vírgula 3 2 2 4" xfId="1182" xr:uid="{482B459C-C3E6-4368-869C-720D625D384A}"/>
    <cellStyle name="Vírgula 3 2 2 4 2" xfId="2186" xr:uid="{22F72B2B-0610-491A-83F9-48B01D1CED22}"/>
    <cellStyle name="Vírgula 3 2 2 4 2 2" xfId="5265" xr:uid="{927EB4C5-5848-4E27-BB38-1AF254A7E816}"/>
    <cellStyle name="Vírgula 3 2 2 4 2 2 2" xfId="14318" xr:uid="{48E71E73-37C6-400B-8FD3-F54B51566A14}"/>
    <cellStyle name="Vírgula 3 2 2 4 2 3" xfId="8279" xr:uid="{98F4B42F-143C-43DE-B9A5-ADF5CA8DA251}"/>
    <cellStyle name="Vírgula 3 2 2 4 2 3 2" xfId="17332" xr:uid="{6F782135-DF2C-4A85-ABC3-FD33C5A45B91}"/>
    <cellStyle name="Vírgula 3 2 2 4 2 4" xfId="11300" xr:uid="{36F447D1-8AD4-4486-8ADC-1DEE28C90D1B}"/>
    <cellStyle name="Vírgula 3 2 2 4 3" xfId="3190" xr:uid="{19629720-B4ED-4DB1-983D-C9DF486932CA}"/>
    <cellStyle name="Vírgula 3 2 2 4 3 2" xfId="6269" xr:uid="{A613F25F-4CEA-4334-9F5E-D22FB8DA944B}"/>
    <cellStyle name="Vírgula 3 2 2 4 3 2 2" xfId="15322" xr:uid="{8FDFCBB7-4E0D-4722-BD1B-55B6491DB6A9}"/>
    <cellStyle name="Vírgula 3 2 2 4 3 3" xfId="9283" xr:uid="{09E3364C-853E-4E73-B481-AD2B225298CD}"/>
    <cellStyle name="Vírgula 3 2 2 4 3 3 2" xfId="18336" xr:uid="{8A87C4AB-D070-4204-BC17-D7DF9DB13507}"/>
    <cellStyle name="Vírgula 3 2 2 4 3 4" xfId="12304" xr:uid="{ABE49E90-165B-4906-90AD-E44A9335BE9D}"/>
    <cellStyle name="Vírgula 3 2 2 4 4" xfId="4261" xr:uid="{550F9C38-8B87-4F16-AD55-E2472E418FAC}"/>
    <cellStyle name="Vírgula 3 2 2 4 4 2" xfId="13314" xr:uid="{BD773E52-2305-4A21-B347-D4AF4BDF83F9}"/>
    <cellStyle name="Vírgula 3 2 2 4 5" xfId="7275" xr:uid="{1DAA4D97-61CD-4B0E-956C-1A62451EF943}"/>
    <cellStyle name="Vírgula 3 2 2 4 5 2" xfId="16328" xr:uid="{A1619EA5-65DB-465E-906F-E97DA3A186E3}"/>
    <cellStyle name="Vírgula 3 2 2 4 6" xfId="10296" xr:uid="{B9574084-B8F7-4855-8ADC-A758FBED413B}"/>
    <cellStyle name="Vírgula 3 2 2 5" xfId="1183" xr:uid="{D243E592-9AEE-485C-8256-A13359467CA1}"/>
    <cellStyle name="Vírgula 3 2 2 5 2" xfId="2187" xr:uid="{F9A14C6E-15E8-41DB-90EC-7809A38CF824}"/>
    <cellStyle name="Vírgula 3 2 2 5 2 2" xfId="5266" xr:uid="{38623B2A-236B-4422-AE78-080BBEE12A2D}"/>
    <cellStyle name="Vírgula 3 2 2 5 2 2 2" xfId="14319" xr:uid="{57662740-E4A4-43CF-B181-41D3F928AE99}"/>
    <cellStyle name="Vírgula 3 2 2 5 2 3" xfId="8280" xr:uid="{4FC0DDAE-1B14-4C1D-82C8-F5096E881DAE}"/>
    <cellStyle name="Vírgula 3 2 2 5 2 3 2" xfId="17333" xr:uid="{8BEB8672-9C11-4ACB-8FB7-430F388CD413}"/>
    <cellStyle name="Vírgula 3 2 2 5 2 4" xfId="11301" xr:uid="{2CD1F2B2-02CE-468D-95D0-BE8FE481F306}"/>
    <cellStyle name="Vírgula 3 2 2 5 3" xfId="3191" xr:uid="{4DF758EE-53BC-48A0-9364-03CC556FA556}"/>
    <cellStyle name="Vírgula 3 2 2 5 3 2" xfId="6270" xr:uid="{7F286B83-9017-4ED8-8C22-8A7F8CF27048}"/>
    <cellStyle name="Vírgula 3 2 2 5 3 2 2" xfId="15323" xr:uid="{FD684520-CCE2-43D5-9E31-4A59D7F78F19}"/>
    <cellStyle name="Vírgula 3 2 2 5 3 3" xfId="9284" xr:uid="{3734E899-B21B-43C6-A234-C5C7870391B5}"/>
    <cellStyle name="Vírgula 3 2 2 5 3 3 2" xfId="18337" xr:uid="{0459BD5A-938D-49D8-899F-5F4838DA040A}"/>
    <cellStyle name="Vírgula 3 2 2 5 3 4" xfId="12305" xr:uid="{6B2D0C17-5F22-44EF-8A36-D5F491F0C633}"/>
    <cellStyle name="Vírgula 3 2 2 5 4" xfId="4262" xr:uid="{4A474AB8-6751-430B-AF9D-D2DE074EB679}"/>
    <cellStyle name="Vírgula 3 2 2 5 4 2" xfId="13315" xr:uid="{4A2B6088-F581-448F-9797-644DD1D7FE06}"/>
    <cellStyle name="Vírgula 3 2 2 5 5" xfId="7276" xr:uid="{BD765681-2223-4293-B459-4DD1E0A61968}"/>
    <cellStyle name="Vírgula 3 2 2 5 5 2" xfId="16329" xr:uid="{E9736E5B-30F5-4874-AEFA-EC83CB817386}"/>
    <cellStyle name="Vírgula 3 2 2 5 6" xfId="10297" xr:uid="{480A3B7F-9900-4244-965F-96DE7271544E}"/>
    <cellStyle name="Vírgula 3 2 2 6" xfId="1275" xr:uid="{8543F1E5-A156-4FD8-A61A-721C5DA6D72A}"/>
    <cellStyle name="Vírgula 3 2 2 6 2" xfId="4354" xr:uid="{D4042FF2-15D9-4A40-B18F-892FC59D2780}"/>
    <cellStyle name="Vírgula 3 2 2 6 2 2" xfId="13407" xr:uid="{6A016196-3DB4-4078-9580-453DBD8A1090}"/>
    <cellStyle name="Vírgula 3 2 2 6 3" xfId="7368" xr:uid="{26ADA49E-1E9B-4A44-A11A-51CE040D1781}"/>
    <cellStyle name="Vírgula 3 2 2 6 3 2" xfId="16421" xr:uid="{E3930794-8C10-4016-87D5-71511838171D}"/>
    <cellStyle name="Vírgula 3 2 2 6 4" xfId="10389" xr:uid="{B7A2A23B-665E-4ADE-8D0C-2529D12A3107}"/>
    <cellStyle name="Vírgula 3 2 2 7" xfId="2279" xr:uid="{7DB02192-83D4-43F0-B170-04EF8A1A48E8}"/>
    <cellStyle name="Vírgula 3 2 2 7 2" xfId="5358" xr:uid="{73ADE3BF-A21C-4289-A01B-0D85CB733F2A}"/>
    <cellStyle name="Vírgula 3 2 2 7 2 2" xfId="14411" xr:uid="{E65950A5-B0A2-47C2-8AA4-FA935D71AEDA}"/>
    <cellStyle name="Vírgula 3 2 2 7 3" xfId="8372" xr:uid="{27D7DD6D-DCCB-4744-82F1-3AF78EEF55EF}"/>
    <cellStyle name="Vírgula 3 2 2 7 3 2" xfId="17425" xr:uid="{BA4879DE-AC36-464D-9C61-A085728BE043}"/>
    <cellStyle name="Vírgula 3 2 2 7 4" xfId="11393" xr:uid="{63B0C4A1-6E3E-4195-946B-C500B282BABD}"/>
    <cellStyle name="Vírgula 3 2 2 8" xfId="3348" xr:uid="{52829309-6526-49D5-8DEE-B955C5029DDC}"/>
    <cellStyle name="Vírgula 3 2 2 8 2" xfId="12401" xr:uid="{8123EFBC-BF91-4268-90BD-7ECADCC18F5A}"/>
    <cellStyle name="Vírgula 3 2 2 9" xfId="6362" xr:uid="{2D507621-70D5-422D-86B0-13EF98FA261B}"/>
    <cellStyle name="Vírgula 3 2 2 9 2" xfId="15415" xr:uid="{6E3FA1A6-5B2A-4FBF-8B99-A16427348C7E}"/>
    <cellStyle name="Vírgula 3 2 3" xfId="126" xr:uid="{189D55BB-205C-4CC2-91CF-118E12CBC108}"/>
    <cellStyle name="Vírgula 3 2 3 2" xfId="453" xr:uid="{A3265C3D-7E28-4740-944D-4B98DE5C3790}"/>
    <cellStyle name="Vírgula 3 2 3 2 2" xfId="1184" xr:uid="{553CAC65-EFD1-46AA-A774-CAC6E56A7C90}"/>
    <cellStyle name="Vírgula 3 2 3 2 2 2" xfId="2188" xr:uid="{84041EF8-D716-41E8-A962-BA0197CB3AF0}"/>
    <cellStyle name="Vírgula 3 2 3 2 2 2 2" xfId="5267" xr:uid="{CDD4097C-64B9-4C0D-9598-489EBA44796C}"/>
    <cellStyle name="Vírgula 3 2 3 2 2 2 2 2" xfId="14320" xr:uid="{A2FFAAAE-7255-4675-A0A2-8F7F9225E6F0}"/>
    <cellStyle name="Vírgula 3 2 3 2 2 2 3" xfId="8281" xr:uid="{46844A9A-9F9F-44A6-824D-F15FF9DB2A48}"/>
    <cellStyle name="Vírgula 3 2 3 2 2 2 3 2" xfId="17334" xr:uid="{5E0F862F-ABD5-4542-AA6B-970FE138B730}"/>
    <cellStyle name="Vírgula 3 2 3 2 2 2 4" xfId="11302" xr:uid="{D1DE0CEF-550F-424B-8484-D771013F93E4}"/>
    <cellStyle name="Vírgula 3 2 3 2 2 3" xfId="3192" xr:uid="{C8CDCC54-A080-46F4-9C0C-1C06BDB654B1}"/>
    <cellStyle name="Vírgula 3 2 3 2 2 3 2" xfId="6271" xr:uid="{11900684-D39A-42A4-B78B-DA881A9158AE}"/>
    <cellStyle name="Vírgula 3 2 3 2 2 3 2 2" xfId="15324" xr:uid="{1E57908D-FD24-4B35-B0CD-CB1088078619}"/>
    <cellStyle name="Vírgula 3 2 3 2 2 3 3" xfId="9285" xr:uid="{45DD34BC-DA34-443D-BAD9-F57E7DAF958E}"/>
    <cellStyle name="Vírgula 3 2 3 2 2 3 3 2" xfId="18338" xr:uid="{2DF698C2-C180-424E-9FA1-44F4CFC71092}"/>
    <cellStyle name="Vírgula 3 2 3 2 2 3 4" xfId="12306" xr:uid="{19D96276-8A9A-4564-B607-F0DABD960466}"/>
    <cellStyle name="Vírgula 3 2 3 2 2 4" xfId="4263" xr:uid="{50370D84-4E0A-4391-897D-3A62CF1E6994}"/>
    <cellStyle name="Vírgula 3 2 3 2 2 4 2" xfId="13316" xr:uid="{2D136448-F961-42B8-8BF6-C09D0EE4ADF6}"/>
    <cellStyle name="Vírgula 3 2 3 2 2 5" xfId="7277" xr:uid="{5B3DDF05-D1B3-4578-BAF5-6C0AE19F935E}"/>
    <cellStyle name="Vírgula 3 2 3 2 2 5 2" xfId="16330" xr:uid="{ED29F6A9-FA5B-468B-AB8D-895388B3BF6F}"/>
    <cellStyle name="Vírgula 3 2 3 2 2 6" xfId="10298" xr:uid="{738020D8-1A82-4F6E-BB57-0229715CD37C}"/>
    <cellStyle name="Vírgula 3 2 3 2 3" xfId="1185" xr:uid="{FA27EA0A-5F77-4230-A789-EBD2D5627304}"/>
    <cellStyle name="Vírgula 3 2 3 2 3 2" xfId="2189" xr:uid="{F6E8ECDF-2A0D-4860-B2E4-4283CB53ADA4}"/>
    <cellStyle name="Vírgula 3 2 3 2 3 2 2" xfId="5268" xr:uid="{7D22DADA-6755-49AD-B1D1-04018DEFA5CB}"/>
    <cellStyle name="Vírgula 3 2 3 2 3 2 2 2" xfId="14321" xr:uid="{80200174-1D30-4242-9BE7-BD6146993301}"/>
    <cellStyle name="Vírgula 3 2 3 2 3 2 3" xfId="8282" xr:uid="{E45A79CD-7744-40A8-B568-F99385F5D9B2}"/>
    <cellStyle name="Vírgula 3 2 3 2 3 2 3 2" xfId="17335" xr:uid="{709BC89B-6D98-4204-AA97-86F369A46734}"/>
    <cellStyle name="Vírgula 3 2 3 2 3 2 4" xfId="11303" xr:uid="{E9E9FB32-4F5D-4D97-85D9-404FB5B4539F}"/>
    <cellStyle name="Vírgula 3 2 3 2 3 3" xfId="3193" xr:uid="{641E58D6-A7AE-467D-951D-D7C0B27B396D}"/>
    <cellStyle name="Vírgula 3 2 3 2 3 3 2" xfId="6272" xr:uid="{77531CC3-C440-4BCB-861D-353A9C83199B}"/>
    <cellStyle name="Vírgula 3 2 3 2 3 3 2 2" xfId="15325" xr:uid="{9281540A-6D97-4275-A70C-58ECE5A25BAA}"/>
    <cellStyle name="Vírgula 3 2 3 2 3 3 3" xfId="9286" xr:uid="{0617C41C-A8F0-4BC4-AEDF-DFC09123C05A}"/>
    <cellStyle name="Vírgula 3 2 3 2 3 3 3 2" xfId="18339" xr:uid="{71FA8E71-F6FA-4AB5-BE6C-8B5D194F41A2}"/>
    <cellStyle name="Vírgula 3 2 3 2 3 3 4" xfId="12307" xr:uid="{6AC18034-83A8-4E82-BD3F-5C3FC54006AB}"/>
    <cellStyle name="Vírgula 3 2 3 2 3 4" xfId="4264" xr:uid="{EC75B406-3BEE-4C79-9BF6-F1AF07D150B7}"/>
    <cellStyle name="Vírgula 3 2 3 2 3 4 2" xfId="13317" xr:uid="{C92CBC83-4103-4E07-89CE-56CE951FC07B}"/>
    <cellStyle name="Vírgula 3 2 3 2 3 5" xfId="7278" xr:uid="{19BA558A-70A2-4B9F-BD66-277809E76709}"/>
    <cellStyle name="Vírgula 3 2 3 2 3 5 2" xfId="16331" xr:uid="{E0142FD0-3D55-4965-9A00-0B98BC7F6984}"/>
    <cellStyle name="Vírgula 3 2 3 2 3 6" xfId="10299" xr:uid="{BEE436EE-6F50-4997-A4CE-F2D6818E5D13}"/>
    <cellStyle name="Vírgula 3 2 3 2 4" xfId="1462" xr:uid="{26AD14AF-DEF7-4F55-87E7-A9197404B4D7}"/>
    <cellStyle name="Vírgula 3 2 3 2 4 2" xfId="4541" xr:uid="{F3BF6FBB-EB2E-4A29-81E1-E518DDA38205}"/>
    <cellStyle name="Vírgula 3 2 3 2 4 2 2" xfId="13594" xr:uid="{D9721F06-CAF0-4511-B567-FA315C73347A}"/>
    <cellStyle name="Vírgula 3 2 3 2 4 3" xfId="7555" xr:uid="{D061B437-D5A8-4CC9-B19F-29EAE91257B2}"/>
    <cellStyle name="Vírgula 3 2 3 2 4 3 2" xfId="16608" xr:uid="{B6FE4506-7816-474F-9A27-1147233D7E0E}"/>
    <cellStyle name="Vírgula 3 2 3 2 4 4" xfId="10576" xr:uid="{590416C9-F55F-43A8-89F1-4D72D4F568C1}"/>
    <cellStyle name="Vírgula 3 2 3 2 5" xfId="2466" xr:uid="{47748D7C-DC51-482F-8E14-49A4ED8240FB}"/>
    <cellStyle name="Vírgula 3 2 3 2 5 2" xfId="5545" xr:uid="{77465347-FAB0-40C0-8B5F-245B2FF48489}"/>
    <cellStyle name="Vírgula 3 2 3 2 5 2 2" xfId="14598" xr:uid="{27A9E9C1-409E-4E5D-9D7B-DB656A484E17}"/>
    <cellStyle name="Vírgula 3 2 3 2 5 3" xfId="8559" xr:uid="{2AC480E5-5549-45C6-8775-E74B779DA962}"/>
    <cellStyle name="Vírgula 3 2 3 2 5 3 2" xfId="17612" xr:uid="{E817011E-CFCF-4B5D-AB8C-893E04683780}"/>
    <cellStyle name="Vírgula 3 2 3 2 5 4" xfId="11580" xr:uid="{63FC8837-532C-4DD0-9524-D37F9989730E}"/>
    <cellStyle name="Vírgula 3 2 3 2 6" xfId="3536" xr:uid="{0D3D20E0-909B-4045-A07F-DF6E4300D273}"/>
    <cellStyle name="Vírgula 3 2 3 2 6 2" xfId="12589" xr:uid="{BA89DE3F-CDE3-439A-A7DC-383FD0FF1522}"/>
    <cellStyle name="Vírgula 3 2 3 2 7" xfId="6550" xr:uid="{472D6DEC-3413-4F0C-967C-F84863134393}"/>
    <cellStyle name="Vírgula 3 2 3 2 7 2" xfId="15603" xr:uid="{508AE869-7EDD-4F2B-96E2-A74A9309C3A0}"/>
    <cellStyle name="Vírgula 3 2 3 2 8" xfId="9570" xr:uid="{31008DB9-96F8-4875-AC46-4F18A3AE1E58}"/>
    <cellStyle name="Vírgula 3 2 3 3" xfId="1186" xr:uid="{2AB1390C-9FB4-475A-A7EA-F4A4D29B6856}"/>
    <cellStyle name="Vírgula 3 2 3 3 2" xfId="2190" xr:uid="{C5278689-D0FE-48C7-9182-4B363627DA67}"/>
    <cellStyle name="Vírgula 3 2 3 3 2 2" xfId="5269" xr:uid="{41635A98-64BA-4003-9D1A-1EB4E0A85A19}"/>
    <cellStyle name="Vírgula 3 2 3 3 2 2 2" xfId="14322" xr:uid="{3F3756F1-3297-489E-85A8-77EF99F2F0E7}"/>
    <cellStyle name="Vírgula 3 2 3 3 2 3" xfId="8283" xr:uid="{F7F98391-FE32-4DDB-9524-3D0EBC70A562}"/>
    <cellStyle name="Vírgula 3 2 3 3 2 3 2" xfId="17336" xr:uid="{B761BBBB-D47F-4B34-B85A-8D577A983285}"/>
    <cellStyle name="Vírgula 3 2 3 3 2 4" xfId="11304" xr:uid="{9C0C6FE8-F2A1-4B32-9077-E38934FBF8D6}"/>
    <cellStyle name="Vírgula 3 2 3 3 3" xfId="3194" xr:uid="{18153B52-34DC-433C-9630-3D825F6236CA}"/>
    <cellStyle name="Vírgula 3 2 3 3 3 2" xfId="6273" xr:uid="{A7D5EF89-F310-4624-AD3A-F9DA96A4A3AE}"/>
    <cellStyle name="Vírgula 3 2 3 3 3 2 2" xfId="15326" xr:uid="{299A6E81-A22D-40F1-9B25-CC6CC61EA7EF}"/>
    <cellStyle name="Vírgula 3 2 3 3 3 3" xfId="9287" xr:uid="{CFCC6AE0-2180-43B3-B508-F54EBEC20A43}"/>
    <cellStyle name="Vírgula 3 2 3 3 3 3 2" xfId="18340" xr:uid="{1AB6686B-EEB1-4E74-9ED8-C0B6B0FB68D0}"/>
    <cellStyle name="Vírgula 3 2 3 3 3 4" xfId="12308" xr:uid="{CC04FDBB-EAFD-4410-8315-20D13F2C7844}"/>
    <cellStyle name="Vírgula 3 2 3 3 4" xfId="4265" xr:uid="{ED824A0B-5BBE-4CEC-9527-DC2A8606B1B5}"/>
    <cellStyle name="Vírgula 3 2 3 3 4 2" xfId="13318" xr:uid="{29830241-6954-45B8-B78F-CA9B4C919510}"/>
    <cellStyle name="Vírgula 3 2 3 3 5" xfId="7279" xr:uid="{11E85E95-F2A1-4453-AFF4-7D17B353FEF3}"/>
    <cellStyle name="Vírgula 3 2 3 3 5 2" xfId="16332" xr:uid="{A1992575-674F-4773-958F-338258EDD22C}"/>
    <cellStyle name="Vírgula 3 2 3 3 6" xfId="10300" xr:uid="{215E196B-FB51-44FE-B598-AAFC24637C66}"/>
    <cellStyle name="Vírgula 3 2 3 4" xfId="1187" xr:uid="{B37B0564-D379-4B4B-9466-7ECB70924143}"/>
    <cellStyle name="Vírgula 3 2 3 4 2" xfId="2191" xr:uid="{CA0532F1-B5B7-4E1C-8B14-54C727EA143E}"/>
    <cellStyle name="Vírgula 3 2 3 4 2 2" xfId="5270" xr:uid="{526C1BE2-6171-4965-97E3-0D63E634E5C1}"/>
    <cellStyle name="Vírgula 3 2 3 4 2 2 2" xfId="14323" xr:uid="{65EC807F-9705-4E68-A39A-792201646A70}"/>
    <cellStyle name="Vírgula 3 2 3 4 2 3" xfId="8284" xr:uid="{5962E98D-D3BB-42D5-8F0C-161BC2E00219}"/>
    <cellStyle name="Vírgula 3 2 3 4 2 3 2" xfId="17337" xr:uid="{4D433DDF-39DC-4B1B-8FD9-6E6697DE7425}"/>
    <cellStyle name="Vírgula 3 2 3 4 2 4" xfId="11305" xr:uid="{A17BC003-6C62-4AC6-BAC9-5551D73694CC}"/>
    <cellStyle name="Vírgula 3 2 3 4 3" xfId="3195" xr:uid="{8520D973-FDCA-4326-9F50-AB4A30EC08B5}"/>
    <cellStyle name="Vírgula 3 2 3 4 3 2" xfId="6274" xr:uid="{EFEFB58E-13B4-417B-8D30-5E8C030DD353}"/>
    <cellStyle name="Vírgula 3 2 3 4 3 2 2" xfId="15327" xr:uid="{D45D022E-61AE-4ED8-9CC5-CB7334A11D52}"/>
    <cellStyle name="Vírgula 3 2 3 4 3 3" xfId="9288" xr:uid="{7541532D-27B0-49E9-A780-C7719550887A}"/>
    <cellStyle name="Vírgula 3 2 3 4 3 3 2" xfId="18341" xr:uid="{072B2B7F-F5D2-4126-87BF-B75673988744}"/>
    <cellStyle name="Vírgula 3 2 3 4 3 4" xfId="12309" xr:uid="{61D803C5-688D-4B65-A221-8ABA00D3820E}"/>
    <cellStyle name="Vírgula 3 2 3 4 4" xfId="4266" xr:uid="{72BA6452-EC4D-4608-BC83-4998129CDE8F}"/>
    <cellStyle name="Vírgula 3 2 3 4 4 2" xfId="13319" xr:uid="{F9787BC7-05F5-42E6-AE86-3E8DB97076C3}"/>
    <cellStyle name="Vírgula 3 2 3 4 5" xfId="7280" xr:uid="{02490657-EBEB-4815-B486-9DC00D869663}"/>
    <cellStyle name="Vírgula 3 2 3 4 5 2" xfId="16333" xr:uid="{3FA24B0C-5FFB-40F0-B743-6F1E98F32363}"/>
    <cellStyle name="Vírgula 3 2 3 4 6" xfId="10301" xr:uid="{8867309D-99FA-4C71-B00F-8A1120BA9A50}"/>
    <cellStyle name="Vírgula 3 2 3 5" xfId="1291" xr:uid="{5D297395-6D0F-4EB6-AD55-37F81B7A4BCE}"/>
    <cellStyle name="Vírgula 3 2 3 5 2" xfId="4370" xr:uid="{6F903047-EC98-41F2-A984-349812B17DC7}"/>
    <cellStyle name="Vírgula 3 2 3 5 2 2" xfId="13423" xr:uid="{56BEEEB8-B8E6-43CC-9A21-770B8ACE2549}"/>
    <cellStyle name="Vírgula 3 2 3 5 3" xfId="7384" xr:uid="{890729CF-E8FF-43BC-AB4D-839A8018795E}"/>
    <cellStyle name="Vírgula 3 2 3 5 3 2" xfId="16437" xr:uid="{0D2B6193-8A51-4B4D-A536-22364D719D71}"/>
    <cellStyle name="Vírgula 3 2 3 5 4" xfId="10405" xr:uid="{97D1F70B-CF74-4C44-AB8F-D71622C173FA}"/>
    <cellStyle name="Vírgula 3 2 3 6" xfId="2295" xr:uid="{77E24649-AB7C-4425-A7BE-1CDC9DCAD9A6}"/>
    <cellStyle name="Vírgula 3 2 3 6 2" xfId="5374" xr:uid="{3F34340B-349F-4705-8A74-AE059BB2BAE8}"/>
    <cellStyle name="Vírgula 3 2 3 6 2 2" xfId="14427" xr:uid="{D5E3DB95-8E5A-42E4-8D41-FF9B9CD8DF4B}"/>
    <cellStyle name="Vírgula 3 2 3 6 3" xfId="8388" xr:uid="{3BA3E9C4-E12D-4D19-9CF5-2D0686EAAAC7}"/>
    <cellStyle name="Vírgula 3 2 3 6 3 2" xfId="17441" xr:uid="{BF56C4EC-B2CA-479C-9120-6199F77F0CD4}"/>
    <cellStyle name="Vírgula 3 2 3 6 4" xfId="11409" xr:uid="{A96A1FBC-D1B7-4E2D-9FC8-C0A197D1640E}"/>
    <cellStyle name="Vírgula 3 2 3 7" xfId="3364" xr:uid="{B34CDB23-3B82-40EA-8276-52F936F8B491}"/>
    <cellStyle name="Vírgula 3 2 3 7 2" xfId="12417" xr:uid="{99EB674B-D547-473C-9F0B-2F6358507FAB}"/>
    <cellStyle name="Vírgula 3 2 3 8" xfId="6378" xr:uid="{E8E24812-D83B-40D3-89CF-CC1710C53643}"/>
    <cellStyle name="Vírgula 3 2 3 8 2" xfId="15431" xr:uid="{C7938F0B-D139-4F8C-BE4A-081543EF15B9}"/>
    <cellStyle name="Vírgula 3 2 3 9" xfId="9398" xr:uid="{1A676C25-6B58-4443-8649-64E7379D7205}"/>
    <cellStyle name="Vírgula 3 2 4" xfId="421" xr:uid="{7A7C416B-1C3B-44CD-8894-A1B04674DB47}"/>
    <cellStyle name="Vírgula 3 2 4 2" xfId="1188" xr:uid="{4E024A66-2F82-4694-BD3B-14D73F2313DE}"/>
    <cellStyle name="Vírgula 3 2 4 2 2" xfId="2192" xr:uid="{02458582-D6BB-43FE-B7C2-C31046D99312}"/>
    <cellStyle name="Vírgula 3 2 4 2 2 2" xfId="5271" xr:uid="{D060E187-7AD4-4AFC-B212-084B7787E6D7}"/>
    <cellStyle name="Vírgula 3 2 4 2 2 2 2" xfId="14324" xr:uid="{511F7B8B-991E-453D-BC6A-1FD6E57B2BBB}"/>
    <cellStyle name="Vírgula 3 2 4 2 2 3" xfId="8285" xr:uid="{7D2F66E9-E731-4F6A-B152-8453BFA87514}"/>
    <cellStyle name="Vírgula 3 2 4 2 2 3 2" xfId="17338" xr:uid="{8E5E610A-2C7A-4516-8439-FCB268EC2D41}"/>
    <cellStyle name="Vírgula 3 2 4 2 2 4" xfId="11306" xr:uid="{25FF9DDA-4C36-4891-8E9A-076273586575}"/>
    <cellStyle name="Vírgula 3 2 4 2 3" xfId="3196" xr:uid="{60681DAB-CB28-4462-9246-D1153152C777}"/>
    <cellStyle name="Vírgula 3 2 4 2 3 2" xfId="6275" xr:uid="{01C431EE-C5A6-4E57-A5D5-E305E2CC9013}"/>
    <cellStyle name="Vírgula 3 2 4 2 3 2 2" xfId="15328" xr:uid="{D524A689-3EF5-4FD5-BB03-0ED54B2011D5}"/>
    <cellStyle name="Vírgula 3 2 4 2 3 3" xfId="9289" xr:uid="{17D18CCF-6727-4E25-8C29-18D271064194}"/>
    <cellStyle name="Vírgula 3 2 4 2 3 3 2" xfId="18342" xr:uid="{1AB03C77-A926-47B2-AEF2-8083342EC895}"/>
    <cellStyle name="Vírgula 3 2 4 2 3 4" xfId="12310" xr:uid="{732A8ABC-4FE7-444A-AACF-D7401D046451}"/>
    <cellStyle name="Vírgula 3 2 4 2 4" xfId="4267" xr:uid="{D91B7763-BFBB-4B7A-A120-E37D3A2AD784}"/>
    <cellStyle name="Vírgula 3 2 4 2 4 2" xfId="13320" xr:uid="{80E98483-0BE3-4AA5-8EAE-7541873E3A45}"/>
    <cellStyle name="Vírgula 3 2 4 2 5" xfId="7281" xr:uid="{4F73203C-0F23-4E83-A967-94DA509C4485}"/>
    <cellStyle name="Vírgula 3 2 4 2 5 2" xfId="16334" xr:uid="{39230D96-DFE6-4ECB-BB0C-05F46671F714}"/>
    <cellStyle name="Vírgula 3 2 4 2 6" xfId="10302" xr:uid="{E58DC6A5-D836-4160-8B7A-550CA2E8F7B5}"/>
    <cellStyle name="Vírgula 3 2 4 3" xfId="1189" xr:uid="{8E0749B9-76C0-42D8-A379-E43C2FA2DA58}"/>
    <cellStyle name="Vírgula 3 2 4 3 2" xfId="2193" xr:uid="{0D43F2AB-3F4B-4F9E-B396-CC8C0291E01C}"/>
    <cellStyle name="Vírgula 3 2 4 3 2 2" xfId="5272" xr:uid="{8A6CBF69-C437-4F37-B811-D33726785F34}"/>
    <cellStyle name="Vírgula 3 2 4 3 2 2 2" xfId="14325" xr:uid="{8AB045C0-A341-453F-8C2C-77D5D925DBFA}"/>
    <cellStyle name="Vírgula 3 2 4 3 2 3" xfId="8286" xr:uid="{963D8BF5-B989-4F1E-B085-3642C16A3406}"/>
    <cellStyle name="Vírgula 3 2 4 3 2 3 2" xfId="17339" xr:uid="{4FE23FB9-18EE-4029-AA52-93AF83FF4876}"/>
    <cellStyle name="Vírgula 3 2 4 3 2 4" xfId="11307" xr:uid="{0E63B488-FC56-4BA5-9965-424380AAC39B}"/>
    <cellStyle name="Vírgula 3 2 4 3 3" xfId="3197" xr:uid="{9A8A27A0-B4C5-44AF-BAE5-DEB0BEFAA2B1}"/>
    <cellStyle name="Vírgula 3 2 4 3 3 2" xfId="6276" xr:uid="{8AD3AB54-54A2-42D9-ACC4-544BC3A00347}"/>
    <cellStyle name="Vírgula 3 2 4 3 3 2 2" xfId="15329" xr:uid="{919CCCBD-406B-4F23-913A-11EC9DFAB411}"/>
    <cellStyle name="Vírgula 3 2 4 3 3 3" xfId="9290" xr:uid="{41007F85-CBC3-4440-A2AF-83A7878B5EC6}"/>
    <cellStyle name="Vírgula 3 2 4 3 3 3 2" xfId="18343" xr:uid="{069A32F5-4737-4FB7-8DA8-B9EFAEA9D980}"/>
    <cellStyle name="Vírgula 3 2 4 3 3 4" xfId="12311" xr:uid="{E4ADFCC0-0088-4DB0-ABF0-DC8779F76B8D}"/>
    <cellStyle name="Vírgula 3 2 4 3 4" xfId="4268" xr:uid="{6C77C42D-F396-4658-98F6-A7954C1BF612}"/>
    <cellStyle name="Vírgula 3 2 4 3 4 2" xfId="13321" xr:uid="{0FF7C14C-E22B-456D-8D7A-FDACFF9B56BF}"/>
    <cellStyle name="Vírgula 3 2 4 3 5" xfId="7282" xr:uid="{E25C67DD-F8B1-422D-A54B-A9A50EB67A0B}"/>
    <cellStyle name="Vírgula 3 2 4 3 5 2" xfId="16335" xr:uid="{0C4341A9-0565-47F8-8CE8-8AC2F5B899D8}"/>
    <cellStyle name="Vírgula 3 2 4 3 6" xfId="10303" xr:uid="{4FF67F09-37F0-42E2-B9A7-B03AF3308DA5}"/>
    <cellStyle name="Vírgula 3 2 4 4" xfId="1430" xr:uid="{37A914CD-3781-4FF4-A918-36D92126369F}"/>
    <cellStyle name="Vírgula 3 2 4 4 2" xfId="4509" xr:uid="{B64E10E6-2427-4386-9197-30CD4D3242E3}"/>
    <cellStyle name="Vírgula 3 2 4 4 2 2" xfId="13562" xr:uid="{A21246B4-5CD5-4836-ADA7-852CBB50546C}"/>
    <cellStyle name="Vírgula 3 2 4 4 3" xfId="7523" xr:uid="{EED0832F-EEB7-424E-92FC-7E873400FA34}"/>
    <cellStyle name="Vírgula 3 2 4 4 3 2" xfId="16576" xr:uid="{565CD84E-B304-498F-89DA-E01D12E51059}"/>
    <cellStyle name="Vírgula 3 2 4 4 4" xfId="10544" xr:uid="{70FE81D8-D39C-4E80-B00F-E949E846A05B}"/>
    <cellStyle name="Vírgula 3 2 4 5" xfId="2434" xr:uid="{70526A35-6F06-4942-91DC-A58357CE9C59}"/>
    <cellStyle name="Vírgula 3 2 4 5 2" xfId="5513" xr:uid="{CA2ED6B9-858C-4666-9A5F-0535AD45BD43}"/>
    <cellStyle name="Vírgula 3 2 4 5 2 2" xfId="14566" xr:uid="{F966CC24-3008-4A02-B410-60A85C68BA89}"/>
    <cellStyle name="Vírgula 3 2 4 5 3" xfId="8527" xr:uid="{1ED99FCD-656E-4DAE-A464-2C350D86F85B}"/>
    <cellStyle name="Vírgula 3 2 4 5 3 2" xfId="17580" xr:uid="{2081F182-326F-4534-BD2A-0FE81F5A02E7}"/>
    <cellStyle name="Vírgula 3 2 4 5 4" xfId="11548" xr:uid="{1F609C52-4151-4EC9-9D6E-F9308EE9F57E}"/>
    <cellStyle name="Vírgula 3 2 4 6" xfId="3504" xr:uid="{0E6EAA16-FD9E-4552-8E84-90EE6F3D21E9}"/>
    <cellStyle name="Vírgula 3 2 4 6 2" xfId="12557" xr:uid="{0EF0BA21-4217-4950-AD1C-2265A31F4AB4}"/>
    <cellStyle name="Vírgula 3 2 4 7" xfId="6518" xr:uid="{A26C29C3-7D1D-4CFF-BB89-8E4FF3430B0D}"/>
    <cellStyle name="Vírgula 3 2 4 7 2" xfId="15571" xr:uid="{7614A5AD-D3AE-47AE-B756-C9B3A0C95883}"/>
    <cellStyle name="Vírgula 3 2 4 8" xfId="9538" xr:uid="{98A47321-929A-4BFA-A7CB-97C77DF17B24}"/>
    <cellStyle name="Vírgula 3 2 5" xfId="393" xr:uid="{0830D419-C4AF-4AEA-911E-113B181EA7DE}"/>
    <cellStyle name="Vírgula 3 2 5 2" xfId="1190" xr:uid="{1AC76D74-6635-446C-88E5-20882D1D3CA4}"/>
    <cellStyle name="Vírgula 3 2 5 2 2" xfId="2194" xr:uid="{74A72A2F-1DCB-4105-B2C4-329395EDD829}"/>
    <cellStyle name="Vírgula 3 2 5 2 2 2" xfId="5273" xr:uid="{6A1ADEB3-DCAA-46A9-85B1-193D624CD1F9}"/>
    <cellStyle name="Vírgula 3 2 5 2 2 2 2" xfId="14326" xr:uid="{D09A236C-F822-40B6-8750-8CF27A132DAF}"/>
    <cellStyle name="Vírgula 3 2 5 2 2 3" xfId="8287" xr:uid="{2C0977CA-C3AA-4BA0-9964-68ECBB780B40}"/>
    <cellStyle name="Vírgula 3 2 5 2 2 3 2" xfId="17340" xr:uid="{D1F55597-041A-429E-9034-54397179768F}"/>
    <cellStyle name="Vírgula 3 2 5 2 2 4" xfId="11308" xr:uid="{CF6BEFD9-84FC-4F81-8A1D-CDAF7A2E19F3}"/>
    <cellStyle name="Vírgula 3 2 5 2 3" xfId="3198" xr:uid="{20C9A3E1-028C-4085-9010-3374F8A99C2E}"/>
    <cellStyle name="Vírgula 3 2 5 2 3 2" xfId="6277" xr:uid="{CA990A51-FC4D-49F7-AE79-F4388D391227}"/>
    <cellStyle name="Vírgula 3 2 5 2 3 2 2" xfId="15330" xr:uid="{02686E67-9708-480F-8DC6-CDA2CC12E46F}"/>
    <cellStyle name="Vírgula 3 2 5 2 3 3" xfId="9291" xr:uid="{A597CF94-C37A-4B88-95C6-DC38D1977C1F}"/>
    <cellStyle name="Vírgula 3 2 5 2 3 3 2" xfId="18344" xr:uid="{5579439C-BD6B-4362-B148-15AB72180D96}"/>
    <cellStyle name="Vírgula 3 2 5 2 3 4" xfId="12312" xr:uid="{7E2BDBBA-DC42-4E2E-9DD5-9CCB8EB7EEA9}"/>
    <cellStyle name="Vírgula 3 2 5 2 4" xfId="4269" xr:uid="{DE9545C6-E38D-4726-97F6-DE8246390540}"/>
    <cellStyle name="Vírgula 3 2 5 2 4 2" xfId="13322" xr:uid="{C082FC72-95C5-430D-A2F5-6089BC6B5170}"/>
    <cellStyle name="Vírgula 3 2 5 2 5" xfId="7283" xr:uid="{16301795-57AE-418C-A1A3-2B7D30397FEF}"/>
    <cellStyle name="Vírgula 3 2 5 2 5 2" xfId="16336" xr:uid="{304E7FB1-FA79-483A-9699-AE8B215FEFAB}"/>
    <cellStyle name="Vírgula 3 2 5 2 6" xfId="10304" xr:uid="{A3DADC6B-D8F2-4FB5-AD60-C293AF32E4CD}"/>
    <cellStyle name="Vírgula 3 2 5 3" xfId="1191" xr:uid="{A343DF95-BF04-4B21-B749-D79DB9C25979}"/>
    <cellStyle name="Vírgula 3 2 5 3 2" xfId="2195" xr:uid="{7465FCEB-3529-41F3-9D23-88E41261B0DD}"/>
    <cellStyle name="Vírgula 3 2 5 3 2 2" xfId="5274" xr:uid="{2FC861BE-3F86-4663-B0F9-D9E9511D4D6F}"/>
    <cellStyle name="Vírgula 3 2 5 3 2 2 2" xfId="14327" xr:uid="{C8742A9C-E6F9-4D83-A45F-007314279B97}"/>
    <cellStyle name="Vírgula 3 2 5 3 2 3" xfId="8288" xr:uid="{EB5006FD-AD56-4086-8059-D542B7D75DC0}"/>
    <cellStyle name="Vírgula 3 2 5 3 2 3 2" xfId="17341" xr:uid="{DC4F6CF4-C4C5-4028-8152-FD25438B1D5D}"/>
    <cellStyle name="Vírgula 3 2 5 3 2 4" xfId="11309" xr:uid="{13A886C5-B1C8-4B67-8A98-74BD0CE5B2C5}"/>
    <cellStyle name="Vírgula 3 2 5 3 3" xfId="3199" xr:uid="{36939249-3A78-4555-AF3D-9804148761EF}"/>
    <cellStyle name="Vírgula 3 2 5 3 3 2" xfId="6278" xr:uid="{13A6BC0C-BD6A-4053-A96A-E2B4790B1DAA}"/>
    <cellStyle name="Vírgula 3 2 5 3 3 2 2" xfId="15331" xr:uid="{2763422A-E5C2-4981-888A-DFF204C56B62}"/>
    <cellStyle name="Vírgula 3 2 5 3 3 3" xfId="9292" xr:uid="{D443C59D-5559-4B0E-8A96-B35863268CF0}"/>
    <cellStyle name="Vírgula 3 2 5 3 3 3 2" xfId="18345" xr:uid="{27F574F1-D99D-4662-86A8-C083FC5BDD9B}"/>
    <cellStyle name="Vírgula 3 2 5 3 3 4" xfId="12313" xr:uid="{38A879A2-B4A3-4E82-AD52-09A262D3B288}"/>
    <cellStyle name="Vírgula 3 2 5 3 4" xfId="4270" xr:uid="{0DAC8B8A-CC49-4B01-B57B-8AC9E3B2943B}"/>
    <cellStyle name="Vírgula 3 2 5 3 4 2" xfId="13323" xr:uid="{C345BED5-C152-48E2-AD73-5B43CCA92D8C}"/>
    <cellStyle name="Vírgula 3 2 5 3 5" xfId="7284" xr:uid="{D6390D59-3C45-451D-8914-CEF2588D607E}"/>
    <cellStyle name="Vírgula 3 2 5 3 5 2" xfId="16337" xr:uid="{2883AE2D-92C9-4AEA-871A-65441C32ACA7}"/>
    <cellStyle name="Vírgula 3 2 5 3 6" xfId="10305" xr:uid="{35877872-B732-4F57-8618-CDE86F747AED}"/>
    <cellStyle name="Vírgula 3 2 5 4" xfId="1411" xr:uid="{44D04C15-9A78-4366-BFF5-DA55DA87E237}"/>
    <cellStyle name="Vírgula 3 2 5 4 2" xfId="4490" xr:uid="{A686AA92-276D-4913-B1D7-F132946E77E8}"/>
    <cellStyle name="Vírgula 3 2 5 4 2 2" xfId="13543" xr:uid="{CD924280-84CC-44B5-AD6D-F20694C97998}"/>
    <cellStyle name="Vírgula 3 2 5 4 3" xfId="7504" xr:uid="{449BB9C4-B11F-4D64-9C2C-8EC2BEB6A5B9}"/>
    <cellStyle name="Vírgula 3 2 5 4 3 2" xfId="16557" xr:uid="{7274D17D-EABE-406C-B3CA-4A35D6DBE80B}"/>
    <cellStyle name="Vírgula 3 2 5 4 4" xfId="10525" xr:uid="{0E826183-355B-4505-90D1-06C0DA64A707}"/>
    <cellStyle name="Vírgula 3 2 5 5" xfId="2415" xr:uid="{C2D36E2D-654C-4C01-BE29-618F38A7CB94}"/>
    <cellStyle name="Vírgula 3 2 5 5 2" xfId="5494" xr:uid="{256ED014-5B7E-4EB9-8730-8D7EA41264CD}"/>
    <cellStyle name="Vírgula 3 2 5 5 2 2" xfId="14547" xr:uid="{A42FE16E-7D64-4985-8447-2E0CD93777F2}"/>
    <cellStyle name="Vírgula 3 2 5 5 3" xfId="8508" xr:uid="{66B50965-9886-4E55-9A5B-CF734BA6EF16}"/>
    <cellStyle name="Vírgula 3 2 5 5 3 2" xfId="17561" xr:uid="{6117B1F6-CE57-4E28-9852-624FB866A3B7}"/>
    <cellStyle name="Vírgula 3 2 5 5 4" xfId="11529" xr:uid="{79975649-5578-4887-9C02-B9E7382879F6}"/>
    <cellStyle name="Vírgula 3 2 5 6" xfId="3485" xr:uid="{0412EBD6-9546-4CD0-8B08-E77CF35E9F17}"/>
    <cellStyle name="Vírgula 3 2 5 6 2" xfId="12538" xr:uid="{CBFB3AC2-935C-46ED-BE53-4AFAAC141073}"/>
    <cellStyle name="Vírgula 3 2 5 7" xfId="6499" xr:uid="{48AA87A1-9DD7-4BBB-A092-79454BE29CE0}"/>
    <cellStyle name="Vírgula 3 2 5 7 2" xfId="15552" xr:uid="{92897C5B-CCBC-486E-BD8F-DB99881CBD18}"/>
    <cellStyle name="Vírgula 3 2 5 8" xfId="9519" xr:uid="{FE396FD0-FE7C-40D3-9668-9A88D326DD92}"/>
    <cellStyle name="Vírgula 3 2 6" xfId="1192" xr:uid="{87149155-C446-4AAD-86CF-FF5F06D3E7EC}"/>
    <cellStyle name="Vírgula 3 2 6 2" xfId="2196" xr:uid="{CF025C37-8FFE-4C70-AB4C-BB91E1D692E1}"/>
    <cellStyle name="Vírgula 3 2 6 2 2" xfId="5275" xr:uid="{C15BEF2C-74A2-44A4-988E-45BDE0043A5A}"/>
    <cellStyle name="Vírgula 3 2 6 2 2 2" xfId="14328" xr:uid="{15A6B9B0-B3EA-49FB-8E6E-6275A7BA5D81}"/>
    <cellStyle name="Vírgula 3 2 6 2 3" xfId="8289" xr:uid="{45ECA770-F020-4EA3-AA04-DBE0EE264AFC}"/>
    <cellStyle name="Vírgula 3 2 6 2 3 2" xfId="17342" xr:uid="{5A246EFF-95D7-4B6C-BB5E-F6F7063AFA9D}"/>
    <cellStyle name="Vírgula 3 2 6 2 4" xfId="11310" xr:uid="{E59B82D2-7801-4771-A796-C8217B9A9252}"/>
    <cellStyle name="Vírgula 3 2 6 3" xfId="3200" xr:uid="{FD3924F8-18AE-4430-90EA-3A3A0912417B}"/>
    <cellStyle name="Vírgula 3 2 6 3 2" xfId="6279" xr:uid="{DBD5CE12-908E-4C06-AA18-CD2A6BDCD20F}"/>
    <cellStyle name="Vírgula 3 2 6 3 2 2" xfId="15332" xr:uid="{FC947769-2DE4-47D4-8565-FD898FC27D01}"/>
    <cellStyle name="Vírgula 3 2 6 3 3" xfId="9293" xr:uid="{38460E62-3F82-47EB-8E7B-60D9F5601D83}"/>
    <cellStyle name="Vírgula 3 2 6 3 3 2" xfId="18346" xr:uid="{A0653A90-6F58-4DF5-9EA0-23639553DC4B}"/>
    <cellStyle name="Vírgula 3 2 6 3 4" xfId="12314" xr:uid="{9C9638F4-05A7-40F3-B8A0-E4588A7A3125}"/>
    <cellStyle name="Vírgula 3 2 6 4" xfId="4271" xr:uid="{C399C869-7FCD-482F-85A2-F3AA04AD6D2C}"/>
    <cellStyle name="Vírgula 3 2 6 4 2" xfId="13324" xr:uid="{DD8A1114-5A02-45DB-9F19-532931821797}"/>
    <cellStyle name="Vírgula 3 2 6 5" xfId="7285" xr:uid="{C2334671-3830-4A14-BA90-01E3C4D0DB44}"/>
    <cellStyle name="Vírgula 3 2 6 5 2" xfId="16338" xr:uid="{1EE61558-9871-4769-B58A-EEFBED6A0DFA}"/>
    <cellStyle name="Vírgula 3 2 6 6" xfId="10306" xr:uid="{0C9C7E5B-89E6-483C-97A0-5BE138110428}"/>
    <cellStyle name="Vírgula 3 2 7" xfId="1193" xr:uid="{45430814-8D7B-4433-B606-7CB63CC6D8DE}"/>
    <cellStyle name="Vírgula 3 2 7 2" xfId="2197" xr:uid="{EE2017DA-00AF-4762-A6B2-F3A1E1CB8097}"/>
    <cellStyle name="Vírgula 3 2 7 2 2" xfId="5276" xr:uid="{9D5CF287-CE67-41E9-B866-04EB5527EE6D}"/>
    <cellStyle name="Vírgula 3 2 7 2 2 2" xfId="14329" xr:uid="{2987A822-C34E-421B-B5F9-0551E8386305}"/>
    <cellStyle name="Vírgula 3 2 7 2 3" xfId="8290" xr:uid="{FB5C1CFD-8859-4649-A0AB-57500DACC638}"/>
    <cellStyle name="Vírgula 3 2 7 2 3 2" xfId="17343" xr:uid="{17B13080-6C25-464D-A3D1-8F2095161E61}"/>
    <cellStyle name="Vírgula 3 2 7 2 4" xfId="11311" xr:uid="{EE058433-DFEC-4C3A-9EAD-4F1E11347332}"/>
    <cellStyle name="Vírgula 3 2 7 3" xfId="3201" xr:uid="{F734C42C-B639-42ED-BD74-D394F92B6062}"/>
    <cellStyle name="Vírgula 3 2 7 3 2" xfId="6280" xr:uid="{55A514B2-1CF5-4FC2-9D25-579B6E1319CC}"/>
    <cellStyle name="Vírgula 3 2 7 3 2 2" xfId="15333" xr:uid="{D0E32C43-9554-4E36-8B52-D8562D7FF3E7}"/>
    <cellStyle name="Vírgula 3 2 7 3 3" xfId="9294" xr:uid="{8F419E0E-A60E-4E1B-88D8-A3A6681261A9}"/>
    <cellStyle name="Vírgula 3 2 7 3 3 2" xfId="18347" xr:uid="{349EE310-78B2-440E-B2A2-2B0A822FD9AF}"/>
    <cellStyle name="Vírgula 3 2 7 3 4" xfId="12315" xr:uid="{397D84C6-04AB-46FB-8D7C-44872A5C53BE}"/>
    <cellStyle name="Vírgula 3 2 7 4" xfId="4272" xr:uid="{4ADB5DE7-9DE5-4D1B-99CF-8A8B03F40DAF}"/>
    <cellStyle name="Vírgula 3 2 7 4 2" xfId="13325" xr:uid="{6E13069E-333A-45BE-85B6-390AF8113C94}"/>
    <cellStyle name="Vírgula 3 2 7 5" xfId="7286" xr:uid="{EE720775-8E56-471B-BCF7-BF8649863138}"/>
    <cellStyle name="Vírgula 3 2 7 5 2" xfId="16339" xr:uid="{02B0940C-A50C-4B8B-8322-05DB2A1BE586}"/>
    <cellStyle name="Vírgula 3 2 7 6" xfId="10307" xr:uid="{73687837-75C5-4C77-B8FF-AF2B890A07FA}"/>
    <cellStyle name="Vírgula 3 2 8" xfId="1259" xr:uid="{77957986-DC71-4E7A-8C24-592CC55AC134}"/>
    <cellStyle name="Vírgula 3 2 8 2" xfId="4338" xr:uid="{4DC9914C-6A21-4D03-AE87-A90EEEBC5B6A}"/>
    <cellStyle name="Vírgula 3 2 8 2 2" xfId="13391" xr:uid="{39BAC538-2D56-42C9-AAE1-B26A88FC0393}"/>
    <cellStyle name="Vírgula 3 2 8 3" xfId="7352" xr:uid="{DCDC6025-A8AE-44A3-9E58-0359D934588D}"/>
    <cellStyle name="Vírgula 3 2 8 3 2" xfId="16405" xr:uid="{E45360A2-9D26-4706-AC12-5A908F5405DD}"/>
    <cellStyle name="Vírgula 3 2 8 4" xfId="10373" xr:uid="{975855CE-84C0-4261-AC1B-FB9CD06E5B6F}"/>
    <cellStyle name="Vírgula 3 2 9" xfId="2263" xr:uid="{26C4F574-53B9-473C-B86A-7DDA9C1B09E3}"/>
    <cellStyle name="Vírgula 3 2 9 2" xfId="5342" xr:uid="{D3F5F741-E2FF-4B7A-9F0C-5D4C1AA49C38}"/>
    <cellStyle name="Vírgula 3 2 9 2 2" xfId="14395" xr:uid="{3D8FF2C4-9543-4F4E-90E0-39455C4300E8}"/>
    <cellStyle name="Vírgula 3 2 9 3" xfId="8356" xr:uid="{6B1D8B91-FF09-4F63-A8F0-D792C48DEDD0}"/>
    <cellStyle name="Vírgula 3 2 9 3 2" xfId="17409" xr:uid="{F2C09E1D-2CF8-4D49-A88E-1FCEFF882518}"/>
    <cellStyle name="Vírgula 3 2 9 4" xfId="11377" xr:uid="{36D6E188-47D6-4DD9-B850-024145D3C29E}"/>
    <cellStyle name="Vírgula 3 3" xfId="102" xr:uid="{C3D3A978-38B8-4473-A076-0B4B22B6A1CE}"/>
    <cellStyle name="Vírgula 3 3 10" xfId="6354" xr:uid="{B648409E-1746-46E0-95ED-0FC108B3DCB1}"/>
    <cellStyle name="Vírgula 3 3 10 2" xfId="15407" xr:uid="{D672B176-285D-45F4-9CEB-540A9B2B622C}"/>
    <cellStyle name="Vírgula 3 3 11" xfId="9374" xr:uid="{1C1F06AE-1A19-4811-A25F-8214E55BA048}"/>
    <cellStyle name="Vírgula 3 3 2" xfId="134" xr:uid="{BA72B7C0-18B6-4034-A903-4B09F4C7DCA3}"/>
    <cellStyle name="Vírgula 3 3 2 2" xfId="461" xr:uid="{F098D72A-A417-4E99-AAFE-E16F0D12EE8A}"/>
    <cellStyle name="Vírgula 3 3 2 2 2" xfId="1194" xr:uid="{883BA397-8CEC-4690-B80F-C480379AA287}"/>
    <cellStyle name="Vírgula 3 3 2 2 2 2" xfId="2198" xr:uid="{CC882577-C1AC-44E6-B072-ABD857A93EF0}"/>
    <cellStyle name="Vírgula 3 3 2 2 2 2 2" xfId="5277" xr:uid="{64FDB0C2-DD08-455E-AFB4-449A6A3E52F5}"/>
    <cellStyle name="Vírgula 3 3 2 2 2 2 2 2" xfId="14330" xr:uid="{187CFB2C-C65D-402A-ABEF-7CEB28A33B8D}"/>
    <cellStyle name="Vírgula 3 3 2 2 2 2 3" xfId="8291" xr:uid="{58CBC4A9-88BF-4B0B-940A-85CD61FFBDE4}"/>
    <cellStyle name="Vírgula 3 3 2 2 2 2 3 2" xfId="17344" xr:uid="{4545B59B-DD79-463C-9346-0512436EBFE9}"/>
    <cellStyle name="Vírgula 3 3 2 2 2 2 4" xfId="11312" xr:uid="{0E17E2D6-D773-4D2E-A578-99FD4F74A404}"/>
    <cellStyle name="Vírgula 3 3 2 2 2 3" xfId="3202" xr:uid="{0D314E05-29FD-4234-8424-A97D8737116E}"/>
    <cellStyle name="Vírgula 3 3 2 2 2 3 2" xfId="6281" xr:uid="{6B3D0342-2C06-44BB-A039-F2332A92FBB6}"/>
    <cellStyle name="Vírgula 3 3 2 2 2 3 2 2" xfId="15334" xr:uid="{599534D0-1CBD-49E1-BC17-76924FF46249}"/>
    <cellStyle name="Vírgula 3 3 2 2 2 3 3" xfId="9295" xr:uid="{B649F502-FF32-4DB2-8C25-9CA19C40F604}"/>
    <cellStyle name="Vírgula 3 3 2 2 2 3 3 2" xfId="18348" xr:uid="{27565FC6-574B-4B0C-BB6A-A4C9F8564CA4}"/>
    <cellStyle name="Vírgula 3 3 2 2 2 3 4" xfId="12316" xr:uid="{5328286E-4A8B-455A-AE1D-D15D3D7E50B9}"/>
    <cellStyle name="Vírgula 3 3 2 2 2 4" xfId="4273" xr:uid="{544746D9-7544-4A8B-949A-81444FF42297}"/>
    <cellStyle name="Vírgula 3 3 2 2 2 4 2" xfId="13326" xr:uid="{629F7810-2ED8-41C0-AC6C-9864978692E0}"/>
    <cellStyle name="Vírgula 3 3 2 2 2 5" xfId="7287" xr:uid="{7B5B7259-04FF-4933-835C-1D6FA6DDFA18}"/>
    <cellStyle name="Vírgula 3 3 2 2 2 5 2" xfId="16340" xr:uid="{A2385842-7E41-4A17-B571-C1296801904E}"/>
    <cellStyle name="Vírgula 3 3 2 2 2 6" xfId="10308" xr:uid="{8ACE6C97-9709-4063-9FF2-5216085AE573}"/>
    <cellStyle name="Vírgula 3 3 2 2 3" xfId="1195" xr:uid="{1456A560-5724-4372-A137-A3E090BB661D}"/>
    <cellStyle name="Vírgula 3 3 2 2 3 2" xfId="2199" xr:uid="{AE22AEF9-978E-403A-9C43-1C3EFA28D867}"/>
    <cellStyle name="Vírgula 3 3 2 2 3 2 2" xfId="5278" xr:uid="{82E09C4C-6ED4-4426-9AA3-E57476DF91C0}"/>
    <cellStyle name="Vírgula 3 3 2 2 3 2 2 2" xfId="14331" xr:uid="{C17AB8D8-E7A3-446C-98E0-559EFDDA133D}"/>
    <cellStyle name="Vírgula 3 3 2 2 3 2 3" xfId="8292" xr:uid="{C7C32BA9-FA11-4D70-ABB3-D7BD8DBDB7E8}"/>
    <cellStyle name="Vírgula 3 3 2 2 3 2 3 2" xfId="17345" xr:uid="{CD732350-E8AA-4ECE-B308-51360EA3DBDD}"/>
    <cellStyle name="Vírgula 3 3 2 2 3 2 4" xfId="11313" xr:uid="{21BD824F-B593-4766-A7DC-AFAA17C48904}"/>
    <cellStyle name="Vírgula 3 3 2 2 3 3" xfId="3203" xr:uid="{76C68FA2-A178-4C01-8AD2-FB684D9B7E43}"/>
    <cellStyle name="Vírgula 3 3 2 2 3 3 2" xfId="6282" xr:uid="{C9F464A2-7E24-4F41-8C36-A87CF44A79C0}"/>
    <cellStyle name="Vírgula 3 3 2 2 3 3 2 2" xfId="15335" xr:uid="{A4886C9B-ACD0-4D28-9EEF-6D10ED4883F6}"/>
    <cellStyle name="Vírgula 3 3 2 2 3 3 3" xfId="9296" xr:uid="{9027807B-1344-47F7-9575-60F2A8F0E258}"/>
    <cellStyle name="Vírgula 3 3 2 2 3 3 3 2" xfId="18349" xr:uid="{A2FE5B77-8AE0-40F1-9A42-2E0F267E7744}"/>
    <cellStyle name="Vírgula 3 3 2 2 3 3 4" xfId="12317" xr:uid="{130085BA-3FC8-4DCE-9F2F-76988FDB98CD}"/>
    <cellStyle name="Vírgula 3 3 2 2 3 4" xfId="4274" xr:uid="{881E7696-3BC4-42A2-A3AF-A2341D95A4C6}"/>
    <cellStyle name="Vírgula 3 3 2 2 3 4 2" xfId="13327" xr:uid="{0769B9D4-DFEE-4850-A492-7395127F0A52}"/>
    <cellStyle name="Vírgula 3 3 2 2 3 5" xfId="7288" xr:uid="{875CB8C8-548D-4EEC-B45F-708B130184E5}"/>
    <cellStyle name="Vírgula 3 3 2 2 3 5 2" xfId="16341" xr:uid="{25BE2E8B-9991-41D6-99EA-FECC22648612}"/>
    <cellStyle name="Vírgula 3 3 2 2 3 6" xfId="10309" xr:uid="{122AE12B-A4ED-4B87-898C-778B49E5D80D}"/>
    <cellStyle name="Vírgula 3 3 2 2 4" xfId="1470" xr:uid="{76A24043-6F72-46D5-A851-DE94BAA2AB96}"/>
    <cellStyle name="Vírgula 3 3 2 2 4 2" xfId="4549" xr:uid="{F82D04EC-BFED-4697-A9C3-D4E17F859AE0}"/>
    <cellStyle name="Vírgula 3 3 2 2 4 2 2" xfId="13602" xr:uid="{019E42C1-E1FB-4B31-B870-3B465CBACE1A}"/>
    <cellStyle name="Vírgula 3 3 2 2 4 3" xfId="7563" xr:uid="{14A36D98-BB16-4BBC-8B7B-BFA066D34B16}"/>
    <cellStyle name="Vírgula 3 3 2 2 4 3 2" xfId="16616" xr:uid="{7AA804C3-4593-42C0-954A-6508C318628B}"/>
    <cellStyle name="Vírgula 3 3 2 2 4 4" xfId="10584" xr:uid="{DD67D65A-FF99-4C3A-85A6-4FB69DFF47E8}"/>
    <cellStyle name="Vírgula 3 3 2 2 5" xfId="2474" xr:uid="{AA572A32-2B13-4CA5-8435-50A4FAF7EA49}"/>
    <cellStyle name="Vírgula 3 3 2 2 5 2" xfId="5553" xr:uid="{01386684-47DC-4205-AE14-6092E8191248}"/>
    <cellStyle name="Vírgula 3 3 2 2 5 2 2" xfId="14606" xr:uid="{F95A36B1-BB65-4EE8-8F31-67ACAD68C1A9}"/>
    <cellStyle name="Vírgula 3 3 2 2 5 3" xfId="8567" xr:uid="{AFA1539F-73D6-4B46-B76A-3183BB062A29}"/>
    <cellStyle name="Vírgula 3 3 2 2 5 3 2" xfId="17620" xr:uid="{BAA4C206-C277-47F1-800B-BEB80C6E671A}"/>
    <cellStyle name="Vírgula 3 3 2 2 5 4" xfId="11588" xr:uid="{CA27450D-8EA6-4B4E-9F35-7EC6BD324D86}"/>
    <cellStyle name="Vírgula 3 3 2 2 6" xfId="3544" xr:uid="{DC968296-A6D8-4B5A-B45D-EA504D22C832}"/>
    <cellStyle name="Vírgula 3 3 2 2 6 2" xfId="12597" xr:uid="{69324E85-195A-4578-BA9B-1A0B480B8D9C}"/>
    <cellStyle name="Vírgula 3 3 2 2 7" xfId="6558" xr:uid="{ABCC620A-BE20-4CFB-A9A3-7840C56F8979}"/>
    <cellStyle name="Vírgula 3 3 2 2 7 2" xfId="15611" xr:uid="{939ADFA2-1BA2-4961-8507-3925CFC25B87}"/>
    <cellStyle name="Vírgula 3 3 2 2 8" xfId="9578" xr:uid="{09AF2A98-4C2B-42D0-8380-287C8DACFAFA}"/>
    <cellStyle name="Vírgula 3 3 2 3" xfId="1196" xr:uid="{05DBAC25-3C41-487A-98F4-821EA9BD8FFF}"/>
    <cellStyle name="Vírgula 3 3 2 3 2" xfId="2200" xr:uid="{D2786C95-384F-4D3D-95DF-B9C11C4CA249}"/>
    <cellStyle name="Vírgula 3 3 2 3 2 2" xfId="5279" xr:uid="{2CD2C879-C6AC-4002-BE81-AD7DD967A701}"/>
    <cellStyle name="Vírgula 3 3 2 3 2 2 2" xfId="14332" xr:uid="{0F5A7F47-D9D6-4B81-9E08-54F1018E6797}"/>
    <cellStyle name="Vírgula 3 3 2 3 2 3" xfId="8293" xr:uid="{1A67E3EE-4FDD-4B59-851E-77245F6E5F9A}"/>
    <cellStyle name="Vírgula 3 3 2 3 2 3 2" xfId="17346" xr:uid="{F4B4CB33-9CB6-4FAF-AC5F-292433581F90}"/>
    <cellStyle name="Vírgula 3 3 2 3 2 4" xfId="11314" xr:uid="{F064D3D2-6CF7-4003-8C07-8B5DA2C6F02A}"/>
    <cellStyle name="Vírgula 3 3 2 3 3" xfId="3204" xr:uid="{92816340-6E0B-4557-A15F-931A0F7825F6}"/>
    <cellStyle name="Vírgula 3 3 2 3 3 2" xfId="6283" xr:uid="{01AB6ECC-1FEE-4C35-AD1A-A67FF07EA59A}"/>
    <cellStyle name="Vírgula 3 3 2 3 3 2 2" xfId="15336" xr:uid="{CBE69AE2-17BC-4A09-AE3E-BE290CCDEEE7}"/>
    <cellStyle name="Vírgula 3 3 2 3 3 3" xfId="9297" xr:uid="{069DF53B-946B-4D64-AF6B-B1CB54441EF8}"/>
    <cellStyle name="Vírgula 3 3 2 3 3 3 2" xfId="18350" xr:uid="{75A4B355-6982-4439-ABF1-7B3C808CD045}"/>
    <cellStyle name="Vírgula 3 3 2 3 3 4" xfId="12318" xr:uid="{A2ED0D91-2235-4167-81D5-460044B15410}"/>
    <cellStyle name="Vírgula 3 3 2 3 4" xfId="4275" xr:uid="{3ACFAFE9-5A36-4FBC-9181-6105F4FDB8FD}"/>
    <cellStyle name="Vírgula 3 3 2 3 4 2" xfId="13328" xr:uid="{9190DF2A-0B2B-4361-8BC8-89611A9AA760}"/>
    <cellStyle name="Vírgula 3 3 2 3 5" xfId="7289" xr:uid="{8E1E132E-9D56-4EB7-AAA9-C5B43AF76F37}"/>
    <cellStyle name="Vírgula 3 3 2 3 5 2" xfId="16342" xr:uid="{6721DAEC-DE60-4591-B2DC-709761822673}"/>
    <cellStyle name="Vírgula 3 3 2 3 6" xfId="10310" xr:uid="{C3AA4B29-5BC9-406D-88A0-4BBE87242FB4}"/>
    <cellStyle name="Vírgula 3 3 2 4" xfId="1197" xr:uid="{4EE7CC90-0DEB-4ADB-82F4-4A2452870832}"/>
    <cellStyle name="Vírgula 3 3 2 4 2" xfId="2201" xr:uid="{07F78F8F-6676-4780-B691-EC3074EEEA2A}"/>
    <cellStyle name="Vírgula 3 3 2 4 2 2" xfId="5280" xr:uid="{E724CA77-ACCE-4674-A76D-30C12C854390}"/>
    <cellStyle name="Vírgula 3 3 2 4 2 2 2" xfId="14333" xr:uid="{78BBE75C-1F71-4611-82BB-74F214446F6D}"/>
    <cellStyle name="Vírgula 3 3 2 4 2 3" xfId="8294" xr:uid="{B39383A5-DEE8-416F-8885-2AB8E94C7992}"/>
    <cellStyle name="Vírgula 3 3 2 4 2 3 2" xfId="17347" xr:uid="{F4F7BF11-A023-4D80-90F6-03D25FF1A9BD}"/>
    <cellStyle name="Vírgula 3 3 2 4 2 4" xfId="11315" xr:uid="{15750998-082E-4EE4-B5C4-86AFD1C95046}"/>
    <cellStyle name="Vírgula 3 3 2 4 3" xfId="3205" xr:uid="{3B9C5961-BB6E-45FE-BE22-ACCD6BBB2D40}"/>
    <cellStyle name="Vírgula 3 3 2 4 3 2" xfId="6284" xr:uid="{718EA7E2-08BA-4A67-98A6-7C0C7D52B1AF}"/>
    <cellStyle name="Vírgula 3 3 2 4 3 2 2" xfId="15337" xr:uid="{5C59B057-1F4D-418D-99A8-AEEC3F7F8347}"/>
    <cellStyle name="Vírgula 3 3 2 4 3 3" xfId="9298" xr:uid="{A8B70106-91D4-43F0-AD72-8E42C9EC7261}"/>
    <cellStyle name="Vírgula 3 3 2 4 3 3 2" xfId="18351" xr:uid="{0334CFBD-7B2D-46D1-9B04-F047F03456EA}"/>
    <cellStyle name="Vírgula 3 3 2 4 3 4" xfId="12319" xr:uid="{2FB5FFB0-17BE-46BF-A04F-E9C75AC54EFF}"/>
    <cellStyle name="Vírgula 3 3 2 4 4" xfId="4276" xr:uid="{2636080E-4039-4244-BF50-A4180E8EC832}"/>
    <cellStyle name="Vírgula 3 3 2 4 4 2" xfId="13329" xr:uid="{C3A7FE61-0222-4E39-878D-BC7AB967654C}"/>
    <cellStyle name="Vírgula 3 3 2 4 5" xfId="7290" xr:uid="{5CC333BA-E911-4EB0-A0CD-A840C83E4456}"/>
    <cellStyle name="Vírgula 3 3 2 4 5 2" xfId="16343" xr:uid="{A2DF33A4-0FF5-49C5-BF46-B74CF19D7B56}"/>
    <cellStyle name="Vírgula 3 3 2 4 6" xfId="10311" xr:uid="{E0FC6A9B-B99A-49D7-A119-1037AA357B0D}"/>
    <cellStyle name="Vírgula 3 3 2 5" xfId="1299" xr:uid="{5C815FF2-B2D5-4F7B-88E6-AF11A660F08A}"/>
    <cellStyle name="Vírgula 3 3 2 5 2" xfId="4378" xr:uid="{7E00F68B-BBB2-42F7-AAF0-CE47163A313F}"/>
    <cellStyle name="Vírgula 3 3 2 5 2 2" xfId="13431" xr:uid="{4896DC95-49E4-4870-AC51-CDCDE6749A37}"/>
    <cellStyle name="Vírgula 3 3 2 5 3" xfId="7392" xr:uid="{C44A7A87-2C41-4FDA-91F0-18AAC82C5931}"/>
    <cellStyle name="Vírgula 3 3 2 5 3 2" xfId="16445" xr:uid="{57118989-604B-4AE2-A4A4-0D53FAEC095B}"/>
    <cellStyle name="Vírgula 3 3 2 5 4" xfId="10413" xr:uid="{B486D10F-726D-436C-BA1D-00E60D253C95}"/>
    <cellStyle name="Vírgula 3 3 2 6" xfId="2303" xr:uid="{17ABE0C4-0E38-4096-9DB5-D90543A5C483}"/>
    <cellStyle name="Vírgula 3 3 2 6 2" xfId="5382" xr:uid="{4C9680AB-5A2F-4718-8647-DE7CF997B605}"/>
    <cellStyle name="Vírgula 3 3 2 6 2 2" xfId="14435" xr:uid="{81CEEF36-9362-4336-BB06-B5085F1595F5}"/>
    <cellStyle name="Vírgula 3 3 2 6 3" xfId="8396" xr:uid="{C9D29089-C839-4DF7-BEA2-65E53BC794CF}"/>
    <cellStyle name="Vírgula 3 3 2 6 3 2" xfId="17449" xr:uid="{12018323-CF30-4CE1-96BA-78BF786EB959}"/>
    <cellStyle name="Vírgula 3 3 2 6 4" xfId="11417" xr:uid="{58F3F203-F7A0-45FA-891C-F4C5BAD8DE90}"/>
    <cellStyle name="Vírgula 3 3 2 7" xfId="3372" xr:uid="{870F70A7-776A-42E3-8B5B-F3EF1C8CEB5F}"/>
    <cellStyle name="Vírgula 3 3 2 7 2" xfId="12425" xr:uid="{0181C3F7-B60A-4E58-8F71-9A293A7E599C}"/>
    <cellStyle name="Vírgula 3 3 2 8" xfId="6386" xr:uid="{1CAAC6AA-453A-4C90-BD05-D152E7EACA8D}"/>
    <cellStyle name="Vírgula 3 3 2 8 2" xfId="15439" xr:uid="{B7CFFD65-4029-43DF-AC90-EBBB4CA9A618}"/>
    <cellStyle name="Vírgula 3 3 2 9" xfId="9406" xr:uid="{C9462F54-81EB-4FDF-9E13-3498DBE2B2D0}"/>
    <cellStyle name="Vírgula 3 3 3" xfId="429" xr:uid="{F552472D-694E-4737-BD59-652DB15A96EA}"/>
    <cellStyle name="Vírgula 3 3 3 2" xfId="1198" xr:uid="{797BFB00-29A9-448E-A566-3C14B33BB5EB}"/>
    <cellStyle name="Vírgula 3 3 3 2 2" xfId="2202" xr:uid="{FBE31EAC-4133-48CE-9082-EA2617BF7F46}"/>
    <cellStyle name="Vírgula 3 3 3 2 2 2" xfId="5281" xr:uid="{23B96655-AFCB-4321-A39D-B6FC22E309A7}"/>
    <cellStyle name="Vírgula 3 3 3 2 2 2 2" xfId="14334" xr:uid="{2EF0B0C9-B300-4665-A388-1420C1950FBE}"/>
    <cellStyle name="Vírgula 3 3 3 2 2 3" xfId="8295" xr:uid="{C0633CB1-057A-490D-8A14-A80E8EDD2F6D}"/>
    <cellStyle name="Vírgula 3 3 3 2 2 3 2" xfId="17348" xr:uid="{61A589B9-CEE5-4FED-A2F1-2A0DC7361587}"/>
    <cellStyle name="Vírgula 3 3 3 2 2 4" xfId="11316" xr:uid="{5E1A8CBE-E5A7-45DB-AD16-E5CDDD8A1A23}"/>
    <cellStyle name="Vírgula 3 3 3 2 3" xfId="3206" xr:uid="{1EC84D05-5BAC-47C6-AB3B-4491DE5C60EB}"/>
    <cellStyle name="Vírgula 3 3 3 2 3 2" xfId="6285" xr:uid="{A55E51F4-1AAC-44DB-8F7A-B466DAE27D52}"/>
    <cellStyle name="Vírgula 3 3 3 2 3 2 2" xfId="15338" xr:uid="{5EB2CB6E-9A0C-4734-8EAE-693C6E88B566}"/>
    <cellStyle name="Vírgula 3 3 3 2 3 3" xfId="9299" xr:uid="{B428CAF4-839B-419A-8C9E-6BEAD8B598F5}"/>
    <cellStyle name="Vírgula 3 3 3 2 3 3 2" xfId="18352" xr:uid="{8820B316-2AB1-4CDD-9FCC-AB8EADCFE47D}"/>
    <cellStyle name="Vírgula 3 3 3 2 3 4" xfId="12320" xr:uid="{5F4B64C1-7767-4226-85A8-6ABDE29A928F}"/>
    <cellStyle name="Vírgula 3 3 3 2 4" xfId="4277" xr:uid="{256C0B13-77EA-43F0-B3C1-255F0C954B3D}"/>
    <cellStyle name="Vírgula 3 3 3 2 4 2" xfId="13330" xr:uid="{310574B7-A4E7-4B4B-B1B0-6461DB44EABD}"/>
    <cellStyle name="Vírgula 3 3 3 2 5" xfId="7291" xr:uid="{6F7E07DB-9AC7-4A1B-9E8A-FD39983AEF73}"/>
    <cellStyle name="Vírgula 3 3 3 2 5 2" xfId="16344" xr:uid="{431BCE85-A28E-457E-9A3F-93A8B3ECAAED}"/>
    <cellStyle name="Vírgula 3 3 3 2 6" xfId="10312" xr:uid="{1B49235F-2200-4F87-9016-216E10DA187F}"/>
    <cellStyle name="Vírgula 3 3 3 3" xfId="1199" xr:uid="{0C435CBF-1DDF-40D3-902B-7FA82245CE5F}"/>
    <cellStyle name="Vírgula 3 3 3 3 2" xfId="2203" xr:uid="{AAFA4460-E902-4A65-8D7C-F64A78468E93}"/>
    <cellStyle name="Vírgula 3 3 3 3 2 2" xfId="5282" xr:uid="{ADBECB87-DD09-4C0A-AA6D-8FCBE1C816C0}"/>
    <cellStyle name="Vírgula 3 3 3 3 2 2 2" xfId="14335" xr:uid="{014CC419-324C-46D3-A039-65F2675FB6B0}"/>
    <cellStyle name="Vírgula 3 3 3 3 2 3" xfId="8296" xr:uid="{09F4A0A8-657A-48F2-BE47-526B8BE89C77}"/>
    <cellStyle name="Vírgula 3 3 3 3 2 3 2" xfId="17349" xr:uid="{AFEF5E44-73B0-4D47-83CD-140BA06A8660}"/>
    <cellStyle name="Vírgula 3 3 3 3 2 4" xfId="11317" xr:uid="{A85845AF-A39A-41A2-933E-104D4D8E8E9E}"/>
    <cellStyle name="Vírgula 3 3 3 3 3" xfId="3207" xr:uid="{E695D01E-18C5-4DA2-9198-95F8EC320F49}"/>
    <cellStyle name="Vírgula 3 3 3 3 3 2" xfId="6286" xr:uid="{2CC3D863-BFB4-4119-AD30-C726F57552FA}"/>
    <cellStyle name="Vírgula 3 3 3 3 3 2 2" xfId="15339" xr:uid="{4194F030-05AD-4EFF-AEFB-EAECCC746EE2}"/>
    <cellStyle name="Vírgula 3 3 3 3 3 3" xfId="9300" xr:uid="{906CAA12-8403-4D2B-93DA-DE4A893719DE}"/>
    <cellStyle name="Vírgula 3 3 3 3 3 3 2" xfId="18353" xr:uid="{380E995C-79FF-4873-9BEB-5D92E29D76EB}"/>
    <cellStyle name="Vírgula 3 3 3 3 3 4" xfId="12321" xr:uid="{E0927321-CC3E-4251-8EA7-357E24C0C4BA}"/>
    <cellStyle name="Vírgula 3 3 3 3 4" xfId="4278" xr:uid="{A96C606C-FF33-4F5F-BADB-B071F74CAC09}"/>
    <cellStyle name="Vírgula 3 3 3 3 4 2" xfId="13331" xr:uid="{7E779EC4-8E6E-4AB7-BD36-60B9A4C07AC1}"/>
    <cellStyle name="Vírgula 3 3 3 3 5" xfId="7292" xr:uid="{905A527D-253B-4E60-9E01-164441E3E973}"/>
    <cellStyle name="Vírgula 3 3 3 3 5 2" xfId="16345" xr:uid="{285F2FD9-5696-4D68-9771-80B01F2128B5}"/>
    <cellStyle name="Vírgula 3 3 3 3 6" xfId="10313" xr:uid="{4C205186-5DED-40C5-9C49-602406EF70DA}"/>
    <cellStyle name="Vírgula 3 3 3 4" xfId="1438" xr:uid="{DEB20D09-3974-4B51-8E04-81C57778A653}"/>
    <cellStyle name="Vírgula 3 3 3 4 2" xfId="4517" xr:uid="{5F441569-D37C-49DD-8985-054D52A1C647}"/>
    <cellStyle name="Vírgula 3 3 3 4 2 2" xfId="13570" xr:uid="{768AD5FA-B059-4697-B1E6-B1E14DE26E03}"/>
    <cellStyle name="Vírgula 3 3 3 4 3" xfId="7531" xr:uid="{2C4A1C2E-8D3D-4580-A0E9-2221D7D1C733}"/>
    <cellStyle name="Vírgula 3 3 3 4 3 2" xfId="16584" xr:uid="{A0B95453-02D6-435A-BCF9-6AF7B4DD50BB}"/>
    <cellStyle name="Vírgula 3 3 3 4 4" xfId="10552" xr:uid="{98975187-E525-46CD-BF39-7C731E33D8D1}"/>
    <cellStyle name="Vírgula 3 3 3 5" xfId="2442" xr:uid="{85A91336-F53D-4E09-B0C3-0B6B8287AA97}"/>
    <cellStyle name="Vírgula 3 3 3 5 2" xfId="5521" xr:uid="{F40F9425-AACB-47F4-A6E0-CD6D9D15D364}"/>
    <cellStyle name="Vírgula 3 3 3 5 2 2" xfId="14574" xr:uid="{8423CFFF-1287-4615-B6CB-95BE3739CD0C}"/>
    <cellStyle name="Vírgula 3 3 3 5 3" xfId="8535" xr:uid="{0DBCA398-11FE-4CB0-991D-18650DF63506}"/>
    <cellStyle name="Vírgula 3 3 3 5 3 2" xfId="17588" xr:uid="{E956E7EE-2C67-4CF6-ABC3-5DE6E30130F1}"/>
    <cellStyle name="Vírgula 3 3 3 5 4" xfId="11556" xr:uid="{28FA0EB5-3DCB-474A-92A2-8B3FA5F3FFC3}"/>
    <cellStyle name="Vírgula 3 3 3 6" xfId="3512" xr:uid="{9AF350AD-CA9F-42D5-93B7-85549A1EF4AB}"/>
    <cellStyle name="Vírgula 3 3 3 6 2" xfId="12565" xr:uid="{3BF3BFC1-100E-41B5-A22A-EAFCA66D11BC}"/>
    <cellStyle name="Vírgula 3 3 3 7" xfId="6526" xr:uid="{0143C6AE-339B-49B6-9497-3DDE3320D0E3}"/>
    <cellStyle name="Vírgula 3 3 3 7 2" xfId="15579" xr:uid="{0AFE73A4-94A2-4391-AEEC-CD40638DFC26}"/>
    <cellStyle name="Vírgula 3 3 3 8" xfId="9546" xr:uid="{B7EE5077-F038-46CC-A3C7-5A9190F4273B}"/>
    <cellStyle name="Vírgula 3 3 4" xfId="399" xr:uid="{4F930932-3D9C-4A07-A686-E1FFF22FFB1B}"/>
    <cellStyle name="Vírgula 3 3 4 2" xfId="1200" xr:uid="{DBD93F86-1682-4884-86EB-8E807440DB19}"/>
    <cellStyle name="Vírgula 3 3 4 2 2" xfId="2204" xr:uid="{2C7479F4-1E76-4EDB-93BD-58152E6038A2}"/>
    <cellStyle name="Vírgula 3 3 4 2 2 2" xfId="5283" xr:uid="{F641748B-8081-43CC-8AC2-95CFA150334F}"/>
    <cellStyle name="Vírgula 3 3 4 2 2 2 2" xfId="14336" xr:uid="{D7A80554-00E2-4F2E-95DF-507EB7355DBA}"/>
    <cellStyle name="Vírgula 3 3 4 2 2 3" xfId="8297" xr:uid="{10745F9C-BBF2-4026-99AB-3B319A70A41F}"/>
    <cellStyle name="Vírgula 3 3 4 2 2 3 2" xfId="17350" xr:uid="{6047D069-7BD0-4779-BE13-C94E403B97F1}"/>
    <cellStyle name="Vírgula 3 3 4 2 2 4" xfId="11318" xr:uid="{2F9DDFB8-F703-41DA-B328-44E121317FD0}"/>
    <cellStyle name="Vírgula 3 3 4 2 3" xfId="3208" xr:uid="{B1FE2BE1-35E0-45A7-B5C4-C3CA2849DECC}"/>
    <cellStyle name="Vírgula 3 3 4 2 3 2" xfId="6287" xr:uid="{269E0733-110B-4FAC-A68F-5CF84A800185}"/>
    <cellStyle name="Vírgula 3 3 4 2 3 2 2" xfId="15340" xr:uid="{D5398670-ADE7-434E-B542-53183B870F4C}"/>
    <cellStyle name="Vírgula 3 3 4 2 3 3" xfId="9301" xr:uid="{B8EAE727-0D31-46AA-BB5A-2A5002E20933}"/>
    <cellStyle name="Vírgula 3 3 4 2 3 3 2" xfId="18354" xr:uid="{1ECE5E98-774E-498D-B04D-85B0E804BF6E}"/>
    <cellStyle name="Vírgula 3 3 4 2 3 4" xfId="12322" xr:uid="{E7B1D4AF-32BE-4470-910F-50E7AA84164F}"/>
    <cellStyle name="Vírgula 3 3 4 2 4" xfId="4279" xr:uid="{14F7F9E9-75C2-47EB-A186-ADDFF3BC0C1C}"/>
    <cellStyle name="Vírgula 3 3 4 2 4 2" xfId="13332" xr:uid="{EF98FC50-EACD-4E20-B18E-225953322F48}"/>
    <cellStyle name="Vírgula 3 3 4 2 5" xfId="7293" xr:uid="{A81CB3D9-026A-4EF1-BDDF-64A5B2E9B6DA}"/>
    <cellStyle name="Vírgula 3 3 4 2 5 2" xfId="16346" xr:uid="{D4BAC123-55C8-4B6D-852A-A4608C418FD5}"/>
    <cellStyle name="Vírgula 3 3 4 2 6" xfId="10314" xr:uid="{5077C170-8DB6-4C56-B2A2-BED9B1C13342}"/>
    <cellStyle name="Vírgula 3 3 4 3" xfId="1201" xr:uid="{7BAC27D6-BCBC-4B3C-946E-66D5076C8519}"/>
    <cellStyle name="Vírgula 3 3 4 3 2" xfId="2205" xr:uid="{81EC2E06-634B-4D3D-B3B1-C7B773D0ECB1}"/>
    <cellStyle name="Vírgula 3 3 4 3 2 2" xfId="5284" xr:uid="{FC3CA9AD-6DDC-42D2-B133-78F4A103E7B3}"/>
    <cellStyle name="Vírgula 3 3 4 3 2 2 2" xfId="14337" xr:uid="{7035AB2B-0B1E-4A82-8124-888581477CEF}"/>
    <cellStyle name="Vírgula 3 3 4 3 2 3" xfId="8298" xr:uid="{8320DC6B-60D9-406D-9098-E01556008649}"/>
    <cellStyle name="Vírgula 3 3 4 3 2 3 2" xfId="17351" xr:uid="{066AE87D-F5FA-4DE7-A06F-1D3EB4FCB01B}"/>
    <cellStyle name="Vírgula 3 3 4 3 2 4" xfId="11319" xr:uid="{B3A501CA-6120-4D6B-96AC-4BC53D50B654}"/>
    <cellStyle name="Vírgula 3 3 4 3 3" xfId="3209" xr:uid="{72C6184E-7ABF-41CC-9902-11E2FFFE2918}"/>
    <cellStyle name="Vírgula 3 3 4 3 3 2" xfId="6288" xr:uid="{3528F0F8-F939-42D8-9091-D45DC6961666}"/>
    <cellStyle name="Vírgula 3 3 4 3 3 2 2" xfId="15341" xr:uid="{94459BCF-3FFF-4E02-BE8A-26CC74462701}"/>
    <cellStyle name="Vírgula 3 3 4 3 3 3" xfId="9302" xr:uid="{933B1C15-94EA-44C9-AD5B-6D9B424AFB7F}"/>
    <cellStyle name="Vírgula 3 3 4 3 3 3 2" xfId="18355" xr:uid="{804C4EE6-B229-4175-9C92-B0D45F9473D1}"/>
    <cellStyle name="Vírgula 3 3 4 3 3 4" xfId="12323" xr:uid="{DCBF76CF-FEBD-4536-9F84-D0938FC4B484}"/>
    <cellStyle name="Vírgula 3 3 4 3 4" xfId="4280" xr:uid="{4CABB4B7-AE81-4985-987C-D20D0819C786}"/>
    <cellStyle name="Vírgula 3 3 4 3 4 2" xfId="13333" xr:uid="{94F5F064-784B-4160-97A1-6A9D8379EE95}"/>
    <cellStyle name="Vírgula 3 3 4 3 5" xfId="7294" xr:uid="{1962639F-9437-4F1F-933E-E159F99FC87A}"/>
    <cellStyle name="Vírgula 3 3 4 3 5 2" xfId="16347" xr:uid="{1FD14F90-76DE-414F-AF6A-C4B187DE2C08}"/>
    <cellStyle name="Vírgula 3 3 4 3 6" xfId="10315" xr:uid="{9BF2B08E-1228-4F45-8A50-07129D239B38}"/>
    <cellStyle name="Vírgula 3 3 4 4" xfId="1413" xr:uid="{FDC25656-376C-4398-847E-ECE6229DF096}"/>
    <cellStyle name="Vírgula 3 3 4 4 2" xfId="4492" xr:uid="{C05CA22A-44DA-4E72-9753-13503B19084F}"/>
    <cellStyle name="Vírgula 3 3 4 4 2 2" xfId="13545" xr:uid="{1507233C-ACC4-4CE5-A5BB-97452CE970CB}"/>
    <cellStyle name="Vírgula 3 3 4 4 3" xfId="7506" xr:uid="{8D0C6E2D-76FA-4415-91B0-92C715BA5BD1}"/>
    <cellStyle name="Vírgula 3 3 4 4 3 2" xfId="16559" xr:uid="{E63648D6-2FA5-43FD-915A-92E931A54C5B}"/>
    <cellStyle name="Vírgula 3 3 4 4 4" xfId="10527" xr:uid="{C0F52CF9-11EA-4B18-AE20-165F271A9F55}"/>
    <cellStyle name="Vírgula 3 3 4 5" xfId="2417" xr:uid="{C0B55FF8-BBFA-4249-BAD5-CDF3E6E1CC98}"/>
    <cellStyle name="Vírgula 3 3 4 5 2" xfId="5496" xr:uid="{F6DFAB7C-59B0-4DD7-BE2E-51EA41F39C74}"/>
    <cellStyle name="Vírgula 3 3 4 5 2 2" xfId="14549" xr:uid="{D6588B58-22BD-48F2-95E9-829749BE3F29}"/>
    <cellStyle name="Vírgula 3 3 4 5 3" xfId="8510" xr:uid="{FDC165C0-3090-403B-83EE-2DCDD0EA8D95}"/>
    <cellStyle name="Vírgula 3 3 4 5 3 2" xfId="17563" xr:uid="{F1C7BD52-3FB4-4B4F-8716-6169D73E78AD}"/>
    <cellStyle name="Vírgula 3 3 4 5 4" xfId="11531" xr:uid="{6EEFA23F-1EE2-4D84-97EF-540171F71224}"/>
    <cellStyle name="Vírgula 3 3 4 6" xfId="3487" xr:uid="{63B62D77-EE2E-44EB-B94D-ACEA4040803B}"/>
    <cellStyle name="Vírgula 3 3 4 6 2" xfId="12540" xr:uid="{CC685CED-1882-4F54-9103-B875DD0D897D}"/>
    <cellStyle name="Vírgula 3 3 4 7" xfId="6501" xr:uid="{D285A1B1-3E14-4296-B2DE-46465319AFB9}"/>
    <cellStyle name="Vírgula 3 3 4 7 2" xfId="15554" xr:uid="{D6AB2C14-02BE-49DE-BC37-4404BC832F37}"/>
    <cellStyle name="Vírgula 3 3 4 8" xfId="9521" xr:uid="{9D6E32C9-E25E-470E-9500-F810E54F2479}"/>
    <cellStyle name="Vírgula 3 3 5" xfId="1202" xr:uid="{BD7143F3-FDDB-4D51-B9B3-C2A1D00E831D}"/>
    <cellStyle name="Vírgula 3 3 5 2" xfId="2206" xr:uid="{A53EC8BE-8AFD-40D4-A00B-652CB70050E0}"/>
    <cellStyle name="Vírgula 3 3 5 2 2" xfId="5285" xr:uid="{24C05FCD-3F3E-450D-9C57-33407C4C979E}"/>
    <cellStyle name="Vírgula 3 3 5 2 2 2" xfId="14338" xr:uid="{74FCE64E-DE66-40EA-9D55-482BC6EEF21E}"/>
    <cellStyle name="Vírgula 3 3 5 2 3" xfId="8299" xr:uid="{BF937BC5-13D7-4FE0-949D-D7CF25D7DAC5}"/>
    <cellStyle name="Vírgula 3 3 5 2 3 2" xfId="17352" xr:uid="{C9E4AE46-7133-4130-917A-6102F0EA4DF2}"/>
    <cellStyle name="Vírgula 3 3 5 2 4" xfId="11320" xr:uid="{3E4E68F3-3104-4B4F-BEC9-B4C66BC55C0F}"/>
    <cellStyle name="Vírgula 3 3 5 3" xfId="3210" xr:uid="{253C18E2-84B6-4F08-A48C-C72A15528D45}"/>
    <cellStyle name="Vírgula 3 3 5 3 2" xfId="6289" xr:uid="{24824D47-37D1-4F03-A807-818ACAD721AD}"/>
    <cellStyle name="Vírgula 3 3 5 3 2 2" xfId="15342" xr:uid="{2915917B-1CBA-44B4-8A72-F1C2E3917F67}"/>
    <cellStyle name="Vírgula 3 3 5 3 3" xfId="9303" xr:uid="{E4DBF642-A792-496B-B91C-C672BCEDEA86}"/>
    <cellStyle name="Vírgula 3 3 5 3 3 2" xfId="18356" xr:uid="{E75E1174-EF45-43A7-9D84-70078B8F1AFB}"/>
    <cellStyle name="Vírgula 3 3 5 3 4" xfId="12324" xr:uid="{19CE04F1-C4DB-46E8-B143-F6205CA9FAC1}"/>
    <cellStyle name="Vírgula 3 3 5 4" xfId="4281" xr:uid="{F5805FC5-E895-492B-AF95-0C18923965E5}"/>
    <cellStyle name="Vírgula 3 3 5 4 2" xfId="13334" xr:uid="{DAF5CE1F-DFC3-4F1D-B5B2-4B4DE73719E3}"/>
    <cellStyle name="Vírgula 3 3 5 5" xfId="7295" xr:uid="{6C657B81-28B7-41C2-8131-123344428EA6}"/>
    <cellStyle name="Vírgula 3 3 5 5 2" xfId="16348" xr:uid="{E24BAE9D-3952-47C9-846A-32AAE3FFA8C6}"/>
    <cellStyle name="Vírgula 3 3 5 6" xfId="10316" xr:uid="{0EFC8A06-5391-4D91-A759-ED0E375A1443}"/>
    <cellStyle name="Vírgula 3 3 6" xfId="1203" xr:uid="{5633BD06-560D-4EC7-A892-83A0D9155045}"/>
    <cellStyle name="Vírgula 3 3 6 2" xfId="2207" xr:uid="{1E0E2C8E-A1FD-41AD-86CE-1B746C9441A7}"/>
    <cellStyle name="Vírgula 3 3 6 2 2" xfId="5286" xr:uid="{ACFB7B01-2F4C-4409-982E-323C7E8DA957}"/>
    <cellStyle name="Vírgula 3 3 6 2 2 2" xfId="14339" xr:uid="{FBAB8797-C502-4DEB-8044-FFE371A7645D}"/>
    <cellStyle name="Vírgula 3 3 6 2 3" xfId="8300" xr:uid="{753B87CE-45F2-46FE-8C58-7647BAFD7485}"/>
    <cellStyle name="Vírgula 3 3 6 2 3 2" xfId="17353" xr:uid="{F53A394C-15A1-4BEE-9FEC-3B602F17FB14}"/>
    <cellStyle name="Vírgula 3 3 6 2 4" xfId="11321" xr:uid="{1CB2C7E0-B88B-4C04-95C3-1FF3ECD206F7}"/>
    <cellStyle name="Vírgula 3 3 6 3" xfId="3211" xr:uid="{3F061770-A460-4E1F-9312-5243B8352158}"/>
    <cellStyle name="Vírgula 3 3 6 3 2" xfId="6290" xr:uid="{68A9CC09-D050-4B34-97DF-292A5656EE79}"/>
    <cellStyle name="Vírgula 3 3 6 3 2 2" xfId="15343" xr:uid="{164EAD5C-C6AF-43D0-9283-A331A1BF7403}"/>
    <cellStyle name="Vírgula 3 3 6 3 3" xfId="9304" xr:uid="{80CB8020-3808-4F7F-B389-1603A465CA04}"/>
    <cellStyle name="Vírgula 3 3 6 3 3 2" xfId="18357" xr:uid="{170086CC-046F-4815-A01A-8A29D7DBB41F}"/>
    <cellStyle name="Vírgula 3 3 6 3 4" xfId="12325" xr:uid="{150E4F37-CFEC-4153-8239-0DDD4DDCAB2F}"/>
    <cellStyle name="Vírgula 3 3 6 4" xfId="4282" xr:uid="{6D738A1D-0F52-409E-B926-4EAD5885DB25}"/>
    <cellStyle name="Vírgula 3 3 6 4 2" xfId="13335" xr:uid="{31EF1937-1EA1-4B74-A68F-E15ED16FA486}"/>
    <cellStyle name="Vírgula 3 3 6 5" xfId="7296" xr:uid="{BAAA11B3-2ADF-4831-8735-A0B37F5FC95A}"/>
    <cellStyle name="Vírgula 3 3 6 5 2" xfId="16349" xr:uid="{38999282-B75A-447C-9608-C346D302BC3E}"/>
    <cellStyle name="Vírgula 3 3 6 6" xfId="10317" xr:uid="{D9521D68-9392-4F1A-81EB-782B999EC739}"/>
    <cellStyle name="Vírgula 3 3 7" xfId="1267" xr:uid="{A267E326-1DF9-4EBE-8428-25B51FAF7917}"/>
    <cellStyle name="Vírgula 3 3 7 2" xfId="4346" xr:uid="{461BCD42-F4F5-48A5-9A05-280853F8AAD0}"/>
    <cellStyle name="Vírgula 3 3 7 2 2" xfId="13399" xr:uid="{106A1BEE-8861-45F8-9C71-32A90CB48AAA}"/>
    <cellStyle name="Vírgula 3 3 7 3" xfId="7360" xr:uid="{0D43B889-28FE-4E81-A28D-B379F908A92C}"/>
    <cellStyle name="Vírgula 3 3 7 3 2" xfId="16413" xr:uid="{2BF9BC1E-75BF-4788-BA9A-E0BED515A5C2}"/>
    <cellStyle name="Vírgula 3 3 7 4" xfId="10381" xr:uid="{B54DC870-272F-446E-805B-43A5F7058A10}"/>
    <cellStyle name="Vírgula 3 3 8" xfId="2271" xr:uid="{81034053-7B18-4C2C-8AE3-5AB006776E84}"/>
    <cellStyle name="Vírgula 3 3 8 2" xfId="5350" xr:uid="{60592767-A1A6-4E0A-87FA-565BFEC6BCF8}"/>
    <cellStyle name="Vírgula 3 3 8 2 2" xfId="14403" xr:uid="{CE34501B-1558-4F18-B93B-28128D18DCBE}"/>
    <cellStyle name="Vírgula 3 3 8 3" xfId="8364" xr:uid="{BB9043B1-EF2A-46D2-B838-BD430AEB58AD}"/>
    <cellStyle name="Vírgula 3 3 8 3 2" xfId="17417" xr:uid="{CF1FEDA8-C429-4582-BD8A-45AFE2EC89EF}"/>
    <cellStyle name="Vírgula 3 3 8 4" xfId="11385" xr:uid="{2DF2C711-F247-42A0-9507-BE6C7024150A}"/>
    <cellStyle name="Vírgula 3 3 9" xfId="3340" xr:uid="{6E9C7620-6E6B-44FF-8551-151CAE6D2A4F}"/>
    <cellStyle name="Vírgula 3 3 9 2" xfId="12393" xr:uid="{B7459C69-3F9C-4489-BE6F-DD6C25436C76}"/>
    <cellStyle name="Vírgula 3 4" xfId="118" xr:uid="{560C1307-1194-4844-A515-E65D9AF82C8D}"/>
    <cellStyle name="Vírgula 3 4 10" xfId="9390" xr:uid="{C83B5B6A-E1E9-4459-8DAD-263101EEC291}"/>
    <cellStyle name="Vírgula 3 4 2" xfId="445" xr:uid="{A9DE2EF6-3238-4003-AB5E-560D83FA8F94}"/>
    <cellStyle name="Vírgula 3 4 2 2" xfId="1204" xr:uid="{E3B8F1F1-E21A-4BAA-861C-3B3EDE290A7D}"/>
    <cellStyle name="Vírgula 3 4 2 2 2" xfId="2208" xr:uid="{AB9F9700-9742-4B6E-BB81-12073693B8B2}"/>
    <cellStyle name="Vírgula 3 4 2 2 2 2" xfId="5287" xr:uid="{5CA24D48-8533-42D7-96C0-5ADE5DE21640}"/>
    <cellStyle name="Vírgula 3 4 2 2 2 2 2" xfId="14340" xr:uid="{06C70117-D60B-429F-93A2-ED083F66CD8E}"/>
    <cellStyle name="Vírgula 3 4 2 2 2 3" xfId="8301" xr:uid="{B55CAF2D-6102-47A9-AC63-DA271EE9B1F0}"/>
    <cellStyle name="Vírgula 3 4 2 2 2 3 2" xfId="17354" xr:uid="{2576E1D8-05DB-4B07-B425-9C95A7811FBA}"/>
    <cellStyle name="Vírgula 3 4 2 2 2 4" xfId="11322" xr:uid="{F8AC41EE-A1BF-496A-B8F6-D66C6D9A6009}"/>
    <cellStyle name="Vírgula 3 4 2 2 3" xfId="3212" xr:uid="{F11FA036-AF17-402B-9FDD-89E08F060E48}"/>
    <cellStyle name="Vírgula 3 4 2 2 3 2" xfId="6291" xr:uid="{324C513F-7C13-4D01-8D5F-C20821714A07}"/>
    <cellStyle name="Vírgula 3 4 2 2 3 2 2" xfId="15344" xr:uid="{EE8D8BA4-E139-4EB0-B8DE-81B9EECE30BC}"/>
    <cellStyle name="Vírgula 3 4 2 2 3 3" xfId="9305" xr:uid="{79EEAC3B-E9F8-4F1A-A1BE-A4C296FE59ED}"/>
    <cellStyle name="Vírgula 3 4 2 2 3 3 2" xfId="18358" xr:uid="{1BA2862C-22BD-4DFC-AE79-0D7ECB1E3BC6}"/>
    <cellStyle name="Vírgula 3 4 2 2 3 4" xfId="12326" xr:uid="{B4EBDC0E-78BB-401B-A37B-7A7A32DA4B6B}"/>
    <cellStyle name="Vírgula 3 4 2 2 4" xfId="4283" xr:uid="{B51D5C7E-4A68-40EE-89F7-141BFCA52143}"/>
    <cellStyle name="Vírgula 3 4 2 2 4 2" xfId="13336" xr:uid="{513BD20A-954D-4060-A734-A065C17F26B6}"/>
    <cellStyle name="Vírgula 3 4 2 2 5" xfId="7297" xr:uid="{24D98905-C052-48F7-85DE-6AF1E55A936D}"/>
    <cellStyle name="Vírgula 3 4 2 2 5 2" xfId="16350" xr:uid="{9DAB959B-4992-4D8E-B370-60B2BABFA31B}"/>
    <cellStyle name="Vírgula 3 4 2 2 6" xfId="10318" xr:uid="{187ACA33-4D5E-4290-9AEF-64F4E8845DDF}"/>
    <cellStyle name="Vírgula 3 4 2 3" xfId="1205" xr:uid="{FCD1F398-F959-4263-AB50-C46E50A19B1D}"/>
    <cellStyle name="Vírgula 3 4 2 3 2" xfId="2209" xr:uid="{A2CF4969-BE0B-423F-A5CD-0071B5195335}"/>
    <cellStyle name="Vírgula 3 4 2 3 2 2" xfId="5288" xr:uid="{F7DF40C5-D224-4199-B4CC-986DC4D3F3C1}"/>
    <cellStyle name="Vírgula 3 4 2 3 2 2 2" xfId="14341" xr:uid="{51452E70-5008-414A-BA13-F92B4413BB76}"/>
    <cellStyle name="Vírgula 3 4 2 3 2 3" xfId="8302" xr:uid="{3F14F85E-AF31-4B80-87D9-E24977F62AFF}"/>
    <cellStyle name="Vírgula 3 4 2 3 2 3 2" xfId="17355" xr:uid="{BCEC95A9-8208-4D0F-86EC-591093DCFD7F}"/>
    <cellStyle name="Vírgula 3 4 2 3 2 4" xfId="11323" xr:uid="{B9F82729-BD56-4140-849A-22BB1173CE2E}"/>
    <cellStyle name="Vírgula 3 4 2 3 3" xfId="3213" xr:uid="{1076731C-4414-4E0A-8239-23006EE1533A}"/>
    <cellStyle name="Vírgula 3 4 2 3 3 2" xfId="6292" xr:uid="{5047AD1D-5338-4805-90E2-8983EAB1CE9A}"/>
    <cellStyle name="Vírgula 3 4 2 3 3 2 2" xfId="15345" xr:uid="{419794C6-6783-40C5-8851-421EFB588409}"/>
    <cellStyle name="Vírgula 3 4 2 3 3 3" xfId="9306" xr:uid="{CAC19FC9-B0AC-4E3B-B556-8E0708B070E6}"/>
    <cellStyle name="Vírgula 3 4 2 3 3 3 2" xfId="18359" xr:uid="{FE6393C7-F314-4FBD-8D40-346B263F272E}"/>
    <cellStyle name="Vírgula 3 4 2 3 3 4" xfId="12327" xr:uid="{CE45A146-3A3C-4813-AEE3-A21AC4A552DE}"/>
    <cellStyle name="Vírgula 3 4 2 3 4" xfId="4284" xr:uid="{A90052B8-3342-415C-B4D2-2C12BD873989}"/>
    <cellStyle name="Vírgula 3 4 2 3 4 2" xfId="13337" xr:uid="{CF5BD10C-548E-4363-B92A-6A21D45508C3}"/>
    <cellStyle name="Vírgula 3 4 2 3 5" xfId="7298" xr:uid="{3D4B57EC-C27B-4DEA-B9CF-35FBF2570054}"/>
    <cellStyle name="Vírgula 3 4 2 3 5 2" xfId="16351" xr:uid="{03076F89-C048-4750-8227-A3878EE1CE87}"/>
    <cellStyle name="Vírgula 3 4 2 3 6" xfId="10319" xr:uid="{02C235CC-1C2F-4A2C-927B-158B37D2D2EA}"/>
    <cellStyle name="Vírgula 3 4 2 4" xfId="1454" xr:uid="{D7A37CDA-7191-4790-95BE-F19DD251D5F5}"/>
    <cellStyle name="Vírgula 3 4 2 4 2" xfId="4533" xr:uid="{3D930ED0-1C8B-4775-8366-374B19A2F0CA}"/>
    <cellStyle name="Vírgula 3 4 2 4 2 2" xfId="13586" xr:uid="{1006D18B-B5A3-4E2D-B6A5-4773108B5F35}"/>
    <cellStyle name="Vírgula 3 4 2 4 3" xfId="7547" xr:uid="{FD0E4CBB-038F-4745-936A-C761D68324F9}"/>
    <cellStyle name="Vírgula 3 4 2 4 3 2" xfId="16600" xr:uid="{C6B018AB-A0C1-4B54-99BF-C8E19DA3DD10}"/>
    <cellStyle name="Vírgula 3 4 2 4 4" xfId="10568" xr:uid="{8DB4A4DC-F826-412B-A8F2-05E762A596C1}"/>
    <cellStyle name="Vírgula 3 4 2 5" xfId="2458" xr:uid="{72AAA8C1-2621-4BC7-8301-8639358426C7}"/>
    <cellStyle name="Vírgula 3 4 2 5 2" xfId="5537" xr:uid="{D72F0E31-7240-4101-BC2E-1D6D6110A5C5}"/>
    <cellStyle name="Vírgula 3 4 2 5 2 2" xfId="14590" xr:uid="{537DEC19-C1C1-4171-B062-52281ADF0F15}"/>
    <cellStyle name="Vírgula 3 4 2 5 3" xfId="8551" xr:uid="{4B89219E-A845-498F-AB40-49678CF12DE0}"/>
    <cellStyle name="Vírgula 3 4 2 5 3 2" xfId="17604" xr:uid="{A71DB9BD-2D8A-43E1-A659-6080B4AFAF40}"/>
    <cellStyle name="Vírgula 3 4 2 5 4" xfId="11572" xr:uid="{EBF9598F-AC8C-44F7-9738-FD8F61A4D687}"/>
    <cellStyle name="Vírgula 3 4 2 6" xfId="3528" xr:uid="{E6A3A578-CC05-4D7C-B7FC-3DC5DD20F952}"/>
    <cellStyle name="Vírgula 3 4 2 6 2" xfId="12581" xr:uid="{3CB153C3-F9EA-4C66-AAC0-679E44A39BB3}"/>
    <cellStyle name="Vírgula 3 4 2 7" xfId="6542" xr:uid="{0B5D7E52-943C-4D23-91F6-EEF2B829FD51}"/>
    <cellStyle name="Vírgula 3 4 2 7 2" xfId="15595" xr:uid="{7BA3CD5F-C82F-494A-AACA-FE3691C84BFE}"/>
    <cellStyle name="Vírgula 3 4 2 8" xfId="9562" xr:uid="{1568936F-9711-4447-9B3F-CA53D4C345E1}"/>
    <cellStyle name="Vírgula 3 4 3" xfId="401" xr:uid="{97423671-4579-4AF3-ABEE-7E4C35C02E8F}"/>
    <cellStyle name="Vírgula 3 4 3 2" xfId="1206" xr:uid="{B2BA7E38-CA05-4469-AF0D-8E877CD9693E}"/>
    <cellStyle name="Vírgula 3 4 3 2 2" xfId="2210" xr:uid="{97F3703B-E6A7-4B90-A8C6-E1D580A53289}"/>
    <cellStyle name="Vírgula 3 4 3 2 2 2" xfId="5289" xr:uid="{7B433CF3-9CBE-4BBE-A578-E5EC79CEACEA}"/>
    <cellStyle name="Vírgula 3 4 3 2 2 2 2" xfId="14342" xr:uid="{F47BD5CE-9E91-4981-A696-A7A450B32046}"/>
    <cellStyle name="Vírgula 3 4 3 2 2 3" xfId="8303" xr:uid="{E30F8111-FBC7-4A00-9BC7-00FB01176178}"/>
    <cellStyle name="Vírgula 3 4 3 2 2 3 2" xfId="17356" xr:uid="{C09D4307-BD7B-4BC4-9C06-9C93E28A13C1}"/>
    <cellStyle name="Vírgula 3 4 3 2 2 4" xfId="11324" xr:uid="{E08370AD-89CB-43E5-BDD7-D14F7B113196}"/>
    <cellStyle name="Vírgula 3 4 3 2 3" xfId="3214" xr:uid="{B8BA1021-5C93-4885-8AD5-07E7C880AB88}"/>
    <cellStyle name="Vírgula 3 4 3 2 3 2" xfId="6293" xr:uid="{DA8C0A98-4260-4122-A091-10F6B9488744}"/>
    <cellStyle name="Vírgula 3 4 3 2 3 2 2" xfId="15346" xr:uid="{A24A162A-DEEA-4383-B166-B8317DB644AD}"/>
    <cellStyle name="Vírgula 3 4 3 2 3 3" xfId="9307" xr:uid="{3EB17BC3-37A2-4E98-A227-CB390CF1C628}"/>
    <cellStyle name="Vírgula 3 4 3 2 3 3 2" xfId="18360" xr:uid="{930D3880-BE6E-4387-9F99-47C79C70D758}"/>
    <cellStyle name="Vírgula 3 4 3 2 3 4" xfId="12328" xr:uid="{7C01D720-3FFF-4776-872F-815AE66A3583}"/>
    <cellStyle name="Vírgula 3 4 3 2 4" xfId="4285" xr:uid="{7EC88ACE-B785-4414-B410-A7B1D09B18CA}"/>
    <cellStyle name="Vírgula 3 4 3 2 4 2" xfId="13338" xr:uid="{C3114305-42C9-4969-8CB7-F639133B61AC}"/>
    <cellStyle name="Vírgula 3 4 3 2 5" xfId="7299" xr:uid="{3F353BC6-7ABC-4B95-A7C3-A48E771E5AFF}"/>
    <cellStyle name="Vírgula 3 4 3 2 5 2" xfId="16352" xr:uid="{6F3A7638-AB48-4087-A7A6-B01550419DD7}"/>
    <cellStyle name="Vírgula 3 4 3 2 6" xfId="10320" xr:uid="{DDFD43C8-8E43-4006-A292-1A2F10433D3D}"/>
    <cellStyle name="Vírgula 3 4 3 3" xfId="1207" xr:uid="{39823E57-A94B-4A7E-92BC-42C51E3487F6}"/>
    <cellStyle name="Vírgula 3 4 3 3 2" xfId="2211" xr:uid="{EF663E90-D37C-4ECC-803A-1641DC70BC71}"/>
    <cellStyle name="Vírgula 3 4 3 3 2 2" xfId="5290" xr:uid="{BA7FF2AB-ADC6-49D0-826F-FB38D8A41869}"/>
    <cellStyle name="Vírgula 3 4 3 3 2 2 2" xfId="14343" xr:uid="{67CF2D6E-CF30-4DF9-BEC5-B139694CA8CC}"/>
    <cellStyle name="Vírgula 3 4 3 3 2 3" xfId="8304" xr:uid="{CDC8DC64-AD35-4543-98CD-701E16341A57}"/>
    <cellStyle name="Vírgula 3 4 3 3 2 3 2" xfId="17357" xr:uid="{EA3F6D73-6629-48B0-8237-E208E2C45E99}"/>
    <cellStyle name="Vírgula 3 4 3 3 2 4" xfId="11325" xr:uid="{5AFBBE63-71B8-4A04-83CE-D2197C9BECBF}"/>
    <cellStyle name="Vírgula 3 4 3 3 3" xfId="3215" xr:uid="{D2EBA1BE-6561-4086-8EA9-D91EE950792C}"/>
    <cellStyle name="Vírgula 3 4 3 3 3 2" xfId="6294" xr:uid="{CBF13FFB-BDA0-44F9-85EB-B59884E82161}"/>
    <cellStyle name="Vírgula 3 4 3 3 3 2 2" xfId="15347" xr:uid="{E3380179-FE0E-4401-8AB1-0289E0E5C538}"/>
    <cellStyle name="Vírgula 3 4 3 3 3 3" xfId="9308" xr:uid="{58DBB18E-A759-417B-84B7-0DC55CF25257}"/>
    <cellStyle name="Vírgula 3 4 3 3 3 3 2" xfId="18361" xr:uid="{F6580C35-2C37-4E63-A198-2D87EB5C465D}"/>
    <cellStyle name="Vírgula 3 4 3 3 3 4" xfId="12329" xr:uid="{6936F6BF-1073-45F9-88A1-29CBDB155433}"/>
    <cellStyle name="Vírgula 3 4 3 3 4" xfId="4286" xr:uid="{B0913177-1800-4835-9030-311693393EA1}"/>
    <cellStyle name="Vírgula 3 4 3 3 4 2" xfId="13339" xr:uid="{4D956CE6-DBF9-4A41-B723-AD28CC483143}"/>
    <cellStyle name="Vírgula 3 4 3 3 5" xfId="7300" xr:uid="{C75EFFA5-B31A-4A25-9242-5D0FCC1F7AAC}"/>
    <cellStyle name="Vírgula 3 4 3 3 5 2" xfId="16353" xr:uid="{B2FC862C-EAAC-4A28-8DD7-A58AD0FCB3E0}"/>
    <cellStyle name="Vírgula 3 4 3 3 6" xfId="10321" xr:uid="{336E66D3-072B-465E-A5A6-0274150AEEA0}"/>
    <cellStyle name="Vírgula 3 4 3 4" xfId="1415" xr:uid="{35EC610D-7C17-4ECB-8906-8E5F3A618B60}"/>
    <cellStyle name="Vírgula 3 4 3 4 2" xfId="4494" xr:uid="{516FABD9-703A-4F17-8029-39A6CD015557}"/>
    <cellStyle name="Vírgula 3 4 3 4 2 2" xfId="13547" xr:uid="{13231A36-F4F6-47C0-B1E0-28C2E6119778}"/>
    <cellStyle name="Vírgula 3 4 3 4 3" xfId="7508" xr:uid="{CEDD2253-83D4-4735-B4DA-C2FBA2B33C6B}"/>
    <cellStyle name="Vírgula 3 4 3 4 3 2" xfId="16561" xr:uid="{CD442D80-CE6E-48FF-A39A-953E7C6FF759}"/>
    <cellStyle name="Vírgula 3 4 3 4 4" xfId="10529" xr:uid="{09E3AA20-DBA9-4D5B-8432-B998032C8EB8}"/>
    <cellStyle name="Vírgula 3 4 3 5" xfId="2419" xr:uid="{5E20F533-7313-4C7E-B1BC-0B327D701F58}"/>
    <cellStyle name="Vírgula 3 4 3 5 2" xfId="5498" xr:uid="{CD0548DB-251A-4987-B96C-66844C20F570}"/>
    <cellStyle name="Vírgula 3 4 3 5 2 2" xfId="14551" xr:uid="{F0015EF1-8A71-46F1-AEB8-B0DFA99212DD}"/>
    <cellStyle name="Vírgula 3 4 3 5 3" xfId="8512" xr:uid="{6C67C088-D4D0-4F02-8475-87E934D9302B}"/>
    <cellStyle name="Vírgula 3 4 3 5 3 2" xfId="17565" xr:uid="{C1C14A49-F89A-4DDC-ACB1-6F065CE1BE78}"/>
    <cellStyle name="Vírgula 3 4 3 5 4" xfId="11533" xr:uid="{11FA034C-0513-49FF-89C8-83D6B839E7E2}"/>
    <cellStyle name="Vírgula 3 4 3 6" xfId="3489" xr:uid="{B0F361FC-F56F-4491-AC96-93D490EA3994}"/>
    <cellStyle name="Vírgula 3 4 3 6 2" xfId="12542" xr:uid="{2D0D5B8C-CD45-47D1-8232-3E32D0FD4D36}"/>
    <cellStyle name="Vírgula 3 4 3 7" xfId="6503" xr:uid="{1B2D24EF-A16B-4463-B321-F0488DAA3E2F}"/>
    <cellStyle name="Vírgula 3 4 3 7 2" xfId="15556" xr:uid="{C5E7DE5F-E1BA-43DB-B2A0-DB886F41F1BC}"/>
    <cellStyle name="Vírgula 3 4 3 8" xfId="9523" xr:uid="{E16C5FBC-DB3F-41AE-884C-4FB5E3419F31}"/>
    <cellStyle name="Vírgula 3 4 4" xfId="1208" xr:uid="{5872A01C-DBE9-4AB3-9A2D-492DB09BF8DB}"/>
    <cellStyle name="Vírgula 3 4 4 2" xfId="2212" xr:uid="{82CD09CA-5A14-4D83-B037-A409BA05BB58}"/>
    <cellStyle name="Vírgula 3 4 4 2 2" xfId="5291" xr:uid="{E33FA6CD-1BAE-40E3-A8F3-17651BB61774}"/>
    <cellStyle name="Vírgula 3 4 4 2 2 2" xfId="14344" xr:uid="{F7F9BBD2-E54B-4D48-B286-279AEA3CA307}"/>
    <cellStyle name="Vírgula 3 4 4 2 3" xfId="8305" xr:uid="{A5E30E33-AD34-438B-AD6A-03D867D76585}"/>
    <cellStyle name="Vírgula 3 4 4 2 3 2" xfId="17358" xr:uid="{36273DF8-53DF-4398-B7C4-7CB0F379D68E}"/>
    <cellStyle name="Vírgula 3 4 4 2 4" xfId="11326" xr:uid="{C637FF7E-A708-4722-86D2-74C37C44955C}"/>
    <cellStyle name="Vírgula 3 4 4 3" xfId="3216" xr:uid="{5576D505-F175-4C11-BCC2-5E4656CA8708}"/>
    <cellStyle name="Vírgula 3 4 4 3 2" xfId="6295" xr:uid="{A1A9FF82-E4AC-4130-9547-B8A4DAFCD160}"/>
    <cellStyle name="Vírgula 3 4 4 3 2 2" xfId="15348" xr:uid="{99A528E5-6662-4B45-8147-92B1BD98B3E4}"/>
    <cellStyle name="Vírgula 3 4 4 3 3" xfId="9309" xr:uid="{496EABA8-90FA-4688-BDA3-78FC4DA6EB01}"/>
    <cellStyle name="Vírgula 3 4 4 3 3 2" xfId="18362" xr:uid="{CB2FEB8B-85D5-46FA-8FAF-0A44CE1121E4}"/>
    <cellStyle name="Vírgula 3 4 4 3 4" xfId="12330" xr:uid="{BA6671E9-755B-404F-98FC-EB9FF2A9A7FE}"/>
    <cellStyle name="Vírgula 3 4 4 4" xfId="4287" xr:uid="{0F7EC178-ED85-4EB6-B136-8D7950DE73A4}"/>
    <cellStyle name="Vírgula 3 4 4 4 2" xfId="13340" xr:uid="{6E38D2E7-205D-4087-A404-F69986BFE2EA}"/>
    <cellStyle name="Vírgula 3 4 4 5" xfId="7301" xr:uid="{F11F851A-77A3-4B88-A66E-900FA8130FB6}"/>
    <cellStyle name="Vírgula 3 4 4 5 2" xfId="16354" xr:uid="{CD90599F-906E-4FD6-8921-1628E8D89D07}"/>
    <cellStyle name="Vírgula 3 4 4 6" xfId="10322" xr:uid="{769C42DD-6630-4303-B2D1-D003A1436B1A}"/>
    <cellStyle name="Vírgula 3 4 5" xfId="1209" xr:uid="{B4868BA4-A105-4D19-B8B5-5F5A13518D3A}"/>
    <cellStyle name="Vírgula 3 4 5 2" xfId="2213" xr:uid="{5D41CB92-BE9A-4DE6-A2E4-CE061BDC50F2}"/>
    <cellStyle name="Vírgula 3 4 5 2 2" xfId="5292" xr:uid="{876A751F-D04A-4EFB-A34C-3E59AFD8F734}"/>
    <cellStyle name="Vírgula 3 4 5 2 2 2" xfId="14345" xr:uid="{9F003427-56B9-4951-A106-FF8902E951C6}"/>
    <cellStyle name="Vírgula 3 4 5 2 3" xfId="8306" xr:uid="{DE4CDD07-F525-4CDC-BDDF-8DC8E4AF8E19}"/>
    <cellStyle name="Vírgula 3 4 5 2 3 2" xfId="17359" xr:uid="{C1916F17-B1C2-4E75-A322-13F3BE10EBF7}"/>
    <cellStyle name="Vírgula 3 4 5 2 4" xfId="11327" xr:uid="{6EE2A437-FC58-4E9D-AFBB-4346E10BFBC6}"/>
    <cellStyle name="Vírgula 3 4 5 3" xfId="3217" xr:uid="{8EF7B53C-8AFC-41BE-AA2F-6B6D4F4ABB31}"/>
    <cellStyle name="Vírgula 3 4 5 3 2" xfId="6296" xr:uid="{FDD37587-9163-4F69-8CFD-9048C907174D}"/>
    <cellStyle name="Vírgula 3 4 5 3 2 2" xfId="15349" xr:uid="{3AA5EF79-AF95-4D55-A638-1D6F5BE2A04C}"/>
    <cellStyle name="Vírgula 3 4 5 3 3" xfId="9310" xr:uid="{FAA2A711-655F-465C-930E-84DFF7342C9F}"/>
    <cellStyle name="Vírgula 3 4 5 3 3 2" xfId="18363" xr:uid="{D4177DAF-72CD-4263-A16A-1061E451C6D0}"/>
    <cellStyle name="Vírgula 3 4 5 3 4" xfId="12331" xr:uid="{F62F5305-1039-4382-8A9A-D1D306202CD7}"/>
    <cellStyle name="Vírgula 3 4 5 4" xfId="4288" xr:uid="{F03EEA61-1C1D-4F99-8B40-656316528A71}"/>
    <cellStyle name="Vírgula 3 4 5 4 2" xfId="13341" xr:uid="{2E64144E-E0BA-49F5-875E-7834F524E994}"/>
    <cellStyle name="Vírgula 3 4 5 5" xfId="7302" xr:uid="{BB1D35B7-7A25-4F65-9F23-D3F9DFBCE6E1}"/>
    <cellStyle name="Vírgula 3 4 5 5 2" xfId="16355" xr:uid="{323ED301-3206-4967-B016-EC55311EF61C}"/>
    <cellStyle name="Vírgula 3 4 5 6" xfId="10323" xr:uid="{EA487BDF-2E65-4AFD-8879-9A56D571C54E}"/>
    <cellStyle name="Vírgula 3 4 6" xfId="1283" xr:uid="{40191776-3252-463C-8667-7646201C8F71}"/>
    <cellStyle name="Vírgula 3 4 6 2" xfId="4362" xr:uid="{9D1031BA-6ACB-45D3-BB14-8D8F331FEC20}"/>
    <cellStyle name="Vírgula 3 4 6 2 2" xfId="13415" xr:uid="{EB5D56FC-B155-4891-8732-1DFD4B187FFD}"/>
    <cellStyle name="Vírgula 3 4 6 3" xfId="7376" xr:uid="{2D6C7840-D519-406C-A099-795FF029768C}"/>
    <cellStyle name="Vírgula 3 4 6 3 2" xfId="16429" xr:uid="{CEF0F5BF-3E24-43B6-AD89-697572FF35FA}"/>
    <cellStyle name="Vírgula 3 4 6 4" xfId="10397" xr:uid="{FEED09E5-FFC4-4919-80E2-F3815A41F34F}"/>
    <cellStyle name="Vírgula 3 4 7" xfId="2287" xr:uid="{B1D36DCB-50E1-4D33-88C1-EC078670200A}"/>
    <cellStyle name="Vírgula 3 4 7 2" xfId="5366" xr:uid="{6F5902D2-17D4-45CB-A08C-C4103E4B1643}"/>
    <cellStyle name="Vírgula 3 4 7 2 2" xfId="14419" xr:uid="{9DC7A283-5BAF-4901-A823-19344B1DDC29}"/>
    <cellStyle name="Vírgula 3 4 7 3" xfId="8380" xr:uid="{D08DEAC1-5DF6-476A-A164-24989D38FE74}"/>
    <cellStyle name="Vírgula 3 4 7 3 2" xfId="17433" xr:uid="{8B9E9650-D6B0-4963-9FAC-EBDFE629EED1}"/>
    <cellStyle name="Vírgula 3 4 7 4" xfId="11401" xr:uid="{2C0AFA47-52C2-4A04-90EA-3FF8B4B19362}"/>
    <cellStyle name="Vírgula 3 4 8" xfId="3356" xr:uid="{4009A51A-8CE0-4E12-A7B9-2E0C4884D5AA}"/>
    <cellStyle name="Vírgula 3 4 8 2" xfId="12409" xr:uid="{88226331-1DFE-4488-A852-DD92C8B33446}"/>
    <cellStyle name="Vírgula 3 4 9" xfId="6370" xr:uid="{6AF55860-EDD0-40C2-90E8-2CDC387A41AB}"/>
    <cellStyle name="Vírgula 3 4 9 2" xfId="15423" xr:uid="{6A8CB877-4E77-4FD5-9E81-CD9BFA243A6E}"/>
    <cellStyle name="Vírgula 3 5" xfId="82" xr:uid="{312EC154-3D56-4586-BE42-7E6ECC363CB5}"/>
    <cellStyle name="Vírgula 3 5 2" xfId="412" xr:uid="{968BF32B-C491-4E06-82D1-3DD2799669AC}"/>
    <cellStyle name="Vírgula 3 5 2 2" xfId="1210" xr:uid="{F077FDFA-AE40-4A1F-904E-84797E2A618B}"/>
    <cellStyle name="Vírgula 3 5 2 2 2" xfId="2214" xr:uid="{445DDD27-EE87-4464-A581-00AA2A02029A}"/>
    <cellStyle name="Vírgula 3 5 2 2 2 2" xfId="5293" xr:uid="{19DC6D9C-1EF4-4ED0-8062-94BC45C9AF54}"/>
    <cellStyle name="Vírgula 3 5 2 2 2 2 2" xfId="14346" xr:uid="{DAA2D9B8-3EB1-43F2-9342-315B81ADA594}"/>
    <cellStyle name="Vírgula 3 5 2 2 2 3" xfId="8307" xr:uid="{B1DD5FDD-7183-4302-B39C-77C24670A25B}"/>
    <cellStyle name="Vírgula 3 5 2 2 2 3 2" xfId="17360" xr:uid="{5D928A35-0794-4E6F-BD5F-63689D2BB572}"/>
    <cellStyle name="Vírgula 3 5 2 2 2 4" xfId="11328" xr:uid="{B071FB5D-4F52-4382-B620-18CC6DED4705}"/>
    <cellStyle name="Vírgula 3 5 2 2 3" xfId="3218" xr:uid="{43823B76-C253-4126-A840-75A607179E5D}"/>
    <cellStyle name="Vírgula 3 5 2 2 3 2" xfId="6297" xr:uid="{8964A33F-47C0-4CDA-969C-75FB983876A5}"/>
    <cellStyle name="Vírgula 3 5 2 2 3 2 2" xfId="15350" xr:uid="{C2B10961-FADD-46A3-BC54-844A8801E273}"/>
    <cellStyle name="Vírgula 3 5 2 2 3 3" xfId="9311" xr:uid="{26B36389-F647-42F5-BBE2-5EFF07982C58}"/>
    <cellStyle name="Vírgula 3 5 2 2 3 3 2" xfId="18364" xr:uid="{816BA4CB-D045-468D-9A4B-2D89C37C41D8}"/>
    <cellStyle name="Vírgula 3 5 2 2 3 4" xfId="12332" xr:uid="{34A611EB-C700-4F40-9FB3-9C9623F79243}"/>
    <cellStyle name="Vírgula 3 5 2 2 4" xfId="4289" xr:uid="{4F844400-8D45-480C-BE62-E058407E80D8}"/>
    <cellStyle name="Vírgula 3 5 2 2 4 2" xfId="13342" xr:uid="{97F16637-299A-4422-81FE-2A42E12DDD70}"/>
    <cellStyle name="Vírgula 3 5 2 2 5" xfId="7303" xr:uid="{F0AA9FB6-A25B-4DB8-983E-7F38C72376DE}"/>
    <cellStyle name="Vírgula 3 5 2 2 5 2" xfId="16356" xr:uid="{0FE4B831-10E0-463D-97DD-E16D29E59BA5}"/>
    <cellStyle name="Vírgula 3 5 2 2 6" xfId="10324" xr:uid="{DB1A9988-84BB-48BF-896F-F4FA2E8C0932}"/>
    <cellStyle name="Vírgula 3 5 2 3" xfId="1211" xr:uid="{23C9253A-C84A-4019-83A6-ED7E863CE183}"/>
    <cellStyle name="Vírgula 3 5 2 3 2" xfId="2215" xr:uid="{72118BBA-C0CC-49FE-9BF7-71882B88854C}"/>
    <cellStyle name="Vírgula 3 5 2 3 2 2" xfId="5294" xr:uid="{EF09E006-131A-4E31-9D19-CCAD337F254A}"/>
    <cellStyle name="Vírgula 3 5 2 3 2 2 2" xfId="14347" xr:uid="{59C471CF-3B74-4BE1-9E26-89CFB8275E09}"/>
    <cellStyle name="Vírgula 3 5 2 3 2 3" xfId="8308" xr:uid="{583BCB78-12AC-4BA8-BB76-ACCC337C2FBC}"/>
    <cellStyle name="Vírgula 3 5 2 3 2 3 2" xfId="17361" xr:uid="{9103F4B1-DDB1-4DF3-8D02-F0199226802C}"/>
    <cellStyle name="Vírgula 3 5 2 3 2 4" xfId="11329" xr:uid="{DE74E5C5-41E0-4EBD-A6EA-82332007D9DE}"/>
    <cellStyle name="Vírgula 3 5 2 3 3" xfId="3219" xr:uid="{71C3F3FC-AAE0-4DC1-98D7-616E90A6291A}"/>
    <cellStyle name="Vírgula 3 5 2 3 3 2" xfId="6298" xr:uid="{12BBBFC3-B728-43A1-9873-BD3AD86027AD}"/>
    <cellStyle name="Vírgula 3 5 2 3 3 2 2" xfId="15351" xr:uid="{E6559493-EE43-4675-8E13-29D6541528BD}"/>
    <cellStyle name="Vírgula 3 5 2 3 3 3" xfId="9312" xr:uid="{5CB37175-9B5E-494A-BA14-02897380E967}"/>
    <cellStyle name="Vírgula 3 5 2 3 3 3 2" xfId="18365" xr:uid="{A88A537E-129C-4C1B-8963-C40160FCD86C}"/>
    <cellStyle name="Vírgula 3 5 2 3 3 4" xfId="12333" xr:uid="{0216F840-66A3-42D6-93C9-B7D6A67CE0D4}"/>
    <cellStyle name="Vírgula 3 5 2 3 4" xfId="4290" xr:uid="{E6F888D9-88B6-45E4-8635-120F3638DFD2}"/>
    <cellStyle name="Vírgula 3 5 2 3 4 2" xfId="13343" xr:uid="{0DA585DB-4B51-4F25-9198-70AEC3FDEA03}"/>
    <cellStyle name="Vírgula 3 5 2 3 5" xfId="7304" xr:uid="{37EA8516-4297-493F-8081-7775F103B348}"/>
    <cellStyle name="Vírgula 3 5 2 3 5 2" xfId="16357" xr:uid="{8B96DE75-AF4D-4822-AA6F-F4FE6D2DFAAE}"/>
    <cellStyle name="Vírgula 3 5 2 3 6" xfId="10325" xr:uid="{806C684C-A773-4DEC-A26C-7A2573D4492B}"/>
    <cellStyle name="Vírgula 3 5 2 4" xfId="1422" xr:uid="{7DA0DF3A-0EEF-4808-9C7E-688D636A9F30}"/>
    <cellStyle name="Vírgula 3 5 2 4 2" xfId="4501" xr:uid="{3343AAF3-FAAD-4757-960A-F2259099AFBB}"/>
    <cellStyle name="Vírgula 3 5 2 4 2 2" xfId="13554" xr:uid="{32483B51-0530-42F9-BA3C-05F56C3676A8}"/>
    <cellStyle name="Vírgula 3 5 2 4 3" xfId="7515" xr:uid="{6F6C60C4-CFE2-45A1-8A55-8E2F96C400FC}"/>
    <cellStyle name="Vírgula 3 5 2 4 3 2" xfId="16568" xr:uid="{85F0BEDE-F768-4F47-A9CB-17EB38164E4F}"/>
    <cellStyle name="Vírgula 3 5 2 4 4" xfId="10536" xr:uid="{34C754E3-F2D9-4C30-A47F-CB56FD7353C9}"/>
    <cellStyle name="Vírgula 3 5 2 5" xfId="2426" xr:uid="{FFB91A51-3262-4A4A-AB3F-671A10D8F16D}"/>
    <cellStyle name="Vírgula 3 5 2 5 2" xfId="5505" xr:uid="{92CCFA98-D0CD-4A2B-B477-6AA665279301}"/>
    <cellStyle name="Vírgula 3 5 2 5 2 2" xfId="14558" xr:uid="{A5607892-A909-4F4F-A9DD-2FC55EB56DB3}"/>
    <cellStyle name="Vírgula 3 5 2 5 3" xfId="8519" xr:uid="{2401B700-8957-4871-A630-7AFC636A3C91}"/>
    <cellStyle name="Vírgula 3 5 2 5 3 2" xfId="17572" xr:uid="{4D254B93-383F-4D97-8029-BEF586F9AEF7}"/>
    <cellStyle name="Vírgula 3 5 2 5 4" xfId="11540" xr:uid="{F4D8DEC2-052A-4A01-87EB-465ABF9EB9A3}"/>
    <cellStyle name="Vírgula 3 5 2 6" xfId="3496" xr:uid="{A5861FAD-65F5-4C64-8743-D89C2E843EC9}"/>
    <cellStyle name="Vírgula 3 5 2 6 2" xfId="12549" xr:uid="{67E85563-F927-4472-93C6-79C5B96014C7}"/>
    <cellStyle name="Vírgula 3 5 2 7" xfId="6510" xr:uid="{53C218E3-42E9-4460-9044-41752D6D697E}"/>
    <cellStyle name="Vírgula 3 5 2 7 2" xfId="15563" xr:uid="{9D62504A-E3F3-4472-A502-A215449C7878}"/>
    <cellStyle name="Vírgula 3 5 2 8" xfId="9530" xr:uid="{39F37867-E2A0-432B-BB17-1FD75C6CF99E}"/>
    <cellStyle name="Vírgula 3 5 3" xfId="1212" xr:uid="{D8546FA6-B255-4C4C-810D-56F887534503}"/>
    <cellStyle name="Vírgula 3 5 3 2" xfId="2216" xr:uid="{A843F988-E456-4702-A571-C6C14AF24627}"/>
    <cellStyle name="Vírgula 3 5 3 2 2" xfId="5295" xr:uid="{52778DCB-E27C-4963-92E6-3C8724E76021}"/>
    <cellStyle name="Vírgula 3 5 3 2 2 2" xfId="14348" xr:uid="{CE06A018-DAF5-4168-9A0D-BBC1F82FF3FD}"/>
    <cellStyle name="Vírgula 3 5 3 2 3" xfId="8309" xr:uid="{05EBD659-7927-4E38-BD47-CA08BFD8E046}"/>
    <cellStyle name="Vírgula 3 5 3 2 3 2" xfId="17362" xr:uid="{A93A8C6C-64CB-476D-A179-1B360311AC44}"/>
    <cellStyle name="Vírgula 3 5 3 2 4" xfId="11330" xr:uid="{DCAA47B0-9ABB-4F1A-ABC6-2E5B7D9B9419}"/>
    <cellStyle name="Vírgula 3 5 3 3" xfId="3220" xr:uid="{6C3A7D5C-A216-433A-BD3D-8E912A5EEAF0}"/>
    <cellStyle name="Vírgula 3 5 3 3 2" xfId="6299" xr:uid="{EE5E1800-4DD0-4ABA-9429-2E5AAC3AC833}"/>
    <cellStyle name="Vírgula 3 5 3 3 2 2" xfId="15352" xr:uid="{0563B3B3-294A-4AAD-BBDD-EE602A42F557}"/>
    <cellStyle name="Vírgula 3 5 3 3 3" xfId="9313" xr:uid="{4418FCA8-5D12-4044-B721-1A10ED696E73}"/>
    <cellStyle name="Vírgula 3 5 3 3 3 2" xfId="18366" xr:uid="{CC187294-FD1C-46AD-AFA4-D8774A66C9D9}"/>
    <cellStyle name="Vírgula 3 5 3 3 4" xfId="12334" xr:uid="{821DB3BD-4DE9-4687-8AC1-723E90E25A0E}"/>
    <cellStyle name="Vírgula 3 5 3 4" xfId="4291" xr:uid="{5184ED33-2013-4986-9975-1A556D727BA2}"/>
    <cellStyle name="Vírgula 3 5 3 4 2" xfId="13344" xr:uid="{571B07A5-96DA-440B-B179-6E092F88772E}"/>
    <cellStyle name="Vírgula 3 5 3 5" xfId="7305" xr:uid="{22C15B11-5881-4FDC-AB4D-2EC4B0D8F94C}"/>
    <cellStyle name="Vírgula 3 5 3 5 2" xfId="16358" xr:uid="{2E6CC723-CB02-4E33-AE36-9748B8C50E85}"/>
    <cellStyle name="Vírgula 3 5 3 6" xfId="10326" xr:uid="{11FB365F-B9D0-49E7-A753-E638DD92E5FF}"/>
    <cellStyle name="Vírgula 3 5 4" xfId="1213" xr:uid="{176A8E49-4784-4981-90E3-53E4F04573B1}"/>
    <cellStyle name="Vírgula 3 5 4 2" xfId="2217" xr:uid="{3CD90D26-8122-420E-A1A5-5AF967649FAB}"/>
    <cellStyle name="Vírgula 3 5 4 2 2" xfId="5296" xr:uid="{F014FEB3-DCF9-418E-A801-49ABBAD50E61}"/>
    <cellStyle name="Vírgula 3 5 4 2 2 2" xfId="14349" xr:uid="{53ABFCB0-2280-428F-B388-967906D893D8}"/>
    <cellStyle name="Vírgula 3 5 4 2 3" xfId="8310" xr:uid="{DAEE6358-AA55-4618-9850-5632B44BEFEB}"/>
    <cellStyle name="Vírgula 3 5 4 2 3 2" xfId="17363" xr:uid="{296133F1-CBD9-4211-A12B-25C1CD46AC94}"/>
    <cellStyle name="Vírgula 3 5 4 2 4" xfId="11331" xr:uid="{6551FFF2-BEDB-4C5A-8BCF-2F65DE584EDF}"/>
    <cellStyle name="Vírgula 3 5 4 3" xfId="3221" xr:uid="{0C9CCC96-05A3-4824-9E28-1972DB3F6A34}"/>
    <cellStyle name="Vírgula 3 5 4 3 2" xfId="6300" xr:uid="{F62C6794-1ABE-4A78-9260-1EF00CC2456E}"/>
    <cellStyle name="Vírgula 3 5 4 3 2 2" xfId="15353" xr:uid="{51D87100-4CEE-4D13-958B-433BB05D4E1C}"/>
    <cellStyle name="Vírgula 3 5 4 3 3" xfId="9314" xr:uid="{86D75527-C478-40D2-965A-43D75457065F}"/>
    <cellStyle name="Vírgula 3 5 4 3 3 2" xfId="18367" xr:uid="{EA07760F-E35B-4F63-8B4A-6C68C10059AE}"/>
    <cellStyle name="Vírgula 3 5 4 3 4" xfId="12335" xr:uid="{14515701-B2FB-430E-9154-E6A110A703D9}"/>
    <cellStyle name="Vírgula 3 5 4 4" xfId="4292" xr:uid="{406C0CAB-D8F9-40C4-84CE-A73A72333DD7}"/>
    <cellStyle name="Vírgula 3 5 4 4 2" xfId="13345" xr:uid="{F91DC045-28CE-48ED-AADA-8047D33E4ACC}"/>
    <cellStyle name="Vírgula 3 5 4 5" xfId="7306" xr:uid="{4274AEA1-C9CA-4D9B-BF7E-86B280CDBA2F}"/>
    <cellStyle name="Vírgula 3 5 4 5 2" xfId="16359" xr:uid="{EF02ABE6-8291-4F2B-8BBB-9F00178F0F6F}"/>
    <cellStyle name="Vírgula 3 5 4 6" xfId="10327" xr:uid="{428DEE75-0505-401C-ACE7-642D9A73AAFE}"/>
    <cellStyle name="Vírgula 3 5 5" xfId="1251" xr:uid="{09C7B84A-0F09-4A33-86DF-121BC7D66CB9}"/>
    <cellStyle name="Vírgula 3 5 5 2" xfId="4330" xr:uid="{3F5841B5-E6CE-473A-8B53-BADBB9E27AB3}"/>
    <cellStyle name="Vírgula 3 5 5 2 2" xfId="13383" xr:uid="{594ADD02-180D-4F86-BD28-BBF0BDCD2BBC}"/>
    <cellStyle name="Vírgula 3 5 5 3" xfId="7344" xr:uid="{A5165B89-764A-44F8-9A0B-E34A27F91ECE}"/>
    <cellStyle name="Vírgula 3 5 5 3 2" xfId="16397" xr:uid="{C890EDC1-5FF7-4985-ABED-1FD3D8CC8BCB}"/>
    <cellStyle name="Vírgula 3 5 5 4" xfId="10365" xr:uid="{5D8CAF4D-6CE8-436F-8175-A9A1B6F7C62E}"/>
    <cellStyle name="Vírgula 3 5 6" xfId="2255" xr:uid="{B0E649A8-B716-4232-9AA7-AC138531FB19}"/>
    <cellStyle name="Vírgula 3 5 6 2" xfId="5334" xr:uid="{FCC2EEDC-4177-4A65-A04D-BAC1087EA1C5}"/>
    <cellStyle name="Vírgula 3 5 6 2 2" xfId="14387" xr:uid="{10124685-9078-48EC-B039-3C31D187F28A}"/>
    <cellStyle name="Vírgula 3 5 6 3" xfId="8348" xr:uid="{3D289D1D-F707-49CA-B38F-B6B8A88BAFC1}"/>
    <cellStyle name="Vírgula 3 5 6 3 2" xfId="17401" xr:uid="{56EFD556-F523-4A6E-AA6E-28801701EE1A}"/>
    <cellStyle name="Vírgula 3 5 6 4" xfId="11369" xr:uid="{52152C5C-E672-4601-AFC2-2D68D188674E}"/>
    <cellStyle name="Vírgula 3 5 7" xfId="3324" xr:uid="{5E711C4A-0C80-420B-9638-B3FC44F5508E}"/>
    <cellStyle name="Vírgula 3 5 7 2" xfId="12377" xr:uid="{1F9BD2EF-5559-42ED-B498-9DD5A87BD53A}"/>
    <cellStyle name="Vírgula 3 5 8" xfId="6338" xr:uid="{A617E7C3-DFD8-4323-B209-5EB8450444F6}"/>
    <cellStyle name="Vírgula 3 5 8 2" xfId="15391" xr:uid="{6065516F-1B82-4C42-A095-2B8C1BF1AFA2}"/>
    <cellStyle name="Vírgula 3 5 9" xfId="9358" xr:uid="{DD2F2E99-708F-4DC7-AED5-13D0A4A346C6}"/>
    <cellStyle name="Vírgula 3 6" xfId="406" xr:uid="{7291D5DB-D8D1-4040-A541-9F8D5B73568C}"/>
    <cellStyle name="Vírgula 3 6 2" xfId="1214" xr:uid="{7BC5E114-6C2B-4842-B48E-E0A650EBEA32}"/>
    <cellStyle name="Vírgula 3 6 2 2" xfId="2218" xr:uid="{5EC59C20-B3CF-41BA-8325-E25B6FBBF64E}"/>
    <cellStyle name="Vírgula 3 6 2 2 2" xfId="5297" xr:uid="{9A6782EB-AFAC-437B-A3E9-3537BCD68167}"/>
    <cellStyle name="Vírgula 3 6 2 2 2 2" xfId="14350" xr:uid="{2DAFBDE1-6A53-4142-84F0-9C397FD2416E}"/>
    <cellStyle name="Vírgula 3 6 2 2 3" xfId="8311" xr:uid="{43480D90-5EFB-42A1-8575-7684404CC557}"/>
    <cellStyle name="Vírgula 3 6 2 2 3 2" xfId="17364" xr:uid="{8B9AA0A8-0F5C-44A2-8D1C-60CC7F84B808}"/>
    <cellStyle name="Vírgula 3 6 2 2 4" xfId="11332" xr:uid="{7457EFCF-2761-45E3-BE8C-C5A8BF46F482}"/>
    <cellStyle name="Vírgula 3 6 2 3" xfId="3222" xr:uid="{442A22FD-48A3-4DA3-B025-0236B98BA9F3}"/>
    <cellStyle name="Vírgula 3 6 2 3 2" xfId="6301" xr:uid="{F0505236-A6B2-4AF5-9BBC-73B8D3209D24}"/>
    <cellStyle name="Vírgula 3 6 2 3 2 2" xfId="15354" xr:uid="{5B95AEFC-4B38-4066-8EB9-72CBBF381BAB}"/>
    <cellStyle name="Vírgula 3 6 2 3 3" xfId="9315" xr:uid="{0DF94F7F-907A-4CFB-BD3E-22F9E29E5F0D}"/>
    <cellStyle name="Vírgula 3 6 2 3 3 2" xfId="18368" xr:uid="{CC0B84E1-3BC2-4832-8C53-478B3EAD5CA2}"/>
    <cellStyle name="Vírgula 3 6 2 3 4" xfId="12336" xr:uid="{FB6CB3F5-2470-43A4-A53A-AB0D8428B12E}"/>
    <cellStyle name="Vírgula 3 6 2 4" xfId="4293" xr:uid="{FA51123C-D8C3-4374-B8BA-128A86AC2859}"/>
    <cellStyle name="Vírgula 3 6 2 4 2" xfId="13346" xr:uid="{E53E9854-0C85-403A-812C-95FCA64EA886}"/>
    <cellStyle name="Vírgula 3 6 2 5" xfId="7307" xr:uid="{F47D60BF-EB3C-48C1-AC94-3B4E0A2345B0}"/>
    <cellStyle name="Vírgula 3 6 2 5 2" xfId="16360" xr:uid="{E09D3266-82BA-4B8E-A8F1-570A0D66EDE1}"/>
    <cellStyle name="Vírgula 3 6 2 6" xfId="10328" xr:uid="{6E47AFEE-BF27-4AD4-BA96-43ABB3FBB690}"/>
    <cellStyle name="Vírgula 3 6 3" xfId="1215" xr:uid="{5A13AFF9-94F7-46FD-A33D-B96AC342A30F}"/>
    <cellStyle name="Vírgula 3 6 3 2" xfId="2219" xr:uid="{928C4F87-83FA-4090-9961-397C42E9577E}"/>
    <cellStyle name="Vírgula 3 6 3 2 2" xfId="5298" xr:uid="{76711C88-1060-4675-B421-600681E08542}"/>
    <cellStyle name="Vírgula 3 6 3 2 2 2" xfId="14351" xr:uid="{4BD0A9D7-C234-48D4-9ACE-1D1CA0DDF010}"/>
    <cellStyle name="Vírgula 3 6 3 2 3" xfId="8312" xr:uid="{B01C6C4A-5C73-484A-88AD-A346B4C73E20}"/>
    <cellStyle name="Vírgula 3 6 3 2 3 2" xfId="17365" xr:uid="{7D99F542-37A6-4402-B6B7-0E4DCB55E519}"/>
    <cellStyle name="Vírgula 3 6 3 2 4" xfId="11333" xr:uid="{74DB574E-7E49-4F85-92B9-719336626898}"/>
    <cellStyle name="Vírgula 3 6 3 3" xfId="3223" xr:uid="{CA114BAA-44D2-4842-9E9C-C2D20D045659}"/>
    <cellStyle name="Vírgula 3 6 3 3 2" xfId="6302" xr:uid="{F6BC6CDF-8F73-468F-9A89-D156434B00C6}"/>
    <cellStyle name="Vírgula 3 6 3 3 2 2" xfId="15355" xr:uid="{D074B297-8603-49EF-B399-DF4331A913D1}"/>
    <cellStyle name="Vírgula 3 6 3 3 3" xfId="9316" xr:uid="{804A91A6-28E4-4F5A-8575-3E1DA78B6838}"/>
    <cellStyle name="Vírgula 3 6 3 3 3 2" xfId="18369" xr:uid="{8506D216-6656-4E15-8212-21933C5F703B}"/>
    <cellStyle name="Vírgula 3 6 3 3 4" xfId="12337" xr:uid="{F2305AB0-4F55-4972-B76D-14B64C1B8F5F}"/>
    <cellStyle name="Vírgula 3 6 3 4" xfId="4294" xr:uid="{882EDC69-F821-4C35-9F4A-21DA4638247E}"/>
    <cellStyle name="Vírgula 3 6 3 4 2" xfId="13347" xr:uid="{1D77E0BD-C0DC-4993-B110-0C0A4F7C0F9E}"/>
    <cellStyle name="Vírgula 3 6 3 5" xfId="7308" xr:uid="{DBEC3ADF-C1A6-40E7-B83F-57492704646B}"/>
    <cellStyle name="Vírgula 3 6 3 5 2" xfId="16361" xr:uid="{818543A5-510C-4B6E-A4BC-2F9B3783FD2A}"/>
    <cellStyle name="Vírgula 3 6 3 6" xfId="10329" xr:uid="{85EC1F10-0FFE-4D80-B023-C50EF37CB3AE}"/>
    <cellStyle name="Vírgula 3 6 4" xfId="1417" xr:uid="{10E913B3-706B-4A14-988F-8F26693F71ED}"/>
    <cellStyle name="Vírgula 3 6 4 2" xfId="4496" xr:uid="{323D3017-698A-4213-8416-A7E9FDC69530}"/>
    <cellStyle name="Vírgula 3 6 4 2 2" xfId="13549" xr:uid="{6971CCF8-1CAC-4920-B387-4432A6F9ADA1}"/>
    <cellStyle name="Vírgula 3 6 4 3" xfId="7510" xr:uid="{04FF220E-1092-4D1F-8213-B0BA6BA9DAA1}"/>
    <cellStyle name="Vírgula 3 6 4 3 2" xfId="16563" xr:uid="{B60668C3-8256-4700-A9BA-4575030D673F}"/>
    <cellStyle name="Vírgula 3 6 4 4" xfId="10531" xr:uid="{DB562FC7-9BCB-46E1-8D0F-D9E71D665AA6}"/>
    <cellStyle name="Vírgula 3 6 5" xfId="2421" xr:uid="{5D1D1914-2EA5-44C1-BE12-9B9DF388A5E2}"/>
    <cellStyle name="Vírgula 3 6 5 2" xfId="5500" xr:uid="{A4AA41B3-AA6B-4E1D-A73C-953C7AC7CEF8}"/>
    <cellStyle name="Vírgula 3 6 5 2 2" xfId="14553" xr:uid="{42E51CDC-A38F-4672-81FB-932D6A56B11F}"/>
    <cellStyle name="Vírgula 3 6 5 3" xfId="8514" xr:uid="{44B935AE-219F-450C-9E41-8FC2D43F5B0F}"/>
    <cellStyle name="Vírgula 3 6 5 3 2" xfId="17567" xr:uid="{E931E379-783A-4CE9-B058-954BB173AFDF}"/>
    <cellStyle name="Vírgula 3 6 5 4" xfId="11535" xr:uid="{0A5B6B04-D8EF-4C34-B0E6-AF1C8B8FD9FA}"/>
    <cellStyle name="Vírgula 3 6 6" xfId="3491" xr:uid="{4E5FF6E7-1B26-4E93-89DF-703DEB9A8361}"/>
    <cellStyle name="Vírgula 3 6 6 2" xfId="12544" xr:uid="{066EF4A0-B7F9-4F83-B086-FB202B4716C5}"/>
    <cellStyle name="Vírgula 3 6 7" xfId="6505" xr:uid="{AC64FA04-B4B6-42C2-A8CC-A3D4D445A62D}"/>
    <cellStyle name="Vírgula 3 6 7 2" xfId="15558" xr:uid="{D79F467F-C911-47A0-9BB9-1F74F813E84B}"/>
    <cellStyle name="Vírgula 3 6 8" xfId="9525" xr:uid="{3CC46313-8AE2-4458-B234-F1499BB88814}"/>
    <cellStyle name="Vírgula 3 7" xfId="391" xr:uid="{8C84894E-2642-40DA-970C-0AA77DDF8690}"/>
    <cellStyle name="Vírgula 3 7 2" xfId="1216" xr:uid="{941C0ED6-97E3-4F1F-92E4-C6C933638389}"/>
    <cellStyle name="Vírgula 3 7 2 2" xfId="2220" xr:uid="{2A20AA2E-BDEF-4D4D-8184-5D46499940F8}"/>
    <cellStyle name="Vírgula 3 7 2 2 2" xfId="5299" xr:uid="{5F2D6967-D782-4F6B-BAD4-E306546B8976}"/>
    <cellStyle name="Vírgula 3 7 2 2 2 2" xfId="14352" xr:uid="{B231CF30-12C6-4933-BE77-1EB12C26EDCA}"/>
    <cellStyle name="Vírgula 3 7 2 2 3" xfId="8313" xr:uid="{39E07731-56A1-48C4-B1C6-BA4151830B3E}"/>
    <cellStyle name="Vírgula 3 7 2 2 3 2" xfId="17366" xr:uid="{0A02D94C-5073-44BC-A02E-FE56C6ABBA24}"/>
    <cellStyle name="Vírgula 3 7 2 2 4" xfId="11334" xr:uid="{D65AE433-955B-498F-8F1D-7D80EADA255B}"/>
    <cellStyle name="Vírgula 3 7 2 3" xfId="3224" xr:uid="{9E16445D-47FF-407C-AEE5-8D5A52F00ED8}"/>
    <cellStyle name="Vírgula 3 7 2 3 2" xfId="6303" xr:uid="{B81892FC-558C-4716-A09A-B0C24D873588}"/>
    <cellStyle name="Vírgula 3 7 2 3 2 2" xfId="15356" xr:uid="{8C2449EE-3CCD-4056-97EF-594D57BA9F65}"/>
    <cellStyle name="Vírgula 3 7 2 3 3" xfId="9317" xr:uid="{11CF52A7-D175-41BF-84AF-A1C1BA3610D5}"/>
    <cellStyle name="Vírgula 3 7 2 3 3 2" xfId="18370" xr:uid="{6817ACA3-8571-4341-A58C-9E58FB3DDCAA}"/>
    <cellStyle name="Vírgula 3 7 2 3 4" xfId="12338" xr:uid="{A1B3D997-AA5E-46E1-B603-72021DB0262C}"/>
    <cellStyle name="Vírgula 3 7 2 4" xfId="4295" xr:uid="{E37336EC-2625-4D67-9A67-6553FDECBCA7}"/>
    <cellStyle name="Vírgula 3 7 2 4 2" xfId="13348" xr:uid="{B4E0ECDC-16D0-405A-A70E-8C2F9619FEDE}"/>
    <cellStyle name="Vírgula 3 7 2 5" xfId="7309" xr:uid="{6086EACF-FFBC-4F7C-9FEB-361F98EF7B9A}"/>
    <cellStyle name="Vírgula 3 7 2 5 2" xfId="16362" xr:uid="{0635ACEE-8427-4A5E-96D4-F48CF1E5AA42}"/>
    <cellStyle name="Vírgula 3 7 2 6" xfId="10330" xr:uid="{99705C48-B0A9-42C7-AC0E-E3311289AA1E}"/>
    <cellStyle name="Vírgula 3 7 3" xfId="1217" xr:uid="{137A8403-7646-48DB-8BAC-B9B8DE3CB510}"/>
    <cellStyle name="Vírgula 3 7 3 2" xfId="2221" xr:uid="{D67772B4-29AC-42D0-9410-97D60DDC2ABF}"/>
    <cellStyle name="Vírgula 3 7 3 2 2" xfId="5300" xr:uid="{4F1BCDCF-27A5-4CE4-9C6C-8CA733BC5CC6}"/>
    <cellStyle name="Vírgula 3 7 3 2 2 2" xfId="14353" xr:uid="{0204A31C-292C-4E7A-A939-BA9D37DC8A53}"/>
    <cellStyle name="Vírgula 3 7 3 2 3" xfId="8314" xr:uid="{4F27B9CC-3173-4566-8DE5-A36E6524902E}"/>
    <cellStyle name="Vírgula 3 7 3 2 3 2" xfId="17367" xr:uid="{F2A9C32F-C051-42C1-B5F7-5875F6A3F258}"/>
    <cellStyle name="Vírgula 3 7 3 2 4" xfId="11335" xr:uid="{7099BFF8-AADA-42B6-9844-CB81A98765C6}"/>
    <cellStyle name="Vírgula 3 7 3 3" xfId="3225" xr:uid="{C2F96FD0-12EE-49B5-B5C7-3AFC5671A545}"/>
    <cellStyle name="Vírgula 3 7 3 3 2" xfId="6304" xr:uid="{DB312B36-51B6-4B2E-BF7C-51CA50FCA288}"/>
    <cellStyle name="Vírgula 3 7 3 3 2 2" xfId="15357" xr:uid="{C39CC2B1-422E-41E1-9EB4-807C25A7B898}"/>
    <cellStyle name="Vírgula 3 7 3 3 3" xfId="9318" xr:uid="{EC180AF7-F1FC-4239-8208-7B1FE1D72A17}"/>
    <cellStyle name="Vírgula 3 7 3 3 3 2" xfId="18371" xr:uid="{64A7CE75-B194-48B7-AAC2-DAF1A7FC145C}"/>
    <cellStyle name="Vírgula 3 7 3 3 4" xfId="12339" xr:uid="{8513C094-EB0C-43A7-AA2B-098E3636A8A4}"/>
    <cellStyle name="Vírgula 3 7 3 4" xfId="4296" xr:uid="{B789D750-37C3-4DD3-B7C4-AF717EC1B615}"/>
    <cellStyle name="Vírgula 3 7 3 4 2" xfId="13349" xr:uid="{6B3C551C-790B-4FBD-96DC-CA3F2C2FC17C}"/>
    <cellStyle name="Vírgula 3 7 3 5" xfId="7310" xr:uid="{786BC0AD-88C5-4EA4-82EA-482E8180387C}"/>
    <cellStyle name="Vírgula 3 7 3 5 2" xfId="16363" xr:uid="{720886BC-4222-462E-872E-E3FDE1D613F2}"/>
    <cellStyle name="Vírgula 3 7 3 6" xfId="10331" xr:uid="{550E44EA-6313-487A-8886-5A8F354337B5}"/>
    <cellStyle name="Vírgula 3 7 4" xfId="1409" xr:uid="{D01DD2F4-0267-4DAB-BCC6-F4612B4AA638}"/>
    <cellStyle name="Vírgula 3 7 4 2" xfId="4488" xr:uid="{A2D777B6-5550-476A-B9DE-365E23F64BA2}"/>
    <cellStyle name="Vírgula 3 7 4 2 2" xfId="13541" xr:uid="{2666CCA0-E3AE-46A2-97B8-F32A0C1A1D4B}"/>
    <cellStyle name="Vírgula 3 7 4 3" xfId="7502" xr:uid="{8F013FF6-0EA1-44BD-A40D-3B4AC5F9F5BD}"/>
    <cellStyle name="Vírgula 3 7 4 3 2" xfId="16555" xr:uid="{75D4C843-6429-4255-8640-D6A270B42EEC}"/>
    <cellStyle name="Vírgula 3 7 4 4" xfId="10523" xr:uid="{FEA8C5C7-709D-4494-9D9E-4134A029B437}"/>
    <cellStyle name="Vírgula 3 7 5" xfId="2413" xr:uid="{4E38089A-542E-495D-AFBA-11120DC9E8EC}"/>
    <cellStyle name="Vírgula 3 7 5 2" xfId="5492" xr:uid="{C14092E2-A91D-45C3-B795-D445C63A0E33}"/>
    <cellStyle name="Vírgula 3 7 5 2 2" xfId="14545" xr:uid="{829DE174-4B22-4F32-AA37-7CC82C9F1ABE}"/>
    <cellStyle name="Vírgula 3 7 5 3" xfId="8506" xr:uid="{C1860007-0275-4239-A15F-4DDCD4910A3C}"/>
    <cellStyle name="Vírgula 3 7 5 3 2" xfId="17559" xr:uid="{E9ECA5B3-8A69-43F3-B170-E953F5551957}"/>
    <cellStyle name="Vírgula 3 7 5 4" xfId="11527" xr:uid="{CFEC2C78-4F35-4F10-827F-5A377ABB44CB}"/>
    <cellStyle name="Vírgula 3 7 6" xfId="3483" xr:uid="{275C299D-869B-4591-A915-CEEFB4F2CE2A}"/>
    <cellStyle name="Vírgula 3 7 6 2" xfId="12536" xr:uid="{2733E615-E272-41E6-ABC2-04750D64E69A}"/>
    <cellStyle name="Vírgula 3 7 7" xfId="6497" xr:uid="{27CB72DD-E5DD-40FA-BAAE-5F97463CF368}"/>
    <cellStyle name="Vírgula 3 7 7 2" xfId="15550" xr:uid="{88119DB9-50A6-4B45-92B8-91EB7529C30A}"/>
    <cellStyle name="Vírgula 3 7 8" xfId="9517" xr:uid="{C3A639BE-ED46-45FE-9C5A-FD3FD7E24E23}"/>
    <cellStyle name="Vírgula 3 8" xfId="1218" xr:uid="{33481094-5027-495C-B327-9A29C7BE4293}"/>
    <cellStyle name="Vírgula 3 8 2" xfId="2222" xr:uid="{7B20E48F-9373-4C55-9242-59950168D34B}"/>
    <cellStyle name="Vírgula 3 8 2 2" xfId="5301" xr:uid="{DCA1FD5D-DCFB-4711-9ABF-607300377366}"/>
    <cellStyle name="Vírgula 3 8 2 2 2" xfId="14354" xr:uid="{F3867DBC-25DA-412E-A09D-30285566B99A}"/>
    <cellStyle name="Vírgula 3 8 2 3" xfId="8315" xr:uid="{69113836-7EA5-4CB1-82BE-4360FEA00734}"/>
    <cellStyle name="Vírgula 3 8 2 3 2" xfId="17368" xr:uid="{372F6B1B-5BB6-4B60-B463-EBA2B1D10BCE}"/>
    <cellStyle name="Vírgula 3 8 2 4" xfId="11336" xr:uid="{35C13DF5-B952-44A4-BF50-D8CE3F9E6060}"/>
    <cellStyle name="Vírgula 3 8 3" xfId="3226" xr:uid="{F3081134-CEEC-4292-A1CB-AC92C7A8A9C1}"/>
    <cellStyle name="Vírgula 3 8 3 2" xfId="6305" xr:uid="{9470013C-3630-429A-AC9F-ACA5F887F6A5}"/>
    <cellStyle name="Vírgula 3 8 3 2 2" xfId="15358" xr:uid="{327BC751-CB14-4FF9-A6E3-B69FB423559A}"/>
    <cellStyle name="Vírgula 3 8 3 3" xfId="9319" xr:uid="{789BE136-E6FE-4568-90D8-38557EDCC5CA}"/>
    <cellStyle name="Vírgula 3 8 3 3 2" xfId="18372" xr:uid="{E48284D9-B01C-4AAD-85DB-F6DFDF4169CF}"/>
    <cellStyle name="Vírgula 3 8 3 4" xfId="12340" xr:uid="{6A136F4A-226E-4ED9-940F-AD7F8C2B9C90}"/>
    <cellStyle name="Vírgula 3 8 4" xfId="4297" xr:uid="{B4A5A12C-6EAD-400C-B1C2-46CA9965B260}"/>
    <cellStyle name="Vírgula 3 8 4 2" xfId="13350" xr:uid="{DE7DB0A8-D577-401E-8D05-1752068414DD}"/>
    <cellStyle name="Vírgula 3 8 5" xfId="7311" xr:uid="{82A8B1E8-ABB3-4295-9A7F-486C09B947DB}"/>
    <cellStyle name="Vírgula 3 8 5 2" xfId="16364" xr:uid="{5EE4F673-D4D0-4D35-928F-74F81C55833F}"/>
    <cellStyle name="Vírgula 3 8 6" xfId="10332" xr:uid="{326E17D3-80D1-4CA6-A3C6-72FDB7149043}"/>
    <cellStyle name="Vírgula 3 9" xfId="1219" xr:uid="{DBD8261E-2966-45CC-8A4D-A64BF9A9AB7A}"/>
    <cellStyle name="Vírgula 3 9 2" xfId="2223" xr:uid="{D46E573F-C8E1-4B69-9DD4-FDF1130D006C}"/>
    <cellStyle name="Vírgula 3 9 2 2" xfId="5302" xr:uid="{A8A31886-5195-4564-93D8-C6E66AB6389B}"/>
    <cellStyle name="Vírgula 3 9 2 2 2" xfId="14355" xr:uid="{B2E65692-DD3E-4977-A5FA-F7B960CC2789}"/>
    <cellStyle name="Vírgula 3 9 2 3" xfId="8316" xr:uid="{90EC22D5-705B-4183-85F2-47A3FE605A5E}"/>
    <cellStyle name="Vírgula 3 9 2 3 2" xfId="17369" xr:uid="{147FC180-8360-4276-9F0B-7364C12BE210}"/>
    <cellStyle name="Vírgula 3 9 2 4" xfId="11337" xr:uid="{5E5193E1-0ACB-4267-8D16-F9BFC71B72F4}"/>
    <cellStyle name="Vírgula 3 9 3" xfId="3227" xr:uid="{F6375DF1-9DC9-4A76-A0DA-D1FC158EC169}"/>
    <cellStyle name="Vírgula 3 9 3 2" xfId="6306" xr:uid="{6C514D2F-8179-4BFA-98B1-41A4E232AB09}"/>
    <cellStyle name="Vírgula 3 9 3 2 2" xfId="15359" xr:uid="{33EAB3F5-5A09-4B21-A6F3-DC3930AAE4E5}"/>
    <cellStyle name="Vírgula 3 9 3 3" xfId="9320" xr:uid="{99DC0CF8-56C1-402A-B2F8-FDD2955A2501}"/>
    <cellStyle name="Vírgula 3 9 3 3 2" xfId="18373" xr:uid="{CDE2B703-A405-4282-A8A8-717F54016F2F}"/>
    <cellStyle name="Vírgula 3 9 3 4" xfId="12341" xr:uid="{2CC659A3-05C4-44F8-B282-6876089C14C2}"/>
    <cellStyle name="Vírgula 3 9 4" xfId="4298" xr:uid="{DF74B30B-E4AB-437E-938C-DCB6E0326D4B}"/>
    <cellStyle name="Vírgula 3 9 4 2" xfId="13351" xr:uid="{B22B7983-430A-4CD9-800A-76EE2B9C8316}"/>
    <cellStyle name="Vírgula 3 9 5" xfId="7312" xr:uid="{9E207BB0-125A-4E2C-9B6F-029ED9D83139}"/>
    <cellStyle name="Vírgula 3 9 5 2" xfId="16365" xr:uid="{D5CE1336-4057-44FB-9201-4F07029075D7}"/>
    <cellStyle name="Vírgula 3 9 6" xfId="10333" xr:uid="{771C63C4-EFA3-4C77-AE66-9452CB27836B}"/>
    <cellStyle name="Vírgula 4" xfId="98" xr:uid="{A514DCDB-F92F-421D-BDFE-53BA3A5B63A0}"/>
    <cellStyle name="Vírgula 4 10" xfId="9370" xr:uid="{78302F1E-B490-41E7-99D1-45DC1A7F4C7D}"/>
    <cellStyle name="Vírgula 4 2" xfId="130" xr:uid="{93461A65-7609-4030-B628-A332791A014E}"/>
    <cellStyle name="Vírgula 4 2 2" xfId="457" xr:uid="{3EB35C26-96D0-42F2-9D94-660D75F07611}"/>
    <cellStyle name="Vírgula 4 2 2 2" xfId="1220" xr:uid="{1FA7B2AC-2A3C-43BA-A006-6CBB42D1A8AD}"/>
    <cellStyle name="Vírgula 4 2 2 2 2" xfId="2224" xr:uid="{52822D20-ECAC-4860-9C53-33892D8210E7}"/>
    <cellStyle name="Vírgula 4 2 2 2 2 2" xfId="5303" xr:uid="{1B3314D3-342B-4F0C-942F-D9A6D64DFA1F}"/>
    <cellStyle name="Vírgula 4 2 2 2 2 2 2" xfId="14356" xr:uid="{22A65EB0-91DD-49E5-94D5-151D7E1B55A0}"/>
    <cellStyle name="Vírgula 4 2 2 2 2 3" xfId="8317" xr:uid="{101DD759-57FB-4E7B-AB96-3B97EACFB3BB}"/>
    <cellStyle name="Vírgula 4 2 2 2 2 3 2" xfId="17370" xr:uid="{018C4CA0-5B99-414D-B48B-3548824460F2}"/>
    <cellStyle name="Vírgula 4 2 2 2 2 4" xfId="11338" xr:uid="{AEBF26E6-BD51-4F06-96E3-F8D082AFC4B8}"/>
    <cellStyle name="Vírgula 4 2 2 2 3" xfId="3228" xr:uid="{4EC31C73-5674-4085-BE50-6B0078774377}"/>
    <cellStyle name="Vírgula 4 2 2 2 3 2" xfId="6307" xr:uid="{C95D2DE8-D1FA-451C-BA6B-990F8A59CD29}"/>
    <cellStyle name="Vírgula 4 2 2 2 3 2 2" xfId="15360" xr:uid="{EC376EEA-4808-49E0-872D-2911F46E062F}"/>
    <cellStyle name="Vírgula 4 2 2 2 3 3" xfId="9321" xr:uid="{4390250F-F874-4C37-B63C-BB4F8E019D7D}"/>
    <cellStyle name="Vírgula 4 2 2 2 3 3 2" xfId="18374" xr:uid="{970FC56D-7DE2-4469-918D-B00D7718051C}"/>
    <cellStyle name="Vírgula 4 2 2 2 3 4" xfId="12342" xr:uid="{42B246B0-B485-47EF-9C71-810D62DA9741}"/>
    <cellStyle name="Vírgula 4 2 2 2 4" xfId="4299" xr:uid="{93CCF578-8962-4BC8-840F-EDD6C375FE55}"/>
    <cellStyle name="Vírgula 4 2 2 2 4 2" xfId="13352" xr:uid="{DFA747F8-A7BD-494D-9251-8A982E35E618}"/>
    <cellStyle name="Vírgula 4 2 2 2 5" xfId="7313" xr:uid="{024D5BB3-A7C3-4ACD-B12C-5A50FB612382}"/>
    <cellStyle name="Vírgula 4 2 2 2 5 2" xfId="16366" xr:uid="{AF379FC7-13C5-4286-99BF-E51AAE853957}"/>
    <cellStyle name="Vírgula 4 2 2 2 6" xfId="10334" xr:uid="{7D32554B-5EB7-41E8-BDDF-C90019385479}"/>
    <cellStyle name="Vírgula 4 2 2 3" xfId="1221" xr:uid="{64214713-3C16-4E3A-88C0-47B238E9779B}"/>
    <cellStyle name="Vírgula 4 2 2 3 2" xfId="2225" xr:uid="{9E0E680F-D5A7-4895-ADD7-090F51B1043E}"/>
    <cellStyle name="Vírgula 4 2 2 3 2 2" xfId="5304" xr:uid="{305B4BB7-C090-4F78-90BD-7047762E3D6F}"/>
    <cellStyle name="Vírgula 4 2 2 3 2 2 2" xfId="14357" xr:uid="{39E2041A-3C36-4BF6-81E3-062D6E5C1CB5}"/>
    <cellStyle name="Vírgula 4 2 2 3 2 3" xfId="8318" xr:uid="{4D835E5A-902A-413F-AFF1-5660C1907A9C}"/>
    <cellStyle name="Vírgula 4 2 2 3 2 3 2" xfId="17371" xr:uid="{9DCE4C96-A7A8-43AB-AAC8-FB162A275795}"/>
    <cellStyle name="Vírgula 4 2 2 3 2 4" xfId="11339" xr:uid="{BE45EAF5-862A-4B5E-9EA6-E785D6390540}"/>
    <cellStyle name="Vírgula 4 2 2 3 3" xfId="3229" xr:uid="{07BEBE67-830B-44AD-9F24-7D39E5E583CB}"/>
    <cellStyle name="Vírgula 4 2 2 3 3 2" xfId="6308" xr:uid="{214867C7-451B-4E9D-9234-C061C3701211}"/>
    <cellStyle name="Vírgula 4 2 2 3 3 2 2" xfId="15361" xr:uid="{10B7CB51-3474-4129-BC74-6C3DEC6824F4}"/>
    <cellStyle name="Vírgula 4 2 2 3 3 3" xfId="9322" xr:uid="{377EA9B8-4156-4BC8-BD8A-473965399291}"/>
    <cellStyle name="Vírgula 4 2 2 3 3 3 2" xfId="18375" xr:uid="{FBE5AD14-D6AD-4ADC-B2BB-EADEA8C3E016}"/>
    <cellStyle name="Vírgula 4 2 2 3 3 4" xfId="12343" xr:uid="{BA82F764-431B-45C4-98FB-48034086F5FC}"/>
    <cellStyle name="Vírgula 4 2 2 3 4" xfId="4300" xr:uid="{788D79A2-7C76-4394-8CA9-D28E83907B04}"/>
    <cellStyle name="Vírgula 4 2 2 3 4 2" xfId="13353" xr:uid="{ECF4172C-1EA1-49B5-9107-3983BF4E7B60}"/>
    <cellStyle name="Vírgula 4 2 2 3 5" xfId="7314" xr:uid="{9B9F1403-4DB7-4D92-803A-94B66C661352}"/>
    <cellStyle name="Vírgula 4 2 2 3 5 2" xfId="16367" xr:uid="{52E7A521-A57B-44EB-8742-BE39E9625815}"/>
    <cellStyle name="Vírgula 4 2 2 3 6" xfId="10335" xr:uid="{01AA0C9E-6337-491F-9487-AE0EA40F870E}"/>
    <cellStyle name="Vírgula 4 2 2 4" xfId="1466" xr:uid="{A7CB2042-0D48-4BB0-8546-0EB086651970}"/>
    <cellStyle name="Vírgula 4 2 2 4 2" xfId="4545" xr:uid="{8F0B5781-29F4-4C3F-B3DF-CA81DA454995}"/>
    <cellStyle name="Vírgula 4 2 2 4 2 2" xfId="13598" xr:uid="{708CFB65-CFA3-4F71-B9D2-B0DCC1594E8B}"/>
    <cellStyle name="Vírgula 4 2 2 4 3" xfId="7559" xr:uid="{B9BF1DC8-27F1-475F-B509-278691E4C325}"/>
    <cellStyle name="Vírgula 4 2 2 4 3 2" xfId="16612" xr:uid="{6CF34331-4A0D-45FA-9E47-D8668DCB079D}"/>
    <cellStyle name="Vírgula 4 2 2 4 4" xfId="10580" xr:uid="{55A881FA-1EA3-40D9-8D29-C3B9DB2AC881}"/>
    <cellStyle name="Vírgula 4 2 2 5" xfId="2470" xr:uid="{817B2DB6-B463-4F54-9845-A1CE248CA772}"/>
    <cellStyle name="Vírgula 4 2 2 5 2" xfId="5549" xr:uid="{C3F0723F-DC65-430E-9DED-E55594478FAD}"/>
    <cellStyle name="Vírgula 4 2 2 5 2 2" xfId="14602" xr:uid="{28C56A0B-C190-4129-8306-CA41EEB3B734}"/>
    <cellStyle name="Vírgula 4 2 2 5 3" xfId="8563" xr:uid="{ED1A267A-8589-459A-A258-BD2A9047E686}"/>
    <cellStyle name="Vírgula 4 2 2 5 3 2" xfId="17616" xr:uid="{BDE68339-CF38-45D2-AFBF-F8EF36604A5E}"/>
    <cellStyle name="Vírgula 4 2 2 5 4" xfId="11584" xr:uid="{23C5213C-6CC0-4D13-8621-92C82D865631}"/>
    <cellStyle name="Vírgula 4 2 2 6" xfId="3540" xr:uid="{4376D495-7368-4721-987B-445EE9897394}"/>
    <cellStyle name="Vírgula 4 2 2 6 2" xfId="12593" xr:uid="{C20C6942-7BE1-418B-B56B-9966BC772A02}"/>
    <cellStyle name="Vírgula 4 2 2 7" xfId="6554" xr:uid="{66991F82-7926-4243-97F8-342332FF7A01}"/>
    <cellStyle name="Vírgula 4 2 2 7 2" xfId="15607" xr:uid="{C16A390E-81D1-4056-B442-F9A1CD209AE0}"/>
    <cellStyle name="Vírgula 4 2 2 8" xfId="9574" xr:uid="{E9D8F860-476C-4233-A84C-2ADD1B5BD47B}"/>
    <cellStyle name="Vírgula 4 2 3" xfId="1222" xr:uid="{F200073F-1043-44CB-AEE4-81442C60740F}"/>
    <cellStyle name="Vírgula 4 2 3 2" xfId="2226" xr:uid="{75A7F028-88AB-49C8-BDFD-1FE9A8C5877F}"/>
    <cellStyle name="Vírgula 4 2 3 2 2" xfId="5305" xr:uid="{7C0A80BB-859E-4DD5-B6B5-9DD4C70E94FC}"/>
    <cellStyle name="Vírgula 4 2 3 2 2 2" xfId="14358" xr:uid="{8834D131-D367-4C9D-869A-ACD57EC3EC3B}"/>
    <cellStyle name="Vírgula 4 2 3 2 3" xfId="8319" xr:uid="{ABC4EF77-8CE9-4503-BA19-DFC8FC131BE9}"/>
    <cellStyle name="Vírgula 4 2 3 2 3 2" xfId="17372" xr:uid="{ABC2193E-5835-4363-B024-DF4B781FCB86}"/>
    <cellStyle name="Vírgula 4 2 3 2 4" xfId="11340" xr:uid="{3031D448-5618-42A9-9F01-1B44FF600E83}"/>
    <cellStyle name="Vírgula 4 2 3 3" xfId="3230" xr:uid="{D499A517-09A9-4891-8E41-FC7B8AAED8B6}"/>
    <cellStyle name="Vírgula 4 2 3 3 2" xfId="6309" xr:uid="{C200DC63-05E9-4B20-BD4D-AE5E85775805}"/>
    <cellStyle name="Vírgula 4 2 3 3 2 2" xfId="15362" xr:uid="{6678A56D-401A-4926-A8A8-3896476C2C31}"/>
    <cellStyle name="Vírgula 4 2 3 3 3" xfId="9323" xr:uid="{915CE60D-BEF1-4448-84EB-C72B49B3C5E9}"/>
    <cellStyle name="Vírgula 4 2 3 3 3 2" xfId="18376" xr:uid="{1C03A096-E71C-4726-B9FE-4B95608174B5}"/>
    <cellStyle name="Vírgula 4 2 3 3 4" xfId="12344" xr:uid="{7F67752E-913E-4ECF-A43F-ED03BF60757D}"/>
    <cellStyle name="Vírgula 4 2 3 4" xfId="4301" xr:uid="{D2B44511-0CB2-4D04-866D-3C87EA26B840}"/>
    <cellStyle name="Vírgula 4 2 3 4 2" xfId="13354" xr:uid="{93140635-CBE0-4A8E-B51D-426A7189FF7C}"/>
    <cellStyle name="Vírgula 4 2 3 5" xfId="7315" xr:uid="{0E34CAA2-22B4-441F-84D4-9B5A4D07CA9D}"/>
    <cellStyle name="Vírgula 4 2 3 5 2" xfId="16368" xr:uid="{2BE06D16-46FC-4866-9C8A-DFD1F257CDF2}"/>
    <cellStyle name="Vírgula 4 2 3 6" xfId="10336" xr:uid="{33BB365D-6F77-4092-BCC6-BBF0B761D52A}"/>
    <cellStyle name="Vírgula 4 2 4" xfId="1223" xr:uid="{906E1D9E-5B72-4E8B-ACDE-9F3A0658A753}"/>
    <cellStyle name="Vírgula 4 2 4 2" xfId="2227" xr:uid="{11CFF131-5D0F-4F5F-8323-B2FB003E7BBA}"/>
    <cellStyle name="Vírgula 4 2 4 2 2" xfId="5306" xr:uid="{6F0C9D6A-EC88-468F-AF1D-063C7FD1485F}"/>
    <cellStyle name="Vírgula 4 2 4 2 2 2" xfId="14359" xr:uid="{502F3624-D7F9-433F-BE96-92177AC95F20}"/>
    <cellStyle name="Vírgula 4 2 4 2 3" xfId="8320" xr:uid="{9155EEF5-F71B-436D-8F15-9314AF28E8E0}"/>
    <cellStyle name="Vírgula 4 2 4 2 3 2" xfId="17373" xr:uid="{F187ABF4-E955-4A08-9E3F-86A51EABEF5E}"/>
    <cellStyle name="Vírgula 4 2 4 2 4" xfId="11341" xr:uid="{67151EC8-2836-47F8-BDEB-56302BC9D49F}"/>
    <cellStyle name="Vírgula 4 2 4 3" xfId="3231" xr:uid="{55A73A46-B506-4CC0-A511-B3D298E008E2}"/>
    <cellStyle name="Vírgula 4 2 4 3 2" xfId="6310" xr:uid="{7FB401A6-7ABB-44C5-8368-A4E99D78EC62}"/>
    <cellStyle name="Vírgula 4 2 4 3 2 2" xfId="15363" xr:uid="{F63ACEC9-F799-46A4-8943-007316E318D7}"/>
    <cellStyle name="Vírgula 4 2 4 3 3" xfId="9324" xr:uid="{689459AC-FDEA-4121-894D-15202E59FB93}"/>
    <cellStyle name="Vírgula 4 2 4 3 3 2" xfId="18377" xr:uid="{E890C18A-C6DC-4A58-BF46-10E43A4C2197}"/>
    <cellStyle name="Vírgula 4 2 4 3 4" xfId="12345" xr:uid="{C07931A4-809A-46A7-8788-9980AE4BCD9C}"/>
    <cellStyle name="Vírgula 4 2 4 4" xfId="4302" xr:uid="{03FD0367-C69F-4F71-93C7-40633B8BD0ED}"/>
    <cellStyle name="Vírgula 4 2 4 4 2" xfId="13355" xr:uid="{C1129CAF-1C1F-4AFE-BA45-AFCA67B36313}"/>
    <cellStyle name="Vírgula 4 2 4 5" xfId="7316" xr:uid="{1531108A-583E-46D2-8254-FEEF83F2AD4A}"/>
    <cellStyle name="Vírgula 4 2 4 5 2" xfId="16369" xr:uid="{25C97A1E-98A1-44B7-81B7-1B5A3CAECB9C}"/>
    <cellStyle name="Vírgula 4 2 4 6" xfId="10337" xr:uid="{872A36C3-B35E-4A95-BFD2-9E81254D696F}"/>
    <cellStyle name="Vírgula 4 2 5" xfId="1295" xr:uid="{6B2D7FE2-B27E-46C2-98BF-53CCCD8AF601}"/>
    <cellStyle name="Vírgula 4 2 5 2" xfId="4374" xr:uid="{12803FD7-6F14-4BC9-A4BD-58C3ED16A0DA}"/>
    <cellStyle name="Vírgula 4 2 5 2 2" xfId="13427" xr:uid="{B516A0EB-38B1-4FAB-88C3-C9C9A2BC70BB}"/>
    <cellStyle name="Vírgula 4 2 5 3" xfId="7388" xr:uid="{F168AC8B-E683-44BD-B8DB-628AB5AC005C}"/>
    <cellStyle name="Vírgula 4 2 5 3 2" xfId="16441" xr:uid="{7E8B1214-69A2-4D2F-B8D7-CDFDC1E78D3F}"/>
    <cellStyle name="Vírgula 4 2 5 4" xfId="10409" xr:uid="{D19507FF-FF41-4F52-9165-E12A37DDA360}"/>
    <cellStyle name="Vírgula 4 2 6" xfId="2299" xr:uid="{CE29DC87-A387-421B-AAFB-D1828DB7B87D}"/>
    <cellStyle name="Vírgula 4 2 6 2" xfId="5378" xr:uid="{4F9EFE42-89E0-4F3C-8CE0-6D727CB605FF}"/>
    <cellStyle name="Vírgula 4 2 6 2 2" xfId="14431" xr:uid="{4106EFAA-A60F-4535-8D4D-FB0E6119B421}"/>
    <cellStyle name="Vírgula 4 2 6 3" xfId="8392" xr:uid="{4B64DEB9-6CC9-4C12-B8AD-3578BD5117AE}"/>
    <cellStyle name="Vírgula 4 2 6 3 2" xfId="17445" xr:uid="{451588F7-62D2-4B50-8A42-DF43877122C2}"/>
    <cellStyle name="Vírgula 4 2 6 4" xfId="11413" xr:uid="{3828D17F-F660-40FB-B3C2-F609D77B3FEF}"/>
    <cellStyle name="Vírgula 4 2 7" xfId="3368" xr:uid="{ACF9B778-8395-4FB4-8757-34CB425B5CC9}"/>
    <cellStyle name="Vírgula 4 2 7 2" xfId="12421" xr:uid="{407F00B8-5D5B-45A7-8FB2-C4209EBE9BE0}"/>
    <cellStyle name="Vírgula 4 2 8" xfId="6382" xr:uid="{FA5C7570-8DDE-4884-80AF-F24846A2EA92}"/>
    <cellStyle name="Vírgula 4 2 8 2" xfId="15435" xr:uid="{022548AE-D293-49CA-A4F2-126DA0A485C4}"/>
    <cellStyle name="Vírgula 4 2 9" xfId="9402" xr:uid="{3364D417-3E69-4904-9714-B83D33841AAD}"/>
    <cellStyle name="Vírgula 4 3" xfId="425" xr:uid="{9F601581-05FF-4A61-96F2-5C212A7D0D5E}"/>
    <cellStyle name="Vírgula 4 3 2" xfId="1224" xr:uid="{6ABAD1DA-F0C1-4F12-BB8D-11AC72FE27CC}"/>
    <cellStyle name="Vírgula 4 3 2 2" xfId="2228" xr:uid="{6ACBDD46-A75C-4C8B-B172-FA7179216650}"/>
    <cellStyle name="Vírgula 4 3 2 2 2" xfId="5307" xr:uid="{5D219E6A-AA80-42C1-9E01-A511D04207A0}"/>
    <cellStyle name="Vírgula 4 3 2 2 2 2" xfId="14360" xr:uid="{696DF6BC-CB6E-455A-870F-750366B59F9B}"/>
    <cellStyle name="Vírgula 4 3 2 2 3" xfId="8321" xr:uid="{63E3FC66-B368-46ED-ACD9-E6618935B598}"/>
    <cellStyle name="Vírgula 4 3 2 2 3 2" xfId="17374" xr:uid="{54DEA23E-D7A1-480D-9D0E-4ED386013C3C}"/>
    <cellStyle name="Vírgula 4 3 2 2 4" xfId="11342" xr:uid="{C7C53CEC-0A7C-46E0-B9BF-C8EC90E61044}"/>
    <cellStyle name="Vírgula 4 3 2 3" xfId="3232" xr:uid="{1F63921E-4E80-44E9-A4EF-537B6661B589}"/>
    <cellStyle name="Vírgula 4 3 2 3 2" xfId="6311" xr:uid="{38089FA2-C67F-4721-87E4-376493DFF424}"/>
    <cellStyle name="Vírgula 4 3 2 3 2 2" xfId="15364" xr:uid="{3370941F-7879-4D41-8D7C-3D8C067A9C70}"/>
    <cellStyle name="Vírgula 4 3 2 3 3" xfId="9325" xr:uid="{0CAD9532-14C5-43CB-8E25-A340629EDF72}"/>
    <cellStyle name="Vírgula 4 3 2 3 3 2" xfId="18378" xr:uid="{DAD935FC-EA7F-4538-83CB-92D06D6BF745}"/>
    <cellStyle name="Vírgula 4 3 2 3 4" xfId="12346" xr:uid="{8422BDD3-056F-4486-B331-33798597237E}"/>
    <cellStyle name="Vírgula 4 3 2 4" xfId="4303" xr:uid="{5625564B-91DD-4F23-909C-6F82B2CC98DF}"/>
    <cellStyle name="Vírgula 4 3 2 4 2" xfId="13356" xr:uid="{E8BDEEEE-F7DF-44D6-94ED-1FBC23ACCF64}"/>
    <cellStyle name="Vírgula 4 3 2 5" xfId="7317" xr:uid="{F36ECBE7-74FC-4A1F-A11B-249F0BD06B77}"/>
    <cellStyle name="Vírgula 4 3 2 5 2" xfId="16370" xr:uid="{DC549D7B-48AF-4ED3-905E-579FA5B8BF0A}"/>
    <cellStyle name="Vírgula 4 3 2 6" xfId="10338" xr:uid="{5046E3F2-37A5-4695-BF5C-DA0B43603BAF}"/>
    <cellStyle name="Vírgula 4 3 3" xfId="1225" xr:uid="{E0F90350-35E9-40A7-AB23-3617A8ACB1A1}"/>
    <cellStyle name="Vírgula 4 3 3 2" xfId="2229" xr:uid="{87CA26CF-DDF9-4E12-B926-FBA3C1BC1B8E}"/>
    <cellStyle name="Vírgula 4 3 3 2 2" xfId="5308" xr:uid="{FDB74E26-C20C-4722-91A3-620037A5E95B}"/>
    <cellStyle name="Vírgula 4 3 3 2 2 2" xfId="14361" xr:uid="{D1D0143D-2EDC-4F24-9325-7CB968CF1F32}"/>
    <cellStyle name="Vírgula 4 3 3 2 3" xfId="8322" xr:uid="{1078BF77-5829-4AE4-AFF7-48D40F2E024B}"/>
    <cellStyle name="Vírgula 4 3 3 2 3 2" xfId="17375" xr:uid="{C5DCD303-6BE9-4DDF-A714-6EF016C09851}"/>
    <cellStyle name="Vírgula 4 3 3 2 4" xfId="11343" xr:uid="{7B9EA210-CB8E-417C-B6EF-92E62031E7FC}"/>
    <cellStyle name="Vírgula 4 3 3 3" xfId="3233" xr:uid="{BFC55BD3-ECD7-4367-BFDE-E0A6D86750BC}"/>
    <cellStyle name="Vírgula 4 3 3 3 2" xfId="6312" xr:uid="{E3586E62-DDDC-49F5-9CD3-B7A3289EEE4C}"/>
    <cellStyle name="Vírgula 4 3 3 3 2 2" xfId="15365" xr:uid="{D0DB1ACF-FC6B-4DE5-A31B-60605824508B}"/>
    <cellStyle name="Vírgula 4 3 3 3 3" xfId="9326" xr:uid="{4B9FDEFC-4528-4BC0-B05E-1AF493FEEF9C}"/>
    <cellStyle name="Vírgula 4 3 3 3 3 2" xfId="18379" xr:uid="{D1792A87-240C-4DA4-95E6-D8F2D09B4920}"/>
    <cellStyle name="Vírgula 4 3 3 3 4" xfId="12347" xr:uid="{E28F0AB5-5930-483B-9F06-81A6EF0E5AAB}"/>
    <cellStyle name="Vírgula 4 3 3 4" xfId="4304" xr:uid="{3FB31723-8187-45CD-9375-6666614035A1}"/>
    <cellStyle name="Vírgula 4 3 3 4 2" xfId="13357" xr:uid="{D9313FFC-2468-49A8-B8F8-F75813751754}"/>
    <cellStyle name="Vírgula 4 3 3 5" xfId="7318" xr:uid="{B1FB76E6-87A2-4635-A212-B5C447ECDA00}"/>
    <cellStyle name="Vírgula 4 3 3 5 2" xfId="16371" xr:uid="{8F7458B9-A019-4154-B0A3-2D7B5DBB47C3}"/>
    <cellStyle name="Vírgula 4 3 3 6" xfId="10339" xr:uid="{ED124104-038E-4AB3-9FE3-C6AE86617346}"/>
    <cellStyle name="Vírgula 4 3 4" xfId="1434" xr:uid="{7CD2EAF8-BBAB-49FE-AA42-2744F861B3A3}"/>
    <cellStyle name="Vírgula 4 3 4 2" xfId="4513" xr:uid="{8B006B65-FA93-4CB0-821B-71C22C6B42A7}"/>
    <cellStyle name="Vírgula 4 3 4 2 2" xfId="13566" xr:uid="{BBA1D1B1-7473-4FA6-A478-900E6A913228}"/>
    <cellStyle name="Vírgula 4 3 4 3" xfId="7527" xr:uid="{FD21CC5B-E758-4C7B-A6BF-6D9D848157C2}"/>
    <cellStyle name="Vírgula 4 3 4 3 2" xfId="16580" xr:uid="{993F48C1-5B13-4DE2-BEE3-92815F8D3CD2}"/>
    <cellStyle name="Vírgula 4 3 4 4" xfId="10548" xr:uid="{601E142A-0D8F-411C-8974-DE40F8ECA689}"/>
    <cellStyle name="Vírgula 4 3 5" xfId="2438" xr:uid="{FB956110-99F9-4DD5-BC47-B71C82648B52}"/>
    <cellStyle name="Vírgula 4 3 5 2" xfId="5517" xr:uid="{0BD54187-F615-4833-B9C7-3AA3FC907E67}"/>
    <cellStyle name="Vírgula 4 3 5 2 2" xfId="14570" xr:uid="{FBF88BB8-D643-485E-BB6A-B13BA2C56D80}"/>
    <cellStyle name="Vírgula 4 3 5 3" xfId="8531" xr:uid="{FAEE045B-B7E9-4DE3-B4A5-C2BA9D336750}"/>
    <cellStyle name="Vírgula 4 3 5 3 2" xfId="17584" xr:uid="{C4D722B7-48BE-4406-AC3F-9F5E01C6D23B}"/>
    <cellStyle name="Vírgula 4 3 5 4" xfId="11552" xr:uid="{82F4F3DC-E0C9-4725-86CD-8744CB82612F}"/>
    <cellStyle name="Vírgula 4 3 6" xfId="3508" xr:uid="{713276D3-CE4D-4B30-B124-48D2AC41DD18}"/>
    <cellStyle name="Vírgula 4 3 6 2" xfId="12561" xr:uid="{35E6E8AB-5690-41D0-8B81-CEAAEAB5B46D}"/>
    <cellStyle name="Vírgula 4 3 7" xfId="6522" xr:uid="{B2EBA27B-083E-4608-BBBE-4F422E910BB0}"/>
    <cellStyle name="Vírgula 4 3 7 2" xfId="15575" xr:uid="{6A9CD221-2B71-444B-BEF4-3CF44584205F}"/>
    <cellStyle name="Vírgula 4 3 8" xfId="9542" xr:uid="{CF75B702-8468-447B-B4F4-43B2A22660B0}"/>
    <cellStyle name="Vírgula 4 4" xfId="1226" xr:uid="{40A2EF9D-6B27-450F-927E-DEA5E89ECA14}"/>
    <cellStyle name="Vírgula 4 4 2" xfId="2230" xr:uid="{03127378-3874-42DD-832B-543A557FCFD4}"/>
    <cellStyle name="Vírgula 4 4 2 2" xfId="5309" xr:uid="{92CAED13-4093-4B53-8F9A-3C20D7F4F263}"/>
    <cellStyle name="Vírgula 4 4 2 2 2" xfId="14362" xr:uid="{A71485FB-211D-4B3F-AD53-756355E9B768}"/>
    <cellStyle name="Vírgula 4 4 2 3" xfId="8323" xr:uid="{2500DA14-FE15-43EE-86B6-EAA79466C303}"/>
    <cellStyle name="Vírgula 4 4 2 3 2" xfId="17376" xr:uid="{C59CC160-4961-4A0F-BB90-841E8FB7F79C}"/>
    <cellStyle name="Vírgula 4 4 2 4" xfId="11344" xr:uid="{C5E7FE1D-F000-4226-941B-7E5B95F57D2F}"/>
    <cellStyle name="Vírgula 4 4 3" xfId="3234" xr:uid="{1690CFE8-1C8D-42C0-A7D9-D6B264ADDCE4}"/>
    <cellStyle name="Vírgula 4 4 3 2" xfId="6313" xr:uid="{877960D2-26BF-44F8-9DD0-2ACF254FA9D1}"/>
    <cellStyle name="Vírgula 4 4 3 2 2" xfId="15366" xr:uid="{32053135-8607-4478-80FE-A98789BC03A4}"/>
    <cellStyle name="Vírgula 4 4 3 3" xfId="9327" xr:uid="{82190BC8-D96A-48CA-BEF9-2EEE04F263B1}"/>
    <cellStyle name="Vírgula 4 4 3 3 2" xfId="18380" xr:uid="{76FE025C-8331-41F4-BB69-F0F65C50BC4B}"/>
    <cellStyle name="Vírgula 4 4 3 4" xfId="12348" xr:uid="{0747059F-42A3-432F-9762-49B7737196D0}"/>
    <cellStyle name="Vírgula 4 4 4" xfId="4305" xr:uid="{CC9E24EF-C030-48F1-97F0-9A14B9D81687}"/>
    <cellStyle name="Vírgula 4 4 4 2" xfId="13358" xr:uid="{DFC1BB7C-1D70-4E7D-8A15-558408B9AE41}"/>
    <cellStyle name="Vírgula 4 4 5" xfId="7319" xr:uid="{84977FEC-2E12-4E95-9C72-95865536BC1B}"/>
    <cellStyle name="Vírgula 4 4 5 2" xfId="16372" xr:uid="{0AD3EBB5-F4E3-448D-A3FC-B55066928D54}"/>
    <cellStyle name="Vírgula 4 4 6" xfId="10340" xr:uid="{91E13F08-FABC-4C39-B7E5-6973CB5F0964}"/>
    <cellStyle name="Vírgula 4 5" xfId="1227" xr:uid="{A2AA179E-13AE-4B88-8891-B021895AD3CD}"/>
    <cellStyle name="Vírgula 4 5 2" xfId="2231" xr:uid="{049A5DCD-C546-4F15-B475-53302F0A013E}"/>
    <cellStyle name="Vírgula 4 5 2 2" xfId="5310" xr:uid="{101D0569-6F05-4C1B-8D33-71DDD420320F}"/>
    <cellStyle name="Vírgula 4 5 2 2 2" xfId="14363" xr:uid="{BDE09D3C-8CD1-457A-A35F-14BB69939565}"/>
    <cellStyle name="Vírgula 4 5 2 3" xfId="8324" xr:uid="{BF5DBFFB-A02D-4DD4-A0CC-71A475B8B8F2}"/>
    <cellStyle name="Vírgula 4 5 2 3 2" xfId="17377" xr:uid="{87000811-655D-483A-9A54-D51629080FAA}"/>
    <cellStyle name="Vírgula 4 5 2 4" xfId="11345" xr:uid="{F5BA4ECB-E936-430B-8E37-DB9FBD400DFA}"/>
    <cellStyle name="Vírgula 4 5 3" xfId="3235" xr:uid="{25F98ED7-6254-4A97-9A06-A204E7269770}"/>
    <cellStyle name="Vírgula 4 5 3 2" xfId="6314" xr:uid="{3450C78D-7703-40FC-B35F-92B3DE95566F}"/>
    <cellStyle name="Vírgula 4 5 3 2 2" xfId="15367" xr:uid="{725893FF-6909-4FA9-B371-DB823DC271B2}"/>
    <cellStyle name="Vírgula 4 5 3 3" xfId="9328" xr:uid="{4016F394-5F26-4F50-AE82-5771087CA4F0}"/>
    <cellStyle name="Vírgula 4 5 3 3 2" xfId="18381" xr:uid="{E30F9F28-4B5C-4227-85ED-A286A317AD35}"/>
    <cellStyle name="Vírgula 4 5 3 4" xfId="12349" xr:uid="{6C273229-BA23-4DF0-8DA2-3AD5F594DF83}"/>
    <cellStyle name="Vírgula 4 5 4" xfId="4306" xr:uid="{8136D939-6DFC-440C-B615-BA72EDF05291}"/>
    <cellStyle name="Vírgula 4 5 4 2" xfId="13359" xr:uid="{93171DAD-5109-40C4-86D9-9CEBC502242F}"/>
    <cellStyle name="Vírgula 4 5 5" xfId="7320" xr:uid="{40666D58-7DB2-4834-9A6E-B30FC731B75B}"/>
    <cellStyle name="Vírgula 4 5 5 2" xfId="16373" xr:uid="{3334FA63-0766-4E28-BBAC-F1A422CFD195}"/>
    <cellStyle name="Vírgula 4 5 6" xfId="10341" xr:uid="{86D0E4F0-7257-45D8-9190-6ACD39ED38B5}"/>
    <cellStyle name="Vírgula 4 6" xfId="1263" xr:uid="{5EC836CA-B913-42D1-9456-DD39447B3AD8}"/>
    <cellStyle name="Vírgula 4 6 2" xfId="4342" xr:uid="{95E2C848-C9CA-487E-8E71-EC88E2AB6B73}"/>
    <cellStyle name="Vírgula 4 6 2 2" xfId="13395" xr:uid="{26AA7B7C-30BC-46C6-B39F-25FFB8A14C0B}"/>
    <cellStyle name="Vírgula 4 6 3" xfId="7356" xr:uid="{BD38C2E2-03F2-408B-9A05-9398E3E4BAFA}"/>
    <cellStyle name="Vírgula 4 6 3 2" xfId="16409" xr:uid="{40195778-C693-4B5F-BAC0-929A2A9A18D5}"/>
    <cellStyle name="Vírgula 4 6 4" xfId="10377" xr:uid="{9A3F62F5-236B-4835-873A-42D74DB58618}"/>
    <cellStyle name="Vírgula 4 7" xfId="2267" xr:uid="{323C9A7F-43DA-442F-BF91-15C53C89AD6D}"/>
    <cellStyle name="Vírgula 4 7 2" xfId="5346" xr:uid="{A3285B61-39B8-4F8A-A057-3857E921F733}"/>
    <cellStyle name="Vírgula 4 7 2 2" xfId="14399" xr:uid="{50A1B44A-090C-48FF-ADB9-78A5542A9BD1}"/>
    <cellStyle name="Vírgula 4 7 3" xfId="8360" xr:uid="{C75077B4-4C73-4E62-BA1D-466C0F0DCE39}"/>
    <cellStyle name="Vírgula 4 7 3 2" xfId="17413" xr:uid="{C16AF2F7-FD13-4549-B2CA-04F533FAC60A}"/>
    <cellStyle name="Vírgula 4 7 4" xfId="11381" xr:uid="{C8541921-500F-4F60-9272-F49351ACAF54}"/>
    <cellStyle name="Vírgula 4 8" xfId="3336" xr:uid="{9F9D2123-6F00-4671-AB6A-A0421EC9AB88}"/>
    <cellStyle name="Vírgula 4 8 2" xfId="12389" xr:uid="{75B4B972-97CD-4B5A-A79E-B6220D251F0B}"/>
    <cellStyle name="Vírgula 4 9" xfId="6350" xr:uid="{3557A26D-FE39-40E4-9EA3-55F0783A0DCD}"/>
    <cellStyle name="Vírgula 4 9 2" xfId="15403" xr:uid="{4A671104-0082-4EF2-841B-409A6ED42C9B}"/>
    <cellStyle name="Vírgula 5" xfId="62" xr:uid="{162A5AA0-739C-4280-952E-246450F0A3F5}"/>
    <cellStyle name="Vírgula 5 10" xfId="9354" xr:uid="{01081C6E-234C-409C-B11B-23B0A5D6445A}"/>
    <cellStyle name="Vírgula 5 2" xfId="408" xr:uid="{0A51896A-68E7-4E14-873F-80DA12123EE6}"/>
    <cellStyle name="Vírgula 5 2 2" xfId="1228" xr:uid="{3495FF7D-A6EE-4399-AE39-3A14BCD78CB1}"/>
    <cellStyle name="Vírgula 5 2 2 2" xfId="2232" xr:uid="{3D926D52-4146-4DEE-8C04-A704A060E65A}"/>
    <cellStyle name="Vírgula 5 2 2 2 2" xfId="5311" xr:uid="{1FD19E9F-F433-4AA7-9E0F-4D74910ED8BF}"/>
    <cellStyle name="Vírgula 5 2 2 2 2 2" xfId="14364" xr:uid="{464FA5F4-D2A8-4045-9EA1-11EF758FC71E}"/>
    <cellStyle name="Vírgula 5 2 2 2 3" xfId="8325" xr:uid="{DA8C6BCB-88AC-4F41-9241-2A30C1706543}"/>
    <cellStyle name="Vírgula 5 2 2 2 3 2" xfId="17378" xr:uid="{2A3ACDC3-6320-42BD-BF16-534AF15FF2EC}"/>
    <cellStyle name="Vírgula 5 2 2 2 4" xfId="11346" xr:uid="{A14151E5-C314-45B6-93DB-CD09E5275326}"/>
    <cellStyle name="Vírgula 5 2 2 3" xfId="3236" xr:uid="{DC2B2841-86EC-49CE-8CE6-83FAF52274F6}"/>
    <cellStyle name="Vírgula 5 2 2 3 2" xfId="6315" xr:uid="{C0AD4192-19A3-472F-A80B-765CCB776058}"/>
    <cellStyle name="Vírgula 5 2 2 3 2 2" xfId="15368" xr:uid="{005852BC-A8BD-476E-BC5D-15C4F697A989}"/>
    <cellStyle name="Vírgula 5 2 2 3 3" xfId="9329" xr:uid="{CEF5AC85-CD82-4514-87B7-8C818D4E4B0C}"/>
    <cellStyle name="Vírgula 5 2 2 3 3 2" xfId="18382" xr:uid="{77C27622-BECE-48AA-809C-0FDB5131B930}"/>
    <cellStyle name="Vírgula 5 2 2 3 4" xfId="12350" xr:uid="{6A3AC3B7-AE32-4845-9E51-8B92C1CD8854}"/>
    <cellStyle name="Vírgula 5 2 2 4" xfId="4307" xr:uid="{32A28192-666B-4A2F-82DD-52D269761436}"/>
    <cellStyle name="Vírgula 5 2 2 4 2" xfId="13360" xr:uid="{1CD18F6D-48BA-4985-A6A5-BCC4CB5EE23E}"/>
    <cellStyle name="Vírgula 5 2 2 5" xfId="7321" xr:uid="{64A261C3-8685-439B-B1D8-F39B7F2A8DA1}"/>
    <cellStyle name="Vírgula 5 2 2 5 2" xfId="16374" xr:uid="{5A277BDD-5A26-45C8-835D-4836ACB93361}"/>
    <cellStyle name="Vírgula 5 2 2 6" xfId="10342" xr:uid="{5F4597A5-42A6-40A4-9DFC-52557087BF53}"/>
    <cellStyle name="Vírgula 5 2 3" xfId="1229" xr:uid="{9C72675A-D3DD-452A-8EAD-82264142489C}"/>
    <cellStyle name="Vírgula 5 2 3 2" xfId="2233" xr:uid="{2C8C214C-ABCD-4F0F-8311-F26012058312}"/>
    <cellStyle name="Vírgula 5 2 3 2 2" xfId="5312" xr:uid="{52A7624D-29F0-4096-8543-E7561D70B263}"/>
    <cellStyle name="Vírgula 5 2 3 2 2 2" xfId="14365" xr:uid="{BA2E405D-ED10-4D5B-9A14-CB8E43694322}"/>
    <cellStyle name="Vírgula 5 2 3 2 3" xfId="8326" xr:uid="{322BF743-972E-4064-B84B-ABF0817EFA70}"/>
    <cellStyle name="Vírgula 5 2 3 2 3 2" xfId="17379" xr:uid="{AA2554A8-5E78-4BB7-9864-19227A0732ED}"/>
    <cellStyle name="Vírgula 5 2 3 2 4" xfId="11347" xr:uid="{ACCCFE5B-CC04-4AB0-86C1-2019B7D349FF}"/>
    <cellStyle name="Vírgula 5 2 3 3" xfId="3237" xr:uid="{5EB4C313-02DA-4ABC-AA9C-54754D93BB44}"/>
    <cellStyle name="Vírgula 5 2 3 3 2" xfId="6316" xr:uid="{EE9EBE96-18C0-4227-8825-18AA7FA9809A}"/>
    <cellStyle name="Vírgula 5 2 3 3 2 2" xfId="15369" xr:uid="{A5F884E8-F1CF-436B-A6A2-DA67449E9FA0}"/>
    <cellStyle name="Vírgula 5 2 3 3 3" xfId="9330" xr:uid="{FABCF723-66B0-4E2F-93E7-035DC0B99024}"/>
    <cellStyle name="Vírgula 5 2 3 3 3 2" xfId="18383" xr:uid="{94FB0C86-E911-49C8-8B12-DDE82DEC9ECC}"/>
    <cellStyle name="Vírgula 5 2 3 3 4" xfId="12351" xr:uid="{A481283A-1C8A-4006-9866-8E4C1BDAB360}"/>
    <cellStyle name="Vírgula 5 2 3 4" xfId="4308" xr:uid="{DB803290-233D-4714-B56B-5DA7CC9D5624}"/>
    <cellStyle name="Vírgula 5 2 3 4 2" xfId="13361" xr:uid="{38AE5558-11D7-4F4E-9F4F-F939AE4C79A1}"/>
    <cellStyle name="Vírgula 5 2 3 5" xfId="7322" xr:uid="{EA3CEE56-8E67-4A9C-8732-D73161E9713D}"/>
    <cellStyle name="Vírgula 5 2 3 5 2" xfId="16375" xr:uid="{116DCC50-634E-4E63-9465-7191723A366F}"/>
    <cellStyle name="Vírgula 5 2 3 6" xfId="10343" xr:uid="{93D5CEC3-0650-48C7-B318-6EDDE00B832E}"/>
    <cellStyle name="Vírgula 5 2 4" xfId="1418" xr:uid="{BB3D539B-2B5E-4F83-984C-1539E061214B}"/>
    <cellStyle name="Vírgula 5 2 4 2" xfId="4497" xr:uid="{049E8D22-847E-4CB7-ABC6-2D5657F7E5B9}"/>
    <cellStyle name="Vírgula 5 2 4 2 2" xfId="13550" xr:uid="{0C3728FA-E8E1-4EB4-B6A3-B16BD5E13258}"/>
    <cellStyle name="Vírgula 5 2 4 3" xfId="7511" xr:uid="{34679480-599E-406C-9596-C9F22B58F3D9}"/>
    <cellStyle name="Vírgula 5 2 4 3 2" xfId="16564" xr:uid="{A4195011-8966-4973-B40E-F4A7D17CA067}"/>
    <cellStyle name="Vírgula 5 2 4 4" xfId="10532" xr:uid="{A4E17BF0-2E24-48CD-9B91-E0EC66A1F47F}"/>
    <cellStyle name="Vírgula 5 2 5" xfId="2422" xr:uid="{232A1E44-4086-4F84-A8A2-E051D216D390}"/>
    <cellStyle name="Vírgula 5 2 5 2" xfId="5501" xr:uid="{EF71ECB3-1B56-4F8B-80A0-6A8E2A24E0CA}"/>
    <cellStyle name="Vírgula 5 2 5 2 2" xfId="14554" xr:uid="{C4D2C723-ED92-4A7B-83A1-3696AC913A7D}"/>
    <cellStyle name="Vírgula 5 2 5 3" xfId="8515" xr:uid="{D45B8514-B465-4F34-A74D-07FDE4FA36C9}"/>
    <cellStyle name="Vírgula 5 2 5 3 2" xfId="17568" xr:uid="{49445E15-AED5-42BE-A3F8-4569778139F8}"/>
    <cellStyle name="Vírgula 5 2 5 4" xfId="11536" xr:uid="{FBB71385-E107-40D0-B42B-05219234E7FA}"/>
    <cellStyle name="Vírgula 5 2 6" xfId="3492" xr:uid="{77AA2E24-EC55-4B8D-8C92-28F753EDEC3E}"/>
    <cellStyle name="Vírgula 5 2 6 2" xfId="12545" xr:uid="{69800F78-9744-4B7F-893A-EDD5751B201D}"/>
    <cellStyle name="Vírgula 5 2 7" xfId="6506" xr:uid="{3C30EDF9-45EE-487C-9542-7E3222D03711}"/>
    <cellStyle name="Vírgula 5 2 7 2" xfId="15559" xr:uid="{871C3CB6-EEA8-4377-877F-4B0AC5756E61}"/>
    <cellStyle name="Vírgula 5 2 8" xfId="9526" xr:uid="{6E51CBC1-FF1F-43B1-B8DB-CB3714119DB3}"/>
    <cellStyle name="Vírgula 5 3" xfId="1230" xr:uid="{2CB233A8-2A75-4329-B0D6-B0E689AF0722}"/>
    <cellStyle name="Vírgula 5 3 2" xfId="2234" xr:uid="{22C78FA8-FD60-480B-A136-CB06E27D86B2}"/>
    <cellStyle name="Vírgula 5 3 2 2" xfId="5313" xr:uid="{F08F56C5-523C-45B2-A778-AF8A54953101}"/>
    <cellStyle name="Vírgula 5 3 2 2 2" xfId="14366" xr:uid="{CF9F9CE8-5CB2-4451-AF44-1476A69A1E63}"/>
    <cellStyle name="Vírgula 5 3 2 3" xfId="8327" xr:uid="{EB222575-75DB-42DC-B0A2-005DBFB9CD53}"/>
    <cellStyle name="Vírgula 5 3 2 3 2" xfId="17380" xr:uid="{66FDA681-EF7E-43BF-A600-60672A0AABA5}"/>
    <cellStyle name="Vírgula 5 3 2 4" xfId="11348" xr:uid="{8069C5FD-77E8-4598-8F48-1AC08B2DC291}"/>
    <cellStyle name="Vírgula 5 3 3" xfId="3238" xr:uid="{006171B5-A048-461C-B2BD-D0097D3B8515}"/>
    <cellStyle name="Vírgula 5 3 3 2" xfId="6317" xr:uid="{3E07685A-37BE-4F10-B59F-76DB71803409}"/>
    <cellStyle name="Vírgula 5 3 3 2 2" xfId="15370" xr:uid="{2BDF033F-19AE-435D-B608-1933021563E3}"/>
    <cellStyle name="Vírgula 5 3 3 3" xfId="9331" xr:uid="{595BB861-CD43-44EB-BD89-6082A87396D4}"/>
    <cellStyle name="Vírgula 5 3 3 3 2" xfId="18384" xr:uid="{A6188F2B-E859-4E18-A51E-C2655AAEDC85}"/>
    <cellStyle name="Vírgula 5 3 3 4" xfId="12352" xr:uid="{BCDE144C-8E57-4E91-8296-DA2CDD3A7024}"/>
    <cellStyle name="Vírgula 5 3 4" xfId="4309" xr:uid="{B1485288-A0A5-4F2D-B3F3-9CE8C88229F0}"/>
    <cellStyle name="Vírgula 5 3 4 2" xfId="13362" xr:uid="{9EF2F016-1571-4ECA-BE53-A5E1275D095D}"/>
    <cellStyle name="Vírgula 5 3 5" xfId="7323" xr:uid="{8DAFA902-087F-4F2D-9D92-618C261ADEBF}"/>
    <cellStyle name="Vírgula 5 3 5 2" xfId="16376" xr:uid="{12CABC18-81AD-4FA0-BF14-6744652030E7}"/>
    <cellStyle name="Vírgula 5 3 6" xfId="10344" xr:uid="{1B733504-2A48-40D4-B9B9-40BA1555113B}"/>
    <cellStyle name="Vírgula 5 4" xfId="1231" xr:uid="{AEC421F9-E4B3-4502-A2D2-A29E1B1CC778}"/>
    <cellStyle name="Vírgula 5 4 2" xfId="2235" xr:uid="{494EF4D6-EC05-4A7B-9A74-53BC8090647C}"/>
    <cellStyle name="Vírgula 5 4 2 2" xfId="5314" xr:uid="{0863CC37-1C40-43C3-948A-0C15C957770E}"/>
    <cellStyle name="Vírgula 5 4 2 2 2" xfId="14367" xr:uid="{7D482806-A976-4878-BBC7-09E1EF5A2DA0}"/>
    <cellStyle name="Vírgula 5 4 2 3" xfId="8328" xr:uid="{EBCDEDC4-0A9C-4C14-8A9D-E12E3EBAF2D9}"/>
    <cellStyle name="Vírgula 5 4 2 3 2" xfId="17381" xr:uid="{80FE48E9-CBE4-4956-8A94-DFD5144B6FE9}"/>
    <cellStyle name="Vírgula 5 4 2 4" xfId="11349" xr:uid="{7F56DB9E-9909-4810-9A21-8A5784BEFCFB}"/>
    <cellStyle name="Vírgula 5 4 3" xfId="3239" xr:uid="{A6E52E6C-96EE-4270-9157-0C0F825FBF58}"/>
    <cellStyle name="Vírgula 5 4 3 2" xfId="6318" xr:uid="{26E8902F-42DD-4F1A-8831-DB8C85C654A7}"/>
    <cellStyle name="Vírgula 5 4 3 2 2" xfId="15371" xr:uid="{57FA1642-D94E-496E-B483-B0616167CE27}"/>
    <cellStyle name="Vírgula 5 4 3 3" xfId="9332" xr:uid="{B2759081-A99A-4798-BBA5-FDF61C388F1B}"/>
    <cellStyle name="Vírgula 5 4 3 3 2" xfId="18385" xr:uid="{34A1863E-E64F-432E-86EA-8ED97A0C3B2B}"/>
    <cellStyle name="Vírgula 5 4 3 4" xfId="12353" xr:uid="{B80C3AD0-6C05-4A50-8A6D-6E0D169C72D4}"/>
    <cellStyle name="Vírgula 5 4 4" xfId="4310" xr:uid="{D1B623E5-4247-47DA-ABC8-2A16E2F243EC}"/>
    <cellStyle name="Vírgula 5 4 4 2" xfId="13363" xr:uid="{1EB57789-C175-4593-8340-23201A18E64B}"/>
    <cellStyle name="Vírgula 5 4 5" xfId="7324" xr:uid="{219AB34C-B269-487F-8940-F8AA627D6A9B}"/>
    <cellStyle name="Vírgula 5 4 5 2" xfId="16377" xr:uid="{6D63CF65-74F8-49F8-8B11-DC23F63B33F7}"/>
    <cellStyle name="Vírgula 5 4 6" xfId="10345" xr:uid="{7417D7E0-9EDB-406C-A9E0-B023C99B90E2}"/>
    <cellStyle name="Vírgula 5 5" xfId="1247" xr:uid="{442B4501-160A-4C01-A105-7A8350E9A554}"/>
    <cellStyle name="Vírgula 5 5 2" xfId="4326" xr:uid="{8F5C7179-A90B-42DD-BC56-3A2609016598}"/>
    <cellStyle name="Vírgula 5 5 2 2" xfId="13379" xr:uid="{66DCED55-4543-4F11-A1A9-F5CE7F4EB5CC}"/>
    <cellStyle name="Vírgula 5 5 3" xfId="7340" xr:uid="{BE8A79CD-EDC1-4D76-B25C-64EDACEDB59D}"/>
    <cellStyle name="Vírgula 5 5 3 2" xfId="16393" xr:uid="{DDA1E7B6-CD82-461E-B0FE-BDC0E25037BC}"/>
    <cellStyle name="Vírgula 5 5 4" xfId="10361" xr:uid="{C3733CB1-A30B-40A5-A331-3B97F8234B3C}"/>
    <cellStyle name="Vírgula 5 6" xfId="2251" xr:uid="{89C28BE7-C256-486B-9DB6-AE528A38AA5E}"/>
    <cellStyle name="Vírgula 5 6 2" xfId="5330" xr:uid="{D68118F6-053A-4BA3-8F0B-588CBCC73970}"/>
    <cellStyle name="Vírgula 5 6 2 2" xfId="14383" xr:uid="{DE7DC0FE-1F0A-44E9-85BA-EFA4DFC2DBF9}"/>
    <cellStyle name="Vírgula 5 6 3" xfId="8344" xr:uid="{FB89B8C6-3B30-4F0B-93BF-C15F0B65779D}"/>
    <cellStyle name="Vírgula 5 6 3 2" xfId="17397" xr:uid="{23B77572-12C3-447A-853F-93C17962068E}"/>
    <cellStyle name="Vírgula 5 6 4" xfId="11365" xr:uid="{C955D577-48BB-420B-926E-D7D41F00C425}"/>
    <cellStyle name="Vírgula 5 7" xfId="3300" xr:uid="{D0B37E39-AA51-4A05-AA03-0C3CC064CC9F}"/>
    <cellStyle name="Vírgula 5 8" xfId="3320" xr:uid="{0A3BAD40-41F7-41CB-A689-9D2AB048F82B}"/>
    <cellStyle name="Vírgula 5 8 2" xfId="12373" xr:uid="{1D7A8A05-FC73-410C-823A-584D15E91571}"/>
    <cellStyle name="Vírgula 5 9" xfId="6334" xr:uid="{C82FEAAB-2494-4EF1-8E94-922F64B142A8}"/>
    <cellStyle name="Vírgula 5 9 2" xfId="15387" xr:uid="{940A6A91-EAAF-4BF1-BDEE-4C3ECDDB3BBB}"/>
    <cellStyle name="Vírgula 6" xfId="158" xr:uid="{157739C8-0FEB-4A43-9266-FEFA9545109D}"/>
    <cellStyle name="Vírgula 6 10" xfId="9422" xr:uid="{4A18DC5C-18CE-4F7C-9BA0-69296F328D87}"/>
    <cellStyle name="Vírgula 6 2" xfId="477" xr:uid="{D9BA9FBB-30F2-46DE-B5EA-AACDA678AF4C}"/>
    <cellStyle name="Vírgula 6 2 2" xfId="1232" xr:uid="{36FB024B-57C2-4629-B670-4FD6564CF3E1}"/>
    <cellStyle name="Vírgula 6 2 2 2" xfId="2236" xr:uid="{E7F9E2BF-CAB3-4A76-9DFB-8D10D9974EA9}"/>
    <cellStyle name="Vírgula 6 2 2 2 2" xfId="5315" xr:uid="{49F6BA9E-9DC2-404E-94C5-F01C1A9E5CF2}"/>
    <cellStyle name="Vírgula 6 2 2 2 2 2" xfId="14368" xr:uid="{E42C8C07-39DE-4024-9EB7-864CAE5D5E03}"/>
    <cellStyle name="Vírgula 6 2 2 2 3" xfId="8329" xr:uid="{1F97003D-332D-4EF8-9F83-41D5BE87CECE}"/>
    <cellStyle name="Vírgula 6 2 2 2 3 2" xfId="17382" xr:uid="{49025984-F255-48D4-BA12-7D06F5E5C4DC}"/>
    <cellStyle name="Vírgula 6 2 2 2 4" xfId="11350" xr:uid="{076F7A73-1059-4E4C-AAFF-32BF1B088417}"/>
    <cellStyle name="Vírgula 6 2 2 3" xfId="3240" xr:uid="{A02E36E8-F5FC-42CC-BDE5-37E1FC310C52}"/>
    <cellStyle name="Vírgula 6 2 2 3 2" xfId="6319" xr:uid="{1C85DD7B-DBCE-40A4-9C4C-731CE2D0147D}"/>
    <cellStyle name="Vírgula 6 2 2 3 2 2" xfId="15372" xr:uid="{14B07575-683E-402C-A010-264742B24270}"/>
    <cellStyle name="Vírgula 6 2 2 3 3" xfId="9333" xr:uid="{276DB026-9EC8-4946-8280-FF90CCE3A40C}"/>
    <cellStyle name="Vírgula 6 2 2 3 3 2" xfId="18386" xr:uid="{0F9548F2-E543-4886-8DA2-4B9275EC20EC}"/>
    <cellStyle name="Vírgula 6 2 2 3 4" xfId="12354" xr:uid="{CCF4BF81-27EC-4053-868B-E22FF42D4F7D}"/>
    <cellStyle name="Vírgula 6 2 2 4" xfId="4311" xr:uid="{EE25ADDD-C2FB-4FF8-ADD5-8B31981DD243}"/>
    <cellStyle name="Vírgula 6 2 2 4 2" xfId="13364" xr:uid="{2BBB28E4-E7ED-47E3-ACCE-8FFB393E3D5F}"/>
    <cellStyle name="Vírgula 6 2 2 5" xfId="7325" xr:uid="{C17DFE11-9401-4523-8385-97E34C79F5B4}"/>
    <cellStyle name="Vírgula 6 2 2 5 2" xfId="16378" xr:uid="{D8500FDC-F9C9-4373-8974-5758E552F8A4}"/>
    <cellStyle name="Vírgula 6 2 2 6" xfId="10346" xr:uid="{4C4EB6FA-0051-4995-B69A-5F6CDD4A304E}"/>
    <cellStyle name="Vírgula 6 2 3" xfId="1233" xr:uid="{CDDBFFB1-6740-44CB-9F07-0CA845B8B427}"/>
    <cellStyle name="Vírgula 6 2 3 2" xfId="2237" xr:uid="{A8A30D7C-2312-411D-BB9E-CDE0A26FDC7E}"/>
    <cellStyle name="Vírgula 6 2 3 2 2" xfId="5316" xr:uid="{95D86718-6EC6-4427-A4F6-DEF094C856F1}"/>
    <cellStyle name="Vírgula 6 2 3 2 2 2" xfId="14369" xr:uid="{E334BCDC-C134-409B-996C-F652172AC8CA}"/>
    <cellStyle name="Vírgula 6 2 3 2 3" xfId="8330" xr:uid="{BEE8808C-88A9-4007-8D73-E55B91BE2342}"/>
    <cellStyle name="Vírgula 6 2 3 2 3 2" xfId="17383" xr:uid="{9E824020-66F9-4D05-B5B8-E822D8629F71}"/>
    <cellStyle name="Vírgula 6 2 3 2 4" xfId="11351" xr:uid="{3F7E7FCA-F11F-4DAE-81F4-153BE2D517D6}"/>
    <cellStyle name="Vírgula 6 2 3 3" xfId="3241" xr:uid="{3F9EBA3D-37AF-4179-A9C0-EB759ADC3929}"/>
    <cellStyle name="Vírgula 6 2 3 3 2" xfId="6320" xr:uid="{8EFE5B20-D891-4354-8171-01DECF04B99F}"/>
    <cellStyle name="Vírgula 6 2 3 3 2 2" xfId="15373" xr:uid="{18C365BB-E40D-4B5E-8971-7442377523A0}"/>
    <cellStyle name="Vírgula 6 2 3 3 3" xfId="9334" xr:uid="{CD9B7B6C-B9D8-41F0-B6C2-02D38DF72BDB}"/>
    <cellStyle name="Vírgula 6 2 3 3 3 2" xfId="18387" xr:uid="{F69D94B7-4304-435E-BC5C-6BE6AC7B9157}"/>
    <cellStyle name="Vírgula 6 2 3 3 4" xfId="12355" xr:uid="{DD28EA7A-4FE8-45BC-9923-DF371C21096F}"/>
    <cellStyle name="Vírgula 6 2 3 4" xfId="4312" xr:uid="{819A617D-BC4D-49E3-9486-A91C74175559}"/>
    <cellStyle name="Vírgula 6 2 3 4 2" xfId="13365" xr:uid="{B579F7FF-FF5F-4CD8-A995-AF1C245D6D13}"/>
    <cellStyle name="Vírgula 6 2 3 5" xfId="7326" xr:uid="{FA196DEF-1285-4382-A125-4AF459082495}"/>
    <cellStyle name="Vírgula 6 2 3 5 2" xfId="16379" xr:uid="{75021571-9817-4FC5-B30A-ED3EED3DE608}"/>
    <cellStyle name="Vírgula 6 2 3 6" xfId="10347" xr:uid="{3262D3A9-3810-415F-89EC-742A4042821B}"/>
    <cellStyle name="Vírgula 6 2 4" xfId="1486" xr:uid="{E46F65CD-6213-4C16-9818-B856FB6F2D7E}"/>
    <cellStyle name="Vírgula 6 2 4 2" xfId="4565" xr:uid="{BFA2A64F-8DBD-4F9E-9085-E2F900FFEB2B}"/>
    <cellStyle name="Vírgula 6 2 4 2 2" xfId="13618" xr:uid="{D47D4B63-43E1-47C1-BAFF-D119934F0E17}"/>
    <cellStyle name="Vírgula 6 2 4 3" xfId="7579" xr:uid="{DE139ADC-46A2-4C56-B7AF-C5E4D6B9A978}"/>
    <cellStyle name="Vírgula 6 2 4 3 2" xfId="16632" xr:uid="{53BFA2C6-63F4-4F05-9C8B-C7F9A25463F5}"/>
    <cellStyle name="Vírgula 6 2 4 4" xfId="10600" xr:uid="{867EFBDD-4096-402D-B283-117B4F26405A}"/>
    <cellStyle name="Vírgula 6 2 5" xfId="2490" xr:uid="{6EAC0134-F0A2-4F83-9D6D-E762989CF761}"/>
    <cellStyle name="Vírgula 6 2 5 2" xfId="5569" xr:uid="{260BFB1A-0788-4836-893D-DB80E71E0835}"/>
    <cellStyle name="Vírgula 6 2 5 2 2" xfId="14622" xr:uid="{8B8378E1-F46F-4C3C-A697-D41BCB38B7E2}"/>
    <cellStyle name="Vírgula 6 2 5 3" xfId="8583" xr:uid="{1E6A3828-86BF-4964-9E33-D3758191C9D7}"/>
    <cellStyle name="Vírgula 6 2 5 3 2" xfId="17636" xr:uid="{7464A531-02B3-49BA-9B65-80946A972FF2}"/>
    <cellStyle name="Vírgula 6 2 5 4" xfId="11604" xr:uid="{16D7DD70-9A61-4734-B0F8-4635703B823A}"/>
    <cellStyle name="Vírgula 6 2 6" xfId="3560" xr:uid="{6B6F92B5-282D-4B14-BD49-45B7021B52F3}"/>
    <cellStyle name="Vírgula 6 2 6 2" xfId="12613" xr:uid="{2851859E-0CB2-4901-9D0E-6DDAAA9C170F}"/>
    <cellStyle name="Vírgula 6 2 7" xfId="6574" xr:uid="{946476BD-FC16-4A9E-8BBF-53C5DF2C1890}"/>
    <cellStyle name="Vírgula 6 2 7 2" xfId="15627" xr:uid="{3C4FEDB7-6511-4D99-A988-F5850498A757}"/>
    <cellStyle name="Vírgula 6 2 8" xfId="9594" xr:uid="{645C790C-9F06-422C-A9F8-46F2D375937F}"/>
    <cellStyle name="Vírgula 6 3" xfId="1234" xr:uid="{841475BF-00FB-4C2D-BC6F-E9B9B52030D9}"/>
    <cellStyle name="Vírgula 6 3 2" xfId="2238" xr:uid="{957C4BDC-6D53-4119-9FF5-F9513EE366ED}"/>
    <cellStyle name="Vírgula 6 3 2 2" xfId="5317" xr:uid="{0AFC9B6F-34ED-45CA-8AEC-56D6F1D77CD0}"/>
    <cellStyle name="Vírgula 6 3 2 2 2" xfId="14370" xr:uid="{245C176D-3B4A-4033-844D-1C70C3DC9492}"/>
    <cellStyle name="Vírgula 6 3 2 3" xfId="8331" xr:uid="{29D4931D-AC86-4E92-A5FE-46C568B5A839}"/>
    <cellStyle name="Vírgula 6 3 2 3 2" xfId="17384" xr:uid="{7FF87987-144F-467F-85EA-B6B2C446B8AF}"/>
    <cellStyle name="Vírgula 6 3 2 4" xfId="11352" xr:uid="{6D0D21BF-E3F2-4026-B0B2-4832A00CEFFF}"/>
    <cellStyle name="Vírgula 6 3 3" xfId="3242" xr:uid="{744DCE46-D835-4A7C-AEF0-36926DDFA144}"/>
    <cellStyle name="Vírgula 6 3 3 2" xfId="6321" xr:uid="{5B54FD70-5A03-49E0-996C-B8BAAC21C90F}"/>
    <cellStyle name="Vírgula 6 3 3 2 2" xfId="15374" xr:uid="{6DB8B3B4-E49E-403D-9EB5-852B75FDA2F1}"/>
    <cellStyle name="Vírgula 6 3 3 3" xfId="9335" xr:uid="{856F656F-6DF2-4C3C-8BD9-0C9B61F09D5C}"/>
    <cellStyle name="Vírgula 6 3 3 3 2" xfId="18388" xr:uid="{7414117A-22FE-4DCB-966B-0AA426F8923B}"/>
    <cellStyle name="Vírgula 6 3 3 4" xfId="12356" xr:uid="{AE1206CE-0B2F-488D-842F-F030BDB90DE5}"/>
    <cellStyle name="Vírgula 6 3 4" xfId="4313" xr:uid="{15C63A79-D453-4C95-8A7A-27F4E8611A59}"/>
    <cellStyle name="Vírgula 6 3 4 2" xfId="13366" xr:uid="{F5117D9D-3028-46DA-AB45-F0D19FA59545}"/>
    <cellStyle name="Vírgula 6 3 5" xfId="7327" xr:uid="{B260D5B4-C692-4919-A9F3-2EB4E0D70345}"/>
    <cellStyle name="Vírgula 6 3 5 2" xfId="16380" xr:uid="{1A8E8E30-725B-410C-9212-8CA6117599BE}"/>
    <cellStyle name="Vírgula 6 3 6" xfId="10348" xr:uid="{A4E7393B-7E38-49E3-8F69-3BBBBC68527E}"/>
    <cellStyle name="Vírgula 6 4" xfId="1235" xr:uid="{5FD4E4CA-F6E6-4D2B-A9D6-896E4880A0E6}"/>
    <cellStyle name="Vírgula 6 4 2" xfId="2239" xr:uid="{ADD0DA64-DD3D-46D9-AA24-B35F99A53041}"/>
    <cellStyle name="Vírgula 6 4 2 2" xfId="5318" xr:uid="{E985CB98-5794-4219-959E-14D2B754D048}"/>
    <cellStyle name="Vírgula 6 4 2 2 2" xfId="14371" xr:uid="{28D7221A-1557-4169-B335-42973B454147}"/>
    <cellStyle name="Vírgula 6 4 2 3" xfId="8332" xr:uid="{8F9697E7-785F-4AE4-936E-A66AC38CB15E}"/>
    <cellStyle name="Vírgula 6 4 2 3 2" xfId="17385" xr:uid="{DD0539D2-5D0F-4374-8C6D-7CE20E0F8923}"/>
    <cellStyle name="Vírgula 6 4 2 4" xfId="11353" xr:uid="{6B67E9DB-E796-45A4-8CD5-57B88521C208}"/>
    <cellStyle name="Vírgula 6 4 3" xfId="3243" xr:uid="{42FE7DD4-B38B-4066-82B4-A923351261DB}"/>
    <cellStyle name="Vírgula 6 4 3 2" xfId="6322" xr:uid="{DD3319DD-F8E1-411C-A23D-2090EF6521D3}"/>
    <cellStyle name="Vírgula 6 4 3 2 2" xfId="15375" xr:uid="{98827AD0-3134-4408-B5CD-46F136658377}"/>
    <cellStyle name="Vírgula 6 4 3 3" xfId="9336" xr:uid="{F9AAE2C7-60C2-4E19-A291-133EFE2678FB}"/>
    <cellStyle name="Vírgula 6 4 3 3 2" xfId="18389" xr:uid="{15649017-2D4D-485F-8DC2-13C4AA2BB1D1}"/>
    <cellStyle name="Vírgula 6 4 3 4" xfId="12357" xr:uid="{DD902D3D-8AAB-4D61-BD15-B037AE909657}"/>
    <cellStyle name="Vírgula 6 4 4" xfId="4314" xr:uid="{8E11B79B-A1C0-4E7C-A86A-A52253415BC3}"/>
    <cellStyle name="Vírgula 6 4 4 2" xfId="13367" xr:uid="{517A4CD8-B8DD-48F5-88C8-3A22BB009B8C}"/>
    <cellStyle name="Vírgula 6 4 5" xfId="7328" xr:uid="{D2ADE329-5890-49B5-AD52-3009882881B7}"/>
    <cellStyle name="Vírgula 6 4 5 2" xfId="16381" xr:uid="{2BFACB57-1FF4-449C-9443-5896A0B76996}"/>
    <cellStyle name="Vírgula 6 4 6" xfId="10349" xr:uid="{970420B3-6A73-4520-8567-E0FA9A435C61}"/>
    <cellStyle name="Vírgula 6 5" xfId="1315" xr:uid="{C43DF319-5F2D-43AD-BE2E-B2B055AB5320}"/>
    <cellStyle name="Vírgula 6 5 2" xfId="4394" xr:uid="{516A4902-07F8-47A9-B116-2D3A18ADB1DB}"/>
    <cellStyle name="Vírgula 6 5 2 2" xfId="13447" xr:uid="{40D9812C-F662-4C97-92DD-5EBBBAC82A0C}"/>
    <cellStyle name="Vírgula 6 5 3" xfId="7408" xr:uid="{E6E8AE6F-DAAA-4D79-ACB2-6D491E1115D1}"/>
    <cellStyle name="Vírgula 6 5 3 2" xfId="16461" xr:uid="{85712A21-12D8-46CF-AAA2-88D780FC4E90}"/>
    <cellStyle name="Vírgula 6 5 4" xfId="10429" xr:uid="{0C9E849D-08AB-4D50-8A16-D17D26647388}"/>
    <cellStyle name="Vírgula 6 6" xfId="2319" xr:uid="{58EBD038-7FB2-4B18-BB94-60B701004371}"/>
    <cellStyle name="Vírgula 6 6 2" xfId="5398" xr:uid="{36BFE843-634B-4C19-98CC-6E59BA6E2373}"/>
    <cellStyle name="Vírgula 6 6 2 2" xfId="14451" xr:uid="{15A2290A-9428-4467-A483-D0BF22EC3686}"/>
    <cellStyle name="Vírgula 6 6 3" xfId="8412" xr:uid="{BCE3AEBC-8968-4033-BA09-D9EA513395C7}"/>
    <cellStyle name="Vírgula 6 6 3 2" xfId="17465" xr:uid="{D7AABA4A-E8A7-4375-86E6-1F2B675F84D2}"/>
    <cellStyle name="Vírgula 6 6 4" xfId="11433" xr:uid="{792A77B4-C697-469B-9EDF-CF7B9EAFDA38}"/>
    <cellStyle name="Vírgula 6 7" xfId="3303" xr:uid="{1B6E0270-A462-404E-AC0C-93560334A963}"/>
    <cellStyle name="Vírgula 6 7 2" xfId="12369" xr:uid="{353F392A-64DC-468F-A26E-7AD63DB032B7}"/>
    <cellStyle name="Vírgula 6 8" xfId="3388" xr:uid="{2E68B798-5603-46C2-8477-A17EC0D2172E}"/>
    <cellStyle name="Vírgula 6 8 2" xfId="12441" xr:uid="{C5407093-553D-473F-8D00-E930B174C6E0}"/>
    <cellStyle name="Vírgula 6 9" xfId="6402" xr:uid="{DDF9E017-566C-4587-A001-87B69F1E8478}"/>
    <cellStyle name="Vírgula 6 9 2" xfId="15455" xr:uid="{0181063F-8F4B-4D03-99BA-97FC7D9C5580}"/>
    <cellStyle name="Vírgula 7" xfId="161" xr:uid="{E7CF0FF4-3E7C-4AF9-9B2F-45694E5425A5}"/>
    <cellStyle name="Vírgula 7 2" xfId="478" xr:uid="{013BE257-0320-4CAB-BA1A-32D85E5C2C97}"/>
    <cellStyle name="Vírgula 7 2 2" xfId="1236" xr:uid="{B15FCF88-A99D-45A8-8DCC-F3DC2C52145E}"/>
    <cellStyle name="Vírgula 7 2 2 2" xfId="2240" xr:uid="{13D553FF-5794-40C2-9A5C-F58CEDB32D9C}"/>
    <cellStyle name="Vírgula 7 2 2 2 2" xfId="5319" xr:uid="{7D4BAE90-ED55-488B-B698-55A3C4E99618}"/>
    <cellStyle name="Vírgula 7 2 2 2 2 2" xfId="14372" xr:uid="{37123622-72AB-495E-A5A4-C376C46E5E6C}"/>
    <cellStyle name="Vírgula 7 2 2 2 3" xfId="8333" xr:uid="{E4B9350B-EBC6-40D0-A83F-66AB1DE41C2E}"/>
    <cellStyle name="Vírgula 7 2 2 2 3 2" xfId="17386" xr:uid="{EB610EDD-A982-4520-90AA-D93CE3A71C47}"/>
    <cellStyle name="Vírgula 7 2 2 2 4" xfId="11354" xr:uid="{D42C9C7F-F7E0-43F3-8439-9B584A1B167D}"/>
    <cellStyle name="Vírgula 7 2 2 3" xfId="3244" xr:uid="{C27C3C1F-57D2-4312-8C10-4A8CDDC5FD19}"/>
    <cellStyle name="Vírgula 7 2 2 3 2" xfId="6323" xr:uid="{B644C046-59BA-4DEC-9ADE-E2DF078BE1F4}"/>
    <cellStyle name="Vírgula 7 2 2 3 2 2" xfId="15376" xr:uid="{611605E5-8599-4F8E-93B4-98F91A4BDCEE}"/>
    <cellStyle name="Vírgula 7 2 2 3 3" xfId="9337" xr:uid="{6B396C6A-8416-49DD-8B8C-32E9CA6EB7AC}"/>
    <cellStyle name="Vírgula 7 2 2 3 3 2" xfId="18390" xr:uid="{EEF27984-24FC-4D34-989D-4DEEF5BD00BF}"/>
    <cellStyle name="Vírgula 7 2 2 3 4" xfId="12358" xr:uid="{A2CA90E6-75C0-49B8-AC17-6FF0A6659F3F}"/>
    <cellStyle name="Vírgula 7 2 2 4" xfId="4315" xr:uid="{1F222AC7-D4A3-420D-B2A8-B18F2CFE3445}"/>
    <cellStyle name="Vírgula 7 2 2 4 2" xfId="13368" xr:uid="{0EE3E581-2909-4642-8A91-D4BEA4E57B04}"/>
    <cellStyle name="Vírgula 7 2 2 5" xfId="7329" xr:uid="{24750CBA-B8C1-4A9D-A525-4FBD81FF74EB}"/>
    <cellStyle name="Vírgula 7 2 2 5 2" xfId="16382" xr:uid="{8BCE986B-44ED-4B15-9F4E-12BF2206A9D6}"/>
    <cellStyle name="Vírgula 7 2 2 6" xfId="10350" xr:uid="{7654D276-950A-449F-BEBB-D4F7E4FE482A}"/>
    <cellStyle name="Vírgula 7 2 3" xfId="1237" xr:uid="{2B246EEB-0A5A-474A-A6ED-FF21CC7C8CDC}"/>
    <cellStyle name="Vírgula 7 2 3 2" xfId="2241" xr:uid="{3B12552C-C5F3-4BF1-845A-CCE5331DAFE3}"/>
    <cellStyle name="Vírgula 7 2 3 2 2" xfId="5320" xr:uid="{7F395A4B-C017-4F9F-9BE2-6C763660FC19}"/>
    <cellStyle name="Vírgula 7 2 3 2 2 2" xfId="14373" xr:uid="{15E4D530-2ADE-4770-8F6B-C658BE6AA1E8}"/>
    <cellStyle name="Vírgula 7 2 3 2 3" xfId="8334" xr:uid="{81510029-BE2C-4FDF-A145-0C86BA10045A}"/>
    <cellStyle name="Vírgula 7 2 3 2 3 2" xfId="17387" xr:uid="{FC370D7E-707C-4EBA-AC9D-2BC7D33660BB}"/>
    <cellStyle name="Vírgula 7 2 3 2 4" xfId="11355" xr:uid="{38B9CF56-AC5A-4BFF-8548-B1072BEA8968}"/>
    <cellStyle name="Vírgula 7 2 3 3" xfId="3245" xr:uid="{991A7722-AB51-4E09-9B71-CB36E0D54699}"/>
    <cellStyle name="Vírgula 7 2 3 3 2" xfId="6324" xr:uid="{9FD4A4C7-3A86-4C24-867B-80BCA7403230}"/>
    <cellStyle name="Vírgula 7 2 3 3 2 2" xfId="15377" xr:uid="{F231AF53-A4A2-42CD-B099-8242F0F5253D}"/>
    <cellStyle name="Vírgula 7 2 3 3 3" xfId="9338" xr:uid="{5406ADD7-41E8-439E-A5A3-85D6670E0F7D}"/>
    <cellStyle name="Vírgula 7 2 3 3 3 2" xfId="18391" xr:uid="{D5BDE474-5483-43EE-BED9-AC6F1B2F7895}"/>
    <cellStyle name="Vírgula 7 2 3 3 4" xfId="12359" xr:uid="{75D860A0-C144-44FB-A1BC-BB2D3935CE07}"/>
    <cellStyle name="Vírgula 7 2 3 4" xfId="4316" xr:uid="{5BBA905B-D849-42AE-B669-8F071F6194F3}"/>
    <cellStyle name="Vírgula 7 2 3 4 2" xfId="13369" xr:uid="{3236CF79-23FC-4720-AE1A-39F1331F1335}"/>
    <cellStyle name="Vírgula 7 2 3 5" xfId="7330" xr:uid="{4DDC654D-5C08-40F9-A140-8CEE6654E5AF}"/>
    <cellStyle name="Vírgula 7 2 3 5 2" xfId="16383" xr:uid="{EB19D9C5-D739-471B-AAD8-DD4BD5B794CE}"/>
    <cellStyle name="Vírgula 7 2 3 6" xfId="10351" xr:uid="{43DE5989-CAE1-40E1-9C3A-B0DC68639EA5}"/>
    <cellStyle name="Vírgula 7 2 4" xfId="1487" xr:uid="{C079EFEE-36C9-45C1-A4E5-4B635F31F618}"/>
    <cellStyle name="Vírgula 7 2 4 2" xfId="4566" xr:uid="{D05B94F2-427B-4C17-8E2E-5A14D83C0EEC}"/>
    <cellStyle name="Vírgula 7 2 4 2 2" xfId="13619" xr:uid="{55E249B0-3E1C-43AC-86E9-2DC886E23999}"/>
    <cellStyle name="Vírgula 7 2 4 3" xfId="7580" xr:uid="{5B1CAB5A-CCE5-4A03-A721-2876616248C7}"/>
    <cellStyle name="Vírgula 7 2 4 3 2" xfId="16633" xr:uid="{B00D53E1-5019-4802-AAD3-B10AC8DBAEA3}"/>
    <cellStyle name="Vírgula 7 2 4 4" xfId="10601" xr:uid="{34DE8CE5-8B59-42CF-84DA-3AD867F33A8B}"/>
    <cellStyle name="Vírgula 7 2 5" xfId="2491" xr:uid="{3108D289-D419-4136-8C2C-6CCF6C364445}"/>
    <cellStyle name="Vírgula 7 2 5 2" xfId="5570" xr:uid="{9D6CDEB3-8FDB-4B4C-9215-5A670655E3FF}"/>
    <cellStyle name="Vírgula 7 2 5 2 2" xfId="14623" xr:uid="{B7AFD8A9-19E8-44D7-9AF0-B46533B507FA}"/>
    <cellStyle name="Vírgula 7 2 5 3" xfId="8584" xr:uid="{4659F252-9BDB-44BF-8D26-7BD8FB6DCEEF}"/>
    <cellStyle name="Vírgula 7 2 5 3 2" xfId="17637" xr:uid="{ABC82FB0-024C-4B8A-A8AD-B13BFC40D1FD}"/>
    <cellStyle name="Vírgula 7 2 5 4" xfId="11605" xr:uid="{97CA14AE-02E5-42C7-98A0-594742A74E11}"/>
    <cellStyle name="Vírgula 7 2 6" xfId="3561" xr:uid="{F242800B-864A-4B54-BD5B-624B003ED710}"/>
    <cellStyle name="Vírgula 7 2 6 2" xfId="12614" xr:uid="{D70BC297-70E6-4E10-BA27-6EEFD33459FD}"/>
    <cellStyle name="Vírgula 7 2 7" xfId="6575" xr:uid="{9F4AB267-2C25-43EC-927E-E39D8803E31C}"/>
    <cellStyle name="Vírgula 7 2 7 2" xfId="15628" xr:uid="{CFD0E966-D2FE-4EE9-B1F1-F95B585DD01A}"/>
    <cellStyle name="Vírgula 7 2 8" xfId="9595" xr:uid="{26EA2137-5A7E-432A-AAC4-1071506DD752}"/>
    <cellStyle name="Vírgula 7 3" xfId="1238" xr:uid="{6B5C715B-474B-43B9-A939-C988D9CD55AB}"/>
    <cellStyle name="Vírgula 7 3 2" xfId="2242" xr:uid="{42B53D32-68F2-4854-B0CA-C28F03450F32}"/>
    <cellStyle name="Vírgula 7 3 2 2" xfId="5321" xr:uid="{62E6FEB1-D228-41DD-ABE4-2CDA6781C56B}"/>
    <cellStyle name="Vírgula 7 3 2 2 2" xfId="14374" xr:uid="{CC37387C-C25A-4318-869F-89B90944C70A}"/>
    <cellStyle name="Vírgula 7 3 2 3" xfId="8335" xr:uid="{4AAA86A6-D568-4F3C-A220-4AD5A365F0BD}"/>
    <cellStyle name="Vírgula 7 3 2 3 2" xfId="17388" xr:uid="{4B3B3485-3038-4D15-8576-6C24F72CA411}"/>
    <cellStyle name="Vírgula 7 3 2 4" xfId="11356" xr:uid="{1282B994-39F5-42E5-9714-28A6A195EAE7}"/>
    <cellStyle name="Vírgula 7 3 3" xfId="3246" xr:uid="{D64C40F5-FB25-44B0-B818-1022FB1FD9A9}"/>
    <cellStyle name="Vírgula 7 3 3 2" xfId="6325" xr:uid="{497127F7-DAC0-4D26-8A3D-FB59A3810338}"/>
    <cellStyle name="Vírgula 7 3 3 2 2" xfId="15378" xr:uid="{7C533CEE-DD2F-4E19-AE18-A043EE8553E1}"/>
    <cellStyle name="Vírgula 7 3 3 3" xfId="9339" xr:uid="{D32C39BD-4ADB-45B4-A393-EB91791753C6}"/>
    <cellStyle name="Vírgula 7 3 3 3 2" xfId="18392" xr:uid="{D993CE8B-5BD8-4830-8DE9-B3001650B5A1}"/>
    <cellStyle name="Vírgula 7 3 3 4" xfId="12360" xr:uid="{48B4BDCF-6CEA-4521-A93B-17C07DB71497}"/>
    <cellStyle name="Vírgula 7 3 4" xfId="4317" xr:uid="{F51A0784-01CC-409D-B75D-6D2A4404207F}"/>
    <cellStyle name="Vírgula 7 3 4 2" xfId="13370" xr:uid="{02A7DECD-DE51-49F6-95CA-82AA9F9C5891}"/>
    <cellStyle name="Vírgula 7 3 5" xfId="7331" xr:uid="{BDAD2787-1995-4824-916F-EBB9CE246C98}"/>
    <cellStyle name="Vírgula 7 3 5 2" xfId="16384" xr:uid="{7DF5E8B4-0C62-4EA5-A178-C7AAFD19DD85}"/>
    <cellStyle name="Vírgula 7 3 6" xfId="10352" xr:uid="{70F3FF0A-5DF3-4026-A6D0-92BD48863952}"/>
    <cellStyle name="Vírgula 7 4" xfId="1239" xr:uid="{F1C9B787-3239-467C-8AD3-098CC521A616}"/>
    <cellStyle name="Vírgula 7 4 2" xfId="2243" xr:uid="{18C28D9F-144E-40AF-8FD6-36AC2A1E8859}"/>
    <cellStyle name="Vírgula 7 4 2 2" xfId="5322" xr:uid="{D9075838-CE50-4150-999D-77790F22F5C2}"/>
    <cellStyle name="Vírgula 7 4 2 2 2" xfId="14375" xr:uid="{13DA3E56-7C59-4E8B-8CDC-48183B2466CC}"/>
    <cellStyle name="Vírgula 7 4 2 3" xfId="8336" xr:uid="{00A1A15D-58EA-47B2-BECD-F4AC437786C8}"/>
    <cellStyle name="Vírgula 7 4 2 3 2" xfId="17389" xr:uid="{F86246BA-2FE5-43F3-9FF4-33F9942828A9}"/>
    <cellStyle name="Vírgula 7 4 2 4" xfId="11357" xr:uid="{0AD83FD1-E42E-4F50-B735-DDCC2FB86D7A}"/>
    <cellStyle name="Vírgula 7 4 3" xfId="3247" xr:uid="{C1757B03-97AD-4AD2-BD13-E606AE3F44F2}"/>
    <cellStyle name="Vírgula 7 4 3 2" xfId="6326" xr:uid="{42A269D4-C176-4320-888F-D8D56B1D6FEF}"/>
    <cellStyle name="Vírgula 7 4 3 2 2" xfId="15379" xr:uid="{56D297D0-3E46-4276-8429-78EEA262BAB5}"/>
    <cellStyle name="Vírgula 7 4 3 3" xfId="9340" xr:uid="{30E006E2-727B-41F9-95B5-A50C93E2238C}"/>
    <cellStyle name="Vírgula 7 4 3 3 2" xfId="18393" xr:uid="{BC6C70B2-1B73-4123-A15D-7C624A28B167}"/>
    <cellStyle name="Vírgula 7 4 3 4" xfId="12361" xr:uid="{74FB9780-6198-4CB9-A33D-6F7213B1EEC4}"/>
    <cellStyle name="Vírgula 7 4 4" xfId="4318" xr:uid="{722F49C5-6F84-486A-895E-F599AB798EDB}"/>
    <cellStyle name="Vírgula 7 4 4 2" xfId="13371" xr:uid="{11A69998-BDA2-4460-85B1-C6F2B4EFD511}"/>
    <cellStyle name="Vírgula 7 4 5" xfId="7332" xr:uid="{C6B14B9A-31E5-4DFE-8A12-B49DCBC1A4A7}"/>
    <cellStyle name="Vírgula 7 4 5 2" xfId="16385" xr:uid="{9ED7C8CC-DAA7-4324-9B6F-AF2E16BAA36E}"/>
    <cellStyle name="Vírgula 7 4 6" xfId="10353" xr:uid="{2D81B203-E456-41B2-9C0C-280E144F7044}"/>
    <cellStyle name="Vírgula 7 5" xfId="1316" xr:uid="{8549DFED-7495-4E4C-823F-FF627065B55A}"/>
    <cellStyle name="Vírgula 7 5 2" xfId="4395" xr:uid="{FCE5E6F8-35DE-48DA-B291-CD5584B51751}"/>
    <cellStyle name="Vírgula 7 5 2 2" xfId="13448" xr:uid="{EA2753DB-61D5-43B6-A464-D664C0B89523}"/>
    <cellStyle name="Vírgula 7 5 3" xfId="7409" xr:uid="{4D612C05-1C2D-4805-B7FD-DCFD31AE1D0F}"/>
    <cellStyle name="Vírgula 7 5 3 2" xfId="16462" xr:uid="{72CED638-DC06-4043-A2BF-77E99BD94AEC}"/>
    <cellStyle name="Vírgula 7 5 4" xfId="10430" xr:uid="{2C761372-0B85-4BFC-A14B-B71E3CDC8E66}"/>
    <cellStyle name="Vírgula 7 6" xfId="2320" xr:uid="{7641DDBA-FE35-44DB-8572-68192792CE57}"/>
    <cellStyle name="Vírgula 7 6 2" xfId="5399" xr:uid="{BD20C5EC-7E78-4C63-9340-EFE1DED2BB7E}"/>
    <cellStyle name="Vírgula 7 6 2 2" xfId="14452" xr:uid="{889FA0D7-D8CE-4DC9-B375-EFDE3E043A71}"/>
    <cellStyle name="Vírgula 7 6 3" xfId="8413" xr:uid="{BFEBA8B7-1182-4031-A027-8363FB4509E9}"/>
    <cellStyle name="Vírgula 7 6 3 2" xfId="17466" xr:uid="{02F53B98-B636-4B78-BB5C-B10FA7C0B3EE}"/>
    <cellStyle name="Vírgula 7 6 4" xfId="11434" xr:uid="{52C7517B-AF51-430F-AA14-816449B18045}"/>
    <cellStyle name="Vírgula 7 7" xfId="3389" xr:uid="{2F29F27E-ACEB-4789-847D-920FD93D602B}"/>
    <cellStyle name="Vírgula 7 7 2" xfId="12442" xr:uid="{2BCFFE66-A50E-4DB8-A7D6-EFBB3E957FA4}"/>
    <cellStyle name="Vírgula 7 8" xfId="6403" xr:uid="{E92CFD98-8347-4371-A4F2-85796EC99738}"/>
    <cellStyle name="Vírgula 7 8 2" xfId="15456" xr:uid="{DE79A2D7-0356-4CB3-9702-E2CD0BD65578}"/>
    <cellStyle name="Vírgula 7 9" xfId="9423" xr:uid="{6959604A-DFC3-4E9E-B3E9-335A44263BD0}"/>
    <cellStyle name="Vírgula 8" xfId="386" xr:uid="{C6E1D58C-7CC0-45A9-B50F-D5BE22A1A94B}"/>
    <cellStyle name="Vírgula 8 2" xfId="570" xr:uid="{B4672CB0-A66B-4FF7-AAE1-B373E4F3258C}"/>
    <cellStyle name="Vírgula 8 2 2" xfId="1240" xr:uid="{AA15F93E-6DDE-478F-AC98-25DC00F80433}"/>
    <cellStyle name="Vírgula 8 2 2 2" xfId="2244" xr:uid="{7B944BC7-39C7-4C90-BDAB-8F776F212024}"/>
    <cellStyle name="Vírgula 8 2 2 2 2" xfId="5323" xr:uid="{856A53AA-4C85-4709-8DAC-D7B36117E4F0}"/>
    <cellStyle name="Vírgula 8 2 2 2 2 2" xfId="14376" xr:uid="{90102D19-929E-4D3C-B322-A534B5C249F2}"/>
    <cellStyle name="Vírgula 8 2 2 2 3" xfId="8337" xr:uid="{52FD98DE-20EA-4A01-A626-7987BB44CACF}"/>
    <cellStyle name="Vírgula 8 2 2 2 3 2" xfId="17390" xr:uid="{3D32C457-61B5-45BF-8E3D-64EFE4EEA9F8}"/>
    <cellStyle name="Vírgula 8 2 2 2 4" xfId="11358" xr:uid="{7F4BD932-037D-4ED1-80AF-0715224F7398}"/>
    <cellStyle name="Vírgula 8 2 2 3" xfId="3248" xr:uid="{B0FF2C79-083C-4A49-9FA1-6536ADA35FFE}"/>
    <cellStyle name="Vírgula 8 2 2 3 2" xfId="6327" xr:uid="{327F552F-479A-4ED2-8AB2-9ECEAE8B4D15}"/>
    <cellStyle name="Vírgula 8 2 2 3 2 2" xfId="15380" xr:uid="{BDD023E1-C733-406F-BF16-6943738B3525}"/>
    <cellStyle name="Vírgula 8 2 2 3 3" xfId="9341" xr:uid="{788EA345-DD39-4F50-97E7-F3FF982600A9}"/>
    <cellStyle name="Vírgula 8 2 2 3 3 2" xfId="18394" xr:uid="{69BE76CC-DD25-4262-8697-0523E801EED2}"/>
    <cellStyle name="Vírgula 8 2 2 3 4" xfId="12362" xr:uid="{E570D8E2-BE44-4231-99F8-0BC5DAB8AC52}"/>
    <cellStyle name="Vírgula 8 2 2 4" xfId="4319" xr:uid="{224161EF-4A19-4F2C-809A-5184B6FEEF22}"/>
    <cellStyle name="Vírgula 8 2 2 4 2" xfId="13372" xr:uid="{2EDCA17A-C53E-4B1E-8CE8-5D5425BE0AD6}"/>
    <cellStyle name="Vírgula 8 2 2 5" xfId="7333" xr:uid="{EE2BD342-0B8D-4609-A3D6-02BDE2EDA757}"/>
    <cellStyle name="Vírgula 8 2 2 5 2" xfId="16386" xr:uid="{502DADA6-9090-4DEF-A408-5EF75E939AE9}"/>
    <cellStyle name="Vírgula 8 2 2 6" xfId="10354" xr:uid="{BEDE0B9D-5C7F-4B42-8FED-214BAE04C9F1}"/>
    <cellStyle name="Vírgula 8 2 3" xfId="1241" xr:uid="{045CBBDC-400E-4817-A040-423D33EFF9EE}"/>
    <cellStyle name="Vírgula 8 2 3 2" xfId="2245" xr:uid="{92AA9C8A-F9D2-49B7-AF04-C38E5FB1C1B3}"/>
    <cellStyle name="Vírgula 8 2 3 2 2" xfId="5324" xr:uid="{FB71FD5A-EFCC-43B9-9D17-F51D168ACE42}"/>
    <cellStyle name="Vírgula 8 2 3 2 2 2" xfId="14377" xr:uid="{3FC38C4B-EAC7-41C8-857F-EFEB65371C62}"/>
    <cellStyle name="Vírgula 8 2 3 2 3" xfId="8338" xr:uid="{05EB721A-91A7-4F2C-A2DF-8B95E85A5C24}"/>
    <cellStyle name="Vírgula 8 2 3 2 3 2" xfId="17391" xr:uid="{E09FA323-998D-4599-95E7-F0039D64CA4C}"/>
    <cellStyle name="Vírgula 8 2 3 2 4" xfId="11359" xr:uid="{0CC55311-8473-4F92-8AB3-494341713277}"/>
    <cellStyle name="Vírgula 8 2 3 3" xfId="3249" xr:uid="{1A1A90BE-1C3B-46DC-820E-8C10A739FF8C}"/>
    <cellStyle name="Vírgula 8 2 3 3 2" xfId="6328" xr:uid="{58C9AE4D-FC09-4B64-9C24-D9386AB58698}"/>
    <cellStyle name="Vírgula 8 2 3 3 2 2" xfId="15381" xr:uid="{09E23505-66BA-42CA-8230-47DDC7FE77BC}"/>
    <cellStyle name="Vírgula 8 2 3 3 3" xfId="9342" xr:uid="{EBC90B70-3586-4F89-9C29-81C828FE1959}"/>
    <cellStyle name="Vírgula 8 2 3 3 3 2" xfId="18395" xr:uid="{7589E2BC-73B8-4BF5-A455-840D8A079714}"/>
    <cellStyle name="Vírgula 8 2 3 3 4" xfId="12363" xr:uid="{3295037D-A9DB-4163-ABEA-48FF0700A9ED}"/>
    <cellStyle name="Vírgula 8 2 3 4" xfId="4320" xr:uid="{D0C7C9FF-B67C-411D-B96E-C1269E9D3A09}"/>
    <cellStyle name="Vírgula 8 2 3 4 2" xfId="13373" xr:uid="{38F09E80-20E4-43CB-8961-59149F111BFC}"/>
    <cellStyle name="Vírgula 8 2 3 5" xfId="7334" xr:uid="{87D3B1AA-FB58-4784-8AA1-B15B20ADEE94}"/>
    <cellStyle name="Vírgula 8 2 3 5 2" xfId="16387" xr:uid="{5E91E906-DEB7-4D97-A719-0C0477450796}"/>
    <cellStyle name="Vírgula 8 2 3 6" xfId="10355" xr:uid="{928B9CA9-7D35-4063-B02C-860C0F6A9BDF}"/>
    <cellStyle name="Vírgula 8 2 4" xfId="1576" xr:uid="{DF4BB662-D967-4E30-B8FA-7895F8E02CF4}"/>
    <cellStyle name="Vírgula 8 2 4 2" xfId="4655" xr:uid="{444FD251-06FB-4497-AE38-43CF19F0B3B7}"/>
    <cellStyle name="Vírgula 8 2 4 2 2" xfId="13708" xr:uid="{F839EC9C-D3B5-48AE-A282-157F052D93FE}"/>
    <cellStyle name="Vírgula 8 2 4 3" xfId="7669" xr:uid="{DAA8F697-49A0-45F2-A33A-D275AA98EB4A}"/>
    <cellStyle name="Vírgula 8 2 4 3 2" xfId="16722" xr:uid="{4F9B5A14-18B6-4C55-8AE2-F31B05B075A3}"/>
    <cellStyle name="Vírgula 8 2 4 4" xfId="10690" xr:uid="{CD70614B-3EC4-4160-87E6-4AAA2671A203}"/>
    <cellStyle name="Vírgula 8 2 5" xfId="2580" xr:uid="{0F8B3FD4-2556-4C74-BA0A-2B3B1B614086}"/>
    <cellStyle name="Vírgula 8 2 5 2" xfId="5659" xr:uid="{5A04A298-8099-4558-96B9-CB3DB94E340C}"/>
    <cellStyle name="Vírgula 8 2 5 2 2" xfId="14712" xr:uid="{D436DDB1-3C7B-46DE-9422-198DFE7C3DBC}"/>
    <cellStyle name="Vírgula 8 2 5 3" xfId="8673" xr:uid="{EAB9A294-FC8A-454F-B43A-A299D17A04BC}"/>
    <cellStyle name="Vírgula 8 2 5 3 2" xfId="17726" xr:uid="{3A92945A-3A16-4043-9BDE-1561A7008202}"/>
    <cellStyle name="Vírgula 8 2 5 4" xfId="11694" xr:uid="{D078F00B-94E5-44C7-962B-BD877D79D6C0}"/>
    <cellStyle name="Vírgula 8 2 6" xfId="3651" xr:uid="{D73C56C6-D684-457D-BEF6-803F58B1DA45}"/>
    <cellStyle name="Vírgula 8 2 6 2" xfId="12704" xr:uid="{19B5DB63-1C1C-4B7A-A8AB-1A3E03C7BAA9}"/>
    <cellStyle name="Vírgula 8 2 7" xfId="6665" xr:uid="{E300CC2E-D6A2-493D-948D-5D664C960E43}"/>
    <cellStyle name="Vírgula 8 2 7 2" xfId="15718" xr:uid="{D8B4023B-2939-4085-83D3-D3774BB09B87}"/>
    <cellStyle name="Vírgula 8 2 8" xfId="9685" xr:uid="{AFB7FCEE-4A40-47F8-9DCD-6911C61375AD}"/>
    <cellStyle name="Vírgula 8 3" xfId="1242" xr:uid="{9897EAC6-39AD-4430-8201-B6D629EFFA90}"/>
    <cellStyle name="Vírgula 8 3 2" xfId="2246" xr:uid="{991BE810-9D7E-47EE-A64D-EC6F419DF461}"/>
    <cellStyle name="Vírgula 8 3 2 2" xfId="5325" xr:uid="{2AFE3FBF-C079-4D2D-B085-2C2D52596E1A}"/>
    <cellStyle name="Vírgula 8 3 2 2 2" xfId="14378" xr:uid="{CF337AB1-952D-4AAD-8D4C-75B2E45DED5C}"/>
    <cellStyle name="Vírgula 8 3 2 3" xfId="8339" xr:uid="{DDFBDE9E-9575-4493-8DB2-F115E203C07C}"/>
    <cellStyle name="Vírgula 8 3 2 3 2" xfId="17392" xr:uid="{0647A47C-1A77-4556-BE3C-58CB9D0A1BA5}"/>
    <cellStyle name="Vírgula 8 3 2 4" xfId="11360" xr:uid="{CB28057A-D5F6-4C41-9FFF-916F6E0E3D39}"/>
    <cellStyle name="Vírgula 8 3 3" xfId="3250" xr:uid="{99DF1C91-C2F2-4878-9206-67C28DE2447D}"/>
    <cellStyle name="Vírgula 8 3 3 2" xfId="6329" xr:uid="{58D3DBF1-2274-4CE5-A5E2-8D37E61DC872}"/>
    <cellStyle name="Vírgula 8 3 3 2 2" xfId="15382" xr:uid="{8EB0C4E2-7AE6-4115-8378-7EE79B889AA6}"/>
    <cellStyle name="Vírgula 8 3 3 3" xfId="9343" xr:uid="{540F06B0-C72E-49E4-AA54-D72622C1CB13}"/>
    <cellStyle name="Vírgula 8 3 3 3 2" xfId="18396" xr:uid="{F8D3C6AD-29EC-419B-A81E-2CC31A8B83EE}"/>
    <cellStyle name="Vírgula 8 3 3 4" xfId="12364" xr:uid="{C7ABAD80-4777-4E2E-9DA0-7CF1F6937B4E}"/>
    <cellStyle name="Vírgula 8 3 4" xfId="4321" xr:uid="{D38DB90E-35F6-4EF1-B646-5CD94B42A0F9}"/>
    <cellStyle name="Vírgula 8 3 4 2" xfId="13374" xr:uid="{DA1D83ED-C618-40C9-A94E-831D1E9EBE65}"/>
    <cellStyle name="Vírgula 8 3 5" xfId="7335" xr:uid="{A1C7D520-030A-41E8-AC5D-B313C4D14987}"/>
    <cellStyle name="Vírgula 8 3 5 2" xfId="16388" xr:uid="{BF22717C-33DC-4BA3-86A5-7A6AFA69FD4E}"/>
    <cellStyle name="Vírgula 8 3 6" xfId="10356" xr:uid="{DDDF40A3-6B95-4A4B-B756-1DD41EE61F03}"/>
    <cellStyle name="Vírgula 8 4" xfId="1243" xr:uid="{97247681-40DE-490B-B9E7-791AB1498631}"/>
    <cellStyle name="Vírgula 8 4 2" xfId="2247" xr:uid="{1CED10B7-AB77-4C17-B6A9-195DACF867CC}"/>
    <cellStyle name="Vírgula 8 4 2 2" xfId="5326" xr:uid="{AA26EECA-9525-4CD7-8C17-E751770857D8}"/>
    <cellStyle name="Vírgula 8 4 2 2 2" xfId="14379" xr:uid="{F1B086AA-B98B-46EC-BE67-6519FB8929CB}"/>
    <cellStyle name="Vírgula 8 4 2 3" xfId="8340" xr:uid="{AC240FDF-DB29-4F8F-9B51-39EA7060AB8A}"/>
    <cellStyle name="Vírgula 8 4 2 3 2" xfId="17393" xr:uid="{F96D901A-CF07-4C69-9596-2D33BD7D0245}"/>
    <cellStyle name="Vírgula 8 4 2 4" xfId="11361" xr:uid="{3EA2639B-D669-43C1-9C35-51CDD6B859A9}"/>
    <cellStyle name="Vírgula 8 4 3" xfId="3251" xr:uid="{87D75EB6-0C72-44F4-B321-253FFB8687D5}"/>
    <cellStyle name="Vírgula 8 4 3 2" xfId="6330" xr:uid="{76D7A0A3-FB0B-4FD0-88C9-77B89278FB5C}"/>
    <cellStyle name="Vírgula 8 4 3 2 2" xfId="15383" xr:uid="{9945035B-A9A2-40B1-BF06-2BAAC36583EF}"/>
    <cellStyle name="Vírgula 8 4 3 3" xfId="9344" xr:uid="{F3DEFBAB-7EF7-4A91-850D-43A46C5AB282}"/>
    <cellStyle name="Vírgula 8 4 3 3 2" xfId="18397" xr:uid="{EDE91DDA-C8C7-4062-A5DF-7F9F65C0B0AE}"/>
    <cellStyle name="Vírgula 8 4 3 4" xfId="12365" xr:uid="{2F6CCC42-600C-44FC-8B70-6F9CE1A65CCE}"/>
    <cellStyle name="Vírgula 8 4 4" xfId="4322" xr:uid="{F3CB18E5-7590-45C4-BA56-CA31DE6A3782}"/>
    <cellStyle name="Vírgula 8 4 4 2" xfId="13375" xr:uid="{3951E4A8-B8F6-4CCE-B2CB-EA5A73DFE5C3}"/>
    <cellStyle name="Vírgula 8 4 5" xfId="7336" xr:uid="{B1FA4417-DA2D-4F50-9D45-A8B8018AB448}"/>
    <cellStyle name="Vírgula 8 4 5 2" xfId="16389" xr:uid="{B60B82A0-2C85-44D3-A040-696EA792EDCD}"/>
    <cellStyle name="Vírgula 8 4 6" xfId="10357" xr:uid="{27DD1FF0-BF22-48BB-B525-A943B8B07FF4}"/>
    <cellStyle name="Vírgula 8 5" xfId="1405" xr:uid="{48E71A47-2A01-4BCA-A8DC-440995FE9754}"/>
    <cellStyle name="Vírgula 8 5 2" xfId="4484" xr:uid="{4962BC4C-57CE-4603-8233-1B2E8BDE411B}"/>
    <cellStyle name="Vírgula 8 5 2 2" xfId="13537" xr:uid="{13C48DD0-B816-43A3-BC0B-B15D3DB64609}"/>
    <cellStyle name="Vírgula 8 5 3" xfId="7498" xr:uid="{CCC475FA-83E7-48FE-A062-4D35F66F8FAD}"/>
    <cellStyle name="Vírgula 8 5 3 2" xfId="16551" xr:uid="{B04CDA5A-6B7B-42C9-B83D-13C1C66D9AF3}"/>
    <cellStyle name="Vírgula 8 5 4" xfId="10519" xr:uid="{FD1D7CA5-8C7C-4989-9FE0-DE79F8F85560}"/>
    <cellStyle name="Vírgula 8 6" xfId="2409" xr:uid="{0B73B909-EE19-4035-AD0C-3BC0F7BAD3F3}"/>
    <cellStyle name="Vírgula 8 6 2" xfId="5488" xr:uid="{8754ADC8-4FFE-47E5-BE28-C1D275B91A04}"/>
    <cellStyle name="Vírgula 8 6 2 2" xfId="14541" xr:uid="{FA6B7A33-B0AE-4589-BE4A-D2E44CA7DAF2}"/>
    <cellStyle name="Vírgula 8 6 3" xfId="8502" xr:uid="{DCE47AB7-0857-4F80-ADB4-293D9A4D5999}"/>
    <cellStyle name="Vírgula 8 6 3 2" xfId="17555" xr:uid="{A4E730AA-59CA-41F5-AAB5-AA024907103C}"/>
    <cellStyle name="Vírgula 8 6 4" xfId="11523" xr:uid="{CEA145D9-F15F-4F13-9A47-CC9EC71565CB}"/>
    <cellStyle name="Vírgula 8 7" xfId="3479" xr:uid="{2C0EA825-2E97-4836-B3F4-78D352488A76}"/>
    <cellStyle name="Vírgula 8 7 2" xfId="12532" xr:uid="{09060D09-F8E8-4D51-B5E5-1E97974F8DB3}"/>
    <cellStyle name="Vírgula 8 8" xfId="6493" xr:uid="{0BA91DFB-AA75-41C5-BB64-887767D701BE}"/>
    <cellStyle name="Vírgula 8 8 2" xfId="15546" xr:uid="{671301A1-EF14-4794-9ED3-CE53C08F86FE}"/>
    <cellStyle name="Vírgula 8 9" xfId="9513" xr:uid="{B3F13385-1AE0-403B-9740-0055CB656F5C}"/>
    <cellStyle name="Vírgula 9" xfId="575" xr:uid="{5C55BBBE-FCE4-48FB-A333-031B95E209A5}"/>
    <cellStyle name="Vírgula 9 2" xfId="1244" xr:uid="{B1FE9CC8-A430-4160-B6A0-81B8F065B245}"/>
    <cellStyle name="Vírgula 9 2 2" xfId="2248" xr:uid="{9E5BEEF5-493E-4557-8C37-E8B952F3F401}"/>
    <cellStyle name="Vírgula 9 2 2 2" xfId="5327" xr:uid="{FEF7DD16-A6BE-4ACB-BD26-1626B9DEAE37}"/>
    <cellStyle name="Vírgula 9 2 2 2 2" xfId="14380" xr:uid="{8A2E2B35-E95D-4E3A-B5A8-844DD5DF4FB0}"/>
    <cellStyle name="Vírgula 9 2 2 3" xfId="8341" xr:uid="{4DA0FEF3-9568-46B1-8F86-59747F87E298}"/>
    <cellStyle name="Vírgula 9 2 2 3 2" xfId="17394" xr:uid="{01AE71AE-0DAC-4E04-820C-601DC9C49F98}"/>
    <cellStyle name="Vírgula 9 2 2 4" xfId="11362" xr:uid="{A8E09D35-4834-4823-8256-E5AC6940C564}"/>
    <cellStyle name="Vírgula 9 2 3" xfId="3252" xr:uid="{2F7DC693-CCDC-4217-9748-3ED21876861C}"/>
    <cellStyle name="Vírgula 9 2 3 2" xfId="6331" xr:uid="{08B05352-90E9-4C9C-9329-DEFBBC7BF8C6}"/>
    <cellStyle name="Vírgula 9 2 3 2 2" xfId="15384" xr:uid="{46CFB049-BD5D-4022-AE05-B5AA5E1FE551}"/>
    <cellStyle name="Vírgula 9 2 3 3" xfId="9345" xr:uid="{89B5E5E5-6854-4735-87A3-E83CC6259359}"/>
    <cellStyle name="Vírgula 9 2 3 3 2" xfId="18398" xr:uid="{2324BFED-ED08-44B5-A927-A47B9DA9BAEE}"/>
    <cellStyle name="Vírgula 9 2 3 4" xfId="12366" xr:uid="{1B60912C-A5AB-4EEF-9D88-BDEE49DE608F}"/>
    <cellStyle name="Vírgula 9 2 4" xfId="4323" xr:uid="{E9FA2472-F6F8-4837-AA6D-A3CD0E5BA1B0}"/>
    <cellStyle name="Vírgula 9 2 4 2" xfId="13376" xr:uid="{60FD3644-5F69-4077-989B-4F42018F7F6E}"/>
    <cellStyle name="Vírgula 9 2 5" xfId="7337" xr:uid="{9E58B9FF-9D93-4803-8A8C-8F398FBB5AD0}"/>
    <cellStyle name="Vírgula 9 2 5 2" xfId="16390" xr:uid="{DB8DCE63-C95A-4C7C-B832-4F3858C9C404}"/>
    <cellStyle name="Vírgula 9 2 6" xfId="10358" xr:uid="{E6AD51FB-2505-4B1A-8527-D7D1E872488D}"/>
    <cellStyle name="Vírgula 9 3" xfId="1579" xr:uid="{F8F91CA9-722E-450D-A176-BA126113E6E5}"/>
    <cellStyle name="Vírgula 9 3 2" xfId="4658" xr:uid="{37750F91-D5D7-45C3-AA41-2CDA60DDF031}"/>
    <cellStyle name="Vírgula 9 3 2 2" xfId="13711" xr:uid="{6EC8994E-7FA6-49C2-821A-699801FC955D}"/>
    <cellStyle name="Vírgula 9 3 3" xfId="7672" xr:uid="{4A6092FB-AF45-4014-BC53-04DFFC925A33}"/>
    <cellStyle name="Vírgula 9 3 3 2" xfId="16725" xr:uid="{5F4F7D49-68DE-4F19-907C-B40DA296BE79}"/>
    <cellStyle name="Vírgula 9 3 4" xfId="10693" xr:uid="{66D108FA-9000-4D14-911C-5A306311AE34}"/>
    <cellStyle name="Vírgula 9 4" xfId="2583" xr:uid="{EEF32E41-7188-463B-AEC9-4CA85E328FA6}"/>
    <cellStyle name="Vírgula 9 4 2" xfId="5662" xr:uid="{B95F9464-886A-485E-87C4-19698173475B}"/>
    <cellStyle name="Vírgula 9 4 2 2" xfId="14715" xr:uid="{BEAE2EC2-444F-4EDB-94FE-FAF77B12B02B}"/>
    <cellStyle name="Vírgula 9 4 3" xfId="8676" xr:uid="{FF018065-5CBF-4E00-8E62-078C7CDACF84}"/>
    <cellStyle name="Vírgula 9 4 3 2" xfId="17729" xr:uid="{04767FB3-D938-4E31-8E22-97B8A49BF471}"/>
    <cellStyle name="Vírgula 9 4 4" xfId="11697" xr:uid="{F3275F53-9D09-411E-9874-3ABD8E95004D}"/>
    <cellStyle name="Vírgula 9 5" xfId="3654" xr:uid="{7A43BCA0-BF18-4C86-B9A4-974D699CCD4C}"/>
    <cellStyle name="Vírgula 9 5 2" xfId="12707" xr:uid="{24255711-182B-4A2F-B2E3-45417986C022}"/>
    <cellStyle name="Vírgula 9 6" xfId="6668" xr:uid="{4FAE131A-A53E-4C74-9927-6D0447781048}"/>
    <cellStyle name="Vírgula 9 6 2" xfId="15721" xr:uid="{CC5FBB71-E467-4262-ADFF-B337AF701D07}"/>
    <cellStyle name="Vírgula 9 7" xfId="9689" xr:uid="{27F0D846-F383-4201-91F2-AF32320431A6}"/>
    <cellStyle name="Warning Text 2" xfId="3297" xr:uid="{1FB116AF-904F-4347-B59A-3A3A8D7510BF}"/>
  </cellStyles>
  <dxfs count="0"/>
  <tableStyles count="1" defaultTableStyle="TableStyleMedium2" defaultPivotStyle="PivotStyleLight16">
    <tableStyle name="Invisible" pivot="0" table="0" count="0" xr9:uid="{2EBD3621-3F4C-47DC-944A-25274D708803}"/>
  </tableStyles>
  <colors>
    <mruColors>
      <color rgb="FFFF5246"/>
      <color rgb="FFFFFFFF"/>
      <color rgb="FF0000FF"/>
      <color rgb="FF4B4B4B"/>
      <color rgb="FFEDE9E5"/>
      <color rgb="FF181818"/>
      <color rgb="FFF3EADF"/>
      <color rgb="FF7C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Indebtedness!$C$79</c:f>
              <c:strCache>
                <c:ptCount val="1"/>
                <c:pt idx="0">
                  <c:v>Consolidated Principal Amortization</c:v>
                </c:pt>
              </c:strCache>
            </c:strRef>
          </c:tx>
          <c:spPr>
            <a:solidFill>
              <a:schemeClr val="tx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Indebtedness!$B$80:$B$99</c:f>
              <c:numCache>
                <c:formatCode>0_ ;\-0\ </c:formatCode>
                <c:ptCount val="2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numCache>
            </c:numRef>
          </c:cat>
          <c:val>
            <c:numRef>
              <c:f>Indebtedness!$C$80:$C$99</c:f>
              <c:numCache>
                <c:formatCode>#,##0.0;\(#,##0.0\);"-";</c:formatCode>
                <c:ptCount val="20"/>
                <c:pt idx="0">
                  <c:v>598.39006661325129</c:v>
                </c:pt>
                <c:pt idx="1">
                  <c:v>1577.6484668086466</c:v>
                </c:pt>
                <c:pt idx="2">
                  <c:v>820.40592895370605</c:v>
                </c:pt>
                <c:pt idx="3">
                  <c:v>841.05539015314218</c:v>
                </c:pt>
                <c:pt idx="4">
                  <c:v>1359.6544735190826</c:v>
                </c:pt>
                <c:pt idx="5">
                  <c:v>679.43049396507422</c:v>
                </c:pt>
                <c:pt idx="6">
                  <c:v>885.7932525427542</c:v>
                </c:pt>
                <c:pt idx="7">
                  <c:v>478.13273648676727</c:v>
                </c:pt>
                <c:pt idx="8">
                  <c:v>1390.4295458555375</c:v>
                </c:pt>
                <c:pt idx="9">
                  <c:v>372.48615852635299</c:v>
                </c:pt>
                <c:pt idx="10">
                  <c:v>289.10691376989479</c:v>
                </c:pt>
                <c:pt idx="11">
                  <c:v>218.80140964700055</c:v>
                </c:pt>
                <c:pt idx="12">
                  <c:v>229.77234623741703</c:v>
                </c:pt>
                <c:pt idx="13">
                  <c:v>213.93702031999993</c:v>
                </c:pt>
                <c:pt idx="14">
                  <c:v>149.24992831999992</c:v>
                </c:pt>
                <c:pt idx="15">
                  <c:v>149.30600532999995</c:v>
                </c:pt>
                <c:pt idx="16">
                  <c:v>125.82671383000007</c:v>
                </c:pt>
                <c:pt idx="17">
                  <c:v>75.664284819999963</c:v>
                </c:pt>
                <c:pt idx="18">
                  <c:v>54.393227459999984</c:v>
                </c:pt>
                <c:pt idx="19">
                  <c:v>8.341026059999999</c:v>
                </c:pt>
              </c:numCache>
            </c:numRef>
          </c:val>
          <c:extLst>
            <c:ext xmlns:c16="http://schemas.microsoft.com/office/drawing/2014/chart" uri="{C3380CC4-5D6E-409C-BE32-E72D297353CC}">
              <c16:uniqueId val="{00000000-E1FD-4B5A-AC3C-676526575FE4}"/>
            </c:ext>
          </c:extLst>
        </c:ser>
        <c:dLbls>
          <c:showLegendKey val="0"/>
          <c:showVal val="0"/>
          <c:showCatName val="0"/>
          <c:showSerName val="0"/>
          <c:showPercent val="0"/>
          <c:showBubbleSize val="0"/>
        </c:dLbls>
        <c:gapWidth val="35"/>
        <c:overlap val="-27"/>
        <c:axId val="1820640096"/>
        <c:axId val="1633255904"/>
      </c:barChart>
      <c:catAx>
        <c:axId val="1820640096"/>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crossAx val="1633255904"/>
        <c:crosses val="autoZero"/>
        <c:auto val="1"/>
        <c:lblAlgn val="ctr"/>
        <c:lblOffset val="100"/>
        <c:noMultiLvlLbl val="0"/>
      </c:catAx>
      <c:valAx>
        <c:axId val="1633255904"/>
        <c:scaling>
          <c:orientation val="minMax"/>
        </c:scaling>
        <c:delete val="1"/>
        <c:axPos val="l"/>
        <c:numFmt formatCode="#,##0.0;\(#,##0.0\);&quot;-&quot;;" sourceLinked="1"/>
        <c:majorTickMark val="none"/>
        <c:minorTickMark val="none"/>
        <c:tickLblPos val="nextTo"/>
        <c:crossAx val="1820640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chart>
  <c:spPr>
    <a:noFill/>
    <a:ln w="9525" cap="flat" cmpd="sng" algn="ctr">
      <a:noFill/>
      <a:round/>
    </a:ln>
    <a:effectLst/>
  </c:spPr>
  <c:txPr>
    <a:bodyPr/>
    <a:lstStyle/>
    <a:p>
      <a:pPr>
        <a:defRPr>
          <a:solidFill>
            <a:sysClr val="windowText" lastClr="000000"/>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Indebtedness!$C$105</c:f>
              <c:strCache>
                <c:ptCount val="1"/>
                <c:pt idx="0">
                  <c:v>Long-term Loans</c:v>
                </c:pt>
              </c:strCache>
            </c:strRef>
          </c:tx>
          <c:spPr>
            <a:solidFill>
              <a:schemeClr val="tx1"/>
            </a:solidFill>
            <a:ln>
              <a:noFill/>
            </a:ln>
            <a:effectLst/>
          </c:spPr>
          <c:invertIfNegative val="0"/>
          <c:dLbls>
            <c:dLbl>
              <c:idx val="10"/>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1543026706231452E-2"/>
                      <c:h val="4.3478260869565209E-2"/>
                    </c:manualLayout>
                  </c15:layout>
                </c:ext>
                <c:ext xmlns:c16="http://schemas.microsoft.com/office/drawing/2014/chart" uri="{C3380CC4-5D6E-409C-BE32-E72D297353CC}">
                  <c16:uniqueId val="{00000000-57C7-4198-BD8D-3DDB161C8DC9}"/>
                </c:ext>
              </c:extLst>
            </c:dLbl>
            <c:dLbl>
              <c:idx val="11"/>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8018463567425E-2"/>
                      <c:h val="4.3478260869565209E-2"/>
                    </c:manualLayout>
                  </c15:layout>
                </c:ext>
                <c:ext xmlns:c16="http://schemas.microsoft.com/office/drawing/2014/chart" uri="{C3380CC4-5D6E-409C-BE32-E72D297353CC}">
                  <c16:uniqueId val="{00000000-8BB0-4FF9-8971-A0FC21D141B6}"/>
                </c:ext>
              </c:extLst>
            </c:dLbl>
            <c:dLbl>
              <c:idx val="12"/>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8303000329706564E-2"/>
                      <c:h val="4.3478260869565209E-2"/>
                    </c:manualLayout>
                  </c15:layout>
                </c:ext>
                <c:ext xmlns:c16="http://schemas.microsoft.com/office/drawing/2014/chart" uri="{C3380CC4-5D6E-409C-BE32-E72D297353CC}">
                  <c16:uniqueId val="{00000006-B080-4967-BF0A-CC42343E2065}"/>
                </c:ext>
              </c:extLst>
            </c:dLbl>
            <c:dLbl>
              <c:idx val="13"/>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283877349159246E-2"/>
                      <c:h val="4.3478260869565209E-2"/>
                    </c:manualLayout>
                  </c15:layout>
                </c:ext>
                <c:ext xmlns:c16="http://schemas.microsoft.com/office/drawing/2014/chart" uri="{C3380CC4-5D6E-409C-BE32-E72D297353CC}">
                  <c16:uniqueId val="{00000007-B080-4967-BF0A-CC42343E2065}"/>
                </c:ext>
              </c:extLst>
            </c:dLbl>
            <c:dLbl>
              <c:idx val="14"/>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8-B080-4967-BF0A-CC42343E2065}"/>
                </c:ext>
              </c:extLst>
            </c:dLbl>
            <c:dLbl>
              <c:idx val="15"/>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23639960435214E-2"/>
                      <c:h val="4.3478260869565209E-2"/>
                    </c:manualLayout>
                  </c15:layout>
                </c:ext>
                <c:ext xmlns:c16="http://schemas.microsoft.com/office/drawing/2014/chart" uri="{C3380CC4-5D6E-409C-BE32-E72D297353CC}">
                  <c16:uniqueId val="{00000009-B080-4967-BF0A-CC42343E2065}"/>
                </c:ext>
              </c:extLst>
            </c:dLbl>
            <c:dLbl>
              <c:idx val="16"/>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3613254203758658E-2"/>
                      <c:h val="4.3478260869565209E-2"/>
                    </c:manualLayout>
                  </c15:layout>
                </c:ext>
                <c:ext xmlns:c16="http://schemas.microsoft.com/office/drawing/2014/chart" uri="{C3380CC4-5D6E-409C-BE32-E72D297353CC}">
                  <c16:uniqueId val="{0000000A-B080-4967-BF0A-CC42343E2065}"/>
                </c:ext>
              </c:extLst>
            </c:dLbl>
            <c:dLbl>
              <c:idx val="17"/>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2953841081437521E-2"/>
                      <c:h val="4.3478260869565209E-2"/>
                    </c:manualLayout>
                  </c15:layout>
                </c:ext>
                <c:ext xmlns:c16="http://schemas.microsoft.com/office/drawing/2014/chart" uri="{C3380CC4-5D6E-409C-BE32-E72D297353CC}">
                  <c16:uniqueId val="{0000000B-B080-4967-BF0A-CC42343E2065}"/>
                </c:ext>
              </c:extLst>
            </c:dLbl>
            <c:dLbl>
              <c:idx val="18"/>
              <c:numFmt formatCode="#,##0" sourceLinked="0"/>
              <c:spPr>
                <a:solidFill>
                  <a:schemeClr val="tx1"/>
                </a:solid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2.755225848994395E-2"/>
                      <c:h val="4.3478260869565209E-2"/>
                    </c:manualLayout>
                  </c15:layout>
                </c:ext>
                <c:ext xmlns:c16="http://schemas.microsoft.com/office/drawing/2014/chart" uri="{C3380CC4-5D6E-409C-BE32-E72D297353CC}">
                  <c16:uniqueId val="{0000000C-B080-4967-BF0A-CC42343E2065}"/>
                </c:ext>
              </c:extLst>
            </c:dLbl>
            <c:dLbl>
              <c:idx val="19"/>
              <c:numFmt formatCode="#,##0" sourceLinked="0"/>
              <c:spPr>
                <a:solidFill>
                  <a:schemeClr val="tx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D-B080-4967-BF0A-CC42343E206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Indebtedness!$B$106:$B$125</c:f>
              <c:numCache>
                <c:formatCode>0_ ;\-0\ </c:formatCode>
                <c:ptCount val="2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numCache>
            </c:numRef>
          </c:cat>
          <c:val>
            <c:numRef>
              <c:f>Indebtedness!$C$106:$C$125</c:f>
              <c:numCache>
                <c:formatCode>#,##0.0</c:formatCode>
                <c:ptCount val="20"/>
                <c:pt idx="0">
                  <c:v>598.39006661325129</c:v>
                </c:pt>
                <c:pt idx="1">
                  <c:v>1577.6484668086466</c:v>
                </c:pt>
                <c:pt idx="2">
                  <c:v>820.40592895370605</c:v>
                </c:pt>
                <c:pt idx="3">
                  <c:v>841.05539015314218</c:v>
                </c:pt>
                <c:pt idx="4">
                  <c:v>1359.6544735190826</c:v>
                </c:pt>
                <c:pt idx="5">
                  <c:v>679.43049396507422</c:v>
                </c:pt>
                <c:pt idx="6">
                  <c:v>885.7932525427542</c:v>
                </c:pt>
                <c:pt idx="7">
                  <c:v>478.13273648676727</c:v>
                </c:pt>
                <c:pt idx="8">
                  <c:v>1390.4295458555375</c:v>
                </c:pt>
                <c:pt idx="9">
                  <c:v>372.48615852635299</c:v>
                </c:pt>
                <c:pt idx="10">
                  <c:v>289.10691376989479</c:v>
                </c:pt>
                <c:pt idx="11">
                  <c:v>218.80140964700055</c:v>
                </c:pt>
                <c:pt idx="12">
                  <c:v>229.77234623741703</c:v>
                </c:pt>
                <c:pt idx="13">
                  <c:v>213.93702031999993</c:v>
                </c:pt>
                <c:pt idx="14">
                  <c:v>149.24992831999992</c:v>
                </c:pt>
                <c:pt idx="15">
                  <c:v>149.30600532999995</c:v>
                </c:pt>
                <c:pt idx="16">
                  <c:v>125.82671383000007</c:v>
                </c:pt>
                <c:pt idx="17">
                  <c:v>75.664284819999963</c:v>
                </c:pt>
                <c:pt idx="18">
                  <c:v>54.393227459999984</c:v>
                </c:pt>
                <c:pt idx="19">
                  <c:v>8.341026059999999</c:v>
                </c:pt>
              </c:numCache>
            </c:numRef>
          </c:val>
          <c:extLst>
            <c:ext xmlns:c16="http://schemas.microsoft.com/office/drawing/2014/chart" uri="{C3380CC4-5D6E-409C-BE32-E72D297353CC}">
              <c16:uniqueId val="{00000001-B080-4967-BF0A-CC42343E2065}"/>
            </c:ext>
          </c:extLst>
        </c:ser>
        <c:ser>
          <c:idx val="2"/>
          <c:order val="1"/>
          <c:tx>
            <c:strRef>
              <c:f>Indebtedness!$D$105</c:f>
              <c:strCache>
                <c:ptCount val="1"/>
                <c:pt idx="0">
                  <c:v>Expected Refinancing Plan 2025¹</c:v>
                </c:pt>
              </c:strCache>
            </c:strRef>
          </c:tx>
          <c:spPr>
            <a:solidFill>
              <a:schemeClr val="accent2"/>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080-4967-BF0A-CC42343E2065}"/>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70-4823-B8D4-569992C6823D}"/>
                </c:ext>
              </c:extLst>
            </c:dLbl>
            <c:numFmt formatCode="#,##0" sourceLinked="0"/>
            <c:spPr>
              <a:solidFill>
                <a:schemeClr val="accent2"/>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Indebtedness!$B$106:$B$125</c:f>
              <c:numCache>
                <c:formatCode>0_ ;\-0\ </c:formatCode>
                <c:ptCount val="2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numCache>
            </c:numRef>
          </c:cat>
          <c:val>
            <c:numRef>
              <c:f>Indebtedness!$D$106:$D$125</c:f>
              <c:numCache>
                <c:formatCode>#,##0.0</c:formatCode>
                <c:ptCount val="20"/>
                <c:pt idx="0">
                  <c:v>436.40600000000001</c:v>
                </c:pt>
              </c:numCache>
            </c:numRef>
          </c:val>
          <c:extLst>
            <c:ext xmlns:c16="http://schemas.microsoft.com/office/drawing/2014/chart" uri="{C3380CC4-5D6E-409C-BE32-E72D297353CC}">
              <c16:uniqueId val="{00000002-B080-4967-BF0A-CC42343E2065}"/>
            </c:ext>
          </c:extLst>
        </c:ser>
        <c:ser>
          <c:idx val="3"/>
          <c:order val="2"/>
          <c:tx>
            <c:strRef>
              <c:f>Indebtedness!$E$105</c:f>
              <c:strCache>
                <c:ptCount val="1"/>
                <c:pt idx="0">
                  <c:v>Serena Power Bridge Loan</c:v>
                </c:pt>
              </c:strCache>
            </c:strRef>
          </c:tx>
          <c:spPr>
            <a:solidFill>
              <a:schemeClr val="accent1"/>
            </a:solidFill>
            <a:ln>
              <a:noFill/>
            </a:ln>
            <a:effectLst/>
          </c:spPr>
          <c:invertIfNegative val="0"/>
          <c:dLbls>
            <c:dLbl>
              <c:idx val="1"/>
              <c:numFmt formatCode="#,##0" sourceLinked="0"/>
              <c:spPr>
                <a:solidFill>
                  <a:schemeClr val="accent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1-57C7-4198-BD8D-3DDB161C8DC9}"/>
                </c:ext>
              </c:extLst>
            </c:dLbl>
            <c:numFmt formatCode="#,##0" sourceLinked="0"/>
            <c:spPr>
              <a:solidFill>
                <a:schemeClr val="accent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Indebtedness!$B$106:$B$125</c:f>
              <c:numCache>
                <c:formatCode>0_ ;\-0\ </c:formatCode>
                <c:ptCount val="2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numCache>
            </c:numRef>
          </c:cat>
          <c:val>
            <c:numRef>
              <c:f>Indebtedness!$E$106:$E$125</c:f>
              <c:numCache>
                <c:formatCode>#,##0.0</c:formatCode>
                <c:ptCount val="20"/>
                <c:pt idx="1">
                  <c:v>854.55099999999993</c:v>
                </c:pt>
              </c:numCache>
            </c:numRef>
          </c:val>
          <c:extLst>
            <c:ext xmlns:c16="http://schemas.microsoft.com/office/drawing/2014/chart" uri="{C3380CC4-5D6E-409C-BE32-E72D297353CC}">
              <c16:uniqueId val="{00000003-B080-4967-BF0A-CC42343E2065}"/>
            </c:ext>
          </c:extLst>
        </c:ser>
        <c:dLbls>
          <c:showLegendKey val="0"/>
          <c:showVal val="0"/>
          <c:showCatName val="0"/>
          <c:showSerName val="0"/>
          <c:showPercent val="0"/>
          <c:showBubbleSize val="0"/>
        </c:dLbls>
        <c:gapWidth val="35"/>
        <c:overlap val="100"/>
        <c:axId val="1650346335"/>
        <c:axId val="542286687"/>
      </c:barChart>
      <c:catAx>
        <c:axId val="1650346335"/>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crossAx val="542286687"/>
        <c:crosses val="autoZero"/>
        <c:auto val="1"/>
        <c:lblAlgn val="ctr"/>
        <c:lblOffset val="100"/>
        <c:noMultiLvlLbl val="0"/>
      </c:catAx>
      <c:valAx>
        <c:axId val="542286687"/>
        <c:scaling>
          <c:orientation val="minMax"/>
        </c:scaling>
        <c:delete val="1"/>
        <c:axPos val="l"/>
        <c:numFmt formatCode="#,##0.0" sourceLinked="1"/>
        <c:majorTickMark val="out"/>
        <c:minorTickMark val="none"/>
        <c:tickLblPos val="nextTo"/>
        <c:crossAx val="165034633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chemeClr val="tx2"/>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Indebtedness!$C$131</c:f>
              <c:strCache>
                <c:ptCount val="1"/>
                <c:pt idx="0">
                  <c:v>Long-term Loans</c:v>
                </c:pt>
              </c:strCache>
            </c:strRef>
          </c:tx>
          <c:spPr>
            <a:solidFill>
              <a:schemeClr val="tx1"/>
            </a:solidFill>
            <a:ln>
              <a:noFill/>
            </a:ln>
            <a:effectLst/>
          </c:spPr>
          <c:invertIfNegative val="0"/>
          <c:dLbls>
            <c:dLbl>
              <c:idx val="17"/>
              <c:numFmt formatCode="#,##0" sourceLinked="0"/>
              <c:spPr>
                <a:solidFill>
                  <a:schemeClr val="tx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6-C0C3-4579-A049-47D044A7242A}"/>
                </c:ext>
              </c:extLst>
            </c:dLbl>
            <c:dLbl>
              <c:idx val="18"/>
              <c:numFmt formatCode="#,##0" sourceLinked="0"/>
              <c:spPr>
                <a:solidFill>
                  <a:schemeClr val="tx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7-C0C3-4579-A049-47D044A7242A}"/>
                </c:ext>
              </c:extLst>
            </c:dLbl>
            <c:dLbl>
              <c:idx val="19"/>
              <c:numFmt formatCode="#,##0" sourceLinked="0"/>
              <c:spPr>
                <a:solidFill>
                  <a:schemeClr val="tx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8-C0C3-4579-A049-47D044A7242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Indebtedness!$B$132:$B$151</c:f>
              <c:numCache>
                <c:formatCode>0_ ;\-0\ </c:formatCode>
                <c:ptCount val="2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numCache>
            </c:numRef>
          </c:cat>
          <c:val>
            <c:numRef>
              <c:f>Indebtedness!$C$132:$C$151</c:f>
              <c:numCache>
                <c:formatCode>#,##0.0</c:formatCode>
                <c:ptCount val="20"/>
                <c:pt idx="0">
                  <c:v>598.39006661325129</c:v>
                </c:pt>
                <c:pt idx="1">
                  <c:v>1577.6484668086466</c:v>
                </c:pt>
                <c:pt idx="2">
                  <c:v>820.40592895370605</c:v>
                </c:pt>
                <c:pt idx="3">
                  <c:v>841.05539015314218</c:v>
                </c:pt>
                <c:pt idx="4">
                  <c:v>1359.6544735190826</c:v>
                </c:pt>
                <c:pt idx="5">
                  <c:v>679.43049396507422</c:v>
                </c:pt>
                <c:pt idx="6">
                  <c:v>885.7932525427542</c:v>
                </c:pt>
                <c:pt idx="7">
                  <c:v>478.13273648676727</c:v>
                </c:pt>
                <c:pt idx="8">
                  <c:v>1390.4295458555375</c:v>
                </c:pt>
                <c:pt idx="9">
                  <c:v>372.48615852635299</c:v>
                </c:pt>
                <c:pt idx="10">
                  <c:v>289.10691376989479</c:v>
                </c:pt>
                <c:pt idx="11">
                  <c:v>218.80140964700055</c:v>
                </c:pt>
                <c:pt idx="12">
                  <c:v>229.77234623741703</c:v>
                </c:pt>
                <c:pt idx="13">
                  <c:v>213.93702031999993</c:v>
                </c:pt>
                <c:pt idx="14">
                  <c:v>149.24992831999992</c:v>
                </c:pt>
                <c:pt idx="15">
                  <c:v>149.30600532999995</c:v>
                </c:pt>
                <c:pt idx="16">
                  <c:v>125.82671383000007</c:v>
                </c:pt>
                <c:pt idx="17">
                  <c:v>75.664284819999963</c:v>
                </c:pt>
                <c:pt idx="18">
                  <c:v>54.393227459999984</c:v>
                </c:pt>
                <c:pt idx="19">
                  <c:v>8.341026059999999</c:v>
                </c:pt>
              </c:numCache>
            </c:numRef>
          </c:val>
          <c:extLst>
            <c:ext xmlns:c16="http://schemas.microsoft.com/office/drawing/2014/chart" uri="{C3380CC4-5D6E-409C-BE32-E72D297353CC}">
              <c16:uniqueId val="{0000000A-C0C3-4579-A049-47D044A7242A}"/>
            </c:ext>
          </c:extLst>
        </c:ser>
        <c:ser>
          <c:idx val="2"/>
          <c:order val="1"/>
          <c:tx>
            <c:strRef>
              <c:f>Indebtedness!$D$131</c:f>
              <c:strCache>
                <c:ptCount val="1"/>
                <c:pt idx="0">
                  <c:v>Expected Refinancing Plan 2025¹</c:v>
                </c:pt>
              </c:strCache>
            </c:strRef>
          </c:tx>
          <c:spPr>
            <a:noFill/>
            <a:ln w="12700">
              <a:solidFill>
                <a:schemeClr val="accent1"/>
              </a:solidFill>
              <a:prstDash val="sysDash"/>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Indebtedness!$B$132:$B$151</c:f>
              <c:numCache>
                <c:formatCode>0_ ;\-0\ </c:formatCode>
                <c:ptCount val="2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numCache>
            </c:numRef>
          </c:cat>
          <c:val>
            <c:numRef>
              <c:f>Indebtedness!$D$132:$D$151</c:f>
              <c:numCache>
                <c:formatCode>#,##0.0</c:formatCode>
                <c:ptCount val="20"/>
                <c:pt idx="0">
                  <c:v>436.40600000000001</c:v>
                </c:pt>
              </c:numCache>
            </c:numRef>
          </c:val>
          <c:extLst>
            <c:ext xmlns:c16="http://schemas.microsoft.com/office/drawing/2014/chart" uri="{C3380CC4-5D6E-409C-BE32-E72D297353CC}">
              <c16:uniqueId val="{0000000E-C0C3-4579-A049-47D044A7242A}"/>
            </c:ext>
          </c:extLst>
        </c:ser>
        <c:ser>
          <c:idx val="3"/>
          <c:order val="2"/>
          <c:tx>
            <c:strRef>
              <c:f>Indebtedness!$E$131</c:f>
              <c:strCache>
                <c:ptCount val="1"/>
                <c:pt idx="0">
                  <c:v>Serena Power Bridge Loan</c:v>
                </c:pt>
              </c:strCache>
            </c:strRef>
          </c:tx>
          <c:spPr>
            <a:solidFill>
              <a:schemeClr val="accent1"/>
            </a:solidFill>
            <a:ln>
              <a:noFill/>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0C3-4579-A049-47D044A7242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5"/>
                    </a:solidFill>
                    <a:latin typeface="Poppins" panose="00000500000000000000" pitchFamily="2" charset="0"/>
                    <a:ea typeface="+mn-ea"/>
                    <a:cs typeface="Poppins" panose="00000500000000000000" pitchFamily="2"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Indebtedness!$B$132:$B$151</c:f>
              <c:numCache>
                <c:formatCode>0_ ;\-0\ </c:formatCode>
                <c:ptCount val="20"/>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numCache>
            </c:numRef>
          </c:cat>
          <c:val>
            <c:numRef>
              <c:f>Indebtedness!$E$132:$E$151</c:f>
              <c:numCache>
                <c:formatCode>#,##0.0</c:formatCode>
                <c:ptCount val="20"/>
                <c:pt idx="1">
                  <c:v>854.55099999999993</c:v>
                </c:pt>
              </c:numCache>
            </c:numRef>
          </c:val>
          <c:extLst>
            <c:ext xmlns:c16="http://schemas.microsoft.com/office/drawing/2014/chart" uri="{C3380CC4-5D6E-409C-BE32-E72D297353CC}">
              <c16:uniqueId val="{00000010-C0C3-4579-A049-47D044A7242A}"/>
            </c:ext>
          </c:extLst>
        </c:ser>
        <c:dLbls>
          <c:showLegendKey val="0"/>
          <c:showVal val="0"/>
          <c:showCatName val="0"/>
          <c:showSerName val="0"/>
          <c:showPercent val="0"/>
          <c:showBubbleSize val="0"/>
        </c:dLbls>
        <c:gapWidth val="35"/>
        <c:overlap val="100"/>
        <c:axId val="1650346335"/>
        <c:axId val="542286687"/>
      </c:barChart>
      <c:catAx>
        <c:axId val="1650346335"/>
        <c:scaling>
          <c:orientation val="minMax"/>
        </c:scaling>
        <c:delete val="0"/>
        <c:axPos val="b"/>
        <c:numFmt formatCode="0_ ;\-0\ "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crossAx val="542286687"/>
        <c:crosses val="autoZero"/>
        <c:auto val="1"/>
        <c:lblAlgn val="ctr"/>
        <c:lblOffset val="100"/>
        <c:noMultiLvlLbl val="0"/>
      </c:catAx>
      <c:valAx>
        <c:axId val="542286687"/>
        <c:scaling>
          <c:orientation val="minMax"/>
        </c:scaling>
        <c:delete val="1"/>
        <c:axPos val="l"/>
        <c:numFmt formatCode="#,##0.0" sourceLinked="1"/>
        <c:majorTickMark val="out"/>
        <c:minorTickMark val="none"/>
        <c:tickLblPos val="nextTo"/>
        <c:crossAx val="165034633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Poppins" panose="00000500000000000000" pitchFamily="2" charset="0"/>
              <a:ea typeface="+mn-ea"/>
              <a:cs typeface="Poppins" panose="00000500000000000000" pitchFamily="2"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chemeClr val="tx2"/>
          </a:solidFill>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3.xml"/><Relationship Id="rId4" Type="http://schemas.openxmlformats.org/officeDocument/2006/relationships/hyperlink" Target="#Summary!A1"/></Relationships>
</file>

<file path=xl/drawings/_rels/drawing1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1</xdr:col>
      <xdr:colOff>1936750</xdr:colOff>
      <xdr:row>4</xdr:row>
      <xdr:rowOff>16893</xdr:rowOff>
    </xdr:to>
    <xdr:pic>
      <xdr:nvPicPr>
        <xdr:cNvPr id="3" name="Picture 2" descr="A black and white logo&#10;&#10;Description automatically generated">
          <a:extLst>
            <a:ext uri="{FF2B5EF4-FFF2-40B4-BE49-F238E27FC236}">
              <a16:creationId xmlns:a16="http://schemas.microsoft.com/office/drawing/2014/main" id="{12279F83-B18B-4B4E-BA7B-5211FA9B9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76200"/>
          <a:ext cx="1936750" cy="6772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61F8ECB6-05B8-4A9F-9065-B584938D2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2DAEEDE-DB3E-4CEF-B17E-3CE1E812FF7D}"/>
            </a:ext>
          </a:extLst>
        </xdr:cNvPr>
        <xdr:cNvGrpSpPr/>
      </xdr:nvGrpSpPr>
      <xdr:grpSpPr>
        <a:xfrm>
          <a:off x="2800350" y="0"/>
          <a:ext cx="1270000" cy="877887"/>
          <a:chOff x="2819389" y="0"/>
          <a:chExt cx="1400175" cy="877887"/>
        </a:xfrm>
      </xdr:grpSpPr>
      <xdr:sp macro="" textlink="">
        <xdr:nvSpPr>
          <xdr:cNvPr id="4" name="Shape">
            <a:extLst>
              <a:ext uri="{FF2B5EF4-FFF2-40B4-BE49-F238E27FC236}">
                <a16:creationId xmlns:a16="http://schemas.microsoft.com/office/drawing/2014/main" id="{19D7BB84-5417-06E1-CCCB-31C23184C69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8E31D5E0-6E64-EF05-E882-DAA47C6BAA7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1924050</xdr:colOff>
      <xdr:row>3</xdr:row>
      <xdr:rowOff>98235</xdr:rowOff>
    </xdr:to>
    <xdr:pic>
      <xdr:nvPicPr>
        <xdr:cNvPr id="2" name="Imagem 8">
          <a:extLst>
            <a:ext uri="{FF2B5EF4-FFF2-40B4-BE49-F238E27FC236}">
              <a16:creationId xmlns:a16="http://schemas.microsoft.com/office/drawing/2014/main" id="{03316899-BA3C-4295-911A-39B0C46F5F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F3A92FAA-0A7C-4CD1-95C2-23162C475131}"/>
            </a:ext>
          </a:extLst>
        </xdr:cNvPr>
        <xdr:cNvGrpSpPr/>
      </xdr:nvGrpSpPr>
      <xdr:grpSpPr>
        <a:xfrm>
          <a:off x="2800350" y="0"/>
          <a:ext cx="1270000" cy="877887"/>
          <a:chOff x="2819389" y="0"/>
          <a:chExt cx="1400175" cy="877887"/>
        </a:xfrm>
      </xdr:grpSpPr>
      <xdr:sp macro="" textlink="">
        <xdr:nvSpPr>
          <xdr:cNvPr id="4" name="Shape">
            <a:extLst>
              <a:ext uri="{FF2B5EF4-FFF2-40B4-BE49-F238E27FC236}">
                <a16:creationId xmlns:a16="http://schemas.microsoft.com/office/drawing/2014/main" id="{81D6BBD5-AB83-A1CE-5E2A-01E846E635A9}"/>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EF1EE-4D8F-742F-C0AB-E64006E9442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557ED5BB-592D-4ABF-9FB8-3A79F6DA8F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1E069B9C-D62F-44A8-9D27-055F6D530A80}"/>
            </a:ext>
          </a:extLst>
        </xdr:cNvPr>
        <xdr:cNvGrpSpPr/>
      </xdr:nvGrpSpPr>
      <xdr:grpSpPr>
        <a:xfrm>
          <a:off x="2800350" y="0"/>
          <a:ext cx="1270000" cy="877887"/>
          <a:chOff x="2819389" y="0"/>
          <a:chExt cx="1400175" cy="877887"/>
        </a:xfrm>
      </xdr:grpSpPr>
      <xdr:sp macro="" textlink="">
        <xdr:nvSpPr>
          <xdr:cNvPr id="4" name="Shape">
            <a:extLst>
              <a:ext uri="{FF2B5EF4-FFF2-40B4-BE49-F238E27FC236}">
                <a16:creationId xmlns:a16="http://schemas.microsoft.com/office/drawing/2014/main" id="{F6289605-B844-F13A-6FC5-3C6706DBC254}"/>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DC95B0D9-032C-E059-1F8D-C80AEA440D1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1924050</xdr:colOff>
      <xdr:row>3</xdr:row>
      <xdr:rowOff>98235</xdr:rowOff>
    </xdr:to>
    <xdr:pic>
      <xdr:nvPicPr>
        <xdr:cNvPr id="2" name="Imagem 8">
          <a:extLst>
            <a:ext uri="{FF2B5EF4-FFF2-40B4-BE49-F238E27FC236}">
              <a16:creationId xmlns:a16="http://schemas.microsoft.com/office/drawing/2014/main" id="{A9A40337-C6DF-489A-ABFC-88F78E3317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4A4F5EA1-B655-494E-A674-DC2D0410F997}"/>
            </a:ext>
          </a:extLst>
        </xdr:cNvPr>
        <xdr:cNvGrpSpPr/>
      </xdr:nvGrpSpPr>
      <xdr:grpSpPr>
        <a:xfrm>
          <a:off x="2800350" y="0"/>
          <a:ext cx="1270000" cy="877887"/>
          <a:chOff x="2819389" y="0"/>
          <a:chExt cx="1400175" cy="877887"/>
        </a:xfrm>
      </xdr:grpSpPr>
      <xdr:sp macro="" textlink="">
        <xdr:nvSpPr>
          <xdr:cNvPr id="4" name="Shape">
            <a:extLst>
              <a:ext uri="{FF2B5EF4-FFF2-40B4-BE49-F238E27FC236}">
                <a16:creationId xmlns:a16="http://schemas.microsoft.com/office/drawing/2014/main" id="{D37E9D47-3027-817A-4342-439B883BC9FE}"/>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6F02D8D2-A309-1612-9805-CC2B2055545D}"/>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1920875</xdr:colOff>
      <xdr:row>3</xdr:row>
      <xdr:rowOff>93790</xdr:rowOff>
    </xdr:to>
    <xdr:pic>
      <xdr:nvPicPr>
        <xdr:cNvPr id="9" name="Imagem 8">
          <a:extLst>
            <a:ext uri="{FF2B5EF4-FFF2-40B4-BE49-F238E27FC236}">
              <a16:creationId xmlns:a16="http://schemas.microsoft.com/office/drawing/2014/main" id="{EA88BD9A-B73C-440E-89BD-376298315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4D2E08BA-BB09-4511-8B2F-04E1DB3A310E}"/>
            </a:ext>
          </a:extLst>
        </xdr:cNvPr>
        <xdr:cNvGrpSpPr/>
      </xdr:nvGrpSpPr>
      <xdr:grpSpPr>
        <a:xfrm>
          <a:off x="2800350" y="0"/>
          <a:ext cx="1270000" cy="877887"/>
          <a:chOff x="2819389" y="0"/>
          <a:chExt cx="1400175" cy="877887"/>
        </a:xfrm>
      </xdr:grpSpPr>
      <xdr:sp macro="" textlink="">
        <xdr:nvSpPr>
          <xdr:cNvPr id="3" name="Shape">
            <a:extLst>
              <a:ext uri="{FF2B5EF4-FFF2-40B4-BE49-F238E27FC236}">
                <a16:creationId xmlns:a16="http://schemas.microsoft.com/office/drawing/2014/main" id="{FB2D842B-DA46-6703-677E-ADB13A6BBE8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FAB380D0-0374-E2AD-FE84-E1EB8245810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1920875</xdr:colOff>
      <xdr:row>3</xdr:row>
      <xdr:rowOff>93790</xdr:rowOff>
    </xdr:to>
    <xdr:pic>
      <xdr:nvPicPr>
        <xdr:cNvPr id="9" name="Imagem 8">
          <a:extLst>
            <a:ext uri="{FF2B5EF4-FFF2-40B4-BE49-F238E27FC236}">
              <a16:creationId xmlns:a16="http://schemas.microsoft.com/office/drawing/2014/main" id="{2AC6B3F2-A334-411B-980C-C9267BE81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200025"/>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DE3FAFF1-ECBC-47F3-9BB0-4FA90D95A6A7}"/>
            </a:ext>
          </a:extLst>
        </xdr:cNvPr>
        <xdr:cNvGrpSpPr/>
      </xdr:nvGrpSpPr>
      <xdr:grpSpPr>
        <a:xfrm>
          <a:off x="2800350" y="0"/>
          <a:ext cx="1270000" cy="877887"/>
          <a:chOff x="2819389" y="0"/>
          <a:chExt cx="1400175" cy="877887"/>
        </a:xfrm>
      </xdr:grpSpPr>
      <xdr:sp macro="" textlink="">
        <xdr:nvSpPr>
          <xdr:cNvPr id="3" name="Shape">
            <a:extLst>
              <a:ext uri="{FF2B5EF4-FFF2-40B4-BE49-F238E27FC236}">
                <a16:creationId xmlns:a16="http://schemas.microsoft.com/office/drawing/2014/main" id="{33841A36-EDED-9C6B-AB9E-8CF5C33BA971}"/>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30337724-4417-0B13-CE19-F557FDB9827C}"/>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1915160</xdr:colOff>
      <xdr:row>3</xdr:row>
      <xdr:rowOff>101410</xdr:rowOff>
    </xdr:to>
    <xdr:pic>
      <xdr:nvPicPr>
        <xdr:cNvPr id="2" name="Imagem 8">
          <a:extLst>
            <a:ext uri="{FF2B5EF4-FFF2-40B4-BE49-F238E27FC236}">
              <a16:creationId xmlns:a16="http://schemas.microsoft.com/office/drawing/2014/main" id="{860B524F-DE95-43D1-929B-C73CE73C0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326A06F5-9E8C-48D1-831F-55C624CB271E}"/>
            </a:ext>
          </a:extLst>
        </xdr:cNvPr>
        <xdr:cNvGrpSpPr/>
      </xdr:nvGrpSpPr>
      <xdr:grpSpPr>
        <a:xfrm>
          <a:off x="2800350" y="0"/>
          <a:ext cx="1263650" cy="877887"/>
          <a:chOff x="2819389" y="0"/>
          <a:chExt cx="1400175" cy="877887"/>
        </a:xfrm>
      </xdr:grpSpPr>
      <xdr:sp macro="" textlink="">
        <xdr:nvSpPr>
          <xdr:cNvPr id="4" name="Shape">
            <a:extLst>
              <a:ext uri="{FF2B5EF4-FFF2-40B4-BE49-F238E27FC236}">
                <a16:creationId xmlns:a16="http://schemas.microsoft.com/office/drawing/2014/main" id="{0D343BF1-D0FE-E72B-C018-EC604824A2C2}"/>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A2FD3FC3-72F9-9446-6378-0EF9DF98D553}"/>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393697</xdr:colOff>
      <xdr:row>76</xdr:row>
      <xdr:rowOff>25400</xdr:rowOff>
    </xdr:from>
    <xdr:to>
      <xdr:col>15</xdr:col>
      <xdr:colOff>201880</xdr:colOff>
      <xdr:row>87</xdr:row>
      <xdr:rowOff>83700</xdr:rowOff>
    </xdr:to>
    <xdr:graphicFrame macro="">
      <xdr:nvGraphicFramePr>
        <xdr:cNvPr id="3" name="Chart 2">
          <a:extLst>
            <a:ext uri="{FF2B5EF4-FFF2-40B4-BE49-F238E27FC236}">
              <a16:creationId xmlns:a16="http://schemas.microsoft.com/office/drawing/2014/main" id="{BD384418-695B-0A1E-A8D2-96AD50EC07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393697</xdr:colOff>
      <xdr:row>87</xdr:row>
      <xdr:rowOff>85725</xdr:rowOff>
    </xdr:from>
    <xdr:to>
      <xdr:col>15</xdr:col>
      <xdr:colOff>200025</xdr:colOff>
      <xdr:row>101</xdr:row>
      <xdr:rowOff>169425</xdr:rowOff>
    </xdr:to>
    <xdr:graphicFrame macro="">
      <xdr:nvGraphicFramePr>
        <xdr:cNvPr id="5" name="Chart 4">
          <a:extLst>
            <a:ext uri="{FF2B5EF4-FFF2-40B4-BE49-F238E27FC236}">
              <a16:creationId xmlns:a16="http://schemas.microsoft.com/office/drawing/2014/main" id="{2F54FDD1-68B5-2736-4F88-E21724FC4E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1</xdr:col>
      <xdr:colOff>1920875</xdr:colOff>
      <xdr:row>3</xdr:row>
      <xdr:rowOff>111570</xdr:rowOff>
    </xdr:to>
    <xdr:pic>
      <xdr:nvPicPr>
        <xdr:cNvPr id="12" name="Imagem 8">
          <a:extLst>
            <a:ext uri="{FF2B5EF4-FFF2-40B4-BE49-F238E27FC236}">
              <a16:creationId xmlns:a16="http://schemas.microsoft.com/office/drawing/2014/main" id="{16471BF6-68C2-42A2-8A55-59159EAA83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5047" b="15047"/>
        <a:stretch/>
      </xdr:blipFill>
      <xdr:spPr>
        <a:xfrm>
          <a:off x="177800" y="184150"/>
          <a:ext cx="1914525" cy="47034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16" name="Group 15">
          <a:hlinkClick xmlns:r="http://schemas.openxmlformats.org/officeDocument/2006/relationships" r:id="rId4"/>
          <a:extLst>
            <a:ext uri="{FF2B5EF4-FFF2-40B4-BE49-F238E27FC236}">
              <a16:creationId xmlns:a16="http://schemas.microsoft.com/office/drawing/2014/main" id="{41E03558-DACE-4F4D-B78D-7DB309951DD6}"/>
            </a:ext>
          </a:extLst>
        </xdr:cNvPr>
        <xdr:cNvGrpSpPr/>
      </xdr:nvGrpSpPr>
      <xdr:grpSpPr>
        <a:xfrm>
          <a:off x="2800350" y="0"/>
          <a:ext cx="1270000" cy="877887"/>
          <a:chOff x="2819389" y="0"/>
          <a:chExt cx="1400175" cy="877887"/>
        </a:xfrm>
      </xdr:grpSpPr>
      <xdr:sp macro="" textlink="">
        <xdr:nvSpPr>
          <xdr:cNvPr id="17" name="Shape">
            <a:extLst>
              <a:ext uri="{FF2B5EF4-FFF2-40B4-BE49-F238E27FC236}">
                <a16:creationId xmlns:a16="http://schemas.microsoft.com/office/drawing/2014/main" id="{FCFD10D3-3D41-D484-26DF-3F6681078CF5}"/>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18" name="TextBox 17">
            <a:extLst>
              <a:ext uri="{FF2B5EF4-FFF2-40B4-BE49-F238E27FC236}">
                <a16:creationId xmlns:a16="http://schemas.microsoft.com/office/drawing/2014/main" id="{AE144C4F-861B-2C4B-4BFE-5B6D57B3097E}"/>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twoCellAnchor>
    <xdr:from>
      <xdr:col>5</xdr:col>
      <xdr:colOff>393697</xdr:colOff>
      <xdr:row>102</xdr:row>
      <xdr:rowOff>154997</xdr:rowOff>
    </xdr:from>
    <xdr:to>
      <xdr:col>15</xdr:col>
      <xdr:colOff>204066</xdr:colOff>
      <xdr:row>115</xdr:row>
      <xdr:rowOff>7787</xdr:rowOff>
    </xdr:to>
    <xdr:graphicFrame macro="">
      <xdr:nvGraphicFramePr>
        <xdr:cNvPr id="2" name="Chart 1">
          <a:extLst>
            <a:ext uri="{FF2B5EF4-FFF2-40B4-BE49-F238E27FC236}">
              <a16:creationId xmlns:a16="http://schemas.microsoft.com/office/drawing/2014/main" id="{E9ED06CB-B553-4FAB-B5CB-29F834A8C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172" name="Imagem 8">
          <a:extLst>
            <a:ext uri="{FF2B5EF4-FFF2-40B4-BE49-F238E27FC236}">
              <a16:creationId xmlns:a16="http://schemas.microsoft.com/office/drawing/2014/main" id="{F2500C42-C6B9-4212-90EC-2E1751EA5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1150826</xdr:colOff>
      <xdr:row>14</xdr:row>
      <xdr:rowOff>119481</xdr:rowOff>
    </xdr:from>
    <xdr:to>
      <xdr:col>1</xdr:col>
      <xdr:colOff>1954403</xdr:colOff>
      <xdr:row>14</xdr:row>
      <xdr:rowOff>122656</xdr:rowOff>
    </xdr:to>
    <xdr:cxnSp macro="">
      <xdr:nvCxnSpPr>
        <xdr:cNvPr id="5" name="Straight Arrow Connector 4">
          <a:extLst>
            <a:ext uri="{FF2B5EF4-FFF2-40B4-BE49-F238E27FC236}">
              <a16:creationId xmlns:a16="http://schemas.microsoft.com/office/drawing/2014/main" id="{4A754E3E-DC9B-4DAE-8CB5-AAA8919C6F30}"/>
            </a:ext>
          </a:extLst>
        </xdr:cNvPr>
        <xdr:cNvCxnSpPr>
          <a:stCxn id="13" idx="1"/>
          <a:endCxn id="57" idx="3"/>
        </xdr:cNvCxnSpPr>
      </xdr:nvCxnSpPr>
      <xdr:spPr>
        <a:xfrm flipH="1">
          <a:off x="1331801" y="2653131"/>
          <a:ext cx="803577" cy="3175"/>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1228859</xdr:colOff>
      <xdr:row>13</xdr:row>
      <xdr:rowOff>83969</xdr:rowOff>
    </xdr:from>
    <xdr:to>
      <xdr:col>1</xdr:col>
      <xdr:colOff>1921698</xdr:colOff>
      <xdr:row>14</xdr:row>
      <xdr:rowOff>114409</xdr:rowOff>
    </xdr:to>
    <xdr:sp macro="" textlink="">
      <xdr:nvSpPr>
        <xdr:cNvPr id="10" name="CaixaDeTexto 21">
          <a:extLst>
            <a:ext uri="{FF2B5EF4-FFF2-40B4-BE49-F238E27FC236}">
              <a16:creationId xmlns:a16="http://schemas.microsoft.com/office/drawing/2014/main" id="{4BEE9AAD-56F0-4695-8D89-D911CCA8E4EE}"/>
            </a:ext>
          </a:extLst>
        </xdr:cNvPr>
        <xdr:cNvSpPr txBox="1"/>
      </xdr:nvSpPr>
      <xdr:spPr>
        <a:xfrm>
          <a:off x="1409834" y="2436644"/>
          <a:ext cx="692839" cy="21141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50%-100%¹</a:t>
          </a:r>
        </a:p>
      </xdr:txBody>
    </xdr:sp>
    <xdr:clientData/>
  </xdr:twoCellAnchor>
  <xdr:twoCellAnchor>
    <xdr:from>
      <xdr:col>4</xdr:col>
      <xdr:colOff>1134048</xdr:colOff>
      <xdr:row>9</xdr:row>
      <xdr:rowOff>0</xdr:rowOff>
    </xdr:from>
    <xdr:to>
      <xdr:col>5</xdr:col>
      <xdr:colOff>857098</xdr:colOff>
      <xdr:row>11</xdr:row>
      <xdr:rowOff>45617</xdr:rowOff>
    </xdr:to>
    <xdr:sp macro="" textlink="">
      <xdr:nvSpPr>
        <xdr:cNvPr id="12" name="Rectangle 37">
          <a:extLst>
            <a:ext uri="{FF2B5EF4-FFF2-40B4-BE49-F238E27FC236}">
              <a16:creationId xmlns:a16="http://schemas.microsoft.com/office/drawing/2014/main" id="{A63B7FF3-A025-45C2-B788-D0AB8991147C}"/>
            </a:ext>
          </a:extLst>
        </xdr:cNvPr>
        <xdr:cNvSpPr/>
      </xdr:nvSpPr>
      <xdr:spPr>
        <a:xfrm>
          <a:off x="6201348" y="1628775"/>
          <a:ext cx="1332775" cy="407567"/>
        </a:xfrm>
        <a:prstGeom prst="rect">
          <a:avLst/>
        </a:prstGeom>
        <a:solidFill>
          <a:schemeClr val="tx1"/>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b="1">
              <a:solidFill>
                <a:srgbClr val="FEFFFE"/>
              </a:solidFill>
              <a:latin typeface="Poppins" panose="00000500000000000000" pitchFamily="2" charset="0"/>
              <a:cs typeface="Poppins" panose="00000500000000000000" pitchFamily="2" charset="0"/>
            </a:rPr>
            <a:t>Serena Energia</a:t>
          </a:r>
        </a:p>
      </xdr:txBody>
    </xdr:sp>
    <xdr:clientData/>
  </xdr:twoCellAnchor>
  <xdr:twoCellAnchor>
    <xdr:from>
      <xdr:col>1</xdr:col>
      <xdr:colOff>1951228</xdr:colOff>
      <xdr:row>13</xdr:row>
      <xdr:rowOff>96672</xdr:rowOff>
    </xdr:from>
    <xdr:to>
      <xdr:col>1</xdr:col>
      <xdr:colOff>3134778</xdr:colOff>
      <xdr:row>15</xdr:row>
      <xdr:rowOff>145464</xdr:rowOff>
    </xdr:to>
    <xdr:sp macro="" textlink="">
      <xdr:nvSpPr>
        <xdr:cNvPr id="13" name="Rectangle 37">
          <a:extLst>
            <a:ext uri="{FF2B5EF4-FFF2-40B4-BE49-F238E27FC236}">
              <a16:creationId xmlns:a16="http://schemas.microsoft.com/office/drawing/2014/main" id="{28CF782D-C309-4533-9F41-F991FBC02B80}"/>
            </a:ext>
          </a:extLst>
        </xdr:cNvPr>
        <xdr:cNvSpPr/>
      </xdr:nvSpPr>
      <xdr:spPr>
        <a:xfrm>
          <a:off x="2132203" y="2449347"/>
          <a:ext cx="1183550" cy="410742"/>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Desenvolvimento</a:t>
          </a:r>
        </a:p>
      </xdr:txBody>
    </xdr:sp>
    <xdr:clientData/>
  </xdr:twoCellAnchor>
  <xdr:twoCellAnchor>
    <xdr:from>
      <xdr:col>7</xdr:col>
      <xdr:colOff>667727</xdr:colOff>
      <xdr:row>13</xdr:row>
      <xdr:rowOff>96672</xdr:rowOff>
    </xdr:from>
    <xdr:to>
      <xdr:col>7</xdr:col>
      <xdr:colOff>1838577</xdr:colOff>
      <xdr:row>15</xdr:row>
      <xdr:rowOff>145464</xdr:rowOff>
    </xdr:to>
    <xdr:sp macro="" textlink="">
      <xdr:nvSpPr>
        <xdr:cNvPr id="14" name="Rectangle 37">
          <a:extLst>
            <a:ext uri="{FF2B5EF4-FFF2-40B4-BE49-F238E27FC236}">
              <a16:creationId xmlns:a16="http://schemas.microsoft.com/office/drawing/2014/main" id="{812C89C9-AD21-4395-ACA6-AD7A8AD58D25}"/>
            </a:ext>
          </a:extLst>
        </xdr:cNvPr>
        <xdr:cNvSpPr/>
      </xdr:nvSpPr>
      <xdr:spPr>
        <a:xfrm>
          <a:off x="10697552" y="2449347"/>
          <a:ext cx="1170850" cy="410742"/>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Serena Geração</a:t>
          </a:r>
        </a:p>
      </xdr:txBody>
    </xdr:sp>
    <xdr:clientData/>
  </xdr:twoCellAnchor>
  <xdr:twoCellAnchor>
    <xdr:from>
      <xdr:col>7</xdr:col>
      <xdr:colOff>716746</xdr:colOff>
      <xdr:row>11</xdr:row>
      <xdr:rowOff>48340</xdr:rowOff>
    </xdr:from>
    <xdr:to>
      <xdr:col>7</xdr:col>
      <xdr:colOff>1418243</xdr:colOff>
      <xdr:row>12</xdr:row>
      <xdr:rowOff>66431</xdr:rowOff>
    </xdr:to>
    <xdr:sp macro="" textlink="">
      <xdr:nvSpPr>
        <xdr:cNvPr id="15" name="CaixaDeTexto 20">
          <a:extLst>
            <a:ext uri="{FF2B5EF4-FFF2-40B4-BE49-F238E27FC236}">
              <a16:creationId xmlns:a16="http://schemas.microsoft.com/office/drawing/2014/main" id="{1DE89D56-64BD-4024-90C1-F2B9CB924ABA}"/>
            </a:ext>
          </a:extLst>
        </xdr:cNvPr>
        <xdr:cNvSpPr txBox="1"/>
      </xdr:nvSpPr>
      <xdr:spPr>
        <a:xfrm>
          <a:off x="10746571" y="2039065"/>
          <a:ext cx="701497" cy="199066"/>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2741765</xdr:colOff>
      <xdr:row>11</xdr:row>
      <xdr:rowOff>40658</xdr:rowOff>
    </xdr:from>
    <xdr:to>
      <xdr:col>2</xdr:col>
      <xdr:colOff>458762</xdr:colOff>
      <xdr:row>12</xdr:row>
      <xdr:rowOff>65099</xdr:rowOff>
    </xdr:to>
    <xdr:sp macro="" textlink="">
      <xdr:nvSpPr>
        <xdr:cNvPr id="16" name="CaixaDeTexto 21">
          <a:extLst>
            <a:ext uri="{FF2B5EF4-FFF2-40B4-BE49-F238E27FC236}">
              <a16:creationId xmlns:a16="http://schemas.microsoft.com/office/drawing/2014/main" id="{79133015-3BDA-49A7-9ECD-6B3240F3B1B6}"/>
            </a:ext>
          </a:extLst>
        </xdr:cNvPr>
        <xdr:cNvSpPr txBox="1"/>
      </xdr:nvSpPr>
      <xdr:spPr>
        <a:xfrm>
          <a:off x="2922740" y="2031383"/>
          <a:ext cx="707847"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5</xdr:col>
      <xdr:colOff>1116781</xdr:colOff>
      <xdr:row>22</xdr:row>
      <xdr:rowOff>141152</xdr:rowOff>
    </xdr:from>
    <xdr:to>
      <xdr:col>6</xdr:col>
      <xdr:colOff>712431</xdr:colOff>
      <xdr:row>24</xdr:row>
      <xdr:rowOff>105952</xdr:rowOff>
    </xdr:to>
    <xdr:sp macro="" textlink="">
      <xdr:nvSpPr>
        <xdr:cNvPr id="17" name="Rectangle 37">
          <a:extLst>
            <a:ext uri="{FF2B5EF4-FFF2-40B4-BE49-F238E27FC236}">
              <a16:creationId xmlns:a16="http://schemas.microsoft.com/office/drawing/2014/main" id="{80B6511E-12EF-43AB-B2C7-87478023443F}"/>
            </a:ext>
          </a:extLst>
        </xdr:cNvPr>
        <xdr:cNvSpPr/>
      </xdr:nvSpPr>
      <xdr:spPr>
        <a:xfrm>
          <a:off x="7793806" y="4122602"/>
          <a:ext cx="76722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3</a:t>
          </a:r>
        </a:p>
      </xdr:txBody>
    </xdr:sp>
    <xdr:clientData/>
  </xdr:twoCellAnchor>
  <xdr:twoCellAnchor>
    <xdr:from>
      <xdr:col>5</xdr:col>
      <xdr:colOff>82780</xdr:colOff>
      <xdr:row>22</xdr:row>
      <xdr:rowOff>144327</xdr:rowOff>
    </xdr:from>
    <xdr:to>
      <xdr:col>5</xdr:col>
      <xdr:colOff>853180</xdr:colOff>
      <xdr:row>24</xdr:row>
      <xdr:rowOff>102777</xdr:rowOff>
    </xdr:to>
    <xdr:sp macro="" textlink="">
      <xdr:nvSpPr>
        <xdr:cNvPr id="18" name="Rectangle 37">
          <a:extLst>
            <a:ext uri="{FF2B5EF4-FFF2-40B4-BE49-F238E27FC236}">
              <a16:creationId xmlns:a16="http://schemas.microsoft.com/office/drawing/2014/main" id="{71A5851E-C1FE-4D2B-A5F5-DF47BC83BE05}"/>
            </a:ext>
          </a:extLst>
        </xdr:cNvPr>
        <xdr:cNvSpPr/>
      </xdr:nvSpPr>
      <xdr:spPr>
        <a:xfrm>
          <a:off x="6759805" y="4125777"/>
          <a:ext cx="77040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2</a:t>
          </a:r>
        </a:p>
      </xdr:txBody>
    </xdr:sp>
    <xdr:clientData/>
  </xdr:twoCellAnchor>
  <xdr:twoCellAnchor>
    <xdr:from>
      <xdr:col>8</xdr:col>
      <xdr:colOff>498005</xdr:colOff>
      <xdr:row>16</xdr:row>
      <xdr:rowOff>1679</xdr:rowOff>
    </xdr:from>
    <xdr:to>
      <xdr:col>10</xdr:col>
      <xdr:colOff>54714</xdr:colOff>
      <xdr:row>17</xdr:row>
      <xdr:rowOff>141104</xdr:rowOff>
    </xdr:to>
    <xdr:sp macro="" textlink="">
      <xdr:nvSpPr>
        <xdr:cNvPr id="19" name="Rectangle 37">
          <a:extLst>
            <a:ext uri="{FF2B5EF4-FFF2-40B4-BE49-F238E27FC236}">
              <a16:creationId xmlns:a16="http://schemas.microsoft.com/office/drawing/2014/main" id="{F043C3D9-2DA6-47F4-9477-F33BDFA4A436}"/>
            </a:ext>
          </a:extLst>
        </xdr:cNvPr>
        <xdr:cNvSpPr/>
      </xdr:nvSpPr>
      <xdr:spPr>
        <a:xfrm>
          <a:off x="12709055" y="2897279"/>
          <a:ext cx="77590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Energy Platform</a:t>
          </a:r>
        </a:p>
      </xdr:txBody>
    </xdr:sp>
    <xdr:clientData/>
  </xdr:twoCellAnchor>
  <xdr:twoCellAnchor>
    <xdr:from>
      <xdr:col>4</xdr:col>
      <xdr:colOff>648979</xdr:colOff>
      <xdr:row>22</xdr:row>
      <xdr:rowOff>141152</xdr:rowOff>
    </xdr:from>
    <xdr:to>
      <xdr:col>4</xdr:col>
      <xdr:colOff>1428904</xdr:colOff>
      <xdr:row>24</xdr:row>
      <xdr:rowOff>105952</xdr:rowOff>
    </xdr:to>
    <xdr:sp macro="" textlink="">
      <xdr:nvSpPr>
        <xdr:cNvPr id="20" name="Rectangle 37">
          <a:extLst>
            <a:ext uri="{FF2B5EF4-FFF2-40B4-BE49-F238E27FC236}">
              <a16:creationId xmlns:a16="http://schemas.microsoft.com/office/drawing/2014/main" id="{BBD218B4-9B13-41F3-BAD0-665901C6952B}"/>
            </a:ext>
          </a:extLst>
        </xdr:cNvPr>
        <xdr:cNvSpPr/>
      </xdr:nvSpPr>
      <xdr:spPr>
        <a:xfrm>
          <a:off x="5716279" y="4122602"/>
          <a:ext cx="77992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1</a:t>
          </a:r>
          <a:r>
            <a:rPr lang="pt-BR" sz="700" baseline="30000">
              <a:solidFill>
                <a:schemeClr val="tx2"/>
              </a:solidFill>
              <a:latin typeface="Poppins" panose="00000500000000000000" pitchFamily="2" charset="0"/>
              <a:cs typeface="Poppins" panose="00000500000000000000" pitchFamily="2" charset="0"/>
            </a:rPr>
            <a:t> </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1399300</xdr:colOff>
      <xdr:row>22</xdr:row>
      <xdr:rowOff>144327</xdr:rowOff>
    </xdr:from>
    <xdr:to>
      <xdr:col>1</xdr:col>
      <xdr:colOff>2169700</xdr:colOff>
      <xdr:row>24</xdr:row>
      <xdr:rowOff>102777</xdr:rowOff>
    </xdr:to>
    <xdr:sp macro="" textlink="">
      <xdr:nvSpPr>
        <xdr:cNvPr id="21" name="Rectangle 37">
          <a:extLst>
            <a:ext uri="{FF2B5EF4-FFF2-40B4-BE49-F238E27FC236}">
              <a16:creationId xmlns:a16="http://schemas.microsoft.com/office/drawing/2014/main" id="{C8072E53-DF6C-4FC3-A7AC-BA90488933E1}"/>
            </a:ext>
          </a:extLst>
        </xdr:cNvPr>
        <xdr:cNvSpPr/>
      </xdr:nvSpPr>
      <xdr:spPr>
        <a:xfrm>
          <a:off x="1580275" y="4125777"/>
          <a:ext cx="77040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a:t>
          </a:r>
        </a:p>
        <a:p>
          <a:pPr algn="ctr"/>
          <a:r>
            <a:rPr lang="pt-BR" sz="700">
              <a:solidFill>
                <a:schemeClr val="tx2"/>
              </a:solidFill>
              <a:latin typeface="Poppins" panose="00000500000000000000" pitchFamily="2" charset="0"/>
              <a:cs typeface="Poppins" panose="00000500000000000000" pitchFamily="2" charset="0"/>
            </a:rPr>
            <a:t>1 and 2</a:t>
          </a:r>
        </a:p>
      </xdr:txBody>
    </xdr:sp>
    <xdr:clientData/>
  </xdr:twoCellAnchor>
  <xdr:twoCellAnchor>
    <xdr:from>
      <xdr:col>6</xdr:col>
      <xdr:colOff>2013208</xdr:colOff>
      <xdr:row>22</xdr:row>
      <xdr:rowOff>144327</xdr:rowOff>
    </xdr:from>
    <xdr:to>
      <xdr:col>7</xdr:col>
      <xdr:colOff>599208</xdr:colOff>
      <xdr:row>24</xdr:row>
      <xdr:rowOff>102777</xdr:rowOff>
    </xdr:to>
    <xdr:sp macro="" textlink="">
      <xdr:nvSpPr>
        <xdr:cNvPr id="22" name="Rectangle 37">
          <a:extLst>
            <a:ext uri="{FF2B5EF4-FFF2-40B4-BE49-F238E27FC236}">
              <a16:creationId xmlns:a16="http://schemas.microsoft.com/office/drawing/2014/main" id="{414A65D5-A7AD-495F-9064-F369DF848D72}"/>
            </a:ext>
          </a:extLst>
        </xdr:cNvPr>
        <xdr:cNvSpPr/>
      </xdr:nvSpPr>
      <xdr:spPr>
        <a:xfrm>
          <a:off x="9861808" y="4125777"/>
          <a:ext cx="767225"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6</a:t>
          </a:r>
        </a:p>
      </xdr:txBody>
    </xdr:sp>
    <xdr:clientData/>
  </xdr:twoCellAnchor>
  <xdr:twoCellAnchor>
    <xdr:from>
      <xdr:col>7</xdr:col>
      <xdr:colOff>862809</xdr:colOff>
      <xdr:row>22</xdr:row>
      <xdr:rowOff>141152</xdr:rowOff>
    </xdr:from>
    <xdr:to>
      <xdr:col>7</xdr:col>
      <xdr:colOff>1639559</xdr:colOff>
      <xdr:row>24</xdr:row>
      <xdr:rowOff>105952</xdr:rowOff>
    </xdr:to>
    <xdr:sp macro="" textlink="">
      <xdr:nvSpPr>
        <xdr:cNvPr id="23" name="Rectangle 37">
          <a:extLst>
            <a:ext uri="{FF2B5EF4-FFF2-40B4-BE49-F238E27FC236}">
              <a16:creationId xmlns:a16="http://schemas.microsoft.com/office/drawing/2014/main" id="{302A3AAC-195D-4C53-8FAF-5DFC1A7ADC2E}"/>
            </a:ext>
          </a:extLst>
        </xdr:cNvPr>
        <xdr:cNvSpPr/>
      </xdr:nvSpPr>
      <xdr:spPr>
        <a:xfrm>
          <a:off x="10892634" y="4122602"/>
          <a:ext cx="77675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7</a:t>
          </a:r>
        </a:p>
      </xdr:txBody>
    </xdr:sp>
    <xdr:clientData/>
  </xdr:twoCellAnchor>
  <xdr:twoCellAnchor>
    <xdr:from>
      <xdr:col>7</xdr:col>
      <xdr:colOff>1903160</xdr:colOff>
      <xdr:row>22</xdr:row>
      <xdr:rowOff>141152</xdr:rowOff>
    </xdr:from>
    <xdr:to>
      <xdr:col>8</xdr:col>
      <xdr:colOff>495510</xdr:colOff>
      <xdr:row>24</xdr:row>
      <xdr:rowOff>105952</xdr:rowOff>
    </xdr:to>
    <xdr:sp macro="" textlink="">
      <xdr:nvSpPr>
        <xdr:cNvPr id="24" name="Rectangle 37">
          <a:extLst>
            <a:ext uri="{FF2B5EF4-FFF2-40B4-BE49-F238E27FC236}">
              <a16:creationId xmlns:a16="http://schemas.microsoft.com/office/drawing/2014/main" id="{945F9112-EB07-4DA5-909C-1B66B7DB2CD7}"/>
            </a:ext>
          </a:extLst>
        </xdr:cNvPr>
        <xdr:cNvSpPr/>
      </xdr:nvSpPr>
      <xdr:spPr>
        <a:xfrm>
          <a:off x="11932985" y="4122602"/>
          <a:ext cx="77357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8</a:t>
          </a:r>
        </a:p>
      </xdr:txBody>
    </xdr:sp>
    <xdr:clientData/>
  </xdr:twoCellAnchor>
  <xdr:twoCellAnchor>
    <xdr:from>
      <xdr:col>1</xdr:col>
      <xdr:colOff>2433301</xdr:colOff>
      <xdr:row>22</xdr:row>
      <xdr:rowOff>141152</xdr:rowOff>
    </xdr:from>
    <xdr:to>
      <xdr:col>1</xdr:col>
      <xdr:colOff>3203701</xdr:colOff>
      <xdr:row>24</xdr:row>
      <xdr:rowOff>105952</xdr:rowOff>
    </xdr:to>
    <xdr:sp macro="" textlink="">
      <xdr:nvSpPr>
        <xdr:cNvPr id="25" name="Rectangle 37">
          <a:extLst>
            <a:ext uri="{FF2B5EF4-FFF2-40B4-BE49-F238E27FC236}">
              <a16:creationId xmlns:a16="http://schemas.microsoft.com/office/drawing/2014/main" id="{5C1E22A4-4542-4DB9-ADB3-5C5D9995FF66}"/>
            </a:ext>
          </a:extLst>
        </xdr:cNvPr>
        <xdr:cNvSpPr/>
      </xdr:nvSpPr>
      <xdr:spPr>
        <a:xfrm>
          <a:off x="2614276" y="4122602"/>
          <a:ext cx="7704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3</a:t>
          </a:r>
        </a:p>
      </xdr:txBody>
    </xdr:sp>
    <xdr:clientData/>
  </xdr:twoCellAnchor>
  <xdr:twoCellAnchor>
    <xdr:from>
      <xdr:col>3</xdr:col>
      <xdr:colOff>100753</xdr:colOff>
      <xdr:row>22</xdr:row>
      <xdr:rowOff>141152</xdr:rowOff>
    </xdr:from>
    <xdr:to>
      <xdr:col>4</xdr:col>
      <xdr:colOff>385378</xdr:colOff>
      <xdr:row>24</xdr:row>
      <xdr:rowOff>105952</xdr:rowOff>
    </xdr:to>
    <xdr:sp macro="" textlink="">
      <xdr:nvSpPr>
        <xdr:cNvPr id="26" name="Rectangle 37">
          <a:extLst>
            <a:ext uri="{FF2B5EF4-FFF2-40B4-BE49-F238E27FC236}">
              <a16:creationId xmlns:a16="http://schemas.microsoft.com/office/drawing/2014/main" id="{F18286AF-FEB5-421F-8CA5-BE2D7A336E9F}"/>
            </a:ext>
          </a:extLst>
        </xdr:cNvPr>
        <xdr:cNvSpPr/>
      </xdr:nvSpPr>
      <xdr:spPr>
        <a:xfrm>
          <a:off x="4682278" y="4122602"/>
          <a:ext cx="7704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Indaiazinho</a:t>
          </a:r>
        </a:p>
      </xdr:txBody>
    </xdr:sp>
    <xdr:clientData/>
  </xdr:twoCellAnchor>
  <xdr:twoCellAnchor>
    <xdr:from>
      <xdr:col>3</xdr:col>
      <xdr:colOff>107574</xdr:colOff>
      <xdr:row>24</xdr:row>
      <xdr:rowOff>139927</xdr:rowOff>
    </xdr:from>
    <xdr:to>
      <xdr:col>4</xdr:col>
      <xdr:colOff>392199</xdr:colOff>
      <xdr:row>26</xdr:row>
      <xdr:rowOff>95202</xdr:rowOff>
    </xdr:to>
    <xdr:sp macro="" textlink="">
      <xdr:nvSpPr>
        <xdr:cNvPr id="27" name="Rectangle 37">
          <a:extLst>
            <a:ext uri="{FF2B5EF4-FFF2-40B4-BE49-F238E27FC236}">
              <a16:creationId xmlns:a16="http://schemas.microsoft.com/office/drawing/2014/main" id="{CCEFA442-B243-47FE-ABA3-C7EBD15C7F1D}"/>
            </a:ext>
          </a:extLst>
        </xdr:cNvPr>
        <xdr:cNvSpPr/>
      </xdr:nvSpPr>
      <xdr:spPr>
        <a:xfrm>
          <a:off x="4689099" y="4483327"/>
          <a:ext cx="770400" cy="317225"/>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Indaiá Grande</a:t>
          </a:r>
        </a:p>
      </xdr:txBody>
    </xdr:sp>
    <xdr:clientData/>
  </xdr:twoCellAnchor>
  <xdr:twoCellAnchor>
    <xdr:from>
      <xdr:col>3</xdr:col>
      <xdr:colOff>54424</xdr:colOff>
      <xdr:row>22</xdr:row>
      <xdr:rowOff>94329</xdr:rowOff>
    </xdr:from>
    <xdr:to>
      <xdr:col>4</xdr:col>
      <xdr:colOff>438999</xdr:colOff>
      <xdr:row>26</xdr:row>
      <xdr:rowOff>141613</xdr:rowOff>
    </xdr:to>
    <xdr:sp macro="" textlink="">
      <xdr:nvSpPr>
        <xdr:cNvPr id="28" name="Retângulo 50">
          <a:extLst>
            <a:ext uri="{FF2B5EF4-FFF2-40B4-BE49-F238E27FC236}">
              <a16:creationId xmlns:a16="http://schemas.microsoft.com/office/drawing/2014/main" id="{DC7AD0CA-8D2C-48CD-B8E6-FA0AE8AA0105}"/>
            </a:ext>
          </a:extLst>
        </xdr:cNvPr>
        <xdr:cNvSpPr/>
      </xdr:nvSpPr>
      <xdr:spPr>
        <a:xfrm>
          <a:off x="4635949" y="4075779"/>
          <a:ext cx="870350" cy="771184"/>
        </a:xfrm>
        <a:prstGeom prst="rect">
          <a:avLst/>
        </a:prstGeom>
        <a:noFill/>
        <a:ln w="3175" cap="flat" cmpd="sng" algn="ctr">
          <a:solidFill>
            <a:schemeClr val="tx2"/>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700">
            <a:latin typeface="Poppins" panose="00000500000000000000" pitchFamily="2" charset="0"/>
            <a:cs typeface="Poppins" panose="00000500000000000000" pitchFamily="2" charset="0"/>
          </a:endParaRPr>
        </a:p>
      </xdr:txBody>
    </xdr:sp>
    <xdr:clientData/>
  </xdr:twoCellAnchor>
  <xdr:twoCellAnchor>
    <xdr:from>
      <xdr:col>6</xdr:col>
      <xdr:colOff>976032</xdr:colOff>
      <xdr:row>22</xdr:row>
      <xdr:rowOff>141152</xdr:rowOff>
    </xdr:from>
    <xdr:to>
      <xdr:col>6</xdr:col>
      <xdr:colOff>1749607</xdr:colOff>
      <xdr:row>24</xdr:row>
      <xdr:rowOff>105952</xdr:rowOff>
    </xdr:to>
    <xdr:sp macro="" textlink="">
      <xdr:nvSpPr>
        <xdr:cNvPr id="29" name="Rectangle 37">
          <a:extLst>
            <a:ext uri="{FF2B5EF4-FFF2-40B4-BE49-F238E27FC236}">
              <a16:creationId xmlns:a16="http://schemas.microsoft.com/office/drawing/2014/main" id="{D038ED60-31AB-417C-B32A-D5E6663265C1}"/>
            </a:ext>
          </a:extLst>
        </xdr:cNvPr>
        <xdr:cNvSpPr/>
      </xdr:nvSpPr>
      <xdr:spPr>
        <a:xfrm>
          <a:off x="8824632" y="4122602"/>
          <a:ext cx="77357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Delta 5</a:t>
          </a:r>
        </a:p>
      </xdr:txBody>
    </xdr:sp>
    <xdr:clientData/>
  </xdr:twoCellAnchor>
  <xdr:twoCellAnchor>
    <xdr:from>
      <xdr:col>2</xdr:col>
      <xdr:colOff>171652</xdr:colOff>
      <xdr:row>22</xdr:row>
      <xdr:rowOff>141152</xdr:rowOff>
    </xdr:from>
    <xdr:to>
      <xdr:col>2</xdr:col>
      <xdr:colOff>942052</xdr:colOff>
      <xdr:row>24</xdr:row>
      <xdr:rowOff>105952</xdr:rowOff>
    </xdr:to>
    <xdr:sp macro="" textlink="">
      <xdr:nvSpPr>
        <xdr:cNvPr id="30" name="Rectangle 37">
          <a:extLst>
            <a:ext uri="{FF2B5EF4-FFF2-40B4-BE49-F238E27FC236}">
              <a16:creationId xmlns:a16="http://schemas.microsoft.com/office/drawing/2014/main" id="{1602DEFC-ADF8-4B97-95C6-D341351FA982}"/>
            </a:ext>
          </a:extLst>
        </xdr:cNvPr>
        <xdr:cNvSpPr/>
      </xdr:nvSpPr>
      <xdr:spPr>
        <a:xfrm>
          <a:off x="3648277" y="4122602"/>
          <a:ext cx="7704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Serra das Agulhas</a:t>
          </a:r>
        </a:p>
      </xdr:txBody>
    </xdr:sp>
    <xdr:clientData/>
  </xdr:twoCellAnchor>
  <xdr:twoCellAnchor>
    <xdr:from>
      <xdr:col>1</xdr:col>
      <xdr:colOff>1325905</xdr:colOff>
      <xdr:row>20</xdr:row>
      <xdr:rowOff>159021</xdr:rowOff>
    </xdr:from>
    <xdr:to>
      <xdr:col>10</xdr:col>
      <xdr:colOff>400050</xdr:colOff>
      <xdr:row>27</xdr:row>
      <xdr:rowOff>10946</xdr:rowOff>
    </xdr:to>
    <xdr:sp macro="" textlink="">
      <xdr:nvSpPr>
        <xdr:cNvPr id="31" name="Retângulo 21">
          <a:extLst>
            <a:ext uri="{FF2B5EF4-FFF2-40B4-BE49-F238E27FC236}">
              <a16:creationId xmlns:a16="http://schemas.microsoft.com/office/drawing/2014/main" id="{7900F7B9-C062-4176-99F8-B25F24C1A100}"/>
            </a:ext>
          </a:extLst>
        </xdr:cNvPr>
        <xdr:cNvSpPr/>
      </xdr:nvSpPr>
      <xdr:spPr>
        <a:xfrm>
          <a:off x="1506880" y="3778521"/>
          <a:ext cx="12323420" cy="1118750"/>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clientData/>
  </xdr:twoCellAnchor>
  <xdr:twoCellAnchor>
    <xdr:from>
      <xdr:col>5</xdr:col>
      <xdr:colOff>989978</xdr:colOff>
      <xdr:row>15</xdr:row>
      <xdr:rowOff>142290</xdr:rowOff>
    </xdr:from>
    <xdr:to>
      <xdr:col>7</xdr:col>
      <xdr:colOff>1251565</xdr:colOff>
      <xdr:row>20</xdr:row>
      <xdr:rowOff>162197</xdr:rowOff>
    </xdr:to>
    <xdr:cxnSp macro="">
      <xdr:nvCxnSpPr>
        <xdr:cNvPr id="32" name="Conector: Angulado 22">
          <a:extLst>
            <a:ext uri="{FF2B5EF4-FFF2-40B4-BE49-F238E27FC236}">
              <a16:creationId xmlns:a16="http://schemas.microsoft.com/office/drawing/2014/main" id="{EBF7D071-C70D-4D65-90DA-B730CDBFF6E0}"/>
            </a:ext>
          </a:extLst>
        </xdr:cNvPr>
        <xdr:cNvCxnSpPr>
          <a:cxnSpLocks/>
          <a:stCxn id="14" idx="2"/>
          <a:endCxn id="31" idx="0"/>
        </xdr:cNvCxnSpPr>
      </xdr:nvCxnSpPr>
      <xdr:spPr>
        <a:xfrm rot="5400000">
          <a:off x="9011806" y="1512112"/>
          <a:ext cx="924782" cy="3614387"/>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2543003</xdr:colOff>
      <xdr:row>11</xdr:row>
      <xdr:rowOff>48792</xdr:rowOff>
    </xdr:from>
    <xdr:to>
      <xdr:col>5</xdr:col>
      <xdr:colOff>189123</xdr:colOff>
      <xdr:row>13</xdr:row>
      <xdr:rowOff>96672</xdr:rowOff>
    </xdr:to>
    <xdr:cxnSp macro="">
      <xdr:nvCxnSpPr>
        <xdr:cNvPr id="33" name="Conector: Angulado 23">
          <a:extLst>
            <a:ext uri="{FF2B5EF4-FFF2-40B4-BE49-F238E27FC236}">
              <a16:creationId xmlns:a16="http://schemas.microsoft.com/office/drawing/2014/main" id="{4B278295-0A0F-4E20-A4B3-9B5E0E00597C}"/>
            </a:ext>
          </a:extLst>
        </xdr:cNvPr>
        <xdr:cNvCxnSpPr>
          <a:stCxn id="12" idx="2"/>
          <a:endCxn id="13" idx="0"/>
        </xdr:cNvCxnSpPr>
      </xdr:nvCxnSpPr>
      <xdr:spPr>
        <a:xfrm rot="5400000">
          <a:off x="4590148" y="173347"/>
          <a:ext cx="409830" cy="4142170"/>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189123</xdr:colOff>
      <xdr:row>11</xdr:row>
      <xdr:rowOff>48792</xdr:rowOff>
    </xdr:from>
    <xdr:to>
      <xdr:col>7</xdr:col>
      <xdr:colOff>1251565</xdr:colOff>
      <xdr:row>13</xdr:row>
      <xdr:rowOff>96672</xdr:rowOff>
    </xdr:to>
    <xdr:cxnSp macro="">
      <xdr:nvCxnSpPr>
        <xdr:cNvPr id="34" name="Conector: Angulado 24">
          <a:extLst>
            <a:ext uri="{FF2B5EF4-FFF2-40B4-BE49-F238E27FC236}">
              <a16:creationId xmlns:a16="http://schemas.microsoft.com/office/drawing/2014/main" id="{92FB57D9-25C7-4E5D-883E-15486C00E91C}"/>
            </a:ext>
          </a:extLst>
        </xdr:cNvPr>
        <xdr:cNvCxnSpPr>
          <a:stCxn id="12" idx="2"/>
          <a:endCxn id="14" idx="0"/>
        </xdr:cNvCxnSpPr>
      </xdr:nvCxnSpPr>
      <xdr:spPr>
        <a:xfrm rot="16200000" flipH="1">
          <a:off x="8868854" y="36811"/>
          <a:ext cx="409830" cy="4415242"/>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498005</xdr:colOff>
      <xdr:row>11</xdr:row>
      <xdr:rowOff>103025</xdr:rowOff>
    </xdr:from>
    <xdr:to>
      <xdr:col>10</xdr:col>
      <xdr:colOff>54714</xdr:colOff>
      <xdr:row>13</xdr:row>
      <xdr:rowOff>67825</xdr:rowOff>
    </xdr:to>
    <xdr:sp macro="" textlink="">
      <xdr:nvSpPr>
        <xdr:cNvPr id="35" name="Rectangle 37">
          <a:extLst>
            <a:ext uri="{FF2B5EF4-FFF2-40B4-BE49-F238E27FC236}">
              <a16:creationId xmlns:a16="http://schemas.microsoft.com/office/drawing/2014/main" id="{D911C9EF-9F27-4579-9D39-5D845942DA01}"/>
            </a:ext>
          </a:extLst>
        </xdr:cNvPr>
        <xdr:cNvSpPr/>
      </xdr:nvSpPr>
      <xdr:spPr>
        <a:xfrm>
          <a:off x="12709055" y="2093750"/>
          <a:ext cx="775909"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Chuí</a:t>
          </a:r>
        </a:p>
      </xdr:txBody>
    </xdr:sp>
    <xdr:clientData/>
  </xdr:twoCellAnchor>
  <xdr:twoCellAnchor>
    <xdr:from>
      <xdr:col>11</xdr:col>
      <xdr:colOff>345148</xdr:colOff>
      <xdr:row>22</xdr:row>
      <xdr:rowOff>141152</xdr:rowOff>
    </xdr:from>
    <xdr:to>
      <xdr:col>12</xdr:col>
      <xdr:colOff>502773</xdr:colOff>
      <xdr:row>24</xdr:row>
      <xdr:rowOff>105952</xdr:rowOff>
    </xdr:to>
    <xdr:sp macro="" textlink="">
      <xdr:nvSpPr>
        <xdr:cNvPr id="36" name="Rectangle 37">
          <a:extLst>
            <a:ext uri="{FF2B5EF4-FFF2-40B4-BE49-F238E27FC236}">
              <a16:creationId xmlns:a16="http://schemas.microsoft.com/office/drawing/2014/main" id="{BBC02817-292D-49E4-B9BC-D95577B94526}"/>
            </a:ext>
          </a:extLst>
        </xdr:cNvPr>
        <xdr:cNvSpPr/>
      </xdr:nvSpPr>
      <xdr:spPr>
        <a:xfrm>
          <a:off x="14384998" y="4122602"/>
          <a:ext cx="767225"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Pipoca</a:t>
          </a:r>
        </a:p>
      </xdr:txBody>
    </xdr:sp>
    <xdr:clientData/>
  </xdr:twoCellAnchor>
  <xdr:twoCellAnchor>
    <xdr:from>
      <xdr:col>8</xdr:col>
      <xdr:colOff>498005</xdr:colOff>
      <xdr:row>13</xdr:row>
      <xdr:rowOff>146015</xdr:rowOff>
    </xdr:from>
    <xdr:to>
      <xdr:col>10</xdr:col>
      <xdr:colOff>54714</xdr:colOff>
      <xdr:row>15</xdr:row>
      <xdr:rowOff>104465</xdr:rowOff>
    </xdr:to>
    <xdr:sp macro="" textlink="">
      <xdr:nvSpPr>
        <xdr:cNvPr id="37" name="Rectangle 37">
          <a:extLst>
            <a:ext uri="{FF2B5EF4-FFF2-40B4-BE49-F238E27FC236}">
              <a16:creationId xmlns:a16="http://schemas.microsoft.com/office/drawing/2014/main" id="{33A1EB30-3C26-442D-8438-D20CF64D6DBD}"/>
            </a:ext>
          </a:extLst>
        </xdr:cNvPr>
        <xdr:cNvSpPr/>
      </xdr:nvSpPr>
      <xdr:spPr>
        <a:xfrm>
          <a:off x="12709055" y="2498690"/>
          <a:ext cx="775909"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Gargaú</a:t>
          </a:r>
        </a:p>
      </xdr:txBody>
    </xdr:sp>
    <xdr:clientData/>
  </xdr:twoCellAnchor>
  <xdr:twoCellAnchor>
    <xdr:from>
      <xdr:col>8</xdr:col>
      <xdr:colOff>361457</xdr:colOff>
      <xdr:row>11</xdr:row>
      <xdr:rowOff>54618</xdr:rowOff>
    </xdr:from>
    <xdr:to>
      <xdr:col>10</xdr:col>
      <xdr:colOff>191262</xdr:colOff>
      <xdr:row>18</xdr:row>
      <xdr:rowOff>8618</xdr:rowOff>
    </xdr:to>
    <xdr:sp macro="" textlink="">
      <xdr:nvSpPr>
        <xdr:cNvPr id="38" name="Retângulo 29">
          <a:extLst>
            <a:ext uri="{FF2B5EF4-FFF2-40B4-BE49-F238E27FC236}">
              <a16:creationId xmlns:a16="http://schemas.microsoft.com/office/drawing/2014/main" id="{5C2985F0-7C98-4701-83B0-6ECE35E6B26E}"/>
            </a:ext>
          </a:extLst>
        </xdr:cNvPr>
        <xdr:cNvSpPr/>
      </xdr:nvSpPr>
      <xdr:spPr>
        <a:xfrm>
          <a:off x="12572507" y="2045343"/>
          <a:ext cx="1049005" cy="1220825"/>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7</xdr:col>
      <xdr:colOff>1835402</xdr:colOff>
      <xdr:row>14</xdr:row>
      <xdr:rowOff>119481</xdr:rowOff>
    </xdr:from>
    <xdr:to>
      <xdr:col>8</xdr:col>
      <xdr:colOff>361457</xdr:colOff>
      <xdr:row>14</xdr:row>
      <xdr:rowOff>123693</xdr:rowOff>
    </xdr:to>
    <xdr:cxnSp macro="">
      <xdr:nvCxnSpPr>
        <xdr:cNvPr id="39" name="Conector de Seta Reta 30">
          <a:extLst>
            <a:ext uri="{FF2B5EF4-FFF2-40B4-BE49-F238E27FC236}">
              <a16:creationId xmlns:a16="http://schemas.microsoft.com/office/drawing/2014/main" id="{3D15480A-C845-468A-BFD7-9C7A2EACD137}"/>
            </a:ext>
          </a:extLst>
        </xdr:cNvPr>
        <xdr:cNvCxnSpPr>
          <a:stCxn id="14" idx="3"/>
          <a:endCxn id="38" idx="1"/>
        </xdr:cNvCxnSpPr>
      </xdr:nvCxnSpPr>
      <xdr:spPr>
        <a:xfrm>
          <a:off x="11865227" y="2653131"/>
          <a:ext cx="707280" cy="4212"/>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364632</xdr:colOff>
      <xdr:row>9</xdr:row>
      <xdr:rowOff>55090</xdr:rowOff>
    </xdr:from>
    <xdr:to>
      <xdr:col>10</xdr:col>
      <xdr:colOff>188087</xdr:colOff>
      <xdr:row>11</xdr:row>
      <xdr:rowOff>20414</xdr:rowOff>
    </xdr:to>
    <xdr:sp macro="" textlink="">
      <xdr:nvSpPr>
        <xdr:cNvPr id="40" name="CaixaDeTexto 106">
          <a:extLst>
            <a:ext uri="{FF2B5EF4-FFF2-40B4-BE49-F238E27FC236}">
              <a16:creationId xmlns:a16="http://schemas.microsoft.com/office/drawing/2014/main" id="{67AC5CA5-B105-487B-88F4-697AB80AC38F}"/>
            </a:ext>
          </a:extLst>
        </xdr:cNvPr>
        <xdr:cNvSpPr txBox="1"/>
      </xdr:nvSpPr>
      <xdr:spPr>
        <a:xfrm>
          <a:off x="12575682" y="1683865"/>
          <a:ext cx="1042655" cy="327274"/>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Merged</a:t>
          </a:r>
        </a:p>
        <a:p>
          <a:pPr algn="ctr"/>
          <a:r>
            <a:rPr lang="pt-BR" sz="700" i="1">
              <a:solidFill>
                <a:schemeClr val="tx2"/>
              </a:solidFill>
              <a:latin typeface="Poppins" panose="00000500000000000000" pitchFamily="2" charset="0"/>
              <a:cs typeface="Poppins" panose="00000500000000000000" pitchFamily="2" charset="0"/>
            </a:rPr>
            <a:t>Assets</a:t>
          </a:r>
        </a:p>
      </xdr:txBody>
    </xdr:sp>
    <xdr:clientData/>
  </xdr:twoCellAnchor>
  <xdr:twoCellAnchor>
    <xdr:from>
      <xdr:col>11</xdr:col>
      <xdr:colOff>134832</xdr:colOff>
      <xdr:row>20</xdr:row>
      <xdr:rowOff>159021</xdr:rowOff>
    </xdr:from>
    <xdr:to>
      <xdr:col>13</xdr:col>
      <xdr:colOff>107089</xdr:colOff>
      <xdr:row>27</xdr:row>
      <xdr:rowOff>10946</xdr:rowOff>
    </xdr:to>
    <xdr:sp macro="" textlink="">
      <xdr:nvSpPr>
        <xdr:cNvPr id="41" name="Retângulo 32">
          <a:extLst>
            <a:ext uri="{FF2B5EF4-FFF2-40B4-BE49-F238E27FC236}">
              <a16:creationId xmlns:a16="http://schemas.microsoft.com/office/drawing/2014/main" id="{8D1FB61A-CED0-4328-B0B0-C45B9AB170A8}"/>
            </a:ext>
          </a:extLst>
        </xdr:cNvPr>
        <xdr:cNvSpPr/>
      </xdr:nvSpPr>
      <xdr:spPr>
        <a:xfrm>
          <a:off x="14174682" y="3778521"/>
          <a:ext cx="1191457" cy="1118750"/>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sz="1600">
            <a:latin typeface="Poppins" panose="00000500000000000000" pitchFamily="2" charset="0"/>
            <a:cs typeface="Poppins" panose="00000500000000000000" pitchFamily="2" charset="0"/>
          </a:endParaRPr>
        </a:p>
      </xdr:txBody>
    </xdr:sp>
    <xdr:clientData/>
  </xdr:twoCellAnchor>
  <xdr:twoCellAnchor>
    <xdr:from>
      <xdr:col>4</xdr:col>
      <xdr:colOff>1181174</xdr:colOff>
      <xdr:row>20</xdr:row>
      <xdr:rowOff>159330</xdr:rowOff>
    </xdr:from>
    <xdr:to>
      <xdr:col>6</xdr:col>
      <xdr:colOff>1240107</xdr:colOff>
      <xdr:row>22</xdr:row>
      <xdr:rowOff>9146</xdr:rowOff>
    </xdr:to>
    <xdr:sp macro="" textlink="">
      <xdr:nvSpPr>
        <xdr:cNvPr id="42" name="CaixaDeTexto 113">
          <a:extLst>
            <a:ext uri="{FF2B5EF4-FFF2-40B4-BE49-F238E27FC236}">
              <a16:creationId xmlns:a16="http://schemas.microsoft.com/office/drawing/2014/main" id="{DD70715D-6D75-4BD8-BF61-5007EE1B9153}"/>
            </a:ext>
          </a:extLst>
        </xdr:cNvPr>
        <xdr:cNvSpPr txBox="1"/>
      </xdr:nvSpPr>
      <xdr:spPr>
        <a:xfrm>
          <a:off x="6248474" y="3778830"/>
          <a:ext cx="2840233" cy="21176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Consolidated Assets</a:t>
          </a:r>
        </a:p>
      </xdr:txBody>
    </xdr:sp>
    <xdr:clientData/>
  </xdr:twoCellAnchor>
  <xdr:twoCellAnchor>
    <xdr:from>
      <xdr:col>10</xdr:col>
      <xdr:colOff>458207</xdr:colOff>
      <xdr:row>20</xdr:row>
      <xdr:rowOff>162505</xdr:rowOff>
    </xdr:from>
    <xdr:to>
      <xdr:col>13</xdr:col>
      <xdr:colOff>393315</xdr:colOff>
      <xdr:row>22</xdr:row>
      <xdr:rowOff>12321</xdr:rowOff>
    </xdr:to>
    <xdr:sp macro="" textlink="">
      <xdr:nvSpPr>
        <xdr:cNvPr id="43" name="CaixaDeTexto 114">
          <a:extLst>
            <a:ext uri="{FF2B5EF4-FFF2-40B4-BE49-F238E27FC236}">
              <a16:creationId xmlns:a16="http://schemas.microsoft.com/office/drawing/2014/main" id="{51B510E5-C8EB-4D94-B06B-3CCF053AA750}"/>
            </a:ext>
          </a:extLst>
        </xdr:cNvPr>
        <xdr:cNvSpPr txBox="1"/>
      </xdr:nvSpPr>
      <xdr:spPr>
        <a:xfrm>
          <a:off x="13888457" y="3782005"/>
          <a:ext cx="1763908" cy="211766"/>
        </a:xfrm>
        <a:prstGeom prst="rect">
          <a:avLst/>
        </a:prstGeom>
        <a:noFill/>
        <a:ln>
          <a:noFill/>
        </a:ln>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i="1">
              <a:solidFill>
                <a:schemeClr val="tx2"/>
              </a:solidFill>
              <a:latin typeface="Poppins" panose="00000500000000000000" pitchFamily="2" charset="0"/>
              <a:cs typeface="Poppins" panose="00000500000000000000" pitchFamily="2" charset="0"/>
            </a:rPr>
            <a:t>JVs</a:t>
          </a:r>
        </a:p>
      </xdr:txBody>
    </xdr:sp>
    <xdr:clientData/>
  </xdr:twoCellAnchor>
  <xdr:twoCellAnchor>
    <xdr:from>
      <xdr:col>7</xdr:col>
      <xdr:colOff>769617</xdr:colOff>
      <xdr:row>17</xdr:row>
      <xdr:rowOff>26214</xdr:rowOff>
    </xdr:from>
    <xdr:to>
      <xdr:col>9</xdr:col>
      <xdr:colOff>67878</xdr:colOff>
      <xdr:row>18</xdr:row>
      <xdr:rowOff>41130</xdr:rowOff>
    </xdr:to>
    <xdr:sp macro="" textlink="">
      <xdr:nvSpPr>
        <xdr:cNvPr id="44" name="CaixaDeTexto 115">
          <a:extLst>
            <a:ext uri="{FF2B5EF4-FFF2-40B4-BE49-F238E27FC236}">
              <a16:creationId xmlns:a16="http://schemas.microsoft.com/office/drawing/2014/main" id="{78A7F48D-383C-4696-99B0-C33A4D6C43FE}"/>
            </a:ext>
          </a:extLst>
        </xdr:cNvPr>
        <xdr:cNvSpPr txBox="1"/>
      </xdr:nvSpPr>
      <xdr:spPr>
        <a:xfrm>
          <a:off x="10799442" y="3102789"/>
          <a:ext cx="2089086" cy="1958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7</xdr:col>
      <xdr:colOff>1251565</xdr:colOff>
      <xdr:row>15</xdr:row>
      <xdr:rowOff>142289</xdr:rowOff>
    </xdr:from>
    <xdr:to>
      <xdr:col>12</xdr:col>
      <xdr:colOff>119374</xdr:colOff>
      <xdr:row>20</xdr:row>
      <xdr:rowOff>159330</xdr:rowOff>
    </xdr:to>
    <xdr:cxnSp macro="">
      <xdr:nvCxnSpPr>
        <xdr:cNvPr id="45" name="Conector: Angulado 36">
          <a:extLst>
            <a:ext uri="{FF2B5EF4-FFF2-40B4-BE49-F238E27FC236}">
              <a16:creationId xmlns:a16="http://schemas.microsoft.com/office/drawing/2014/main" id="{6F015210-0F28-4EA8-9E9D-89582F6A4C26}"/>
            </a:ext>
          </a:extLst>
        </xdr:cNvPr>
        <xdr:cNvCxnSpPr>
          <a:stCxn id="14" idx="2"/>
          <a:endCxn id="43" idx="0"/>
        </xdr:cNvCxnSpPr>
      </xdr:nvCxnSpPr>
      <xdr:spPr>
        <a:xfrm rot="16200000" flipH="1">
          <a:off x="12564149" y="1574155"/>
          <a:ext cx="921916" cy="3487434"/>
        </a:xfrm>
        <a:prstGeom prst="bentConnector3">
          <a:avLst>
            <a:gd name="adj1" fmla="val 50000"/>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468655</xdr:colOff>
      <xdr:row>21</xdr:row>
      <xdr:rowOff>144121</xdr:rowOff>
    </xdr:from>
    <xdr:to>
      <xdr:col>12</xdr:col>
      <xdr:colOff>382866</xdr:colOff>
      <xdr:row>23</xdr:row>
      <xdr:rowOff>2586</xdr:rowOff>
    </xdr:to>
    <xdr:sp macro="" textlink="">
      <xdr:nvSpPr>
        <xdr:cNvPr id="46" name="CaixaDeTexto 122">
          <a:extLst>
            <a:ext uri="{FF2B5EF4-FFF2-40B4-BE49-F238E27FC236}">
              <a16:creationId xmlns:a16="http://schemas.microsoft.com/office/drawing/2014/main" id="{1CE0296B-2ECE-43C5-A8D4-0068A87209AF}"/>
            </a:ext>
          </a:extLst>
        </xdr:cNvPr>
        <xdr:cNvSpPr txBox="1"/>
      </xdr:nvSpPr>
      <xdr:spPr>
        <a:xfrm>
          <a:off x="14508505" y="3944596"/>
          <a:ext cx="523811" cy="220415"/>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51%</a:t>
          </a:r>
        </a:p>
      </xdr:txBody>
    </xdr:sp>
    <xdr:clientData/>
  </xdr:twoCellAnchor>
  <xdr:twoCellAnchor>
    <xdr:from>
      <xdr:col>7</xdr:col>
      <xdr:colOff>1349824</xdr:colOff>
      <xdr:row>17</xdr:row>
      <xdr:rowOff>26542</xdr:rowOff>
    </xdr:from>
    <xdr:to>
      <xdr:col>7</xdr:col>
      <xdr:colOff>2058284</xdr:colOff>
      <xdr:row>18</xdr:row>
      <xdr:rowOff>75727</xdr:rowOff>
    </xdr:to>
    <xdr:sp macro="" textlink="">
      <xdr:nvSpPr>
        <xdr:cNvPr id="47" name="CaixaDeTexto 123">
          <a:extLst>
            <a:ext uri="{FF2B5EF4-FFF2-40B4-BE49-F238E27FC236}">
              <a16:creationId xmlns:a16="http://schemas.microsoft.com/office/drawing/2014/main" id="{CE9E182A-41D0-4A78-8631-6B7BE134E41B}"/>
            </a:ext>
          </a:extLst>
        </xdr:cNvPr>
        <xdr:cNvSpPr txBox="1"/>
      </xdr:nvSpPr>
      <xdr:spPr>
        <a:xfrm>
          <a:off x="11379649" y="3103117"/>
          <a:ext cx="708460" cy="230160"/>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700">
              <a:solidFill>
                <a:schemeClr val="tx2"/>
              </a:solidFill>
              <a:latin typeface="Poppins" panose="00000500000000000000" pitchFamily="2" charset="0"/>
              <a:cs typeface="Poppins" panose="00000500000000000000" pitchFamily="2" charset="0"/>
            </a:rPr>
            <a:t>51%</a:t>
          </a:r>
        </a:p>
      </xdr:txBody>
    </xdr:sp>
    <xdr:clientData/>
  </xdr:twoCellAnchor>
  <xdr:twoCellAnchor>
    <xdr:from>
      <xdr:col>7</xdr:col>
      <xdr:colOff>2031040</xdr:colOff>
      <xdr:row>13</xdr:row>
      <xdr:rowOff>105856</xdr:rowOff>
    </xdr:from>
    <xdr:to>
      <xdr:col>8</xdr:col>
      <xdr:colOff>388167</xdr:colOff>
      <xdr:row>14</xdr:row>
      <xdr:rowOff>133472</xdr:rowOff>
    </xdr:to>
    <xdr:sp macro="" textlink="">
      <xdr:nvSpPr>
        <xdr:cNvPr id="48" name="CaixaDeTexto 124">
          <a:extLst>
            <a:ext uri="{FF2B5EF4-FFF2-40B4-BE49-F238E27FC236}">
              <a16:creationId xmlns:a16="http://schemas.microsoft.com/office/drawing/2014/main" id="{9A41D986-09A6-4335-9036-B74D954AB6ED}"/>
            </a:ext>
          </a:extLst>
        </xdr:cNvPr>
        <xdr:cNvSpPr txBox="1"/>
      </xdr:nvSpPr>
      <xdr:spPr>
        <a:xfrm>
          <a:off x="12060865" y="2458531"/>
          <a:ext cx="538352"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1688936</xdr:colOff>
      <xdr:row>17</xdr:row>
      <xdr:rowOff>49182</xdr:rowOff>
    </xdr:from>
    <xdr:to>
      <xdr:col>1</xdr:col>
      <xdr:colOff>2469286</xdr:colOff>
      <xdr:row>19</xdr:row>
      <xdr:rowOff>7632</xdr:rowOff>
    </xdr:to>
    <xdr:sp macro="" textlink="">
      <xdr:nvSpPr>
        <xdr:cNvPr id="49" name="Rectangle 37">
          <a:extLst>
            <a:ext uri="{FF2B5EF4-FFF2-40B4-BE49-F238E27FC236}">
              <a16:creationId xmlns:a16="http://schemas.microsoft.com/office/drawing/2014/main" id="{AA1F44D6-E922-4EAF-97B7-68D05043C1A5}"/>
            </a:ext>
          </a:extLst>
        </xdr:cNvPr>
        <xdr:cNvSpPr/>
      </xdr:nvSpPr>
      <xdr:spPr>
        <a:xfrm>
          <a:off x="1869911" y="3125757"/>
          <a:ext cx="78035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4</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2631753</xdr:colOff>
      <xdr:row>17</xdr:row>
      <xdr:rowOff>49182</xdr:rowOff>
    </xdr:from>
    <xdr:to>
      <xdr:col>2</xdr:col>
      <xdr:colOff>116453</xdr:colOff>
      <xdr:row>19</xdr:row>
      <xdr:rowOff>7632</xdr:rowOff>
    </xdr:to>
    <xdr:sp macro="" textlink="">
      <xdr:nvSpPr>
        <xdr:cNvPr id="50" name="Rectangle 37">
          <a:extLst>
            <a:ext uri="{FF2B5EF4-FFF2-40B4-BE49-F238E27FC236}">
              <a16:creationId xmlns:a16="http://schemas.microsoft.com/office/drawing/2014/main" id="{AFCA27F2-2694-4704-A248-B2914D44D06F}"/>
            </a:ext>
          </a:extLst>
        </xdr:cNvPr>
        <xdr:cNvSpPr/>
      </xdr:nvSpPr>
      <xdr:spPr>
        <a:xfrm>
          <a:off x="2812728" y="3125757"/>
          <a:ext cx="78035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Assuruá 5</a:t>
          </a:r>
        </a:p>
        <a:p>
          <a:pPr algn="ct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2</xdr:col>
      <xdr:colOff>275746</xdr:colOff>
      <xdr:row>17</xdr:row>
      <xdr:rowOff>49182</xdr:rowOff>
    </xdr:from>
    <xdr:to>
      <xdr:col>2</xdr:col>
      <xdr:colOff>1049746</xdr:colOff>
      <xdr:row>19</xdr:row>
      <xdr:rowOff>7632</xdr:rowOff>
    </xdr:to>
    <xdr:sp macro="" textlink="">
      <xdr:nvSpPr>
        <xdr:cNvPr id="51" name="Rectangle 37">
          <a:extLst>
            <a:ext uri="{FF2B5EF4-FFF2-40B4-BE49-F238E27FC236}">
              <a16:creationId xmlns:a16="http://schemas.microsoft.com/office/drawing/2014/main" id="{D7CB9C9C-22AA-4469-8D6C-60382A77C814}"/>
            </a:ext>
          </a:extLst>
        </xdr:cNvPr>
        <xdr:cNvSpPr/>
      </xdr:nvSpPr>
      <xdr:spPr>
        <a:xfrm>
          <a:off x="3752371" y="3125757"/>
          <a:ext cx="77400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Other</a:t>
          </a:r>
          <a:r>
            <a:rPr lang="pt-BR" sz="700" baseline="0">
              <a:solidFill>
                <a:schemeClr val="tx2"/>
              </a:solidFill>
              <a:latin typeface="Poppins" panose="00000500000000000000" pitchFamily="2" charset="0"/>
              <a:cs typeface="Poppins" panose="00000500000000000000" pitchFamily="2" charset="0"/>
            </a:rPr>
            <a:t> Projects</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638366</xdr:colOff>
      <xdr:row>16</xdr:row>
      <xdr:rowOff>142211</xdr:rowOff>
    </xdr:from>
    <xdr:to>
      <xdr:col>3</xdr:col>
      <xdr:colOff>47091</xdr:colOff>
      <xdr:row>19</xdr:row>
      <xdr:rowOff>84228</xdr:rowOff>
    </xdr:to>
    <xdr:sp macro="" textlink="">
      <xdr:nvSpPr>
        <xdr:cNvPr id="52" name="Retângulo 45">
          <a:extLst>
            <a:ext uri="{FF2B5EF4-FFF2-40B4-BE49-F238E27FC236}">
              <a16:creationId xmlns:a16="http://schemas.microsoft.com/office/drawing/2014/main" id="{02F6F9D2-DB49-431F-9CF3-0DCF8F3848B0}"/>
            </a:ext>
          </a:extLst>
        </xdr:cNvPr>
        <xdr:cNvSpPr/>
      </xdr:nvSpPr>
      <xdr:spPr>
        <a:xfrm>
          <a:off x="819341" y="3037811"/>
          <a:ext cx="3809275" cy="484942"/>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1</xdr:col>
      <xdr:colOff>2543003</xdr:colOff>
      <xdr:row>15</xdr:row>
      <xdr:rowOff>142289</xdr:rowOff>
    </xdr:from>
    <xdr:to>
      <xdr:col>1</xdr:col>
      <xdr:colOff>2543004</xdr:colOff>
      <xdr:row>16</xdr:row>
      <xdr:rowOff>145386</xdr:rowOff>
    </xdr:to>
    <xdr:cxnSp macro="">
      <xdr:nvCxnSpPr>
        <xdr:cNvPr id="53" name="Conector de Seta Reta 46">
          <a:extLst>
            <a:ext uri="{FF2B5EF4-FFF2-40B4-BE49-F238E27FC236}">
              <a16:creationId xmlns:a16="http://schemas.microsoft.com/office/drawing/2014/main" id="{4D04BB1A-A575-4B9E-B15E-5BB8C8207108}"/>
            </a:ext>
          </a:extLst>
        </xdr:cNvPr>
        <xdr:cNvCxnSpPr>
          <a:stCxn id="13" idx="2"/>
          <a:endCxn id="52" idx="0"/>
        </xdr:cNvCxnSpPr>
      </xdr:nvCxnSpPr>
      <xdr:spPr>
        <a:xfrm>
          <a:off x="2723978" y="2856914"/>
          <a:ext cx="1" cy="184072"/>
        </a:xfrm>
        <a:prstGeom prst="straightConnector1">
          <a:avLst/>
        </a:prstGeom>
        <a:noFill/>
        <a:ln w="9525" cap="flat" cmpd="sng" algn="ctr">
          <a:solidFill>
            <a:schemeClr val="tx2"/>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2507917</xdr:colOff>
      <xdr:row>15</xdr:row>
      <xdr:rowOff>128655</xdr:rowOff>
    </xdr:from>
    <xdr:to>
      <xdr:col>2</xdr:col>
      <xdr:colOff>224914</xdr:colOff>
      <xdr:row>16</xdr:row>
      <xdr:rowOff>153096</xdr:rowOff>
    </xdr:to>
    <xdr:sp macro="" textlink="">
      <xdr:nvSpPr>
        <xdr:cNvPr id="54" name="CaixaDeTexto 131">
          <a:extLst>
            <a:ext uri="{FF2B5EF4-FFF2-40B4-BE49-F238E27FC236}">
              <a16:creationId xmlns:a16="http://schemas.microsoft.com/office/drawing/2014/main" id="{6B3B3E8E-30A8-4B57-A140-1D2C16D63DB2}"/>
            </a:ext>
          </a:extLst>
        </xdr:cNvPr>
        <xdr:cNvSpPr txBox="1"/>
      </xdr:nvSpPr>
      <xdr:spPr>
        <a:xfrm>
          <a:off x="2685717" y="2840105"/>
          <a:ext cx="707847" cy="208591"/>
        </a:xfrm>
        <a:prstGeom prst="rect">
          <a:avLst/>
        </a:prstGeom>
        <a:noFill/>
        <a:ln>
          <a:noFill/>
        </a:ln>
        <a:effectLst/>
      </xdr:spPr>
      <xdr:txBody>
        <a:bodyPr wrap="square" rtlCol="0">
          <a:no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100%</a:t>
          </a:r>
        </a:p>
      </xdr:txBody>
    </xdr:sp>
    <xdr:clientData/>
  </xdr:twoCellAnchor>
  <xdr:twoCellAnchor>
    <xdr:from>
      <xdr:col>1</xdr:col>
      <xdr:colOff>752469</xdr:colOff>
      <xdr:row>17</xdr:row>
      <xdr:rowOff>46007</xdr:rowOff>
    </xdr:from>
    <xdr:to>
      <xdr:col>1</xdr:col>
      <xdr:colOff>1526469</xdr:colOff>
      <xdr:row>19</xdr:row>
      <xdr:rowOff>10807</xdr:rowOff>
    </xdr:to>
    <xdr:sp macro="" textlink="">
      <xdr:nvSpPr>
        <xdr:cNvPr id="55" name="Rectangle 37">
          <a:extLst>
            <a:ext uri="{FF2B5EF4-FFF2-40B4-BE49-F238E27FC236}">
              <a16:creationId xmlns:a16="http://schemas.microsoft.com/office/drawing/2014/main" id="{3330D6DC-490E-4C2A-90FB-AF9028FEE7E1}"/>
            </a:ext>
          </a:extLst>
        </xdr:cNvPr>
        <xdr:cNvSpPr/>
      </xdr:nvSpPr>
      <xdr:spPr>
        <a:xfrm>
          <a:off x="933444" y="3122582"/>
          <a:ext cx="774000" cy="32675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Goodnight 1 </a:t>
          </a:r>
          <a:r>
            <a:rPr lang="pt-BR" sz="600">
              <a:solidFill>
                <a:schemeClr val="tx2"/>
              </a:solidFill>
              <a:latin typeface="Poppins" panose="00000500000000000000" pitchFamily="2" charset="0"/>
              <a:cs typeface="Poppins" panose="00000500000000000000" pitchFamily="2" charset="0"/>
            </a:rPr>
            <a:t>(Operational)</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1</xdr:col>
      <xdr:colOff>305121</xdr:colOff>
      <xdr:row>13</xdr:row>
      <xdr:rowOff>145018</xdr:rowOff>
    </xdr:from>
    <xdr:to>
      <xdr:col>1</xdr:col>
      <xdr:colOff>1068239</xdr:colOff>
      <xdr:row>15</xdr:row>
      <xdr:rowOff>103468</xdr:rowOff>
    </xdr:to>
    <xdr:sp macro="" textlink="">
      <xdr:nvSpPr>
        <xdr:cNvPr id="56" name="Rectangle 37">
          <a:extLst>
            <a:ext uri="{FF2B5EF4-FFF2-40B4-BE49-F238E27FC236}">
              <a16:creationId xmlns:a16="http://schemas.microsoft.com/office/drawing/2014/main" id="{002D8441-220D-466E-8C90-1946F0024BB3}"/>
            </a:ext>
          </a:extLst>
        </xdr:cNvPr>
        <xdr:cNvSpPr/>
      </xdr:nvSpPr>
      <xdr:spPr>
        <a:xfrm>
          <a:off x="486096" y="2497693"/>
          <a:ext cx="763118"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DG Investments</a:t>
          </a:r>
        </a:p>
      </xdr:txBody>
    </xdr:sp>
    <xdr:clientData/>
  </xdr:twoCellAnchor>
  <xdr:twoCellAnchor>
    <xdr:from>
      <xdr:col>1</xdr:col>
      <xdr:colOff>219360</xdr:colOff>
      <xdr:row>13</xdr:row>
      <xdr:rowOff>54574</xdr:rowOff>
    </xdr:from>
    <xdr:to>
      <xdr:col>1</xdr:col>
      <xdr:colOff>1154001</xdr:colOff>
      <xdr:row>16</xdr:row>
      <xdr:rowOff>6588</xdr:rowOff>
    </xdr:to>
    <xdr:sp macro="" textlink="">
      <xdr:nvSpPr>
        <xdr:cNvPr id="57" name="Retângulo 45">
          <a:extLst>
            <a:ext uri="{FF2B5EF4-FFF2-40B4-BE49-F238E27FC236}">
              <a16:creationId xmlns:a16="http://schemas.microsoft.com/office/drawing/2014/main" id="{DEF04075-7CE0-4ED5-A387-9B9B404DB22A}"/>
            </a:ext>
          </a:extLst>
        </xdr:cNvPr>
        <xdr:cNvSpPr/>
      </xdr:nvSpPr>
      <xdr:spPr>
        <a:xfrm>
          <a:off x="397160" y="2407249"/>
          <a:ext cx="934641" cy="498114"/>
        </a:xfrm>
        <a:prstGeom prst="rect">
          <a:avLst/>
        </a:prstGeom>
        <a:noFill/>
        <a:ln w="3175" cap="flat" cmpd="sng" algn="ctr">
          <a:solidFill>
            <a:schemeClr val="tx2"/>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1600">
            <a:solidFill>
              <a:srgbClr val="26395F"/>
            </a:solidFill>
            <a:latin typeface="Poppins" panose="00000500000000000000" pitchFamily="2" charset="0"/>
            <a:cs typeface="Poppins" panose="00000500000000000000" pitchFamily="2" charset="0"/>
          </a:endParaRPr>
        </a:p>
      </xdr:txBody>
    </xdr:sp>
    <xdr:clientData/>
  </xdr:twoCellAnchor>
  <xdr:twoCellAnchor>
    <xdr:from>
      <xdr:col>9</xdr:col>
      <xdr:colOff>149509</xdr:colOff>
      <xdr:row>22</xdr:row>
      <xdr:rowOff>144327</xdr:rowOff>
    </xdr:from>
    <xdr:to>
      <xdr:col>10</xdr:col>
      <xdr:colOff>316659</xdr:colOff>
      <xdr:row>24</xdr:row>
      <xdr:rowOff>102777</xdr:rowOff>
    </xdr:to>
    <xdr:sp macro="" textlink="">
      <xdr:nvSpPr>
        <xdr:cNvPr id="58" name="Rectangle 37">
          <a:extLst>
            <a:ext uri="{FF2B5EF4-FFF2-40B4-BE49-F238E27FC236}">
              <a16:creationId xmlns:a16="http://schemas.microsoft.com/office/drawing/2014/main" id="{5AE32A03-0731-4898-9592-9E079884034E}"/>
            </a:ext>
          </a:extLst>
        </xdr:cNvPr>
        <xdr:cNvSpPr/>
      </xdr:nvSpPr>
      <xdr:spPr>
        <a:xfrm>
          <a:off x="12970159" y="4125777"/>
          <a:ext cx="776750" cy="320400"/>
        </a:xfrm>
        <a:prstGeom prst="rect">
          <a:avLst/>
        </a:prstGeom>
        <a:solidFill>
          <a:schemeClr val="accent2"/>
        </a:solidFill>
        <a:ln w="9525" cap="flat" cmpd="sng" algn="ctr">
          <a:solidFill>
            <a:schemeClr val="tx2"/>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700">
              <a:solidFill>
                <a:schemeClr val="tx2"/>
              </a:solidFill>
              <a:latin typeface="Poppins" panose="00000500000000000000" pitchFamily="2" charset="0"/>
              <a:cs typeface="Poppins" panose="00000500000000000000" pitchFamily="2" charset="0"/>
            </a:rPr>
            <a:t>VDB 1, 2</a:t>
          </a:r>
          <a:r>
            <a:rPr lang="pt-BR" sz="700" baseline="0">
              <a:solidFill>
                <a:schemeClr val="tx2"/>
              </a:solidFill>
              <a:latin typeface="Poppins" panose="00000500000000000000" pitchFamily="2" charset="0"/>
              <a:cs typeface="Poppins" panose="00000500000000000000" pitchFamily="2" charset="0"/>
            </a:rPr>
            <a:t> and 3</a:t>
          </a:r>
          <a:endParaRPr lang="pt-BR" sz="700">
            <a:solidFill>
              <a:schemeClr val="tx2"/>
            </a:solidFill>
            <a:latin typeface="Poppins" panose="00000500000000000000" pitchFamily="2" charset="0"/>
            <a:cs typeface="Poppins" panose="00000500000000000000" pitchFamily="2" charset="0"/>
          </a:endParaRPr>
        </a:p>
      </xdr:txBody>
    </xdr:sp>
    <xdr:clientData/>
  </xdr:twoCellAnchor>
  <xdr:twoCellAnchor>
    <xdr:from>
      <xdr:col>2</xdr:col>
      <xdr:colOff>0</xdr:colOff>
      <xdr:row>0</xdr:row>
      <xdr:rowOff>0</xdr:rowOff>
    </xdr:from>
    <xdr:to>
      <xdr:col>3</xdr:col>
      <xdr:colOff>311150</xdr:colOff>
      <xdr:row>4</xdr:row>
      <xdr:rowOff>153987</xdr:rowOff>
    </xdr:to>
    <xdr:grpSp>
      <xdr:nvGrpSpPr>
        <xdr:cNvPr id="75" name="Group 74">
          <a:hlinkClick xmlns:r="http://schemas.openxmlformats.org/officeDocument/2006/relationships" r:id="rId2"/>
          <a:extLst>
            <a:ext uri="{FF2B5EF4-FFF2-40B4-BE49-F238E27FC236}">
              <a16:creationId xmlns:a16="http://schemas.microsoft.com/office/drawing/2014/main" id="{DB3F5D44-81BA-46A5-834E-0574E619DFAC}"/>
            </a:ext>
          </a:extLst>
        </xdr:cNvPr>
        <xdr:cNvGrpSpPr/>
      </xdr:nvGrpSpPr>
      <xdr:grpSpPr>
        <a:xfrm>
          <a:off x="3324225" y="0"/>
          <a:ext cx="1358900" cy="877887"/>
          <a:chOff x="2819389" y="0"/>
          <a:chExt cx="1400175" cy="877887"/>
        </a:xfrm>
      </xdr:grpSpPr>
      <xdr:sp macro="" textlink="">
        <xdr:nvSpPr>
          <xdr:cNvPr id="76" name="Shape">
            <a:extLst>
              <a:ext uri="{FF2B5EF4-FFF2-40B4-BE49-F238E27FC236}">
                <a16:creationId xmlns:a16="http://schemas.microsoft.com/office/drawing/2014/main" id="{7BC8EA8D-1631-93EF-519E-C8ED1CDA49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77" name="TextBox 76">
            <a:extLst>
              <a:ext uri="{FF2B5EF4-FFF2-40B4-BE49-F238E27FC236}">
                <a16:creationId xmlns:a16="http://schemas.microsoft.com/office/drawing/2014/main" id="{F3D48B9F-1EDD-D768-DF45-75558EFE8B6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5" name="Imagem 8">
          <a:extLst>
            <a:ext uri="{FF2B5EF4-FFF2-40B4-BE49-F238E27FC236}">
              <a16:creationId xmlns:a16="http://schemas.microsoft.com/office/drawing/2014/main" id="{13A277B3-BCFF-4B9D-8712-3E6356AB5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4625" y="198438"/>
          <a:ext cx="1911350" cy="463995"/>
        </a:xfrm>
        <a:prstGeom prst="rect">
          <a:avLst/>
        </a:prstGeom>
      </xdr:spPr>
    </xdr:pic>
    <xdr:clientData/>
  </xdr:twoCellAnchor>
  <xdr:twoCellAnchor>
    <xdr:from>
      <xdr:col>1</xdr:col>
      <xdr:colOff>2635250</xdr:colOff>
      <xdr:row>0</xdr:row>
      <xdr:rowOff>0</xdr:rowOff>
    </xdr:from>
    <xdr:to>
      <xdr:col>2</xdr:col>
      <xdr:colOff>1054100</xdr:colOff>
      <xdr:row>4</xdr:row>
      <xdr:rowOff>153987</xdr:rowOff>
    </xdr:to>
    <xdr:grpSp>
      <xdr:nvGrpSpPr>
        <xdr:cNvPr id="2" name="Group 1">
          <a:hlinkClick xmlns:r="http://schemas.openxmlformats.org/officeDocument/2006/relationships" r:id="rId2"/>
          <a:extLst>
            <a:ext uri="{FF2B5EF4-FFF2-40B4-BE49-F238E27FC236}">
              <a16:creationId xmlns:a16="http://schemas.microsoft.com/office/drawing/2014/main" id="{B9CF73E4-356D-42EE-BAAA-488692911788}"/>
            </a:ext>
          </a:extLst>
        </xdr:cNvPr>
        <xdr:cNvGrpSpPr/>
      </xdr:nvGrpSpPr>
      <xdr:grpSpPr>
        <a:xfrm>
          <a:off x="2806700" y="0"/>
          <a:ext cx="1257300" cy="877887"/>
          <a:chOff x="2819389" y="0"/>
          <a:chExt cx="1400175" cy="877887"/>
        </a:xfrm>
      </xdr:grpSpPr>
      <xdr:sp macro="" textlink="">
        <xdr:nvSpPr>
          <xdr:cNvPr id="3" name="Shape">
            <a:extLst>
              <a:ext uri="{FF2B5EF4-FFF2-40B4-BE49-F238E27FC236}">
                <a16:creationId xmlns:a16="http://schemas.microsoft.com/office/drawing/2014/main" id="{F41C316E-008F-82F9-3CCF-6A8CDF278A92}"/>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4" name="TextBox 3">
            <a:extLst>
              <a:ext uri="{FF2B5EF4-FFF2-40B4-BE49-F238E27FC236}">
                <a16:creationId xmlns:a16="http://schemas.microsoft.com/office/drawing/2014/main" id="{B3CFA09E-FC32-E9BC-34CD-BF2286215E6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1913255</xdr:colOff>
      <xdr:row>3</xdr:row>
      <xdr:rowOff>103315</xdr:rowOff>
    </xdr:to>
    <xdr:pic>
      <xdr:nvPicPr>
        <xdr:cNvPr id="2" name="Imagem 8">
          <a:extLst>
            <a:ext uri="{FF2B5EF4-FFF2-40B4-BE49-F238E27FC236}">
              <a16:creationId xmlns:a16="http://schemas.microsoft.com/office/drawing/2014/main" id="{D5FA2DBE-E726-40A1-A8C1-80FC86EC07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editAs="oneCell">
    <xdr:from>
      <xdr:col>1</xdr:col>
      <xdr:colOff>4248150</xdr:colOff>
      <xdr:row>3</xdr:row>
      <xdr:rowOff>109153</xdr:rowOff>
    </xdr:from>
    <xdr:to>
      <xdr:col>10</xdr:col>
      <xdr:colOff>2572</xdr:colOff>
      <xdr:row>25</xdr:row>
      <xdr:rowOff>15240</xdr:rowOff>
    </xdr:to>
    <xdr:pic>
      <xdr:nvPicPr>
        <xdr:cNvPr id="8" name="Picture 7">
          <a:extLst>
            <a:ext uri="{FF2B5EF4-FFF2-40B4-BE49-F238E27FC236}">
              <a16:creationId xmlns:a16="http://schemas.microsoft.com/office/drawing/2014/main" id="{F716A9FE-4E07-9A33-6E12-C3D6F9AF998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29125" y="652078"/>
          <a:ext cx="6009037" cy="5186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1914525</xdr:colOff>
      <xdr:row>3</xdr:row>
      <xdr:rowOff>102045</xdr:rowOff>
    </xdr:to>
    <xdr:pic>
      <xdr:nvPicPr>
        <xdr:cNvPr id="2" name="Imagem 8">
          <a:extLst>
            <a:ext uri="{FF2B5EF4-FFF2-40B4-BE49-F238E27FC236}">
              <a16:creationId xmlns:a16="http://schemas.microsoft.com/office/drawing/2014/main" id="{2D934C60-5AA1-4A06-A635-7D75319F46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73520"/>
        </a:xfrm>
        <a:prstGeom prst="rect">
          <a:avLst/>
        </a:prstGeom>
      </xdr:spPr>
    </xdr:pic>
    <xdr:clientData/>
  </xdr:twoCellAnchor>
  <xdr:twoCellAnchor>
    <xdr:from>
      <xdr:col>1</xdr:col>
      <xdr:colOff>2635250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592E730-D10F-4E3D-B013-8FDE597E407D}"/>
            </a:ext>
          </a:extLst>
        </xdr:cNvPr>
        <xdr:cNvGrpSpPr/>
      </xdr:nvGrpSpPr>
      <xdr:grpSpPr>
        <a:xfrm>
          <a:off x="2254250" y="0"/>
          <a:ext cx="1019175" cy="877887"/>
          <a:chOff x="2819389" y="0"/>
          <a:chExt cx="1400175" cy="877887"/>
        </a:xfrm>
      </xdr:grpSpPr>
      <xdr:sp macro="" textlink="">
        <xdr:nvSpPr>
          <xdr:cNvPr id="4" name="Shape">
            <a:extLst>
              <a:ext uri="{FF2B5EF4-FFF2-40B4-BE49-F238E27FC236}">
                <a16:creationId xmlns:a16="http://schemas.microsoft.com/office/drawing/2014/main" id="{3D66DB36-3E1F-D54F-3FC8-0E2104885A58}"/>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5456996-AF4F-0991-20A9-959C4CF428B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F7D1875F-E389-4B9F-A89F-34C7EF2DD2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1057275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E3BC892F-A627-4FCC-B4D7-54ED78DB23B1}"/>
            </a:ext>
          </a:extLst>
        </xdr:cNvPr>
        <xdr:cNvGrpSpPr/>
      </xdr:nvGrpSpPr>
      <xdr:grpSpPr>
        <a:xfrm>
          <a:off x="2800350" y="0"/>
          <a:ext cx="1266825" cy="877887"/>
          <a:chOff x="2819389" y="0"/>
          <a:chExt cx="1400175" cy="877887"/>
        </a:xfrm>
      </xdr:grpSpPr>
      <xdr:sp macro="" textlink="">
        <xdr:nvSpPr>
          <xdr:cNvPr id="4" name="Shape">
            <a:extLst>
              <a:ext uri="{FF2B5EF4-FFF2-40B4-BE49-F238E27FC236}">
                <a16:creationId xmlns:a16="http://schemas.microsoft.com/office/drawing/2014/main" id="{C1705696-E1FD-BEEC-DC95-89465621AE77}"/>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61F3BE94-5473-53CC-C0DD-F0380EC7CD55}"/>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8DDE9379-BBC6-45DC-BEBC-881140C08B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ABEED2C-0E85-4798-B192-EA2670B633DE}"/>
            </a:ext>
          </a:extLst>
        </xdr:cNvPr>
        <xdr:cNvGrpSpPr/>
      </xdr:nvGrpSpPr>
      <xdr:grpSpPr>
        <a:xfrm>
          <a:off x="2800350" y="0"/>
          <a:ext cx="1263650" cy="877887"/>
          <a:chOff x="2819389" y="0"/>
          <a:chExt cx="1400175" cy="877887"/>
        </a:xfrm>
      </xdr:grpSpPr>
      <xdr:sp macro="" textlink="">
        <xdr:nvSpPr>
          <xdr:cNvPr id="4" name="Shape">
            <a:extLst>
              <a:ext uri="{FF2B5EF4-FFF2-40B4-BE49-F238E27FC236}">
                <a16:creationId xmlns:a16="http://schemas.microsoft.com/office/drawing/2014/main" id="{9CE90299-3D69-7461-2DBE-6BBC2A478B7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739E2822-EB89-164E-8DBB-3382DB35E09D}"/>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2" name="Imagem 8">
          <a:extLst>
            <a:ext uri="{FF2B5EF4-FFF2-40B4-BE49-F238E27FC236}">
              <a16:creationId xmlns:a16="http://schemas.microsoft.com/office/drawing/2014/main" id="{722E8604-6039-4EB3-AD8E-08C8B3A7E9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DAB0E581-00DF-4D97-B903-036C83B41451}"/>
            </a:ext>
          </a:extLst>
        </xdr:cNvPr>
        <xdr:cNvGrpSpPr/>
      </xdr:nvGrpSpPr>
      <xdr:grpSpPr>
        <a:xfrm>
          <a:off x="2800350" y="0"/>
          <a:ext cx="1263650" cy="877887"/>
          <a:chOff x="2819389" y="0"/>
          <a:chExt cx="1400175" cy="877887"/>
        </a:xfrm>
      </xdr:grpSpPr>
      <xdr:sp macro="" textlink="">
        <xdr:nvSpPr>
          <xdr:cNvPr id="4" name="Shape">
            <a:extLst>
              <a:ext uri="{FF2B5EF4-FFF2-40B4-BE49-F238E27FC236}">
                <a16:creationId xmlns:a16="http://schemas.microsoft.com/office/drawing/2014/main" id="{75409B8C-D8C3-4AE8-B853-EFA45B2D864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9FC29F3C-F734-8F2F-EAB0-9CC7B62AC443}"/>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DB09584F-6751-474C-83F7-DBA562204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1057275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09174BE9-ED54-44A6-A2D6-ED348C09A836}"/>
            </a:ext>
          </a:extLst>
        </xdr:cNvPr>
        <xdr:cNvGrpSpPr/>
      </xdr:nvGrpSpPr>
      <xdr:grpSpPr>
        <a:xfrm>
          <a:off x="2800350" y="0"/>
          <a:ext cx="1266825" cy="877887"/>
          <a:chOff x="2819389" y="0"/>
          <a:chExt cx="1400175" cy="877887"/>
        </a:xfrm>
      </xdr:grpSpPr>
      <xdr:sp macro="" textlink="">
        <xdr:nvSpPr>
          <xdr:cNvPr id="4" name="Shape">
            <a:extLst>
              <a:ext uri="{FF2B5EF4-FFF2-40B4-BE49-F238E27FC236}">
                <a16:creationId xmlns:a16="http://schemas.microsoft.com/office/drawing/2014/main" id="{34937345-3A26-294A-6785-7A52A3DAC50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DDBF14A1-325E-FA06-6246-77C98B85FAE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27C5F788-250F-41FD-A608-22F9C1D144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4695931A-D34C-404E-BDA6-BEC18A218DFC}"/>
            </a:ext>
          </a:extLst>
        </xdr:cNvPr>
        <xdr:cNvGrpSpPr/>
      </xdr:nvGrpSpPr>
      <xdr:grpSpPr>
        <a:xfrm>
          <a:off x="2800350" y="0"/>
          <a:ext cx="1263650" cy="877887"/>
          <a:chOff x="2819389" y="0"/>
          <a:chExt cx="1400175" cy="877887"/>
        </a:xfrm>
      </xdr:grpSpPr>
      <xdr:sp macro="" textlink="">
        <xdr:nvSpPr>
          <xdr:cNvPr id="4" name="Shape">
            <a:extLst>
              <a:ext uri="{FF2B5EF4-FFF2-40B4-BE49-F238E27FC236}">
                <a16:creationId xmlns:a16="http://schemas.microsoft.com/office/drawing/2014/main" id="{9248A252-7854-D579-8691-58E8663FB52D}"/>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38BE078A-EE94-EC0E-282D-2668B34F7D6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1920240</xdr:colOff>
      <xdr:row>3</xdr:row>
      <xdr:rowOff>94425</xdr:rowOff>
    </xdr:to>
    <xdr:pic>
      <xdr:nvPicPr>
        <xdr:cNvPr id="2" name="Imagem 8">
          <a:extLst>
            <a:ext uri="{FF2B5EF4-FFF2-40B4-BE49-F238E27FC236}">
              <a16:creationId xmlns:a16="http://schemas.microsoft.com/office/drawing/2014/main" id="{1B464C84-AEED-4F37-98C0-E8F7E638E2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609600" y="184150"/>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4" name="Group 3">
          <a:hlinkClick xmlns:r="http://schemas.openxmlformats.org/officeDocument/2006/relationships" r:id="rId2"/>
          <a:extLst>
            <a:ext uri="{FF2B5EF4-FFF2-40B4-BE49-F238E27FC236}">
              <a16:creationId xmlns:a16="http://schemas.microsoft.com/office/drawing/2014/main" id="{E291F2A4-2A86-4B78-8507-37ABF861F453}"/>
            </a:ext>
          </a:extLst>
        </xdr:cNvPr>
        <xdr:cNvGrpSpPr/>
      </xdr:nvGrpSpPr>
      <xdr:grpSpPr>
        <a:xfrm>
          <a:off x="2800350" y="0"/>
          <a:ext cx="1273175" cy="877887"/>
          <a:chOff x="2819389" y="0"/>
          <a:chExt cx="1400175" cy="877887"/>
        </a:xfrm>
      </xdr:grpSpPr>
      <xdr:sp macro="" textlink="">
        <xdr:nvSpPr>
          <xdr:cNvPr id="5" name="Shape">
            <a:extLst>
              <a:ext uri="{FF2B5EF4-FFF2-40B4-BE49-F238E27FC236}">
                <a16:creationId xmlns:a16="http://schemas.microsoft.com/office/drawing/2014/main" id="{9FDB3974-515D-0330-B6EC-9AD8F3C7A09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6" name="TextBox 5">
            <a:extLst>
              <a:ext uri="{FF2B5EF4-FFF2-40B4-BE49-F238E27FC236}">
                <a16:creationId xmlns:a16="http://schemas.microsoft.com/office/drawing/2014/main" id="{C8285E60-D6C8-A7E0-26B3-4211DF248142}"/>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1911350</xdr:colOff>
      <xdr:row>3</xdr:row>
      <xdr:rowOff>105220</xdr:rowOff>
    </xdr:to>
    <xdr:pic>
      <xdr:nvPicPr>
        <xdr:cNvPr id="6" name="Imagem 8">
          <a:extLst>
            <a:ext uri="{FF2B5EF4-FFF2-40B4-BE49-F238E27FC236}">
              <a16:creationId xmlns:a16="http://schemas.microsoft.com/office/drawing/2014/main" id="{FCC3C865-0ABF-4EA1-8613-C3E54915D2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2563" y="182563"/>
          <a:ext cx="1911350"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5" name="Group 1">
          <a:hlinkClick xmlns:r="http://schemas.openxmlformats.org/officeDocument/2006/relationships" r:id="rId2"/>
          <a:extLst>
            <a:ext uri="{FF2B5EF4-FFF2-40B4-BE49-F238E27FC236}">
              <a16:creationId xmlns:a16="http://schemas.microsoft.com/office/drawing/2014/main" id="{04BAD34F-CFD3-4770-A20A-342A41BBD610}"/>
            </a:ext>
          </a:extLst>
        </xdr:cNvPr>
        <xdr:cNvGrpSpPr/>
      </xdr:nvGrpSpPr>
      <xdr:grpSpPr>
        <a:xfrm>
          <a:off x="2800350" y="0"/>
          <a:ext cx="1270000" cy="877887"/>
          <a:chOff x="2819389" y="0"/>
          <a:chExt cx="1400175" cy="877887"/>
        </a:xfrm>
      </xdr:grpSpPr>
      <xdr:sp macro="" textlink="">
        <xdr:nvSpPr>
          <xdr:cNvPr id="7" name="Shape">
            <a:extLst>
              <a:ext uri="{FF2B5EF4-FFF2-40B4-BE49-F238E27FC236}">
                <a16:creationId xmlns:a16="http://schemas.microsoft.com/office/drawing/2014/main" id="{9E17FB6B-7B2D-3F6A-E19E-BCCD75AB8FEC}"/>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8" name="TextBox 3">
            <a:extLst>
              <a:ext uri="{FF2B5EF4-FFF2-40B4-BE49-F238E27FC236}">
                <a16:creationId xmlns:a16="http://schemas.microsoft.com/office/drawing/2014/main" id="{843AE6BA-9DB7-4429-9DE0-161BF81E8D7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1920875</xdr:colOff>
      <xdr:row>3</xdr:row>
      <xdr:rowOff>111570</xdr:rowOff>
    </xdr:to>
    <xdr:pic>
      <xdr:nvPicPr>
        <xdr:cNvPr id="2" name="Imagem 8">
          <a:extLst>
            <a:ext uri="{FF2B5EF4-FFF2-40B4-BE49-F238E27FC236}">
              <a16:creationId xmlns:a16="http://schemas.microsoft.com/office/drawing/2014/main" id="{E418403E-0CB0-41C6-B8D9-8F51785BF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0" y="184150"/>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2D0D30F9-7C88-41A5-813D-E0FC9E564D91}"/>
            </a:ext>
          </a:extLst>
        </xdr:cNvPr>
        <xdr:cNvGrpSpPr/>
      </xdr:nvGrpSpPr>
      <xdr:grpSpPr>
        <a:xfrm>
          <a:off x="2800350" y="0"/>
          <a:ext cx="1270000" cy="877887"/>
          <a:chOff x="2819389" y="0"/>
          <a:chExt cx="1400175" cy="877887"/>
        </a:xfrm>
      </xdr:grpSpPr>
      <xdr:sp macro="" textlink="">
        <xdr:nvSpPr>
          <xdr:cNvPr id="4" name="Shape">
            <a:extLst>
              <a:ext uri="{FF2B5EF4-FFF2-40B4-BE49-F238E27FC236}">
                <a16:creationId xmlns:a16="http://schemas.microsoft.com/office/drawing/2014/main" id="{6DAD5DBE-C534-193D-BBF9-13B126655BB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6B44E3F-40D9-D890-1965-91CDE7828187}"/>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1920240</xdr:colOff>
      <xdr:row>3</xdr:row>
      <xdr:rowOff>94425</xdr:rowOff>
    </xdr:to>
    <xdr:pic>
      <xdr:nvPicPr>
        <xdr:cNvPr id="2" name="Imagem 8">
          <a:extLst>
            <a:ext uri="{FF2B5EF4-FFF2-40B4-BE49-F238E27FC236}">
              <a16:creationId xmlns:a16="http://schemas.microsoft.com/office/drawing/2014/main" id="{B071B34C-9B99-4AC1-B4BB-9E3D014ECF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193BC08B-C0E0-4929-B870-88207523971C}"/>
            </a:ext>
          </a:extLst>
        </xdr:cNvPr>
        <xdr:cNvGrpSpPr/>
      </xdr:nvGrpSpPr>
      <xdr:grpSpPr>
        <a:xfrm>
          <a:off x="2800350" y="0"/>
          <a:ext cx="1263650" cy="877887"/>
          <a:chOff x="2819389" y="0"/>
          <a:chExt cx="1400175" cy="877887"/>
        </a:xfrm>
      </xdr:grpSpPr>
      <xdr:sp macro="" textlink="">
        <xdr:nvSpPr>
          <xdr:cNvPr id="4" name="Shape">
            <a:extLst>
              <a:ext uri="{FF2B5EF4-FFF2-40B4-BE49-F238E27FC236}">
                <a16:creationId xmlns:a16="http://schemas.microsoft.com/office/drawing/2014/main" id="{5CD6B9F8-4130-CDF6-D96D-34D620BA69BB}"/>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1887EEDB-93FC-F8B3-1526-CBE3E135F11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1924685</xdr:colOff>
      <xdr:row>3</xdr:row>
      <xdr:rowOff>97600</xdr:rowOff>
    </xdr:to>
    <xdr:pic>
      <xdr:nvPicPr>
        <xdr:cNvPr id="2" name="Imagem 8">
          <a:extLst>
            <a:ext uri="{FF2B5EF4-FFF2-40B4-BE49-F238E27FC236}">
              <a16:creationId xmlns:a16="http://schemas.microsoft.com/office/drawing/2014/main" id="{FEBE2BFB-09B2-46D2-86E7-9BE9C277E8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1350" cy="467170"/>
        </a:xfrm>
        <a:prstGeom prst="rect">
          <a:avLst/>
        </a:prstGeom>
      </xdr:spPr>
    </xdr:pic>
    <xdr:clientData/>
  </xdr:twoCellAnchor>
  <xdr:twoCellAnchor>
    <xdr:from>
      <xdr:col>1</xdr:col>
      <xdr:colOff>2628900</xdr:colOff>
      <xdr:row>0</xdr:row>
      <xdr:rowOff>0</xdr:rowOff>
    </xdr:from>
    <xdr:to>
      <xdr:col>2</xdr:col>
      <xdr:colOff>1054100</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06140B3E-7583-4FF8-A6DE-6061B96AA8ED}"/>
            </a:ext>
          </a:extLst>
        </xdr:cNvPr>
        <xdr:cNvGrpSpPr/>
      </xdr:nvGrpSpPr>
      <xdr:grpSpPr>
        <a:xfrm>
          <a:off x="2800350" y="0"/>
          <a:ext cx="1263650" cy="877887"/>
          <a:chOff x="2819389" y="0"/>
          <a:chExt cx="1400175" cy="877887"/>
        </a:xfrm>
      </xdr:grpSpPr>
      <xdr:sp macro="" textlink="">
        <xdr:nvSpPr>
          <xdr:cNvPr id="4" name="Shape">
            <a:extLst>
              <a:ext uri="{FF2B5EF4-FFF2-40B4-BE49-F238E27FC236}">
                <a16:creationId xmlns:a16="http://schemas.microsoft.com/office/drawing/2014/main" id="{B1351BC4-8C8F-0E7B-B98C-1BF5C023E556}"/>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C2234AF5-9E3B-F676-8A56-78DAFC43C316}"/>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1925320</xdr:colOff>
      <xdr:row>3</xdr:row>
      <xdr:rowOff>93790</xdr:rowOff>
    </xdr:to>
    <xdr:pic>
      <xdr:nvPicPr>
        <xdr:cNvPr id="2" name="Imagem 8">
          <a:extLst>
            <a:ext uri="{FF2B5EF4-FFF2-40B4-BE49-F238E27FC236}">
              <a16:creationId xmlns:a16="http://schemas.microsoft.com/office/drawing/2014/main" id="{B8387967-E477-490E-BD71-2EBD08039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80975" y="180975"/>
          <a:ext cx="1914525" cy="463995"/>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697718E1-922F-4CAC-9E3B-43D44A7BB786}"/>
            </a:ext>
          </a:extLst>
        </xdr:cNvPr>
        <xdr:cNvGrpSpPr/>
      </xdr:nvGrpSpPr>
      <xdr:grpSpPr>
        <a:xfrm>
          <a:off x="2800350" y="0"/>
          <a:ext cx="1270000" cy="877887"/>
          <a:chOff x="2819389" y="0"/>
          <a:chExt cx="1400175" cy="877887"/>
        </a:xfrm>
      </xdr:grpSpPr>
      <xdr:sp macro="" textlink="">
        <xdr:nvSpPr>
          <xdr:cNvPr id="4" name="Shape">
            <a:extLst>
              <a:ext uri="{FF2B5EF4-FFF2-40B4-BE49-F238E27FC236}">
                <a16:creationId xmlns:a16="http://schemas.microsoft.com/office/drawing/2014/main" id="{3C30927B-2FC6-6805-0DF2-6B756666A20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FC41C955-B05B-BF2D-59B3-5D3ABDE1EFB4}"/>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1</xdr:col>
      <xdr:colOff>1924051</xdr:colOff>
      <xdr:row>3</xdr:row>
      <xdr:rowOff>98236</xdr:rowOff>
    </xdr:to>
    <xdr:pic>
      <xdr:nvPicPr>
        <xdr:cNvPr id="2" name="Imagem 8">
          <a:extLst>
            <a:ext uri="{FF2B5EF4-FFF2-40B4-BE49-F238E27FC236}">
              <a16:creationId xmlns:a16="http://schemas.microsoft.com/office/drawing/2014/main" id="{B1546DEF-F79B-47A3-B964-0F9FCD2A28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177801" y="184151"/>
          <a:ext cx="1911350" cy="467170"/>
        </a:xfrm>
        <a:prstGeom prst="rect">
          <a:avLst/>
        </a:prstGeom>
      </xdr:spPr>
    </xdr:pic>
    <xdr:clientData/>
  </xdr:twoCellAnchor>
  <xdr:twoCellAnchor>
    <xdr:from>
      <xdr:col>1</xdr:col>
      <xdr:colOff>2628900</xdr:colOff>
      <xdr:row>0</xdr:row>
      <xdr:rowOff>0</xdr:rowOff>
    </xdr:from>
    <xdr:to>
      <xdr:col>2</xdr:col>
      <xdr:colOff>1050925</xdr:colOff>
      <xdr:row>4</xdr:row>
      <xdr:rowOff>153987</xdr:rowOff>
    </xdr:to>
    <xdr:grpSp>
      <xdr:nvGrpSpPr>
        <xdr:cNvPr id="3" name="Group 2">
          <a:hlinkClick xmlns:r="http://schemas.openxmlformats.org/officeDocument/2006/relationships" r:id="rId2"/>
          <a:extLst>
            <a:ext uri="{FF2B5EF4-FFF2-40B4-BE49-F238E27FC236}">
              <a16:creationId xmlns:a16="http://schemas.microsoft.com/office/drawing/2014/main" id="{BFDC94D5-94AF-45CD-B983-7F5972D9A759}"/>
            </a:ext>
          </a:extLst>
        </xdr:cNvPr>
        <xdr:cNvGrpSpPr/>
      </xdr:nvGrpSpPr>
      <xdr:grpSpPr>
        <a:xfrm>
          <a:off x="2800350" y="0"/>
          <a:ext cx="1270000" cy="877887"/>
          <a:chOff x="2819389" y="0"/>
          <a:chExt cx="1400175" cy="877887"/>
        </a:xfrm>
      </xdr:grpSpPr>
      <xdr:sp macro="" textlink="">
        <xdr:nvSpPr>
          <xdr:cNvPr id="4" name="Shape">
            <a:extLst>
              <a:ext uri="{FF2B5EF4-FFF2-40B4-BE49-F238E27FC236}">
                <a16:creationId xmlns:a16="http://schemas.microsoft.com/office/drawing/2014/main" id="{2642096E-CDB1-F56E-D404-D274615C747F}"/>
              </a:ext>
            </a:extLst>
          </xdr:cNvPr>
          <xdr:cNvSpPr/>
        </xdr:nvSpPr>
        <xdr:spPr>
          <a:xfrm>
            <a:off x="2915399" y="20343"/>
            <a:ext cx="1189133" cy="857544"/>
          </a:xfrm>
          <a:custGeom>
            <a:avLst/>
            <a:gdLst/>
            <a:ahLst/>
            <a:cxnLst>
              <a:cxn ang="0">
                <a:pos x="wd2" y="hd2"/>
              </a:cxn>
              <a:cxn ang="5400000">
                <a:pos x="wd2" y="hd2"/>
              </a:cxn>
              <a:cxn ang="10800000">
                <a:pos x="wd2" y="hd2"/>
              </a:cxn>
              <a:cxn ang="16200000">
                <a:pos x="wd2" y="hd2"/>
              </a:cxn>
            </a:cxnLst>
            <a:rect l="0" t="0" r="r" b="b"/>
            <a:pathLst>
              <a:path w="21600" h="21600" extrusionOk="0">
                <a:moveTo>
                  <a:pt x="21600" y="0"/>
                </a:moveTo>
                <a:lnTo>
                  <a:pt x="0" y="5788"/>
                </a:lnTo>
                <a:lnTo>
                  <a:pt x="0" y="21600"/>
                </a:lnTo>
                <a:lnTo>
                  <a:pt x="21600" y="15812"/>
                </a:lnTo>
                <a:lnTo>
                  <a:pt x="21600" y="0"/>
                </a:lnTo>
                <a:close/>
              </a:path>
            </a:pathLst>
          </a:custGeom>
          <a:solidFill>
            <a:schemeClr val="accent2"/>
          </a:solidFill>
          <a:ln w="50800">
            <a:noFill/>
            <a:miter lim="400000"/>
          </a:ln>
        </xdr:spPr>
        <xdr:txBody>
          <a:bodyPr wrap="square" lIns="0" tIns="0" rIns="0" bIns="0" anchor="b"/>
          <a:lstStyle>
            <a:defPPr>
              <a:defRPr lang="en-US"/>
            </a:defPPr>
            <a:lvl1pPr marL="0" algn="l" defTabSz="914355" rtl="0" eaLnBrk="1" latinLnBrk="0" hangingPunct="1">
              <a:defRPr sz="1800" kern="1200">
                <a:solidFill>
                  <a:schemeClr val="tx1"/>
                </a:solidFill>
                <a:latin typeface="+mn-lt"/>
                <a:ea typeface="+mn-ea"/>
                <a:cs typeface="+mn-cs"/>
              </a:defRPr>
            </a:lvl1pPr>
            <a:lvl2pPr marL="457177" algn="l" defTabSz="914355" rtl="0" eaLnBrk="1" latinLnBrk="0" hangingPunct="1">
              <a:defRPr sz="1800" kern="1200">
                <a:solidFill>
                  <a:schemeClr val="tx1"/>
                </a:solidFill>
                <a:latin typeface="+mn-lt"/>
                <a:ea typeface="+mn-ea"/>
                <a:cs typeface="+mn-cs"/>
              </a:defRPr>
            </a:lvl2pPr>
            <a:lvl3pPr marL="914355" algn="l" defTabSz="914355" rtl="0" eaLnBrk="1" latinLnBrk="0" hangingPunct="1">
              <a:defRPr sz="1800" kern="1200">
                <a:solidFill>
                  <a:schemeClr val="tx1"/>
                </a:solidFill>
                <a:latin typeface="+mn-lt"/>
                <a:ea typeface="+mn-ea"/>
                <a:cs typeface="+mn-cs"/>
              </a:defRPr>
            </a:lvl3pPr>
            <a:lvl4pPr marL="1371532" algn="l" defTabSz="914355" rtl="0" eaLnBrk="1" latinLnBrk="0" hangingPunct="1">
              <a:defRPr sz="1800" kern="1200">
                <a:solidFill>
                  <a:schemeClr val="tx1"/>
                </a:solidFill>
                <a:latin typeface="+mn-lt"/>
                <a:ea typeface="+mn-ea"/>
                <a:cs typeface="+mn-cs"/>
              </a:defRPr>
            </a:lvl4pPr>
            <a:lvl5pPr marL="1828709" algn="l" defTabSz="914355" rtl="0" eaLnBrk="1" latinLnBrk="0" hangingPunct="1">
              <a:defRPr sz="1800" kern="1200">
                <a:solidFill>
                  <a:schemeClr val="tx1"/>
                </a:solidFill>
                <a:latin typeface="+mn-lt"/>
                <a:ea typeface="+mn-ea"/>
                <a:cs typeface="+mn-cs"/>
              </a:defRPr>
            </a:lvl5pPr>
            <a:lvl6pPr marL="2285886" algn="l" defTabSz="914355" rtl="0" eaLnBrk="1" latinLnBrk="0" hangingPunct="1">
              <a:defRPr sz="1800" kern="1200">
                <a:solidFill>
                  <a:schemeClr val="tx1"/>
                </a:solidFill>
                <a:latin typeface="+mn-lt"/>
                <a:ea typeface="+mn-ea"/>
                <a:cs typeface="+mn-cs"/>
              </a:defRPr>
            </a:lvl6pPr>
            <a:lvl7pPr marL="2743063" algn="l" defTabSz="914355" rtl="0" eaLnBrk="1" latinLnBrk="0" hangingPunct="1">
              <a:defRPr sz="1800" kern="1200">
                <a:solidFill>
                  <a:schemeClr val="tx1"/>
                </a:solidFill>
                <a:latin typeface="+mn-lt"/>
                <a:ea typeface="+mn-ea"/>
                <a:cs typeface="+mn-cs"/>
              </a:defRPr>
            </a:lvl7pPr>
            <a:lvl8pPr marL="3200240" algn="l" defTabSz="914355" rtl="0" eaLnBrk="1" latinLnBrk="0" hangingPunct="1">
              <a:defRPr sz="1800" kern="1200">
                <a:solidFill>
                  <a:schemeClr val="tx1"/>
                </a:solidFill>
                <a:latin typeface="+mn-lt"/>
                <a:ea typeface="+mn-ea"/>
                <a:cs typeface="+mn-cs"/>
              </a:defRPr>
            </a:lvl8pPr>
            <a:lvl9pPr marL="3657417" algn="l" defTabSz="914355" rtl="0" eaLnBrk="1" latinLnBrk="0" hangingPunct="1">
              <a:defRPr sz="1800" kern="1200">
                <a:solidFill>
                  <a:schemeClr val="tx1"/>
                </a:solidFill>
                <a:latin typeface="+mn-lt"/>
                <a:ea typeface="+mn-ea"/>
                <a:cs typeface="+mn-cs"/>
              </a:defRPr>
            </a:lvl9pPr>
          </a:lstStyle>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lang="pt-BR" sz="1000" b="0" i="0" u="none" strike="noStrike" kern="0" cap="none" spc="0" normalizeH="0" baseline="0">
              <a:ln>
                <a:noFill/>
              </a:ln>
              <a:solidFill>
                <a:srgbClr val="000000"/>
              </a:solidFill>
              <a:effectLst/>
              <a:uLnTx/>
              <a:uFillTx/>
              <a:latin typeface="Poppins Regular"/>
              <a:cs typeface="Poppins Regular"/>
              <a:sym typeface="Poppins Regular"/>
            </a:endParaRPr>
          </a:p>
          <a:p>
            <a:pPr marL="0" marR="0" lvl="0" indent="0" algn="l" defTabSz="1219169" rtl="0" eaLnBrk="1" fontAlgn="auto" latinLnBrk="0" hangingPunct="0">
              <a:lnSpc>
                <a:spcPct val="110000"/>
              </a:lnSpc>
              <a:spcBef>
                <a:spcPts val="0"/>
              </a:spcBef>
              <a:spcAft>
                <a:spcPts val="0"/>
              </a:spcAft>
              <a:buClrTx/>
              <a:buSzTx/>
              <a:buFontTx/>
              <a:buNone/>
              <a:tabLst/>
              <a:defRPr sz="2000" cap="none" spc="0">
                <a:solidFill>
                  <a:srgbClr val="000000"/>
                </a:solidFill>
                <a:latin typeface="Poppins Regular"/>
                <a:ea typeface="Poppins Regular"/>
                <a:cs typeface="Poppins Regular"/>
                <a:sym typeface="Poppins Regular"/>
              </a:defRPr>
            </a:pPr>
            <a:endParaRPr kumimoji="0" sz="1000" b="0" i="0" u="none" strike="noStrike" kern="0" cap="none" spc="0" normalizeH="0" baseline="0">
              <a:ln>
                <a:noFill/>
              </a:ln>
              <a:solidFill>
                <a:srgbClr val="000000"/>
              </a:solidFill>
              <a:effectLst/>
              <a:uLnTx/>
              <a:uFillTx/>
              <a:latin typeface="Poppins Regular"/>
              <a:cs typeface="Poppins Regular"/>
              <a:sym typeface="Poppins Regular"/>
            </a:endParaRPr>
          </a:p>
        </xdr:txBody>
      </xdr:sp>
      <xdr:sp macro="" textlink="">
        <xdr:nvSpPr>
          <xdr:cNvPr id="5" name="TextBox 4">
            <a:extLst>
              <a:ext uri="{FF2B5EF4-FFF2-40B4-BE49-F238E27FC236}">
                <a16:creationId xmlns:a16="http://schemas.microsoft.com/office/drawing/2014/main" id="{3410BA07-86D9-E35C-3A6E-EE29FDF2AA98}"/>
              </a:ext>
            </a:extLst>
          </xdr:cNvPr>
          <xdr:cNvSpPr txBox="1"/>
        </xdr:nvSpPr>
        <xdr:spPr>
          <a:xfrm>
            <a:off x="2819389" y="0"/>
            <a:ext cx="1400175" cy="835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latin typeface="Serena" pitchFamily="50" charset="0"/>
                <a:ea typeface="Serena" pitchFamily="50" charset="0"/>
                <a:cs typeface="Poppins" panose="00000500000000000000" pitchFamily="2" charset="0"/>
              </a:rPr>
              <a:t>Back to </a:t>
            </a:r>
          </a:p>
          <a:p>
            <a:pPr algn="ctr"/>
            <a:r>
              <a:rPr lang="en-US" sz="1000" b="1">
                <a:latin typeface="Serena" pitchFamily="50" charset="0"/>
                <a:ea typeface="Serena" pitchFamily="50" charset="0"/>
                <a:cs typeface="Poppins" panose="00000500000000000000" pitchFamily="2" charset="0"/>
              </a:rPr>
              <a:t>Summary</a:t>
            </a:r>
          </a:p>
        </xdr:txBody>
      </xdr:sp>
    </xdr:grpSp>
    <xdr:clientData/>
  </xdr:twoCellAnchor>
</xdr:wsDr>
</file>

<file path=xl/theme/theme1.xml><?xml version="1.0" encoding="utf-8"?>
<a:theme xmlns:a="http://schemas.openxmlformats.org/drawingml/2006/main" name="Office Theme">
  <a:themeElements>
    <a:clrScheme name="NewCo">
      <a:dk1>
        <a:srgbClr val="FF5246"/>
      </a:dk1>
      <a:lt1>
        <a:srgbClr val="D23532"/>
      </a:lt1>
      <a:dk2>
        <a:srgbClr val="181818"/>
      </a:dk2>
      <a:lt2>
        <a:srgbClr val="4B4B4B"/>
      </a:lt2>
      <a:accent1>
        <a:srgbClr val="858585"/>
      </a:accent1>
      <a:accent2>
        <a:srgbClr val="EDE9E5"/>
      </a:accent2>
      <a:accent3>
        <a:srgbClr val="32CAA0"/>
      </a:accent3>
      <a:accent4>
        <a:srgbClr val="FFD964"/>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3" Type="http://schemas.openxmlformats.org/officeDocument/2006/relationships/hyperlink" Target="https://data.anbima.com.br/debentures/VDBF12/caracteristicas" TargetMode="External"/><Relationship Id="rId2" Type="http://schemas.openxmlformats.org/officeDocument/2006/relationships/hyperlink" Target="https://data.anbima.com.br/debentures/PRPO12/caracteristicas" TargetMode="External"/><Relationship Id="rId1" Type="http://schemas.openxmlformats.org/officeDocument/2006/relationships/hyperlink" Target="https://data.anbima.com.br/debentures/PRAS11/caracteristicas" TargetMode="External"/><Relationship Id="rId6" Type="http://schemas.openxmlformats.org/officeDocument/2006/relationships/drawing" Target="../drawings/drawing17.xml"/><Relationship Id="rId5" Type="http://schemas.openxmlformats.org/officeDocument/2006/relationships/printerSettings" Target="../printerSettings/printerSettings7.bin"/><Relationship Id="rId4" Type="http://schemas.openxmlformats.org/officeDocument/2006/relationships/hyperlink" Target="https://data.anbima.com.br/debentures/VDBG12/caracteristicas"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3" Type="http://schemas.openxmlformats.org/officeDocument/2006/relationships/hyperlink" Target="https://www2.aneel.gov.br/cedoc/reh20243328ti.pdf" TargetMode="External"/><Relationship Id="rId18" Type="http://schemas.openxmlformats.org/officeDocument/2006/relationships/hyperlink" Target="https://www2.aneel.gov.br/cedoc/reh20243349ti.pdf" TargetMode="External"/><Relationship Id="rId26" Type="http://schemas.openxmlformats.org/officeDocument/2006/relationships/hyperlink" Target="https://www2.aneel.gov.br/cedoc/areh20253482_2.pdf" TargetMode="External"/><Relationship Id="rId3" Type="http://schemas.openxmlformats.org/officeDocument/2006/relationships/hyperlink" Target="https://www2.aneel.gov.br/cedoc/reh20243349ti.pdf" TargetMode="External"/><Relationship Id="rId21" Type="http://schemas.openxmlformats.org/officeDocument/2006/relationships/hyperlink" Target="https://www2.aneel.gov.br/cedoc/reh20233186ti.pdf" TargetMode="External"/><Relationship Id="rId34" Type="http://schemas.openxmlformats.org/officeDocument/2006/relationships/hyperlink" Target="https://www2.aneel.gov.br/cedoc/reh20253435ti.pdf" TargetMode="External"/><Relationship Id="rId7" Type="http://schemas.openxmlformats.org/officeDocument/2006/relationships/hyperlink" Target="https://www2.aneel.gov.br/cedoc/reh20243349ti.pdf" TargetMode="External"/><Relationship Id="rId12" Type="http://schemas.openxmlformats.org/officeDocument/2006/relationships/hyperlink" Target="https://www2.aneel.gov.br/cedoc/reh20243349ti.pdf" TargetMode="External"/><Relationship Id="rId17" Type="http://schemas.openxmlformats.org/officeDocument/2006/relationships/hyperlink" Target="https://www2.aneel.gov.br/cedoc/reh20243349ti.pdf" TargetMode="External"/><Relationship Id="rId25" Type="http://schemas.openxmlformats.org/officeDocument/2006/relationships/hyperlink" Target="https://www2.aneel.gov.br/cedoc/areh20253482_2.pdf" TargetMode="External"/><Relationship Id="rId33" Type="http://schemas.openxmlformats.org/officeDocument/2006/relationships/hyperlink" Target="https://www2.aneel.gov.br/cedoc/reh20253440ti.pdf" TargetMode="External"/><Relationship Id="rId2" Type="http://schemas.openxmlformats.org/officeDocument/2006/relationships/hyperlink" Target="https://www2.aneel.gov.br/cedoc/reh20243414ti.pdf" TargetMode="External"/><Relationship Id="rId16" Type="http://schemas.openxmlformats.org/officeDocument/2006/relationships/hyperlink" Target="https://www2.aneel.gov.br/cedoc/reh20243328ti.pdf" TargetMode="External"/><Relationship Id="rId20" Type="http://schemas.openxmlformats.org/officeDocument/2006/relationships/hyperlink" Target="https://www2.aneel.gov.br/cedoc/reh20243349ti.pdf" TargetMode="External"/><Relationship Id="rId29" Type="http://schemas.openxmlformats.org/officeDocument/2006/relationships/hyperlink" Target="https://www2.aneel.gov.br/cedoc/reh20243414ti.pdf" TargetMode="External"/><Relationship Id="rId1" Type="http://schemas.openxmlformats.org/officeDocument/2006/relationships/hyperlink" Target="https://www2.aneel.gov.br/cedoc/reh20243414ti.pdf" TargetMode="External"/><Relationship Id="rId6" Type="http://schemas.openxmlformats.org/officeDocument/2006/relationships/hyperlink" Target="https://www2.aneel.gov.br/cedoc/reh20243349ti.pdf" TargetMode="External"/><Relationship Id="rId11" Type="http://schemas.openxmlformats.org/officeDocument/2006/relationships/hyperlink" Target="https://www2.aneel.gov.br/cedoc/reh20243349ti.pdf" TargetMode="External"/><Relationship Id="rId24" Type="http://schemas.openxmlformats.org/officeDocument/2006/relationships/hyperlink" Target="https://www2.aneel.gov.br/cedoc/areh20253482_2.pdf" TargetMode="External"/><Relationship Id="rId32" Type="http://schemas.openxmlformats.org/officeDocument/2006/relationships/hyperlink" Target="https://www2.aneel.gov.br/cedoc/reh20253440ti.pdf" TargetMode="External"/><Relationship Id="rId5" Type="http://schemas.openxmlformats.org/officeDocument/2006/relationships/hyperlink" Target="https://www2.aneel.gov.br/cedoc/reh20243349ti.pdf" TargetMode="External"/><Relationship Id="rId15" Type="http://schemas.openxmlformats.org/officeDocument/2006/relationships/hyperlink" Target="https://www2.aneel.gov.br/cedoc/reh20243349ti.pdf" TargetMode="External"/><Relationship Id="rId23" Type="http://schemas.openxmlformats.org/officeDocument/2006/relationships/hyperlink" Target="https://www2.aneel.gov.br/cedoc/reh20253443ti.pdf" TargetMode="External"/><Relationship Id="rId28" Type="http://schemas.openxmlformats.org/officeDocument/2006/relationships/hyperlink" Target="https://www2.aneel.gov.br/cedoc/reh20243414ti.pdf" TargetMode="External"/><Relationship Id="rId10" Type="http://schemas.openxmlformats.org/officeDocument/2006/relationships/hyperlink" Target="https://www2.aneel.gov.br/cedoc/reh20233186ti.pdf" TargetMode="External"/><Relationship Id="rId19" Type="http://schemas.openxmlformats.org/officeDocument/2006/relationships/hyperlink" Target="https://www2.aneel.gov.br/cedoc/reh20243312ti.pdf" TargetMode="External"/><Relationship Id="rId31" Type="http://schemas.openxmlformats.org/officeDocument/2006/relationships/hyperlink" Target="https://www2.aneel.gov.br/cedoc/reh20253459ti.pdf" TargetMode="External"/><Relationship Id="rId4" Type="http://schemas.openxmlformats.org/officeDocument/2006/relationships/hyperlink" Target="https://www2.aneel.gov.br/cedoc/reh20243349ti.pdf" TargetMode="External"/><Relationship Id="rId9" Type="http://schemas.openxmlformats.org/officeDocument/2006/relationships/hyperlink" Target="https://www2.aneel.gov.br/cedoc/reh20243349ti.pdf" TargetMode="External"/><Relationship Id="rId14" Type="http://schemas.openxmlformats.org/officeDocument/2006/relationships/hyperlink" Target="https://www2.aneel.gov.br/cedoc/reh20243349ti.pdf" TargetMode="External"/><Relationship Id="rId22" Type="http://schemas.openxmlformats.org/officeDocument/2006/relationships/hyperlink" Target="https://www2.aneel.gov.br/cedoc/reh20253443ti.pdf" TargetMode="External"/><Relationship Id="rId27" Type="http://schemas.openxmlformats.org/officeDocument/2006/relationships/hyperlink" Target="https://www2.aneel.gov.br/cedoc/areh20253482_2.pdf" TargetMode="External"/><Relationship Id="rId30" Type="http://schemas.openxmlformats.org/officeDocument/2006/relationships/hyperlink" Target="https://www2.aneel.gov.br/cedoc/reh20253459ti.pdf" TargetMode="External"/><Relationship Id="rId35" Type="http://schemas.openxmlformats.org/officeDocument/2006/relationships/drawing" Target="../drawings/drawing20.xml"/><Relationship Id="rId8" Type="http://schemas.openxmlformats.org/officeDocument/2006/relationships/hyperlink" Target="https://www2.aneel.gov.br/cedoc/reh20243349ti.pdf"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ACCC-3FC8-43A6-80E4-9750FF073F53}">
  <sheetPr codeName="Planilha1">
    <tabColor theme="3"/>
  </sheetPr>
  <dimension ref="A1:B6"/>
  <sheetViews>
    <sheetView showGridLines="0" tabSelected="1" zoomScaleNormal="100" workbookViewId="0"/>
  </sheetViews>
  <sheetFormatPr defaultColWidth="0" defaultRowHeight="15" zeroHeight="1"/>
  <cols>
    <col min="1" max="1" width="2.5703125" style="56" customWidth="1"/>
    <col min="2" max="2" width="141.7109375" style="56" customWidth="1"/>
    <col min="3" max="16384" width="8.7109375" style="56" hidden="1"/>
  </cols>
  <sheetData>
    <row r="1" spans="2:2" ht="14.65" customHeight="1"/>
    <row r="2" spans="2:2" ht="14.65" customHeight="1"/>
    <row r="3" spans="2:2" ht="14.65" customHeight="1"/>
    <row r="4" spans="2:2" ht="14.65" customHeight="1"/>
    <row r="5" spans="2:2" ht="220.5">
      <c r="B5" s="57" t="s">
        <v>0</v>
      </c>
    </row>
    <row r="6" spans="2:2" ht="14.65" customHeight="1">
      <c r="B6" s="5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28BF-08C0-47F4-B77E-B38388D03626}">
  <sheetPr codeName="Planilha10">
    <tabColor theme="5"/>
  </sheetPr>
  <dimension ref="A2:BA31"/>
  <sheetViews>
    <sheetView showGridLines="0" zoomScaleNormal="100" workbookViewId="0">
      <pane xSplit="3" ySplit="8" topLeftCell="E9" activePane="bottomRight" state="frozen"/>
      <selection activeCell="AW9" sqref="AW9"/>
      <selection pane="topRight" activeCell="AW9" sqref="AW9"/>
      <selection pane="bottomLeft" activeCell="AW9" sqref="AW9"/>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36" width="10.5703125" style="9"/>
    <col min="37" max="37" width="10.5703125" style="9" bestFit="1"/>
    <col min="38" max="42" width="10.5703125" style="9"/>
    <col min="43" max="43" width="2.5703125" style="9" customWidth="1"/>
    <col min="44" max="16384" width="10.5703125" style="9"/>
  </cols>
  <sheetData>
    <row r="2" spans="2:53" ht="14.65" customHeight="1">
      <c r="J2" s="29"/>
    </row>
    <row r="3" spans="2:53" ht="14.65" customHeight="1">
      <c r="J3" s="29"/>
    </row>
    <row r="4" spans="2:53" ht="14.65" customHeight="1">
      <c r="J4" s="29"/>
    </row>
    <row r="6" spans="2:53" ht="14.65" customHeight="1">
      <c r="C6" s="3" t="s">
        <v>178</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 t="shared" ref="AK6:AM6" si="2">EOMONTH(AJ6,3)</f>
        <v>45382</v>
      </c>
      <c r="AL6" s="4">
        <f t="shared" si="2"/>
        <v>45473</v>
      </c>
      <c r="AM6" s="4">
        <f t="shared" si="2"/>
        <v>45565</v>
      </c>
      <c r="AN6" s="4">
        <f>EOMONTH(AM6,3)</f>
        <v>45657</v>
      </c>
      <c r="AO6" s="4">
        <f>EOMONTH(AN6,3)</f>
        <v>45747</v>
      </c>
      <c r="AP6" s="4">
        <f>EOMONTH(AO6,3)</f>
        <v>45838</v>
      </c>
      <c r="AR6" s="23"/>
      <c r="AS6" s="23"/>
      <c r="AT6" s="23"/>
      <c r="AU6" s="23"/>
      <c r="AV6" s="23"/>
      <c r="AW6" s="23"/>
      <c r="AX6" s="23"/>
      <c r="AY6" s="23"/>
      <c r="AZ6" s="23"/>
    </row>
    <row r="7" spans="2:53" ht="14.65" customHeight="1">
      <c r="C7" s="3" t="s">
        <v>179</v>
      </c>
      <c r="D7" s="2"/>
      <c r="E7" s="3">
        <f>YEAR(E6)</f>
        <v>2016</v>
      </c>
      <c r="F7" s="3">
        <f t="shared" ref="F7:AI7" si="3">YEAR(F6)</f>
        <v>2016</v>
      </c>
      <c r="G7" s="3">
        <f t="shared" si="3"/>
        <v>2016</v>
      </c>
      <c r="H7" s="3">
        <f t="shared" si="3"/>
        <v>2016</v>
      </c>
      <c r="I7" s="3">
        <f t="shared" si="3"/>
        <v>2017</v>
      </c>
      <c r="J7" s="3">
        <f t="shared" si="3"/>
        <v>2017</v>
      </c>
      <c r="K7" s="3">
        <f t="shared" si="3"/>
        <v>2017</v>
      </c>
      <c r="L7" s="3">
        <f t="shared" si="3"/>
        <v>2017</v>
      </c>
      <c r="M7" s="3">
        <f t="shared" si="3"/>
        <v>2018</v>
      </c>
      <c r="N7" s="3">
        <f t="shared" si="3"/>
        <v>2018</v>
      </c>
      <c r="O7" s="3">
        <f t="shared" si="3"/>
        <v>2018</v>
      </c>
      <c r="P7" s="3">
        <f t="shared" si="3"/>
        <v>2018</v>
      </c>
      <c r="Q7" s="3">
        <f t="shared" si="3"/>
        <v>2019</v>
      </c>
      <c r="R7" s="3">
        <f t="shared" si="3"/>
        <v>2019</v>
      </c>
      <c r="S7" s="3">
        <f>YEAR(S6)</f>
        <v>2019</v>
      </c>
      <c r="T7" s="3">
        <f t="shared" si="3"/>
        <v>2019</v>
      </c>
      <c r="U7" s="3">
        <f t="shared" si="3"/>
        <v>2020</v>
      </c>
      <c r="V7" s="3">
        <f t="shared" si="3"/>
        <v>2020</v>
      </c>
      <c r="W7" s="3">
        <f t="shared" si="3"/>
        <v>2020</v>
      </c>
      <c r="X7" s="3">
        <f t="shared" si="3"/>
        <v>2020</v>
      </c>
      <c r="Y7" s="3">
        <f t="shared" si="3"/>
        <v>2021</v>
      </c>
      <c r="Z7" s="3">
        <f t="shared" si="3"/>
        <v>2021</v>
      </c>
      <c r="AA7" s="3">
        <f t="shared" si="3"/>
        <v>2021</v>
      </c>
      <c r="AB7" s="3">
        <f t="shared" si="3"/>
        <v>2021</v>
      </c>
      <c r="AC7" s="3">
        <f t="shared" si="3"/>
        <v>2022</v>
      </c>
      <c r="AD7" s="3">
        <f t="shared" si="3"/>
        <v>2022</v>
      </c>
      <c r="AE7" s="3">
        <f t="shared" si="3"/>
        <v>2022</v>
      </c>
      <c r="AF7" s="3">
        <f t="shared" si="3"/>
        <v>2022</v>
      </c>
      <c r="AG7" s="3">
        <f t="shared" si="3"/>
        <v>2023</v>
      </c>
      <c r="AH7" s="3">
        <f t="shared" si="3"/>
        <v>2023</v>
      </c>
      <c r="AI7" s="3">
        <f t="shared" si="3"/>
        <v>2023</v>
      </c>
      <c r="AJ7" s="3">
        <f t="shared" ref="AJ7:AM7" si="4">YEAR(AJ6)</f>
        <v>2023</v>
      </c>
      <c r="AK7" s="3">
        <f t="shared" si="4"/>
        <v>2024</v>
      </c>
      <c r="AL7" s="3">
        <f t="shared" si="4"/>
        <v>2024</v>
      </c>
      <c r="AM7" s="3">
        <f t="shared" si="4"/>
        <v>2024</v>
      </c>
      <c r="AN7" s="3">
        <f>YEAR(AN6)</f>
        <v>2024</v>
      </c>
      <c r="AO7" s="3">
        <f>YEAR(AO6)</f>
        <v>2025</v>
      </c>
      <c r="AP7" s="3">
        <f>YEAR(AP6)</f>
        <v>2025</v>
      </c>
      <c r="AR7" s="22"/>
      <c r="AS7" s="22"/>
      <c r="AT7" s="22"/>
      <c r="AU7" s="22"/>
      <c r="AV7" s="22"/>
      <c r="AW7" s="22"/>
      <c r="AX7" s="22"/>
      <c r="AY7" s="22"/>
      <c r="AZ7" s="22"/>
    </row>
    <row r="8" spans="2:53" ht="14.65" customHeight="1">
      <c r="B8" s="5" t="s">
        <v>262</v>
      </c>
      <c r="C8" s="6"/>
      <c r="D8" s="6"/>
      <c r="E8" s="7" t="str">
        <f>MONTH(E$6)/3&amp;"Q"&amp;E$7</f>
        <v>1Q2016</v>
      </c>
      <c r="F8" s="7" t="str">
        <f t="shared" ref="F8:AJ8" si="5">MONTH(F$6)/3&amp;"Q"&amp;F$7</f>
        <v>2Q2016</v>
      </c>
      <c r="G8" s="7" t="str">
        <f t="shared" si="5"/>
        <v>3Q2016</v>
      </c>
      <c r="H8" s="7" t="str">
        <f t="shared" si="5"/>
        <v>4Q2016</v>
      </c>
      <c r="I8" s="7" t="str">
        <f t="shared" si="5"/>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 t="shared" ref="AK8:AP8" si="6">MONTH(AK$6)/3&amp;"Q"&amp;AK$7</f>
        <v>1Q2024</v>
      </c>
      <c r="AL8" s="7" t="str">
        <f t="shared" si="6"/>
        <v>2Q2024</v>
      </c>
      <c r="AM8" s="7" t="str">
        <f t="shared" si="6"/>
        <v>3Q2024</v>
      </c>
      <c r="AN8" s="7" t="str">
        <f t="shared" si="6"/>
        <v>4Q2024</v>
      </c>
      <c r="AO8" s="7" t="str">
        <f t="shared" si="6"/>
        <v>1Q2025</v>
      </c>
      <c r="AP8" s="7" t="str">
        <f t="shared" si="6"/>
        <v>2Q2025</v>
      </c>
      <c r="AQ8" s="2"/>
      <c r="AR8" s="6">
        <v>2016</v>
      </c>
      <c r="AS8" s="6">
        <f>AR8+1</f>
        <v>2017</v>
      </c>
      <c r="AT8" s="6">
        <f t="shared" ref="AT8:BA8" si="7">AS8+1</f>
        <v>2018</v>
      </c>
      <c r="AU8" s="6">
        <f t="shared" si="7"/>
        <v>2019</v>
      </c>
      <c r="AV8" s="6">
        <f t="shared" si="7"/>
        <v>2020</v>
      </c>
      <c r="AW8" s="6">
        <f t="shared" si="7"/>
        <v>2021</v>
      </c>
      <c r="AX8" s="6">
        <f t="shared" si="7"/>
        <v>2022</v>
      </c>
      <c r="AY8" s="6">
        <f t="shared" si="7"/>
        <v>2023</v>
      </c>
      <c r="AZ8" s="6">
        <f t="shared" si="7"/>
        <v>2024</v>
      </c>
      <c r="BA8" s="6">
        <f t="shared" si="7"/>
        <v>2025</v>
      </c>
    </row>
    <row r="9" spans="2:53" ht="14.65" customHeight="1">
      <c r="B9" s="39" t="s">
        <v>263</v>
      </c>
      <c r="C9" s="40"/>
      <c r="D9" s="40"/>
      <c r="E9" s="124">
        <f>SUM(E10:E12)</f>
        <v>15.702</v>
      </c>
      <c r="F9" s="124">
        <f>SUM(F10:F12)</f>
        <v>11.775</v>
      </c>
      <c r="G9" s="124">
        <f t="shared" ref="G9:AI9" si="8">SUM(G10:G12)</f>
        <v>8.35</v>
      </c>
      <c r="H9" s="124">
        <f t="shared" si="8"/>
        <v>10.864000000000003</v>
      </c>
      <c r="I9" s="124">
        <f>SUM(I10:I12)</f>
        <v>9.9380000000000006</v>
      </c>
      <c r="J9" s="124">
        <f t="shared" si="8"/>
        <v>4.6839999999999993</v>
      </c>
      <c r="K9" s="124">
        <f t="shared" si="8"/>
        <v>9.6340000000000003</v>
      </c>
      <c r="L9" s="124">
        <f t="shared" si="8"/>
        <v>10.315</v>
      </c>
      <c r="M9" s="124">
        <f t="shared" si="8"/>
        <v>17.062000000000001</v>
      </c>
      <c r="N9" s="124">
        <f t="shared" si="8"/>
        <v>17.802</v>
      </c>
      <c r="O9" s="124">
        <f>SUM(O10:O12)</f>
        <v>8.2360000000000007</v>
      </c>
      <c r="P9" s="124">
        <f t="shared" si="8"/>
        <v>19.385999999999999</v>
      </c>
      <c r="Q9" s="124">
        <f t="shared" si="8"/>
        <v>56.408999999999992</v>
      </c>
      <c r="R9" s="124">
        <f t="shared" si="8"/>
        <v>77.245000000000005</v>
      </c>
      <c r="S9" s="124">
        <f t="shared" si="8"/>
        <v>165.04599999999999</v>
      </c>
      <c r="T9" s="124">
        <f t="shared" si="8"/>
        <v>176.376</v>
      </c>
      <c r="U9" s="124">
        <f t="shared" si="8"/>
        <v>82.647999999999996</v>
      </c>
      <c r="V9" s="124">
        <f t="shared" si="8"/>
        <v>110.08500000000001</v>
      </c>
      <c r="W9" s="124">
        <f t="shared" si="8"/>
        <v>175.91900000000001</v>
      </c>
      <c r="X9" s="124">
        <f t="shared" si="8"/>
        <v>163.48399999999998</v>
      </c>
      <c r="Y9" s="124">
        <f t="shared" si="8"/>
        <v>128.642</v>
      </c>
      <c r="Z9" s="124">
        <f t="shared" si="8"/>
        <v>125.004</v>
      </c>
      <c r="AA9" s="124">
        <f t="shared" si="8"/>
        <v>184.43900000000002</v>
      </c>
      <c r="AB9" s="124">
        <f t="shared" si="8"/>
        <v>165.16800000000001</v>
      </c>
      <c r="AC9" s="124">
        <f t="shared" si="8"/>
        <v>131.41300000000001</v>
      </c>
      <c r="AD9" s="124">
        <f t="shared" si="8"/>
        <v>143.52500000000001</v>
      </c>
      <c r="AE9" s="124">
        <f t="shared" si="8"/>
        <v>222.09399999999999</v>
      </c>
      <c r="AF9" s="124">
        <f t="shared" si="8"/>
        <v>224.53</v>
      </c>
      <c r="AG9" s="124">
        <f t="shared" si="8"/>
        <v>174.80600000000001</v>
      </c>
      <c r="AH9" s="124">
        <f t="shared" si="8"/>
        <v>160.37499999999994</v>
      </c>
      <c r="AI9" s="124">
        <f t="shared" si="8"/>
        <v>254.85800000000003</v>
      </c>
      <c r="AJ9" s="124">
        <f>SUM(AJ10:AJ12)</f>
        <v>338.34100000000001</v>
      </c>
      <c r="AK9" s="220">
        <v>186.36600000000001</v>
      </c>
      <c r="AL9" s="220">
        <v>222.20400000000001</v>
      </c>
      <c r="AM9" s="220">
        <v>325.66500000000008</v>
      </c>
      <c r="AN9" s="201">
        <v>314.02899999999994</v>
      </c>
      <c r="AO9" s="201">
        <v>202.33299999999997</v>
      </c>
      <c r="AP9" s="201">
        <v>253.05900000000008</v>
      </c>
      <c r="AR9" s="220">
        <f t="shared" ref="AR9:BA18" si="9">SUMIF($7:$7,AR$8,9:9)</f>
        <v>46.691000000000003</v>
      </c>
      <c r="AS9" s="220">
        <f t="shared" si="9"/>
        <v>34.570999999999998</v>
      </c>
      <c r="AT9" s="220">
        <f t="shared" si="9"/>
        <v>62.486000000000004</v>
      </c>
      <c r="AU9" s="220">
        <f t="shared" si="9"/>
        <v>475.07600000000002</v>
      </c>
      <c r="AV9" s="220">
        <f t="shared" si="9"/>
        <v>532.13599999999997</v>
      </c>
      <c r="AW9" s="220">
        <f t="shared" si="9"/>
        <v>603.25300000000004</v>
      </c>
      <c r="AX9" s="220">
        <f t="shared" si="9"/>
        <v>721.56200000000001</v>
      </c>
      <c r="AY9" s="220">
        <f t="shared" si="9"/>
        <v>928.38</v>
      </c>
      <c r="AZ9" s="220">
        <f t="shared" si="9"/>
        <v>1048.2640000000001</v>
      </c>
      <c r="BA9" s="220">
        <f t="shared" si="9"/>
        <v>455.39200000000005</v>
      </c>
    </row>
    <row r="10" spans="2:53" ht="14.65" customHeight="1">
      <c r="B10" s="30" t="s">
        <v>141</v>
      </c>
      <c r="E10" s="29">
        <v>7.3230000000000004</v>
      </c>
      <c r="F10" s="29">
        <v>3.7519999999999989</v>
      </c>
      <c r="G10" s="29">
        <v>8.0399999999999991</v>
      </c>
      <c r="H10" s="29">
        <v>9.9610000000000021</v>
      </c>
      <c r="I10" s="29">
        <v>9.4359999999999999</v>
      </c>
      <c r="J10" s="29">
        <v>4.9589999999999996</v>
      </c>
      <c r="K10" s="29">
        <v>9.7279999999999998</v>
      </c>
      <c r="L10" s="29">
        <v>10.253</v>
      </c>
      <c r="M10" s="29">
        <v>6.3929999999999998</v>
      </c>
      <c r="N10" s="29">
        <v>2.5720000000000001</v>
      </c>
      <c r="O10" s="29">
        <v>5.774</v>
      </c>
      <c r="P10" s="29">
        <v>8.8119999999999994</v>
      </c>
      <c r="Q10" s="29">
        <v>7.9550000000000001</v>
      </c>
      <c r="R10" s="29">
        <v>3.653</v>
      </c>
      <c r="S10" s="29">
        <v>5.3049999999999997</v>
      </c>
      <c r="T10" s="29">
        <v>12.557</v>
      </c>
      <c r="U10" s="29">
        <v>7.657</v>
      </c>
      <c r="V10" s="29">
        <v>7.657</v>
      </c>
      <c r="W10" s="29">
        <v>8.218</v>
      </c>
      <c r="X10" s="29">
        <v>8.2170000000000005</v>
      </c>
      <c r="Y10" s="29">
        <v>7.3140000000000001</v>
      </c>
      <c r="Z10" s="29">
        <v>9.4039999999999999</v>
      </c>
      <c r="AA10" s="29">
        <v>11.347</v>
      </c>
      <c r="AB10" s="29">
        <v>4.7289999999999992</v>
      </c>
      <c r="AC10" s="29">
        <v>0</v>
      </c>
      <c r="AD10" s="29">
        <v>3.3730000000000002</v>
      </c>
      <c r="AE10" s="29">
        <v>37.952000000000005</v>
      </c>
      <c r="AF10" s="29">
        <v>5.6790000000000003</v>
      </c>
      <c r="AG10" s="29">
        <v>2.5950000000000002</v>
      </c>
      <c r="AH10" s="29">
        <v>-7.7829999999999995</v>
      </c>
      <c r="AI10" s="29">
        <v>1.1239999999999988</v>
      </c>
      <c r="AJ10" s="29">
        <v>0.53200000000000003</v>
      </c>
      <c r="AK10" s="41">
        <v>0</v>
      </c>
      <c r="AL10" s="41">
        <v>0</v>
      </c>
      <c r="AM10" s="41">
        <v>0</v>
      </c>
      <c r="AN10" s="41">
        <v>0</v>
      </c>
      <c r="AO10" s="41">
        <v>0</v>
      </c>
      <c r="AP10" s="41">
        <v>0</v>
      </c>
      <c r="AR10" s="29">
        <f t="shared" si="9"/>
        <v>29.076000000000001</v>
      </c>
      <c r="AS10" s="29">
        <f t="shared" si="9"/>
        <v>34.375999999999998</v>
      </c>
      <c r="AT10" s="29">
        <f t="shared" si="9"/>
        <v>23.551000000000002</v>
      </c>
      <c r="AU10" s="29">
        <f t="shared" si="9"/>
        <v>29.47</v>
      </c>
      <c r="AV10" s="29">
        <f t="shared" si="9"/>
        <v>31.749000000000002</v>
      </c>
      <c r="AW10" s="29">
        <f t="shared" si="9"/>
        <v>32.793999999999997</v>
      </c>
      <c r="AX10" s="29">
        <f t="shared" si="9"/>
        <v>47.004000000000005</v>
      </c>
      <c r="AY10" s="29">
        <f t="shared" si="9"/>
        <v>-3.532</v>
      </c>
      <c r="AZ10" s="41">
        <f t="shared" si="9"/>
        <v>0</v>
      </c>
      <c r="BA10" s="41">
        <f t="shared" si="9"/>
        <v>0</v>
      </c>
    </row>
    <row r="11" spans="2:53" ht="14.65" customHeight="1">
      <c r="B11" s="30" t="s">
        <v>264</v>
      </c>
      <c r="E11" s="29">
        <v>8.3789999999999996</v>
      </c>
      <c r="F11" s="29">
        <v>8.0230000000000015</v>
      </c>
      <c r="G11" s="29">
        <v>0.31</v>
      </c>
      <c r="H11" s="29">
        <v>0.90300000000000002</v>
      </c>
      <c r="I11" s="29">
        <v>0.502</v>
      </c>
      <c r="J11" s="29">
        <v>-0.27500000000000002</v>
      </c>
      <c r="K11" s="29">
        <v>-9.4E-2</v>
      </c>
      <c r="L11" s="29">
        <v>6.2E-2</v>
      </c>
      <c r="M11" s="29">
        <v>10.669</v>
      </c>
      <c r="N11" s="29">
        <v>15.23</v>
      </c>
      <c r="O11" s="29">
        <v>-16.352</v>
      </c>
      <c r="P11" s="29">
        <v>0.151</v>
      </c>
      <c r="Q11" s="29">
        <v>45.268999999999991</v>
      </c>
      <c r="R11" s="29">
        <v>45.237000000000002</v>
      </c>
      <c r="S11" s="29">
        <v>78.466999999999999</v>
      </c>
      <c r="T11" s="29">
        <v>115.41</v>
      </c>
      <c r="U11" s="29">
        <v>15.026999999999999</v>
      </c>
      <c r="V11" s="29">
        <v>42.435000000000002</v>
      </c>
      <c r="W11" s="29">
        <v>107.625</v>
      </c>
      <c r="X11" s="29">
        <v>96.085999999999999</v>
      </c>
      <c r="Y11" s="29">
        <v>61.73</v>
      </c>
      <c r="Z11" s="29">
        <v>55.472000000000001</v>
      </c>
      <c r="AA11" s="29">
        <v>112.61000000000001</v>
      </c>
      <c r="AB11" s="29">
        <v>92.144000000000005</v>
      </c>
      <c r="AC11" s="29">
        <v>57.784999999999997</v>
      </c>
      <c r="AD11" s="29">
        <v>66.538000000000011</v>
      </c>
      <c r="AE11" s="29">
        <v>110.18799999999999</v>
      </c>
      <c r="AF11" s="29">
        <v>140.98600000000002</v>
      </c>
      <c r="AG11" s="29">
        <v>94.109000000000009</v>
      </c>
      <c r="AH11" s="29">
        <v>78.110999999999962</v>
      </c>
      <c r="AI11" s="29">
        <v>175.43800000000005</v>
      </c>
      <c r="AJ11" s="29">
        <v>257.48</v>
      </c>
      <c r="AK11" s="41">
        <v>0</v>
      </c>
      <c r="AL11" s="41">
        <v>0</v>
      </c>
      <c r="AM11" s="41">
        <v>0</v>
      </c>
      <c r="AN11" s="41">
        <v>0</v>
      </c>
      <c r="AO11" s="41">
        <v>0</v>
      </c>
      <c r="AP11" s="41">
        <v>0</v>
      </c>
      <c r="AR11" s="29">
        <f t="shared" si="9"/>
        <v>17.614999999999998</v>
      </c>
      <c r="AS11" s="29">
        <f t="shared" si="9"/>
        <v>0.19499999999999998</v>
      </c>
      <c r="AT11" s="29">
        <f t="shared" si="9"/>
        <v>9.6980000000000004</v>
      </c>
      <c r="AU11" s="29">
        <f t="shared" si="9"/>
        <v>284.38300000000004</v>
      </c>
      <c r="AV11" s="29">
        <f t="shared" si="9"/>
        <v>261.173</v>
      </c>
      <c r="AW11" s="29">
        <f t="shared" si="9"/>
        <v>321.95600000000002</v>
      </c>
      <c r="AX11" s="29">
        <f t="shared" si="9"/>
        <v>375.49700000000001</v>
      </c>
      <c r="AY11" s="29">
        <f t="shared" si="9"/>
        <v>605.13800000000003</v>
      </c>
      <c r="AZ11" s="41">
        <f t="shared" si="9"/>
        <v>0</v>
      </c>
      <c r="BA11" s="41">
        <f t="shared" si="9"/>
        <v>0</v>
      </c>
    </row>
    <row r="12" spans="2:53" ht="14.65" customHeight="1">
      <c r="B12" s="30" t="s">
        <v>265</v>
      </c>
      <c r="E12" s="29">
        <v>0</v>
      </c>
      <c r="F12" s="29">
        <v>0</v>
      </c>
      <c r="G12" s="29">
        <v>0</v>
      </c>
      <c r="H12" s="29">
        <v>0</v>
      </c>
      <c r="I12" s="29">
        <v>0</v>
      </c>
      <c r="J12" s="29">
        <v>0</v>
      </c>
      <c r="K12" s="29">
        <v>0</v>
      </c>
      <c r="L12" s="29">
        <v>0</v>
      </c>
      <c r="M12" s="125">
        <v>0</v>
      </c>
      <c r="N12" s="29">
        <v>0</v>
      </c>
      <c r="O12" s="29">
        <v>18.814</v>
      </c>
      <c r="P12" s="29">
        <v>10.423</v>
      </c>
      <c r="Q12" s="29">
        <v>3.1850000000000001</v>
      </c>
      <c r="R12" s="29">
        <v>28.355</v>
      </c>
      <c r="S12" s="29">
        <v>81.274000000000001</v>
      </c>
      <c r="T12" s="29">
        <v>48.408999999999999</v>
      </c>
      <c r="U12" s="29">
        <v>59.963999999999999</v>
      </c>
      <c r="V12" s="29">
        <v>59.993000000000002</v>
      </c>
      <c r="W12" s="29">
        <v>60.076000000000001</v>
      </c>
      <c r="X12" s="29">
        <v>59.180999999999997</v>
      </c>
      <c r="Y12" s="29">
        <v>59.597999999999999</v>
      </c>
      <c r="Z12" s="29">
        <v>60.128</v>
      </c>
      <c r="AA12" s="29">
        <v>60.481999999999999</v>
      </c>
      <c r="AB12" s="29">
        <v>68.294999999999987</v>
      </c>
      <c r="AC12" s="29">
        <v>73.628</v>
      </c>
      <c r="AD12" s="29">
        <v>73.61399999999999</v>
      </c>
      <c r="AE12" s="29">
        <v>73.954000000000008</v>
      </c>
      <c r="AF12" s="29">
        <v>77.864999999999981</v>
      </c>
      <c r="AG12" s="29">
        <v>78.102000000000004</v>
      </c>
      <c r="AH12" s="29">
        <v>90.046999999999997</v>
      </c>
      <c r="AI12" s="29">
        <v>78.295999999999992</v>
      </c>
      <c r="AJ12" s="29">
        <v>80.328999999999994</v>
      </c>
      <c r="AK12" s="41">
        <v>0</v>
      </c>
      <c r="AL12" s="41">
        <v>0</v>
      </c>
      <c r="AM12" s="41">
        <v>0</v>
      </c>
      <c r="AN12" s="41">
        <v>0</v>
      </c>
      <c r="AO12" s="41">
        <v>0</v>
      </c>
      <c r="AP12" s="41">
        <v>0</v>
      </c>
      <c r="AR12" s="29">
        <f t="shared" si="9"/>
        <v>0</v>
      </c>
      <c r="AS12" s="29">
        <f t="shared" si="9"/>
        <v>0</v>
      </c>
      <c r="AT12" s="29">
        <f t="shared" si="9"/>
        <v>29.237000000000002</v>
      </c>
      <c r="AU12" s="29">
        <f t="shared" si="9"/>
        <v>161.22299999999998</v>
      </c>
      <c r="AV12" s="29">
        <f t="shared" si="9"/>
        <v>239.214</v>
      </c>
      <c r="AW12" s="29">
        <f t="shared" si="9"/>
        <v>248.50299999999999</v>
      </c>
      <c r="AX12" s="29">
        <f t="shared" si="9"/>
        <v>299.06099999999998</v>
      </c>
      <c r="AY12" s="29">
        <f t="shared" si="9"/>
        <v>326.774</v>
      </c>
      <c r="AZ12" s="41">
        <f t="shared" si="9"/>
        <v>0</v>
      </c>
      <c r="BA12" s="41">
        <f t="shared" si="9"/>
        <v>0</v>
      </c>
    </row>
    <row r="13" spans="2:53" ht="14.65" customHeight="1">
      <c r="B13" s="14" t="s">
        <v>266</v>
      </c>
      <c r="C13" s="15"/>
      <c r="D13" s="15"/>
      <c r="E13" s="26">
        <v>17.41</v>
      </c>
      <c r="F13" s="26">
        <v>31.129000000000001</v>
      </c>
      <c r="G13" s="26">
        <v>46.998999999999995</v>
      </c>
      <c r="H13" s="26">
        <v>64.314999999999998</v>
      </c>
      <c r="I13" s="26">
        <v>54.256</v>
      </c>
      <c r="J13" s="26">
        <v>75.498000000000019</v>
      </c>
      <c r="K13" s="26">
        <v>132.542</v>
      </c>
      <c r="L13" s="26">
        <v>172.107</v>
      </c>
      <c r="M13" s="26">
        <v>155.899</v>
      </c>
      <c r="N13" s="26">
        <v>173.03800000000001</v>
      </c>
      <c r="O13" s="26">
        <v>176.72300000000001</v>
      </c>
      <c r="P13" s="26">
        <v>201.01900000000001</v>
      </c>
      <c r="Q13" s="26">
        <v>145.261</v>
      </c>
      <c r="R13" s="26">
        <v>134.72300000000001</v>
      </c>
      <c r="S13" s="26">
        <v>131.68299999999999</v>
      </c>
      <c r="T13" s="26">
        <v>130.06700000000001</v>
      </c>
      <c r="U13" s="26">
        <v>121.691</v>
      </c>
      <c r="V13" s="26">
        <v>91.966999999999999</v>
      </c>
      <c r="W13" s="26">
        <v>138.70400000000001</v>
      </c>
      <c r="X13" s="26">
        <v>202.12799999999999</v>
      </c>
      <c r="Y13" s="26">
        <v>215.792</v>
      </c>
      <c r="Z13" s="26">
        <v>242.001</v>
      </c>
      <c r="AA13" s="26">
        <v>290.18599999999998</v>
      </c>
      <c r="AB13" s="26">
        <v>348.33299999999986</v>
      </c>
      <c r="AC13" s="26">
        <v>417.64299999999997</v>
      </c>
      <c r="AD13" s="26">
        <v>404.20800000000003</v>
      </c>
      <c r="AE13" s="26">
        <v>466.93500000000006</v>
      </c>
      <c r="AF13" s="26">
        <v>525.90599999999995</v>
      </c>
      <c r="AG13" s="26">
        <v>444.29500000000002</v>
      </c>
      <c r="AH13" s="26">
        <v>477.36899999999997</v>
      </c>
      <c r="AI13" s="26">
        <v>642.96299999999997</v>
      </c>
      <c r="AJ13" s="26">
        <v>704.36099999999999</v>
      </c>
      <c r="AK13" s="201">
        <v>495.12</v>
      </c>
      <c r="AL13" s="201">
        <v>543.51900000000001</v>
      </c>
      <c r="AM13" s="201">
        <v>737.35500000000002</v>
      </c>
      <c r="AN13" s="201">
        <v>1198.6900000000003</v>
      </c>
      <c r="AO13" s="201">
        <v>950.76700000000005</v>
      </c>
      <c r="AP13" s="201">
        <v>1100.9660000000001</v>
      </c>
      <c r="AR13" s="26">
        <f t="shared" si="9"/>
        <v>159.85300000000001</v>
      </c>
      <c r="AS13" s="26">
        <f t="shared" si="9"/>
        <v>434.40300000000002</v>
      </c>
      <c r="AT13" s="26">
        <f t="shared" si="9"/>
        <v>706.67900000000009</v>
      </c>
      <c r="AU13" s="26">
        <f t="shared" si="9"/>
        <v>541.73400000000004</v>
      </c>
      <c r="AV13" s="26">
        <f t="shared" si="9"/>
        <v>554.49</v>
      </c>
      <c r="AW13" s="26">
        <f t="shared" si="9"/>
        <v>1096.3119999999999</v>
      </c>
      <c r="AX13" s="26">
        <f t="shared" si="9"/>
        <v>1814.692</v>
      </c>
      <c r="AY13" s="26">
        <f t="shared" si="9"/>
        <v>2268.9879999999998</v>
      </c>
      <c r="AZ13" s="201">
        <f t="shared" si="9"/>
        <v>2974.6840000000002</v>
      </c>
      <c r="BA13" s="201">
        <f t="shared" si="9"/>
        <v>2051.7330000000002</v>
      </c>
    </row>
    <row r="14" spans="2:53" ht="14.65" customHeight="1">
      <c r="B14" s="14" t="s">
        <v>267</v>
      </c>
      <c r="C14" s="15"/>
      <c r="D14" s="15"/>
      <c r="E14" s="26">
        <v>0.82099999999999995</v>
      </c>
      <c r="F14" s="26">
        <v>0.89300000000000002</v>
      </c>
      <c r="G14" s="26">
        <v>3.400000000000003E-2</v>
      </c>
      <c r="H14" s="26">
        <v>0.71299999999999986</v>
      </c>
      <c r="I14" s="26">
        <v>2.5659999999999998</v>
      </c>
      <c r="J14" s="26">
        <v>0.49300000000000033</v>
      </c>
      <c r="K14" s="26">
        <v>25.792000000000002</v>
      </c>
      <c r="L14" s="26">
        <v>95.524000000000001</v>
      </c>
      <c r="M14" s="26">
        <v>19.734999999999999</v>
      </c>
      <c r="N14" s="26">
        <v>11.113</v>
      </c>
      <c r="O14" s="26">
        <v>-3.3740000000000001</v>
      </c>
      <c r="P14" s="26">
        <v>0.77800000000000002</v>
      </c>
      <c r="Q14" s="26">
        <v>12.006</v>
      </c>
      <c r="R14" s="26">
        <v>4.492</v>
      </c>
      <c r="S14" s="26">
        <v>7.7359999999999998</v>
      </c>
      <c r="T14" s="26">
        <v>47.762</v>
      </c>
      <c r="U14" s="26">
        <v>6.3570000000000002</v>
      </c>
      <c r="V14" s="26">
        <v>10.771000000000001</v>
      </c>
      <c r="W14" s="26">
        <v>12.61</v>
      </c>
      <c r="X14" s="26">
        <v>52.814999999999998</v>
      </c>
      <c r="Y14" s="26">
        <v>43.752000000000002</v>
      </c>
      <c r="Z14" s="26">
        <v>55.905999999999999</v>
      </c>
      <c r="AA14" s="26">
        <v>28.262</v>
      </c>
      <c r="AB14" s="26">
        <v>27.829000000000001</v>
      </c>
      <c r="AC14" s="26">
        <v>20.350999999999999</v>
      </c>
      <c r="AD14" s="26">
        <v>23.978000000000002</v>
      </c>
      <c r="AE14" s="26">
        <v>27.392000000000003</v>
      </c>
      <c r="AF14" s="26">
        <v>33.423999999999999</v>
      </c>
      <c r="AG14" s="26">
        <v>20.12</v>
      </c>
      <c r="AH14" s="26">
        <v>19.754000000000001</v>
      </c>
      <c r="AI14" s="26">
        <v>23.729999999999997</v>
      </c>
      <c r="AJ14" s="26">
        <v>28.867000000000001</v>
      </c>
      <c r="AK14" s="201">
        <v>16.542999999999999</v>
      </c>
      <c r="AL14" s="201">
        <v>16.21</v>
      </c>
      <c r="AM14" s="201">
        <v>-2.8790000000000013</v>
      </c>
      <c r="AN14" s="201">
        <v>30.052000000000003</v>
      </c>
      <c r="AO14" s="201">
        <v>15.401</v>
      </c>
      <c r="AP14" s="201">
        <v>37.741</v>
      </c>
      <c r="AR14" s="26">
        <f t="shared" si="9"/>
        <v>2.4609999999999999</v>
      </c>
      <c r="AS14" s="26">
        <f t="shared" si="9"/>
        <v>124.375</v>
      </c>
      <c r="AT14" s="26">
        <f t="shared" si="9"/>
        <v>28.251999999999999</v>
      </c>
      <c r="AU14" s="26">
        <f t="shared" si="9"/>
        <v>71.996000000000009</v>
      </c>
      <c r="AV14" s="26">
        <f t="shared" si="9"/>
        <v>82.552999999999997</v>
      </c>
      <c r="AW14" s="26">
        <f t="shared" si="9"/>
        <v>155.749</v>
      </c>
      <c r="AX14" s="26">
        <f t="shared" si="9"/>
        <v>105.14500000000001</v>
      </c>
      <c r="AY14" s="26">
        <f t="shared" si="9"/>
        <v>92.471000000000004</v>
      </c>
      <c r="AZ14" s="201">
        <f t="shared" si="9"/>
        <v>59.926000000000002</v>
      </c>
      <c r="BA14" s="201">
        <f t="shared" si="9"/>
        <v>53.141999999999996</v>
      </c>
    </row>
    <row r="15" spans="2:53" ht="14.65" customHeight="1">
      <c r="B15" s="14" t="s">
        <v>711</v>
      </c>
      <c r="C15" s="15"/>
      <c r="D15" s="15"/>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01">
        <v>6.4619999999999997</v>
      </c>
      <c r="AL15" s="201">
        <v>33.473999999999997</v>
      </c>
      <c r="AM15" s="201">
        <v>23.204999999999998</v>
      </c>
      <c r="AN15" s="201">
        <v>21.107999999999997</v>
      </c>
      <c r="AO15" s="201">
        <v>23.975000000000001</v>
      </c>
      <c r="AP15" s="201">
        <v>26.003</v>
      </c>
      <c r="AR15" s="26">
        <f t="shared" si="9"/>
        <v>0</v>
      </c>
      <c r="AS15" s="26">
        <f t="shared" si="9"/>
        <v>0</v>
      </c>
      <c r="AT15" s="26">
        <f t="shared" si="9"/>
        <v>0</v>
      </c>
      <c r="AU15" s="26">
        <f t="shared" si="9"/>
        <v>0</v>
      </c>
      <c r="AV15" s="26">
        <f t="shared" si="9"/>
        <v>0</v>
      </c>
      <c r="AW15" s="26">
        <f t="shared" si="9"/>
        <v>0</v>
      </c>
      <c r="AX15" s="26">
        <f t="shared" si="9"/>
        <v>0</v>
      </c>
      <c r="AY15" s="26">
        <f t="shared" si="9"/>
        <v>0</v>
      </c>
      <c r="AZ15" s="201">
        <f t="shared" si="9"/>
        <v>84.248999999999995</v>
      </c>
      <c r="BA15" s="201">
        <f t="shared" si="9"/>
        <v>49.978000000000002</v>
      </c>
    </row>
    <row r="16" spans="2:53" ht="14.65" customHeight="1">
      <c r="B16" s="14" t="s">
        <v>739</v>
      </c>
      <c r="C16" s="15"/>
      <c r="D16" s="15"/>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01">
        <v>30.751999999999999</v>
      </c>
      <c r="AL16" s="201">
        <v>33.063000000000002</v>
      </c>
      <c r="AM16" s="201">
        <v>25.067999999999998</v>
      </c>
      <c r="AN16" s="201">
        <v>49.287999999999997</v>
      </c>
      <c r="AO16" s="201">
        <v>32.479999999999997</v>
      </c>
      <c r="AP16" s="201">
        <v>47.994999999999997</v>
      </c>
      <c r="AR16" s="26">
        <f t="shared" si="9"/>
        <v>0</v>
      </c>
      <c r="AS16" s="26">
        <f t="shared" si="9"/>
        <v>0</v>
      </c>
      <c r="AT16" s="26">
        <f t="shared" si="9"/>
        <v>0</v>
      </c>
      <c r="AU16" s="26">
        <f t="shared" si="9"/>
        <v>0</v>
      </c>
      <c r="AV16" s="26">
        <f t="shared" si="9"/>
        <v>0</v>
      </c>
      <c r="AW16" s="26">
        <f t="shared" si="9"/>
        <v>0</v>
      </c>
      <c r="AX16" s="26">
        <f t="shared" si="9"/>
        <v>0</v>
      </c>
      <c r="AY16" s="26">
        <f t="shared" si="9"/>
        <v>0</v>
      </c>
      <c r="AZ16" s="201">
        <f t="shared" si="9"/>
        <v>138.17099999999999</v>
      </c>
      <c r="BA16" s="201">
        <f t="shared" si="9"/>
        <v>80.474999999999994</v>
      </c>
    </row>
    <row r="17" spans="2:53" ht="14.65" customHeight="1">
      <c r="B17" s="14" t="s">
        <v>748</v>
      </c>
      <c r="C17" s="15"/>
      <c r="D17" s="15"/>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18.085000000000001</v>
      </c>
      <c r="AC17" s="26">
        <v>15.116</v>
      </c>
      <c r="AD17" s="26">
        <v>3.3810000000000002</v>
      </c>
      <c r="AE17" s="26">
        <v>20.102</v>
      </c>
      <c r="AF17" s="26">
        <v>14.496</v>
      </c>
      <c r="AG17" s="26">
        <v>12.015000000000001</v>
      </c>
      <c r="AH17" s="26">
        <v>22.143000000000001</v>
      </c>
      <c r="AI17" s="26">
        <v>50.108999999999995</v>
      </c>
      <c r="AJ17" s="26">
        <v>14.887</v>
      </c>
      <c r="AK17" s="201">
        <v>45.451999999999998</v>
      </c>
      <c r="AL17" s="201">
        <v>6.5390000000000015</v>
      </c>
      <c r="AM17" s="201">
        <v>15.539000000000001</v>
      </c>
      <c r="AN17" s="201">
        <v>53.367999999999995</v>
      </c>
      <c r="AO17" s="201">
        <v>-25.675000000000001</v>
      </c>
      <c r="AP17" s="201">
        <v>23.981000000000002</v>
      </c>
      <c r="AR17" s="26">
        <f t="shared" si="9"/>
        <v>0</v>
      </c>
      <c r="AS17" s="26">
        <f t="shared" si="9"/>
        <v>0</v>
      </c>
      <c r="AT17" s="26">
        <f t="shared" si="9"/>
        <v>0</v>
      </c>
      <c r="AU17" s="26">
        <f t="shared" si="9"/>
        <v>0</v>
      </c>
      <c r="AV17" s="26">
        <f t="shared" si="9"/>
        <v>0</v>
      </c>
      <c r="AW17" s="26">
        <f t="shared" si="9"/>
        <v>18.085000000000001</v>
      </c>
      <c r="AX17" s="26">
        <f t="shared" si="9"/>
        <v>53.095000000000006</v>
      </c>
      <c r="AY17" s="26">
        <f t="shared" si="9"/>
        <v>99.153999999999996</v>
      </c>
      <c r="AZ17" s="201">
        <f t="shared" si="9"/>
        <v>120.898</v>
      </c>
      <c r="BA17" s="201">
        <f t="shared" si="9"/>
        <v>-1.6939999999999991</v>
      </c>
    </row>
    <row r="18" spans="2:53" ht="14.65" customHeight="1">
      <c r="B18" s="14" t="s">
        <v>751</v>
      </c>
      <c r="C18" s="15"/>
      <c r="D18" s="15"/>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01">
        <v>-14.635999999999999</v>
      </c>
      <c r="AL18" s="201">
        <v>-10.170999999999999</v>
      </c>
      <c r="AM18" s="201">
        <v>-0.85599999999999998</v>
      </c>
      <c r="AN18" s="201">
        <v>-7.8079999999999963</v>
      </c>
      <c r="AO18" s="201">
        <v>-2.4359999999999999</v>
      </c>
      <c r="AP18" s="201">
        <v>7.2480000000000002</v>
      </c>
      <c r="AR18" s="26">
        <f t="shared" si="9"/>
        <v>0</v>
      </c>
      <c r="AS18" s="26">
        <f t="shared" si="9"/>
        <v>0</v>
      </c>
      <c r="AT18" s="26">
        <f t="shared" si="9"/>
        <v>0</v>
      </c>
      <c r="AU18" s="26">
        <f t="shared" si="9"/>
        <v>0</v>
      </c>
      <c r="AV18" s="26">
        <f t="shared" si="9"/>
        <v>0</v>
      </c>
      <c r="AW18" s="26">
        <f t="shared" si="9"/>
        <v>0</v>
      </c>
      <c r="AX18" s="26">
        <f t="shared" si="9"/>
        <v>0</v>
      </c>
      <c r="AY18" s="26">
        <f t="shared" si="9"/>
        <v>0</v>
      </c>
      <c r="AZ18" s="201">
        <f t="shared" si="9"/>
        <v>-33.470999999999997</v>
      </c>
      <c r="BA18" s="201">
        <f t="shared" si="9"/>
        <v>4.8120000000000003</v>
      </c>
    </row>
    <row r="19" spans="2:53" ht="14.65" customHeight="1">
      <c r="B19" s="14" t="s">
        <v>268</v>
      </c>
      <c r="C19" s="15"/>
      <c r="D19" s="15"/>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23.274000000000001</v>
      </c>
      <c r="AC19" s="26">
        <v>0</v>
      </c>
      <c r="AD19" s="26">
        <v>0</v>
      </c>
      <c r="AE19" s="26">
        <v>2.2080000000000002</v>
      </c>
      <c r="AF19" s="26">
        <v>0.46800000000000003</v>
      </c>
      <c r="AG19" s="26">
        <v>0.22</v>
      </c>
      <c r="AH19" s="26">
        <v>0.65100000000000002</v>
      </c>
      <c r="AI19" s="26">
        <v>0.5069999999999999</v>
      </c>
      <c r="AJ19" s="26">
        <v>-0.313</v>
      </c>
      <c r="AK19" s="201">
        <v>2.0489999999999999</v>
      </c>
      <c r="AL19" s="201">
        <v>0</v>
      </c>
      <c r="AM19" s="201">
        <v>0</v>
      </c>
      <c r="AN19" s="201">
        <v>0</v>
      </c>
      <c r="AO19" s="201">
        <v>0</v>
      </c>
      <c r="AP19" s="201">
        <v>0</v>
      </c>
      <c r="AR19" s="26">
        <f t="shared" ref="AR19:BA24" si="10">SUMIF($7:$7,AR$8,19:19)</f>
        <v>0</v>
      </c>
      <c r="AS19" s="26">
        <f t="shared" si="10"/>
        <v>0</v>
      </c>
      <c r="AT19" s="26">
        <f t="shared" si="10"/>
        <v>0</v>
      </c>
      <c r="AU19" s="26">
        <f t="shared" si="10"/>
        <v>0</v>
      </c>
      <c r="AV19" s="26">
        <f t="shared" si="10"/>
        <v>0</v>
      </c>
      <c r="AW19" s="26">
        <f t="shared" si="10"/>
        <v>23.274000000000001</v>
      </c>
      <c r="AX19" s="26">
        <f t="shared" si="10"/>
        <v>2.6760000000000002</v>
      </c>
      <c r="AY19" s="26">
        <f t="shared" si="10"/>
        <v>1.0649999999999999</v>
      </c>
      <c r="AZ19" s="201">
        <f t="shared" si="10"/>
        <v>2.0489999999999999</v>
      </c>
      <c r="BA19" s="201">
        <f t="shared" si="10"/>
        <v>0</v>
      </c>
    </row>
    <row r="20" spans="2:53" ht="14.65" customHeight="1">
      <c r="B20" s="14" t="s">
        <v>269</v>
      </c>
      <c r="C20" s="15"/>
      <c r="D20" s="15"/>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0.51600000000000001</v>
      </c>
      <c r="AJ20" s="26">
        <v>0.30099999999999999</v>
      </c>
      <c r="AK20" s="201">
        <v>0.59299999999999997</v>
      </c>
      <c r="AL20" s="201">
        <v>9.157</v>
      </c>
      <c r="AM20" s="201">
        <v>56.345000000000006</v>
      </c>
      <c r="AN20" s="201">
        <v>83.843999999999994</v>
      </c>
      <c r="AO20" s="201">
        <v>78.313999999999993</v>
      </c>
      <c r="AP20" s="201">
        <v>103.751</v>
      </c>
      <c r="AR20" s="26">
        <f t="shared" si="10"/>
        <v>0</v>
      </c>
      <c r="AS20" s="26">
        <f t="shared" si="10"/>
        <v>0</v>
      </c>
      <c r="AT20" s="26">
        <f t="shared" si="10"/>
        <v>0</v>
      </c>
      <c r="AU20" s="26">
        <f t="shared" si="10"/>
        <v>0</v>
      </c>
      <c r="AV20" s="26">
        <f t="shared" si="10"/>
        <v>0</v>
      </c>
      <c r="AW20" s="26">
        <f t="shared" si="10"/>
        <v>0</v>
      </c>
      <c r="AX20" s="26">
        <f t="shared" si="10"/>
        <v>0</v>
      </c>
      <c r="AY20" s="26">
        <f t="shared" si="10"/>
        <v>0.81699999999999995</v>
      </c>
      <c r="AZ20" s="201">
        <f t="shared" si="10"/>
        <v>149.93899999999999</v>
      </c>
      <c r="BA20" s="201">
        <f t="shared" si="10"/>
        <v>182.065</v>
      </c>
    </row>
    <row r="21" spans="2:53" ht="14.65" customHeight="1">
      <c r="B21" s="14" t="s">
        <v>270</v>
      </c>
      <c r="C21" s="15"/>
      <c r="D21" s="15"/>
      <c r="E21" s="26">
        <v>-2.1070000000000002</v>
      </c>
      <c r="F21" s="26">
        <v>-2.4209999999999994</v>
      </c>
      <c r="G21" s="26">
        <v>-4.2120000000000006</v>
      </c>
      <c r="H21" s="26">
        <v>-5.2829999999999995</v>
      </c>
      <c r="I21" s="26">
        <v>-4.8730000000000002</v>
      </c>
      <c r="J21" s="26">
        <v>-6.5659999999999998</v>
      </c>
      <c r="K21" s="26">
        <v>-14.617000000000001</v>
      </c>
      <c r="L21" s="26">
        <v>-21.178999999999998</v>
      </c>
      <c r="M21" s="26">
        <v>-13.044</v>
      </c>
      <c r="N21" s="26">
        <v>-13.927</v>
      </c>
      <c r="O21" s="26">
        <v>-13.75</v>
      </c>
      <c r="P21" s="26">
        <v>-14.673</v>
      </c>
      <c r="Q21" s="26">
        <v>-15.622</v>
      </c>
      <c r="R21" s="26">
        <v>-15.746</v>
      </c>
      <c r="S21" s="26">
        <v>-19.574999999999999</v>
      </c>
      <c r="T21" s="26">
        <v>-23.436</v>
      </c>
      <c r="U21" s="26">
        <v>-17.823</v>
      </c>
      <c r="V21" s="26">
        <v>-11.282</v>
      </c>
      <c r="W21" s="26">
        <v>-12.786</v>
      </c>
      <c r="X21" s="26">
        <v>-25.146999999999998</v>
      </c>
      <c r="Y21" s="26">
        <v>-17.995000000000001</v>
      </c>
      <c r="Z21" s="26">
        <v>-26.425999999999998</v>
      </c>
      <c r="AA21" s="26">
        <v>-48.034999999999997</v>
      </c>
      <c r="AB21" s="26">
        <v>-34.540999999999997</v>
      </c>
      <c r="AC21" s="26">
        <f>SUM(AC22:AC24)</f>
        <v>-50.603999999999999</v>
      </c>
      <c r="AD21" s="26">
        <f t="shared" ref="AD21:AJ21" si="11">SUM(AD22:AD24)</f>
        <v>-61.259999999999991</v>
      </c>
      <c r="AE21" s="26">
        <f t="shared" si="11"/>
        <v>-70.786000000000001</v>
      </c>
      <c r="AF21" s="26">
        <f t="shared" si="11"/>
        <v>-77.844999999999999</v>
      </c>
      <c r="AG21" s="26">
        <f t="shared" si="11"/>
        <v>-68.125</v>
      </c>
      <c r="AH21" s="26">
        <f t="shared" si="11"/>
        <v>-70.881000000000014</v>
      </c>
      <c r="AI21" s="26">
        <f t="shared" si="11"/>
        <v>-106.836</v>
      </c>
      <c r="AJ21" s="26">
        <f t="shared" si="11"/>
        <v>-107.71299999999998</v>
      </c>
      <c r="AK21" s="201">
        <f>SUM(AK22:AK24)</f>
        <v>-80.839999999999989</v>
      </c>
      <c r="AL21" s="201">
        <f>SUM(AL22:AL24)</f>
        <v>-92.865000000000023</v>
      </c>
      <c r="AM21" s="201">
        <f>SUM(AM22:AM24)</f>
        <v>-119.35799999999999</v>
      </c>
      <c r="AN21" s="201">
        <f>SUM(AN22:AN24)</f>
        <v>-126.66600000000003</v>
      </c>
      <c r="AO21" s="201">
        <f t="shared" ref="AO21:AP21" si="12">SUM(AO22:AO24)</f>
        <v>-118.88900000000001</v>
      </c>
      <c r="AP21" s="201">
        <f t="shared" si="12"/>
        <v>-139.04</v>
      </c>
      <c r="AR21" s="26">
        <f t="shared" si="10"/>
        <v>-14.023</v>
      </c>
      <c r="AS21" s="26">
        <f t="shared" si="10"/>
        <v>-47.234999999999999</v>
      </c>
      <c r="AT21" s="26">
        <f t="shared" si="10"/>
        <v>-55.394000000000005</v>
      </c>
      <c r="AU21" s="26">
        <f t="shared" si="10"/>
        <v>-74.378999999999991</v>
      </c>
      <c r="AV21" s="26">
        <f t="shared" si="10"/>
        <v>-67.037999999999997</v>
      </c>
      <c r="AW21" s="26">
        <f t="shared" si="10"/>
        <v>-126.99699999999999</v>
      </c>
      <c r="AX21" s="26">
        <f t="shared" si="10"/>
        <v>-260.495</v>
      </c>
      <c r="AY21" s="26">
        <f t="shared" si="10"/>
        <v>-353.55500000000001</v>
      </c>
      <c r="AZ21" s="201">
        <f t="shared" si="10"/>
        <v>-419.72900000000004</v>
      </c>
      <c r="BA21" s="201">
        <f t="shared" si="10"/>
        <v>-257.92899999999997</v>
      </c>
    </row>
    <row r="22" spans="2:53" ht="14.65" customHeight="1">
      <c r="B22" s="30" t="s">
        <v>271</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0</v>
      </c>
      <c r="AC22" s="29">
        <v>-43.527999999999999</v>
      </c>
      <c r="AD22" s="29">
        <v>-46.943999999999996</v>
      </c>
      <c r="AE22" s="29">
        <v>-53.539000000000001</v>
      </c>
      <c r="AF22" s="29">
        <v>-60.492999999999995</v>
      </c>
      <c r="AG22" s="29">
        <v>-49.12</v>
      </c>
      <c r="AH22" s="29">
        <v>-51.362000000000002</v>
      </c>
      <c r="AI22" s="29">
        <v>-85.756</v>
      </c>
      <c r="AJ22" s="29">
        <v>-86.627999999999986</v>
      </c>
      <c r="AK22" s="41">
        <v>-60.704999999999998</v>
      </c>
      <c r="AL22" s="41">
        <v>-72.814000000000007</v>
      </c>
      <c r="AM22" s="41">
        <v>-98.85</v>
      </c>
      <c r="AN22" s="41">
        <v>-104.66600000000003</v>
      </c>
      <c r="AO22" s="41">
        <v>-95.638000000000005</v>
      </c>
      <c r="AP22" s="41">
        <v>-116.714</v>
      </c>
      <c r="AR22" s="29">
        <f t="shared" si="10"/>
        <v>0</v>
      </c>
      <c r="AS22" s="29">
        <f t="shared" si="10"/>
        <v>0</v>
      </c>
      <c r="AT22" s="29">
        <f t="shared" si="10"/>
        <v>0</v>
      </c>
      <c r="AU22" s="29">
        <f t="shared" si="10"/>
        <v>0</v>
      </c>
      <c r="AV22" s="29">
        <f t="shared" si="10"/>
        <v>0</v>
      </c>
      <c r="AW22" s="29">
        <f t="shared" si="10"/>
        <v>0</v>
      </c>
      <c r="AX22" s="29">
        <f t="shared" si="10"/>
        <v>-204.50399999999999</v>
      </c>
      <c r="AY22" s="29">
        <f t="shared" si="10"/>
        <v>-272.86599999999999</v>
      </c>
      <c r="AZ22" s="41">
        <f t="shared" si="10"/>
        <v>-337.03500000000003</v>
      </c>
      <c r="BA22" s="41">
        <f t="shared" si="10"/>
        <v>-212.352</v>
      </c>
    </row>
    <row r="23" spans="2:53" ht="14.65" customHeight="1">
      <c r="B23" s="30" t="s">
        <v>272</v>
      </c>
      <c r="E23" s="29">
        <v>0</v>
      </c>
      <c r="F23" s="29">
        <v>0</v>
      </c>
      <c r="G23" s="29">
        <v>0</v>
      </c>
      <c r="H23" s="29">
        <v>0</v>
      </c>
      <c r="I23" s="29">
        <v>0</v>
      </c>
      <c r="J23" s="29">
        <v>0</v>
      </c>
      <c r="K23" s="29">
        <v>0</v>
      </c>
      <c r="L23" s="29">
        <v>0</v>
      </c>
      <c r="M23" s="29">
        <v>0</v>
      </c>
      <c r="N23" s="29">
        <v>0</v>
      </c>
      <c r="O23" s="29">
        <v>0</v>
      </c>
      <c r="P23" s="29">
        <v>0</v>
      </c>
      <c r="Q23" s="29">
        <v>0</v>
      </c>
      <c r="R23" s="29">
        <v>0</v>
      </c>
      <c r="S23" s="29">
        <v>0</v>
      </c>
      <c r="T23" s="29">
        <v>0</v>
      </c>
      <c r="U23" s="29">
        <v>0</v>
      </c>
      <c r="V23" s="29">
        <v>0</v>
      </c>
      <c r="W23" s="29">
        <v>0</v>
      </c>
      <c r="X23" s="29">
        <v>0</v>
      </c>
      <c r="Y23" s="29">
        <v>0</v>
      </c>
      <c r="Z23" s="29">
        <v>0</v>
      </c>
      <c r="AA23" s="29">
        <v>0</v>
      </c>
      <c r="AB23" s="29">
        <v>0</v>
      </c>
      <c r="AC23" s="29">
        <v>-5.5789999999999997</v>
      </c>
      <c r="AD23" s="29">
        <v>-14.314999999999998</v>
      </c>
      <c r="AE23" s="29">
        <v>-17.247</v>
      </c>
      <c r="AF23" s="29">
        <v>-17.352000000000004</v>
      </c>
      <c r="AG23" s="29">
        <v>-19.004999999999999</v>
      </c>
      <c r="AH23" s="29">
        <v>-19.479000000000003</v>
      </c>
      <c r="AI23" s="29">
        <v>-21.08</v>
      </c>
      <c r="AJ23" s="29">
        <v>-20.985999999999997</v>
      </c>
      <c r="AK23" s="41">
        <v>-20.036999999999999</v>
      </c>
      <c r="AL23" s="41">
        <v>-19.922000000000004</v>
      </c>
      <c r="AM23" s="41">
        <v>-18.494</v>
      </c>
      <c r="AN23" s="41">
        <v>-21.051000000000002</v>
      </c>
      <c r="AO23" s="41">
        <v>-20.853999999999999</v>
      </c>
      <c r="AP23" s="41">
        <v>-20.451999999999998</v>
      </c>
      <c r="AR23" s="29">
        <f t="shared" si="10"/>
        <v>0</v>
      </c>
      <c r="AS23" s="29">
        <f t="shared" si="10"/>
        <v>0</v>
      </c>
      <c r="AT23" s="29">
        <f t="shared" si="10"/>
        <v>0</v>
      </c>
      <c r="AU23" s="29">
        <f t="shared" si="10"/>
        <v>0</v>
      </c>
      <c r="AV23" s="29">
        <f t="shared" si="10"/>
        <v>0</v>
      </c>
      <c r="AW23" s="29">
        <f t="shared" si="10"/>
        <v>0</v>
      </c>
      <c r="AX23" s="29">
        <f t="shared" si="10"/>
        <v>-54.493000000000002</v>
      </c>
      <c r="AY23" s="29">
        <f t="shared" si="10"/>
        <v>-80.55</v>
      </c>
      <c r="AZ23" s="41">
        <f t="shared" si="10"/>
        <v>-79.504000000000005</v>
      </c>
      <c r="BA23" s="41">
        <f t="shared" si="10"/>
        <v>-41.305999999999997</v>
      </c>
    </row>
    <row r="24" spans="2:53" ht="14.65" customHeight="1">
      <c r="B24" s="31" t="s">
        <v>273</v>
      </c>
      <c r="C24" s="32"/>
      <c r="D24" s="32"/>
      <c r="E24" s="126">
        <v>0</v>
      </c>
      <c r="F24" s="126">
        <v>0</v>
      </c>
      <c r="G24" s="126">
        <v>0</v>
      </c>
      <c r="H24" s="126">
        <v>0</v>
      </c>
      <c r="I24" s="126">
        <v>0</v>
      </c>
      <c r="J24" s="126">
        <v>0</v>
      </c>
      <c r="K24" s="126">
        <v>0</v>
      </c>
      <c r="L24" s="126">
        <v>0</v>
      </c>
      <c r="M24" s="126">
        <v>0</v>
      </c>
      <c r="N24" s="126">
        <v>0</v>
      </c>
      <c r="O24" s="126">
        <v>0</v>
      </c>
      <c r="P24" s="126">
        <v>0</v>
      </c>
      <c r="Q24" s="126">
        <v>0</v>
      </c>
      <c r="R24" s="126">
        <v>0</v>
      </c>
      <c r="S24" s="126">
        <v>0</v>
      </c>
      <c r="T24" s="126">
        <v>0</v>
      </c>
      <c r="U24" s="126">
        <v>0</v>
      </c>
      <c r="V24" s="126">
        <v>0</v>
      </c>
      <c r="W24" s="126">
        <v>0</v>
      </c>
      <c r="X24" s="126">
        <v>0</v>
      </c>
      <c r="Y24" s="126">
        <v>0</v>
      </c>
      <c r="Z24" s="126">
        <v>0</v>
      </c>
      <c r="AA24" s="126">
        <v>0</v>
      </c>
      <c r="AB24" s="126">
        <v>0</v>
      </c>
      <c r="AC24" s="126">
        <v>-1.4970000000000001</v>
      </c>
      <c r="AD24" s="126">
        <v>-1E-3</v>
      </c>
      <c r="AE24" s="126">
        <v>0</v>
      </c>
      <c r="AF24" s="126">
        <v>0</v>
      </c>
      <c r="AG24" s="126">
        <v>0</v>
      </c>
      <c r="AH24" s="126">
        <v>-0.04</v>
      </c>
      <c r="AI24" s="126">
        <v>0</v>
      </c>
      <c r="AJ24" s="126">
        <v>-9.9000000000000005E-2</v>
      </c>
      <c r="AK24" s="221">
        <v>-9.8000000000000004E-2</v>
      </c>
      <c r="AL24" s="221">
        <v>-0.129</v>
      </c>
      <c r="AM24" s="221">
        <v>-2.0139999999999998</v>
      </c>
      <c r="AN24" s="221">
        <v>-0.94900000000000029</v>
      </c>
      <c r="AO24" s="221">
        <v>-2.3969999999999998</v>
      </c>
      <c r="AP24" s="221">
        <v>-1.8740000000000001</v>
      </c>
      <c r="AR24" s="126">
        <f t="shared" si="10"/>
        <v>0</v>
      </c>
      <c r="AS24" s="126">
        <f t="shared" si="10"/>
        <v>0</v>
      </c>
      <c r="AT24" s="126">
        <f t="shared" si="10"/>
        <v>0</v>
      </c>
      <c r="AU24" s="126">
        <f t="shared" si="10"/>
        <v>0</v>
      </c>
      <c r="AV24" s="126">
        <f t="shared" si="10"/>
        <v>0</v>
      </c>
      <c r="AW24" s="126">
        <f t="shared" si="10"/>
        <v>0</v>
      </c>
      <c r="AX24" s="126">
        <f t="shared" si="10"/>
        <v>-1.498</v>
      </c>
      <c r="AY24" s="126">
        <f t="shared" si="10"/>
        <v>-0.13900000000000001</v>
      </c>
      <c r="AZ24" s="221">
        <f t="shared" si="10"/>
        <v>-3.19</v>
      </c>
      <c r="BA24" s="221">
        <f t="shared" si="10"/>
        <v>-4.2709999999999999</v>
      </c>
    </row>
    <row r="25" spans="2:53" ht="14.65" customHeight="1">
      <c r="B25" s="30"/>
      <c r="AK25" s="41"/>
      <c r="AL25" s="41"/>
      <c r="AW25" s="41"/>
    </row>
    <row r="26" spans="2:53" ht="14.65" customHeight="1">
      <c r="B26" s="11" t="s">
        <v>8</v>
      </c>
      <c r="C26" s="12"/>
      <c r="D26" s="12"/>
      <c r="E26" s="25">
        <f t="shared" ref="E26:AN26" si="13">SUM(E9,E13:E21)</f>
        <v>31.826000000000001</v>
      </c>
      <c r="F26" s="25">
        <f t="shared" si="13"/>
        <v>41.376000000000005</v>
      </c>
      <c r="G26" s="25">
        <f t="shared" si="13"/>
        <v>51.170999999999992</v>
      </c>
      <c r="H26" s="25">
        <f t="shared" si="13"/>
        <v>70.608999999999995</v>
      </c>
      <c r="I26" s="25">
        <f t="shared" si="13"/>
        <v>61.887000000000008</v>
      </c>
      <c r="J26" s="25">
        <f t="shared" si="13"/>
        <v>74.109000000000009</v>
      </c>
      <c r="K26" s="25">
        <f t="shared" si="13"/>
        <v>153.351</v>
      </c>
      <c r="L26" s="25">
        <f t="shared" si="13"/>
        <v>256.76700000000005</v>
      </c>
      <c r="M26" s="25">
        <f t="shared" si="13"/>
        <v>179.65200000000002</v>
      </c>
      <c r="N26" s="25">
        <f t="shared" si="13"/>
        <v>188.02600000000001</v>
      </c>
      <c r="O26" s="25">
        <f t="shared" si="13"/>
        <v>167.83500000000001</v>
      </c>
      <c r="P26" s="25">
        <f t="shared" si="13"/>
        <v>206.51</v>
      </c>
      <c r="Q26" s="25">
        <f t="shared" si="13"/>
        <v>198.05399999999997</v>
      </c>
      <c r="R26" s="25">
        <f t="shared" si="13"/>
        <v>200.714</v>
      </c>
      <c r="S26" s="25">
        <f t="shared" si="13"/>
        <v>284.89</v>
      </c>
      <c r="T26" s="25">
        <f t="shared" si="13"/>
        <v>330.76900000000001</v>
      </c>
      <c r="U26" s="25">
        <f t="shared" si="13"/>
        <v>192.87299999999999</v>
      </c>
      <c r="V26" s="25">
        <f t="shared" si="13"/>
        <v>201.54100000000003</v>
      </c>
      <c r="W26" s="25">
        <f t="shared" si="13"/>
        <v>314.44700000000006</v>
      </c>
      <c r="X26" s="25">
        <f t="shared" si="13"/>
        <v>393.28</v>
      </c>
      <c r="Y26" s="25">
        <f t="shared" si="13"/>
        <v>370.19099999999997</v>
      </c>
      <c r="Z26" s="25">
        <f t="shared" si="13"/>
        <v>396.48500000000001</v>
      </c>
      <c r="AA26" s="25">
        <f t="shared" si="13"/>
        <v>454.85199999999998</v>
      </c>
      <c r="AB26" s="25">
        <f t="shared" si="13"/>
        <v>548.14799999999991</v>
      </c>
      <c r="AC26" s="25">
        <f t="shared" si="13"/>
        <v>533.91899999999998</v>
      </c>
      <c r="AD26" s="25">
        <f t="shared" si="13"/>
        <v>513.83199999999999</v>
      </c>
      <c r="AE26" s="25">
        <f t="shared" si="13"/>
        <v>667.94499999999994</v>
      </c>
      <c r="AF26" s="25">
        <f t="shared" si="13"/>
        <v>720.97899999999981</v>
      </c>
      <c r="AG26" s="25">
        <f t="shared" si="13"/>
        <v>583.33100000000002</v>
      </c>
      <c r="AH26" s="25">
        <f t="shared" si="13"/>
        <v>609.41099999999994</v>
      </c>
      <c r="AI26" s="25">
        <f t="shared" si="13"/>
        <v>865.84699999999998</v>
      </c>
      <c r="AJ26" s="25">
        <f t="shared" si="13"/>
        <v>978.73099999999977</v>
      </c>
      <c r="AK26" s="212">
        <f t="shared" si="13"/>
        <v>687.86099999999988</v>
      </c>
      <c r="AL26" s="212">
        <f t="shared" si="13"/>
        <v>761.13</v>
      </c>
      <c r="AM26" s="212">
        <f t="shared" si="13"/>
        <v>1060.0840000000001</v>
      </c>
      <c r="AN26" s="212">
        <f t="shared" si="13"/>
        <v>1615.9050000000002</v>
      </c>
      <c r="AO26" s="212">
        <f t="shared" ref="AO26:AP26" si="14">SUM(AO9,AO13:AO21)</f>
        <v>1156.27</v>
      </c>
      <c r="AP26" s="212">
        <f t="shared" si="14"/>
        <v>1461.704</v>
      </c>
      <c r="AR26" s="25">
        <f t="shared" ref="AR26:BA26" si="15">SUMIF($7:$7,AR$8,26:26)</f>
        <v>194.98199999999997</v>
      </c>
      <c r="AS26" s="25">
        <f t="shared" si="15"/>
        <v>546.11400000000003</v>
      </c>
      <c r="AT26" s="25">
        <f t="shared" si="15"/>
        <v>742.02300000000002</v>
      </c>
      <c r="AU26" s="25">
        <f t="shared" si="15"/>
        <v>1014.4269999999999</v>
      </c>
      <c r="AV26" s="25">
        <f t="shared" si="15"/>
        <v>1102.1410000000001</v>
      </c>
      <c r="AW26" s="25">
        <f t="shared" si="15"/>
        <v>1769.6759999999997</v>
      </c>
      <c r="AX26" s="25">
        <f t="shared" si="15"/>
        <v>2436.6749999999997</v>
      </c>
      <c r="AY26" s="25">
        <f t="shared" si="15"/>
        <v>3037.3199999999997</v>
      </c>
      <c r="AZ26" s="212">
        <f t="shared" si="15"/>
        <v>4124.9799999999996</v>
      </c>
      <c r="BA26" s="212">
        <f t="shared" si="15"/>
        <v>2617.9740000000002</v>
      </c>
    </row>
    <row r="28" spans="2:53" ht="14.65" customHeight="1">
      <c r="AM28" s="44"/>
      <c r="AN28" s="44"/>
      <c r="AO28" s="44"/>
      <c r="AP28" s="44"/>
    </row>
    <row r="31" spans="2:53" ht="14.65" customHeight="1">
      <c r="AW31" s="128"/>
      <c r="AX31" s="128"/>
      <c r="AY31" s="128"/>
      <c r="AZ31" s="128"/>
    </row>
  </sheetData>
  <pageMargins left="0.511811024" right="0.511811024" top="0.78740157499999996" bottom="0.78740157499999996" header="0.31496062000000002" footer="0.31496062000000002"/>
  <ignoredErrors>
    <ignoredError sqref="G9:H9 E26:H26 I9:L9 I26:L26 M9:P9 M26 N26:O26 E9:F9 Q9 U9:X9 R9:T9 P26:T26 U26:X26 Y9:AB9 Y26:AB26 AC9 AD9:AF9 AG9:AJ9"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4165-83BB-4BE5-9B63-7A4481EB7BC5}">
  <sheetPr codeName="Planilha11">
    <tabColor theme="5"/>
  </sheetPr>
  <dimension ref="A6:BA32"/>
  <sheetViews>
    <sheetView showGridLines="0" zoomScaleNormal="100" workbookViewId="0">
      <pane xSplit="3" ySplit="8" topLeftCell="D9" activePane="bottomRight" state="frozen"/>
      <selection pane="topRight" activeCell="D10" sqref="D10"/>
      <selection pane="bottomLeft" activeCell="D10" sqref="D10"/>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42" width="10.5703125" style="9"/>
    <col min="43" max="43" width="2.5703125" style="9" customWidth="1"/>
    <col min="44" max="16384" width="10.5703125" style="9"/>
  </cols>
  <sheetData>
    <row r="6" spans="2:53" ht="14.65" customHeight="1">
      <c r="C6" s="3" t="s">
        <v>178</v>
      </c>
      <c r="D6" s="2"/>
      <c r="E6" s="4">
        <v>42460</v>
      </c>
      <c r="F6" s="4">
        <f>EOMONTH(E6,3)</f>
        <v>42551</v>
      </c>
      <c r="G6" s="4">
        <f>EOMONTH(F6,3)</f>
        <v>42643</v>
      </c>
      <c r="H6" s="4">
        <f>EOMONTH(G6,3)</f>
        <v>42735</v>
      </c>
      <c r="I6" s="4">
        <f>EOMONTH(H6,3)</f>
        <v>42825</v>
      </c>
      <c r="J6" s="4">
        <f>EOMONTH(I6,3)</f>
        <v>42916</v>
      </c>
      <c r="K6" s="4">
        <f t="shared" ref="K6:AH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ref="AI6:AM6" si="1">EOMONTH(AH6,3)</f>
        <v>45199</v>
      </c>
      <c r="AJ6" s="4">
        <f t="shared" si="1"/>
        <v>45291</v>
      </c>
      <c r="AK6" s="4">
        <f t="shared" si="1"/>
        <v>45382</v>
      </c>
      <c r="AL6" s="4">
        <f t="shared" si="1"/>
        <v>45473</v>
      </c>
      <c r="AM6" s="4">
        <f t="shared" si="1"/>
        <v>45565</v>
      </c>
      <c r="AN6" s="4">
        <f>EOMONTH(AM6,3)</f>
        <v>45657</v>
      </c>
      <c r="AO6" s="4">
        <f>EOMONTH(AN6,3)</f>
        <v>45747</v>
      </c>
      <c r="AP6" s="4">
        <f>EOMONTH(AO6,3)</f>
        <v>45838</v>
      </c>
      <c r="AR6" s="23"/>
      <c r="AS6" s="23"/>
      <c r="AT6" s="23"/>
      <c r="AU6" s="23"/>
      <c r="AV6" s="23"/>
      <c r="AW6" s="23"/>
      <c r="AX6" s="23"/>
      <c r="AY6" s="23"/>
      <c r="AZ6" s="23"/>
    </row>
    <row r="7" spans="2:53" ht="14.65" customHeight="1">
      <c r="C7" s="3" t="s">
        <v>179</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M7" si="3">YEAR(AJ6)</f>
        <v>2023</v>
      </c>
      <c r="AK7" s="3">
        <f t="shared" si="3"/>
        <v>2024</v>
      </c>
      <c r="AL7" s="3">
        <f t="shared" si="3"/>
        <v>2024</v>
      </c>
      <c r="AM7" s="3">
        <f t="shared" si="3"/>
        <v>2024</v>
      </c>
      <c r="AN7" s="3">
        <f>YEAR(AN6)</f>
        <v>2024</v>
      </c>
      <c r="AO7" s="3">
        <f>YEAR(AO6)</f>
        <v>2025</v>
      </c>
      <c r="AP7" s="3">
        <f>YEAR(AP6)</f>
        <v>2025</v>
      </c>
      <c r="AR7" s="22"/>
      <c r="AS7" s="22"/>
      <c r="AT7" s="22"/>
      <c r="AU7" s="22"/>
      <c r="AV7" s="22"/>
      <c r="AW7" s="22"/>
      <c r="AX7" s="22"/>
      <c r="AY7" s="22"/>
      <c r="AZ7" s="22"/>
    </row>
    <row r="8" spans="2:53" ht="14.65" customHeight="1">
      <c r="B8" s="5" t="s">
        <v>274</v>
      </c>
      <c r="C8" s="6"/>
      <c r="D8" s="6"/>
      <c r="E8" s="7" t="str">
        <f>MONTH(E$6)/3&amp;"Q"&amp;E$7</f>
        <v>1Q2016</v>
      </c>
      <c r="F8" s="7" t="str">
        <f t="shared" ref="F8:AP8" si="4">MONTH(F$6)/3&amp;"Q"&amp;F$7</f>
        <v>2Q2016</v>
      </c>
      <c r="G8" s="7" t="str">
        <f t="shared" si="4"/>
        <v>3Q2016</v>
      </c>
      <c r="H8" s="7" t="str">
        <f t="shared" si="4"/>
        <v>4Q2016</v>
      </c>
      <c r="I8" s="7" t="str">
        <f t="shared" si="4"/>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7" t="str">
        <f t="shared" si="4"/>
        <v>4Q2023</v>
      </c>
      <c r="AK8" s="7" t="str">
        <f t="shared" si="4"/>
        <v>1Q2024</v>
      </c>
      <c r="AL8" s="7" t="str">
        <f t="shared" si="4"/>
        <v>2Q2024</v>
      </c>
      <c r="AM8" s="7" t="str">
        <f t="shared" si="4"/>
        <v>3Q2024</v>
      </c>
      <c r="AN8" s="7" t="str">
        <f t="shared" si="4"/>
        <v>4Q2024</v>
      </c>
      <c r="AO8" s="7" t="str">
        <f t="shared" si="4"/>
        <v>1Q2025</v>
      </c>
      <c r="AP8" s="7" t="str">
        <f t="shared" si="4"/>
        <v>2Q2025</v>
      </c>
      <c r="AQ8" s="2"/>
      <c r="AR8" s="6">
        <v>2016</v>
      </c>
      <c r="AS8" s="6">
        <f>AR8+1</f>
        <v>2017</v>
      </c>
      <c r="AT8" s="6">
        <f t="shared" ref="AT8:BA8" si="5">AS8+1</f>
        <v>2018</v>
      </c>
      <c r="AU8" s="6">
        <f t="shared" si="5"/>
        <v>2019</v>
      </c>
      <c r="AV8" s="6">
        <f t="shared" si="5"/>
        <v>2020</v>
      </c>
      <c r="AW8" s="6">
        <f t="shared" si="5"/>
        <v>2021</v>
      </c>
      <c r="AX8" s="6">
        <f t="shared" si="5"/>
        <v>2022</v>
      </c>
      <c r="AY8" s="6">
        <f t="shared" si="5"/>
        <v>2023</v>
      </c>
      <c r="AZ8" s="6">
        <f t="shared" si="5"/>
        <v>2024</v>
      </c>
      <c r="BA8" s="6">
        <f t="shared" si="5"/>
        <v>2025</v>
      </c>
    </row>
    <row r="9" spans="2:53" ht="14.65" customHeight="1">
      <c r="B9" s="39" t="s">
        <v>228</v>
      </c>
      <c r="C9" s="40"/>
      <c r="D9" s="40"/>
      <c r="E9" s="124">
        <v>-5.0540000000000003</v>
      </c>
      <c r="F9" s="124">
        <v>-7.16</v>
      </c>
      <c r="G9" s="124">
        <v>-28.389000000000003</v>
      </c>
      <c r="H9" s="124">
        <v>-38.639000000000003</v>
      </c>
      <c r="I9" s="124">
        <v>-26.341999999999999</v>
      </c>
      <c r="J9" s="124">
        <v>-57.454999999999998</v>
      </c>
      <c r="K9" s="124">
        <v>-102.16300000000001</v>
      </c>
      <c r="L9" s="124">
        <v>-96.821999999999974</v>
      </c>
      <c r="M9" s="124">
        <v>-97.843000000000004</v>
      </c>
      <c r="N9" s="124">
        <v>-99.265000000000001</v>
      </c>
      <c r="O9" s="124">
        <v>-36.366999999999997</v>
      </c>
      <c r="P9" s="124">
        <v>-64.600999999999999</v>
      </c>
      <c r="Q9" s="124">
        <v>-116.15300000000001</v>
      </c>
      <c r="R9" s="124">
        <v>-103.376</v>
      </c>
      <c r="S9" s="124">
        <v>-70.453000000000003</v>
      </c>
      <c r="T9" s="124">
        <v>-93.851000000000056</v>
      </c>
      <c r="U9" s="124">
        <v>-94.138000000000005</v>
      </c>
      <c r="V9" s="124">
        <v>-62.78</v>
      </c>
      <c r="W9" s="124">
        <v>-75.466000000000008</v>
      </c>
      <c r="X9" s="124">
        <v>-93.23599999999999</v>
      </c>
      <c r="Y9" s="124">
        <v>-94.725999999999999</v>
      </c>
      <c r="Z9" s="124">
        <v>-153.52600000000001</v>
      </c>
      <c r="AA9" s="124">
        <v>-184.09800000000001</v>
      </c>
      <c r="AB9" s="124">
        <v>-153.16899999999998</v>
      </c>
      <c r="AC9" s="124">
        <v>-275.77699999999999</v>
      </c>
      <c r="AD9" s="124">
        <v>-253.12799999999999</v>
      </c>
      <c r="AE9" s="124">
        <v>-313.23300000000006</v>
      </c>
      <c r="AF9" s="124">
        <v>-333.56000000000006</v>
      </c>
      <c r="AG9" s="124">
        <v>-296.12799999999999</v>
      </c>
      <c r="AH9" s="124">
        <v>-290.42699999999996</v>
      </c>
      <c r="AI9" s="124">
        <v>-371.50200000000007</v>
      </c>
      <c r="AJ9" s="26">
        <v>-407.767</v>
      </c>
      <c r="AK9" s="26">
        <v>-263.86099999999999</v>
      </c>
      <c r="AL9" s="26">
        <v>-288.404</v>
      </c>
      <c r="AM9" s="26">
        <v>-440.40800000000002</v>
      </c>
      <c r="AN9" s="26">
        <v>-704.60500000000002</v>
      </c>
      <c r="AO9" s="26">
        <v>-675.65299999999991</v>
      </c>
      <c r="AP9" s="26">
        <v>-905.7003010699998</v>
      </c>
      <c r="AR9" s="124">
        <f t="shared" ref="AR9:BA15" si="6">SUMIF($7:$7,AR$8,9:9)</f>
        <v>-79.242000000000004</v>
      </c>
      <c r="AS9" s="124">
        <f t="shared" si="6"/>
        <v>-282.78199999999998</v>
      </c>
      <c r="AT9" s="124">
        <f t="shared" si="6"/>
        <v>-298.07600000000002</v>
      </c>
      <c r="AU9" s="124">
        <f t="shared" si="6"/>
        <v>-383.83300000000003</v>
      </c>
      <c r="AV9" s="124">
        <f t="shared" si="6"/>
        <v>-325.62</v>
      </c>
      <c r="AW9" s="124">
        <f t="shared" si="6"/>
        <v>-585.51900000000001</v>
      </c>
      <c r="AX9" s="124">
        <f t="shared" si="6"/>
        <v>-1175.6980000000001</v>
      </c>
      <c r="AY9" s="124">
        <f t="shared" si="6"/>
        <v>-1365.8240000000001</v>
      </c>
      <c r="AZ9" s="124">
        <f t="shared" si="6"/>
        <v>-1697.278</v>
      </c>
      <c r="BA9" s="124">
        <f t="shared" si="6"/>
        <v>-1581.3533010699998</v>
      </c>
    </row>
    <row r="10" spans="2:53" ht="14.65" customHeight="1">
      <c r="B10" s="14" t="s">
        <v>231</v>
      </c>
      <c r="C10" s="15"/>
      <c r="D10" s="15"/>
      <c r="E10" s="26">
        <v>-2.1070000000000002</v>
      </c>
      <c r="F10" s="26">
        <v>-2.0179999999999998</v>
      </c>
      <c r="G10" s="26">
        <v>-2.5430000000000001</v>
      </c>
      <c r="H10" s="26">
        <v>-10.103000000000002</v>
      </c>
      <c r="I10" s="26">
        <v>-2.2679999999999998</v>
      </c>
      <c r="J10" s="26">
        <v>-3.9239999999999999</v>
      </c>
      <c r="K10" s="26">
        <v>-3.9540000000000002</v>
      </c>
      <c r="L10" s="26">
        <v>-14.624000000000001</v>
      </c>
      <c r="M10" s="26">
        <v>-5.0149999999999997</v>
      </c>
      <c r="N10" s="26">
        <v>-8.5239999999999991</v>
      </c>
      <c r="O10" s="26">
        <v>-9.6379999999999999</v>
      </c>
      <c r="P10" s="26">
        <v>-9.0589999999999993</v>
      </c>
      <c r="Q10" s="26">
        <v>-7.9189999999999996</v>
      </c>
      <c r="R10" s="26">
        <v>-9.0229999999999997</v>
      </c>
      <c r="S10" s="26">
        <v>-12.366</v>
      </c>
      <c r="T10" s="26">
        <v>-18.940000000000001</v>
      </c>
      <c r="U10" s="26">
        <v>-17.63</v>
      </c>
      <c r="V10" s="26">
        <v>-19.512</v>
      </c>
      <c r="W10" s="26">
        <v>-20.751999999999999</v>
      </c>
      <c r="X10" s="26">
        <v>-27.209</v>
      </c>
      <c r="Y10" s="26">
        <v>-41.39</v>
      </c>
      <c r="Z10" s="26">
        <v>-50.694000000000003</v>
      </c>
      <c r="AA10" s="26">
        <v>-54.993000000000002</v>
      </c>
      <c r="AB10" s="26">
        <v>-20.867999999999995</v>
      </c>
      <c r="AC10" s="26">
        <v>-56.476999999999997</v>
      </c>
      <c r="AD10" s="26">
        <v>-53.214999999999996</v>
      </c>
      <c r="AE10" s="26">
        <v>-64.959999999999994</v>
      </c>
      <c r="AF10" s="26">
        <v>-37.604999999999997</v>
      </c>
      <c r="AG10" s="26">
        <v>-50.797999999999995</v>
      </c>
      <c r="AH10" s="26">
        <v>-56.377999999999993</v>
      </c>
      <c r="AI10" s="26">
        <v>-36.554000000000002</v>
      </c>
      <c r="AJ10" s="26">
        <v>-76.397999999999797</v>
      </c>
      <c r="AK10" s="26">
        <v>-76.316000000000003</v>
      </c>
      <c r="AL10" s="26">
        <v>-78.25800000000001</v>
      </c>
      <c r="AM10" s="26">
        <v>-90.375999999999976</v>
      </c>
      <c r="AN10" s="26">
        <v>-94.277000000000029</v>
      </c>
      <c r="AO10" s="26">
        <v>-76.352999999999994</v>
      </c>
      <c r="AP10" s="26">
        <v>-77.180999999999997</v>
      </c>
      <c r="AR10" s="26">
        <f t="shared" si="6"/>
        <v>-16.771000000000001</v>
      </c>
      <c r="AS10" s="26">
        <f t="shared" si="6"/>
        <v>-24.770000000000003</v>
      </c>
      <c r="AT10" s="26">
        <f t="shared" si="6"/>
        <v>-32.235999999999997</v>
      </c>
      <c r="AU10" s="26">
        <f t="shared" si="6"/>
        <v>-48.248000000000005</v>
      </c>
      <c r="AV10" s="26">
        <f t="shared" si="6"/>
        <v>-85.102999999999994</v>
      </c>
      <c r="AW10" s="26">
        <f t="shared" si="6"/>
        <v>-167.94499999999999</v>
      </c>
      <c r="AX10" s="26">
        <f t="shared" si="6"/>
        <v>-212.25699999999998</v>
      </c>
      <c r="AY10" s="26">
        <f t="shared" si="6"/>
        <v>-220.12799999999979</v>
      </c>
      <c r="AZ10" s="26">
        <f t="shared" si="6"/>
        <v>-339.22700000000003</v>
      </c>
      <c r="BA10" s="26">
        <f t="shared" si="6"/>
        <v>-153.53399999999999</v>
      </c>
    </row>
    <row r="11" spans="2:53" ht="14.65" customHeight="1">
      <c r="B11" s="14" t="s">
        <v>232</v>
      </c>
      <c r="C11" s="15"/>
      <c r="D11" s="15"/>
      <c r="E11" s="26">
        <v>-1.4490000000000001</v>
      </c>
      <c r="F11" s="26">
        <v>-1.6830000000000001</v>
      </c>
      <c r="G11" s="26">
        <v>-1.4439999999999995</v>
      </c>
      <c r="H11" s="26">
        <v>-1.34</v>
      </c>
      <c r="I11" s="26">
        <v>-1.597</v>
      </c>
      <c r="J11" s="26">
        <v>-2.3650000000000002</v>
      </c>
      <c r="K11" s="26">
        <v>-2.4159999999999999</v>
      </c>
      <c r="L11" s="26">
        <v>-4.8230000000000004</v>
      </c>
      <c r="M11" s="26">
        <v>-4.1719999999999997</v>
      </c>
      <c r="N11" s="26">
        <v>-4.8769999999999998</v>
      </c>
      <c r="O11" s="26">
        <v>-4.4189999999999996</v>
      </c>
      <c r="P11" s="26">
        <v>-4.4379999999999997</v>
      </c>
      <c r="Q11" s="26">
        <v>-5.4420000000000002</v>
      </c>
      <c r="R11" s="26">
        <v>-6.2869999999999999</v>
      </c>
      <c r="S11" s="26">
        <v>-10.093</v>
      </c>
      <c r="T11" s="26">
        <v>-11.323</v>
      </c>
      <c r="U11" s="26">
        <v>-11.02</v>
      </c>
      <c r="V11" s="26">
        <v>-12.347</v>
      </c>
      <c r="W11" s="26">
        <v>-12.204000000000001</v>
      </c>
      <c r="X11" s="26">
        <v>-14.638999999999999</v>
      </c>
      <c r="Y11" s="26">
        <v>-18.227</v>
      </c>
      <c r="Z11" s="26">
        <v>-19.867999999999999</v>
      </c>
      <c r="AA11" s="26">
        <v>-19.952000000000002</v>
      </c>
      <c r="AB11" s="26">
        <v>-26.954999999999998</v>
      </c>
      <c r="AC11" s="26">
        <v>-22.135000000000002</v>
      </c>
      <c r="AD11" s="26">
        <v>-20.460999999999999</v>
      </c>
      <c r="AE11" s="26">
        <v>-24.192999999999998</v>
      </c>
      <c r="AF11" s="26">
        <v>-26.634</v>
      </c>
      <c r="AG11" s="26">
        <v>-27.972999999999999</v>
      </c>
      <c r="AH11" s="26">
        <v>-30.303000000000004</v>
      </c>
      <c r="AI11" s="26">
        <v>-31.976999999999997</v>
      </c>
      <c r="AJ11" s="26">
        <v>-32.29</v>
      </c>
      <c r="AK11" s="201">
        <v>-32.057000000000002</v>
      </c>
      <c r="AL11" s="201">
        <v>-39.152000000000001</v>
      </c>
      <c r="AM11" s="201">
        <v>-39.956000000000003</v>
      </c>
      <c r="AN11" s="201">
        <v>-39.674999999999997</v>
      </c>
      <c r="AO11" s="201">
        <v>-41.491</v>
      </c>
      <c r="AP11" s="201">
        <v>-40.191000000000003</v>
      </c>
      <c r="AR11" s="26">
        <f t="shared" si="6"/>
        <v>-5.9159999999999995</v>
      </c>
      <c r="AS11" s="26">
        <f t="shared" si="6"/>
        <v>-11.201000000000001</v>
      </c>
      <c r="AT11" s="26">
        <f t="shared" si="6"/>
        <v>-17.905999999999999</v>
      </c>
      <c r="AU11" s="26">
        <f t="shared" si="6"/>
        <v>-33.144999999999996</v>
      </c>
      <c r="AV11" s="26">
        <f t="shared" si="6"/>
        <v>-50.209999999999994</v>
      </c>
      <c r="AW11" s="26">
        <f t="shared" si="6"/>
        <v>-85.001999999999995</v>
      </c>
      <c r="AX11" s="26">
        <f t="shared" si="6"/>
        <v>-93.423000000000002</v>
      </c>
      <c r="AY11" s="26">
        <f t="shared" si="6"/>
        <v>-122.54300000000001</v>
      </c>
      <c r="AZ11" s="26">
        <f t="shared" si="6"/>
        <v>-150.84</v>
      </c>
      <c r="BA11" s="26">
        <f t="shared" si="6"/>
        <v>-81.682000000000002</v>
      </c>
    </row>
    <row r="12" spans="2:53" ht="14.65" customHeight="1">
      <c r="B12" s="14" t="s">
        <v>275</v>
      </c>
      <c r="C12" s="15"/>
      <c r="D12" s="15"/>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-0.89700000000000002</v>
      </c>
      <c r="AE12" s="26">
        <v>-0.11999999999999988</v>
      </c>
      <c r="AF12" s="26">
        <v>-0.69799999999999995</v>
      </c>
      <c r="AG12" s="26">
        <v>0</v>
      </c>
      <c r="AH12" s="26">
        <v>-9.7000000000000003E-2</v>
      </c>
      <c r="AI12" s="26">
        <v>0</v>
      </c>
      <c r="AJ12" s="26">
        <v>0</v>
      </c>
      <c r="AK12" s="26">
        <v>0</v>
      </c>
      <c r="AL12" s="26">
        <v>0</v>
      </c>
      <c r="AM12" s="26">
        <v>0</v>
      </c>
      <c r="AN12" s="26">
        <v>0</v>
      </c>
      <c r="AO12" s="26">
        <v>0</v>
      </c>
      <c r="AP12" s="26">
        <v>0</v>
      </c>
      <c r="AR12" s="26">
        <f t="shared" si="6"/>
        <v>0</v>
      </c>
      <c r="AS12" s="26">
        <f t="shared" si="6"/>
        <v>0</v>
      </c>
      <c r="AT12" s="26">
        <f t="shared" si="6"/>
        <v>0</v>
      </c>
      <c r="AU12" s="26">
        <f t="shared" si="6"/>
        <v>0</v>
      </c>
      <c r="AV12" s="26">
        <f t="shared" si="6"/>
        <v>0</v>
      </c>
      <c r="AW12" s="26">
        <f t="shared" si="6"/>
        <v>0</v>
      </c>
      <c r="AX12" s="26">
        <f t="shared" si="6"/>
        <v>-1.7149999999999999</v>
      </c>
      <c r="AY12" s="26">
        <f t="shared" si="6"/>
        <v>-9.7000000000000003E-2</v>
      </c>
      <c r="AZ12" s="26">
        <f t="shared" si="6"/>
        <v>0</v>
      </c>
      <c r="BA12" s="26">
        <f t="shared" si="6"/>
        <v>0</v>
      </c>
    </row>
    <row r="13" spans="2:53" ht="14.65" customHeight="1">
      <c r="B13" s="14" t="s">
        <v>276</v>
      </c>
      <c r="C13" s="15"/>
      <c r="D13" s="15"/>
      <c r="E13" s="26">
        <v>-6.94</v>
      </c>
      <c r="F13" s="26">
        <v>-6.9389999999999992</v>
      </c>
      <c r="G13" s="26">
        <v>-6.9399999999999995</v>
      </c>
      <c r="H13" s="26">
        <v>-6.9390000000000001</v>
      </c>
      <c r="I13" s="26">
        <v>-6.9409999999999998</v>
      </c>
      <c r="J13" s="26">
        <v>-12.298</v>
      </c>
      <c r="K13" s="26">
        <v>-12.756</v>
      </c>
      <c r="L13" s="26">
        <v>-20.943000000000001</v>
      </c>
      <c r="M13" s="26">
        <v>-29.808</v>
      </c>
      <c r="N13" s="26">
        <v>-29.893999999999998</v>
      </c>
      <c r="O13" s="26">
        <v>-29.98</v>
      </c>
      <c r="P13" s="26">
        <v>-30.1</v>
      </c>
      <c r="Q13" s="26">
        <v>-34.54</v>
      </c>
      <c r="R13" s="26">
        <v>-40.722000000000001</v>
      </c>
      <c r="S13" s="26">
        <v>-53.603000000000002</v>
      </c>
      <c r="T13" s="26">
        <v>-56.332999999999998</v>
      </c>
      <c r="U13" s="26">
        <v>-58.444000000000003</v>
      </c>
      <c r="V13" s="26">
        <v>-63.476999999999997</v>
      </c>
      <c r="W13" s="26">
        <v>-62.314</v>
      </c>
      <c r="X13" s="26">
        <v>-76.623999999999995</v>
      </c>
      <c r="Y13" s="26">
        <v>-98.643000000000001</v>
      </c>
      <c r="Z13" s="26">
        <v>-98.728999999999999</v>
      </c>
      <c r="AA13" s="26">
        <v>-98.84</v>
      </c>
      <c r="AB13" s="26">
        <v>-99.074999999999989</v>
      </c>
      <c r="AC13" s="26">
        <v>-98.183999999999997</v>
      </c>
      <c r="AD13" s="26">
        <v>-98.400999999999996</v>
      </c>
      <c r="AE13" s="26">
        <v>-99.216000000000008</v>
      </c>
      <c r="AF13" s="26">
        <v>-99.542000000000002</v>
      </c>
      <c r="AG13" s="26">
        <v>-103.51900000000001</v>
      </c>
      <c r="AH13" s="26">
        <v>-112.042</v>
      </c>
      <c r="AI13" s="26">
        <v>-112.20399999999998</v>
      </c>
      <c r="AJ13" s="26">
        <v>-127.79600000000001</v>
      </c>
      <c r="AK13" s="201">
        <v>-155.74100000000001</v>
      </c>
      <c r="AL13" s="201">
        <v>-184.499</v>
      </c>
      <c r="AM13" s="26">
        <v>-186.20600000000002</v>
      </c>
      <c r="AN13" s="26">
        <v>-197.524</v>
      </c>
      <c r="AO13" s="26">
        <v>-193.78800000000001</v>
      </c>
      <c r="AP13" s="26">
        <v>-193.05699999999999</v>
      </c>
      <c r="AR13" s="26">
        <f t="shared" si="6"/>
        <v>-27.757999999999999</v>
      </c>
      <c r="AS13" s="26">
        <f t="shared" si="6"/>
        <v>-52.938000000000002</v>
      </c>
      <c r="AT13" s="26">
        <f t="shared" si="6"/>
        <v>-119.78200000000001</v>
      </c>
      <c r="AU13" s="26">
        <f t="shared" si="6"/>
        <v>-185.19800000000001</v>
      </c>
      <c r="AV13" s="26">
        <f t="shared" si="6"/>
        <v>-260.85899999999998</v>
      </c>
      <c r="AW13" s="26">
        <f t="shared" si="6"/>
        <v>-395.28699999999998</v>
      </c>
      <c r="AX13" s="26">
        <f t="shared" si="6"/>
        <v>-395.34299999999996</v>
      </c>
      <c r="AY13" s="26">
        <f t="shared" si="6"/>
        <v>-455.56099999999998</v>
      </c>
      <c r="AZ13" s="26">
        <f t="shared" si="6"/>
        <v>-723.97</v>
      </c>
      <c r="BA13" s="26">
        <f t="shared" si="6"/>
        <v>-386.84500000000003</v>
      </c>
    </row>
    <row r="14" spans="2:53" ht="14.65" customHeight="1">
      <c r="B14" s="14" t="s">
        <v>277</v>
      </c>
      <c r="C14" s="15"/>
      <c r="D14" s="15"/>
      <c r="E14" s="26">
        <v>0.58899999999999997</v>
      </c>
      <c r="F14" s="26">
        <v>0.74900000000000011</v>
      </c>
      <c r="G14" s="26">
        <v>2.7249999999999996</v>
      </c>
      <c r="H14" s="26">
        <v>3.3000000000000007</v>
      </c>
      <c r="I14" s="26">
        <v>2.403</v>
      </c>
      <c r="J14" s="26">
        <v>4.423</v>
      </c>
      <c r="K14" s="26">
        <v>10.667999999999999</v>
      </c>
      <c r="L14" s="26">
        <v>12.562999999999999</v>
      </c>
      <c r="M14" s="26">
        <v>6.306</v>
      </c>
      <c r="N14" s="26">
        <v>7.1550000000000002</v>
      </c>
      <c r="O14" s="26">
        <v>6.9939999999999998</v>
      </c>
      <c r="P14" s="26">
        <v>8.8089999999999993</v>
      </c>
      <c r="Q14" s="26">
        <v>10.029999999999999</v>
      </c>
      <c r="R14" s="26">
        <v>8.98</v>
      </c>
      <c r="S14" s="26">
        <v>9.1790000000000003</v>
      </c>
      <c r="T14" s="26">
        <v>10.063000000000002</v>
      </c>
      <c r="U14" s="26">
        <v>6.383</v>
      </c>
      <c r="V14" s="26">
        <v>6.8090000000000002</v>
      </c>
      <c r="W14" s="26">
        <v>7.5380000000000003</v>
      </c>
      <c r="X14" s="26">
        <v>13.793000000000003</v>
      </c>
      <c r="Y14" s="26">
        <v>2.569</v>
      </c>
      <c r="Z14" s="26">
        <v>12.965</v>
      </c>
      <c r="AA14" s="26">
        <v>39.288000000000004</v>
      </c>
      <c r="AB14" s="26">
        <v>24.869</v>
      </c>
      <c r="AC14" s="26">
        <v>27.748000000000001</v>
      </c>
      <c r="AD14" s="26">
        <v>29.936</v>
      </c>
      <c r="AE14" s="26">
        <v>32.003</v>
      </c>
      <c r="AF14" s="26">
        <v>36.792000000000002</v>
      </c>
      <c r="AG14" s="26">
        <v>31.856999999999999</v>
      </c>
      <c r="AH14" s="26">
        <v>32.018999999999998</v>
      </c>
      <c r="AI14" s="26">
        <v>52.817</v>
      </c>
      <c r="AJ14" s="26">
        <v>54.808999999999997</v>
      </c>
      <c r="AK14" s="26">
        <v>37.856000000000002</v>
      </c>
      <c r="AL14" s="26">
        <v>44.645000000000003</v>
      </c>
      <c r="AM14" s="26">
        <v>64.239999999999995</v>
      </c>
      <c r="AN14" s="26">
        <v>43.302429189999998</v>
      </c>
      <c r="AO14" s="26">
        <v>66.703999999999994</v>
      </c>
      <c r="AP14" s="26">
        <v>79.918999999999997</v>
      </c>
      <c r="AR14" s="26">
        <f t="shared" si="6"/>
        <v>7.3630000000000004</v>
      </c>
      <c r="AS14" s="26">
        <f t="shared" si="6"/>
        <v>30.056999999999999</v>
      </c>
      <c r="AT14" s="26">
        <f t="shared" si="6"/>
        <v>29.263999999999996</v>
      </c>
      <c r="AU14" s="26">
        <f t="shared" si="6"/>
        <v>38.252000000000002</v>
      </c>
      <c r="AV14" s="26">
        <f t="shared" si="6"/>
        <v>34.523000000000003</v>
      </c>
      <c r="AW14" s="26">
        <f t="shared" si="6"/>
        <v>79.691000000000003</v>
      </c>
      <c r="AX14" s="26">
        <f t="shared" si="6"/>
        <v>126.479</v>
      </c>
      <c r="AY14" s="26">
        <f t="shared" si="6"/>
        <v>171.50200000000001</v>
      </c>
      <c r="AZ14" s="26">
        <f t="shared" si="6"/>
        <v>190.04342918999998</v>
      </c>
      <c r="BA14" s="26">
        <f t="shared" si="6"/>
        <v>146.62299999999999</v>
      </c>
    </row>
    <row r="15" spans="2:53" ht="14.65" customHeight="1">
      <c r="B15" s="33" t="s">
        <v>278</v>
      </c>
      <c r="C15" s="34"/>
      <c r="D15" s="34"/>
      <c r="E15" s="35">
        <v>-0.54400000000000004</v>
      </c>
      <c r="F15" s="35">
        <v>-0.57799999999999985</v>
      </c>
      <c r="G15" s="35">
        <v>-0.67300000000000004</v>
      </c>
      <c r="H15" s="35">
        <v>6.7629999999999999</v>
      </c>
      <c r="I15" s="35">
        <v>-0.624</v>
      </c>
      <c r="J15" s="35">
        <v>-1.175</v>
      </c>
      <c r="K15" s="35">
        <v>-1.1739999999999999</v>
      </c>
      <c r="L15" s="35">
        <v>-0.72100000000000009</v>
      </c>
      <c r="M15" s="35">
        <v>-0.88500000000000001</v>
      </c>
      <c r="N15" s="35">
        <v>-0.38</v>
      </c>
      <c r="O15" s="35">
        <v>-0.86199999999999999</v>
      </c>
      <c r="P15" s="35">
        <v>-0.874</v>
      </c>
      <c r="Q15" s="35">
        <v>-0.89</v>
      </c>
      <c r="R15" s="35">
        <v>-0.92900000000000005</v>
      </c>
      <c r="S15" s="35">
        <v>-1.2569999999999999</v>
      </c>
      <c r="T15" s="35">
        <v>-1.762</v>
      </c>
      <c r="U15" s="35">
        <v>-1.954</v>
      </c>
      <c r="V15" s="35">
        <v>-1.8460000000000001</v>
      </c>
      <c r="W15" s="35">
        <v>-2.11</v>
      </c>
      <c r="X15" s="35">
        <v>-2.0049999999999999</v>
      </c>
      <c r="Y15" s="35">
        <v>-3.4239999999999999</v>
      </c>
      <c r="Z15" s="35">
        <v>-3.56</v>
      </c>
      <c r="AA15" s="35">
        <v>-5.15</v>
      </c>
      <c r="AB15" s="35">
        <v>0.46</v>
      </c>
      <c r="AC15" s="35">
        <v>-3.38</v>
      </c>
      <c r="AD15" s="35">
        <v>-4.7709999999999999</v>
      </c>
      <c r="AE15" s="35">
        <v>-4.3230000000000004</v>
      </c>
      <c r="AF15" s="35">
        <v>-3.972</v>
      </c>
      <c r="AG15" s="35">
        <v>-4.7290000000000001</v>
      </c>
      <c r="AH15" s="35">
        <v>-6.0460000000000003</v>
      </c>
      <c r="AI15" s="35">
        <v>-5.4489999999999998</v>
      </c>
      <c r="AJ15" s="35">
        <v>-5.9370000000000012</v>
      </c>
      <c r="AK15" s="224">
        <v>-6.3460000000000001</v>
      </c>
      <c r="AL15" s="224">
        <v>-2.5299999999999994</v>
      </c>
      <c r="AM15" s="35">
        <v>-2.5470000000000006</v>
      </c>
      <c r="AN15" s="35">
        <v>-6.7299999999999986</v>
      </c>
      <c r="AO15" s="35">
        <v>-29.106000000000002</v>
      </c>
      <c r="AP15" s="35">
        <v>-4.9239999999999995</v>
      </c>
      <c r="AR15" s="35">
        <f t="shared" si="6"/>
        <v>4.968</v>
      </c>
      <c r="AS15" s="35">
        <f t="shared" si="6"/>
        <v>-3.694</v>
      </c>
      <c r="AT15" s="35">
        <f t="shared" si="6"/>
        <v>-3.0010000000000003</v>
      </c>
      <c r="AU15" s="35">
        <f t="shared" si="6"/>
        <v>-4.8379999999999992</v>
      </c>
      <c r="AV15" s="35">
        <f t="shared" si="6"/>
        <v>-7.915</v>
      </c>
      <c r="AW15" s="35">
        <f t="shared" si="6"/>
        <v>-11.673999999999999</v>
      </c>
      <c r="AX15" s="35">
        <f t="shared" si="6"/>
        <v>-16.446000000000002</v>
      </c>
      <c r="AY15" s="35">
        <f t="shared" si="6"/>
        <v>-22.161000000000001</v>
      </c>
      <c r="AZ15" s="35">
        <f t="shared" si="6"/>
        <v>-18.152999999999999</v>
      </c>
      <c r="BA15" s="35">
        <f t="shared" si="6"/>
        <v>-34.03</v>
      </c>
    </row>
    <row r="16" spans="2:53" ht="14.65" customHeight="1">
      <c r="B16" s="30"/>
      <c r="AW16" s="46"/>
    </row>
    <row r="17" spans="2:53" ht="14.65" customHeight="1">
      <c r="B17" s="11" t="s">
        <v>279</v>
      </c>
      <c r="C17" s="12"/>
      <c r="D17" s="12"/>
      <c r="E17" s="25">
        <f>SUM(E9:E15)</f>
        <v>-15.505000000000001</v>
      </c>
      <c r="F17" s="25">
        <f t="shared" ref="F17:AK17" si="7">SUM(F9:F15)</f>
        <v>-17.629000000000001</v>
      </c>
      <c r="G17" s="25">
        <f t="shared" si="7"/>
        <v>-37.264000000000003</v>
      </c>
      <c r="H17" s="25">
        <f t="shared" si="7"/>
        <v>-46.958000000000006</v>
      </c>
      <c r="I17" s="25">
        <f t="shared" si="7"/>
        <v>-35.369000000000007</v>
      </c>
      <c r="J17" s="25">
        <f t="shared" si="7"/>
        <v>-72.793999999999997</v>
      </c>
      <c r="K17" s="25">
        <f t="shared" si="7"/>
        <v>-111.79500000000002</v>
      </c>
      <c r="L17" s="25">
        <f t="shared" si="7"/>
        <v>-125.36999999999999</v>
      </c>
      <c r="M17" s="25">
        <f t="shared" si="7"/>
        <v>-131.41699999999997</v>
      </c>
      <c r="N17" s="25">
        <f t="shared" si="7"/>
        <v>-135.785</v>
      </c>
      <c r="O17" s="25">
        <f t="shared" si="7"/>
        <v>-74.271999999999991</v>
      </c>
      <c r="P17" s="25">
        <f t="shared" si="7"/>
        <v>-100.26300000000001</v>
      </c>
      <c r="Q17" s="25">
        <f t="shared" si="7"/>
        <v>-154.91399999999999</v>
      </c>
      <c r="R17" s="25">
        <f t="shared" si="7"/>
        <v>-151.35700000000003</v>
      </c>
      <c r="S17" s="25">
        <f t="shared" si="7"/>
        <v>-138.59300000000002</v>
      </c>
      <c r="T17" s="25">
        <f t="shared" si="7"/>
        <v>-172.14600000000007</v>
      </c>
      <c r="U17" s="25">
        <f t="shared" si="7"/>
        <v>-176.803</v>
      </c>
      <c r="V17" s="25">
        <f t="shared" si="7"/>
        <v>-153.15299999999999</v>
      </c>
      <c r="W17" s="25">
        <f t="shared" si="7"/>
        <v>-165.30799999999999</v>
      </c>
      <c r="X17" s="25">
        <f t="shared" si="7"/>
        <v>-199.92</v>
      </c>
      <c r="Y17" s="25">
        <f t="shared" si="7"/>
        <v>-253.84100000000001</v>
      </c>
      <c r="Z17" s="25">
        <f t="shared" si="7"/>
        <v>-313.41200000000003</v>
      </c>
      <c r="AA17" s="25">
        <f t="shared" si="7"/>
        <v>-323.745</v>
      </c>
      <c r="AB17" s="25">
        <f t="shared" si="7"/>
        <v>-274.738</v>
      </c>
      <c r="AC17" s="25">
        <f t="shared" si="7"/>
        <v>-428.20499999999998</v>
      </c>
      <c r="AD17" s="25">
        <f t="shared" si="7"/>
        <v>-400.93700000000001</v>
      </c>
      <c r="AE17" s="25">
        <f t="shared" si="7"/>
        <v>-474.04200000000003</v>
      </c>
      <c r="AF17" s="25">
        <f t="shared" si="7"/>
        <v>-465.21900000000005</v>
      </c>
      <c r="AG17" s="212">
        <f t="shared" si="7"/>
        <v>-451.29</v>
      </c>
      <c r="AH17" s="212">
        <f t="shared" si="7"/>
        <v>-463.27399999999994</v>
      </c>
      <c r="AI17" s="212">
        <f t="shared" si="7"/>
        <v>-504.86899999999997</v>
      </c>
      <c r="AJ17" s="212">
        <f t="shared" si="7"/>
        <v>-595.37899999999991</v>
      </c>
      <c r="AK17" s="212">
        <f t="shared" si="7"/>
        <v>-496.46500000000003</v>
      </c>
      <c r="AL17" s="212">
        <f>SUM(AL9:AL15)</f>
        <v>-548.19799999999998</v>
      </c>
      <c r="AM17" s="212">
        <f>SUM(AM9:AM15)</f>
        <v>-695.25300000000004</v>
      </c>
      <c r="AN17" s="212">
        <f>SUM(AN9:AN15)</f>
        <v>-999.50857081000015</v>
      </c>
      <c r="AO17" s="212">
        <f>SUM(AO9:AO15)</f>
        <v>-949.6869999999999</v>
      </c>
      <c r="AP17" s="212">
        <f>SUM(AP9:AP15)</f>
        <v>-1141.1343010699998</v>
      </c>
      <c r="AR17" s="25">
        <f t="shared" ref="AR17:BA17" si="8">SUMIF($7:$7,AR$8,17:17)</f>
        <v>-117.35599999999999</v>
      </c>
      <c r="AS17" s="25">
        <f t="shared" si="8"/>
        <v>-345.32800000000003</v>
      </c>
      <c r="AT17" s="25">
        <f t="shared" si="8"/>
        <v>-441.73699999999997</v>
      </c>
      <c r="AU17" s="25">
        <f t="shared" si="8"/>
        <v>-617.0100000000001</v>
      </c>
      <c r="AV17" s="25">
        <f t="shared" si="8"/>
        <v>-695.18399999999997</v>
      </c>
      <c r="AW17" s="25">
        <f t="shared" si="8"/>
        <v>-1165.7360000000001</v>
      </c>
      <c r="AX17" s="25">
        <f t="shared" si="8"/>
        <v>-1768.4030000000002</v>
      </c>
      <c r="AY17" s="25">
        <f t="shared" si="8"/>
        <v>-2014.8119999999999</v>
      </c>
      <c r="AZ17" s="212">
        <f t="shared" si="8"/>
        <v>-2739.4245708100002</v>
      </c>
      <c r="BA17" s="212">
        <f t="shared" si="8"/>
        <v>-2090.8213010699997</v>
      </c>
    </row>
    <row r="19" spans="2:53" ht="14.65" customHeight="1">
      <c r="E19" s="44"/>
      <c r="F19" s="44"/>
      <c r="J19" s="45"/>
      <c r="AJ19" s="44"/>
      <c r="AK19" s="44"/>
      <c r="AL19" s="44"/>
      <c r="AM19" s="44"/>
      <c r="AN19" s="44"/>
      <c r="AO19" s="41"/>
      <c r="AP19" s="41"/>
      <c r="AX19" s="44"/>
      <c r="AY19" s="44"/>
      <c r="AZ19" s="42"/>
    </row>
    <row r="20" spans="2:53" ht="14.65" customHeight="1">
      <c r="AX20" s="44"/>
      <c r="AY20" s="44"/>
      <c r="AZ20" s="44"/>
    </row>
    <row r="21" spans="2:53" ht="14.65" customHeight="1">
      <c r="K21" s="44"/>
      <c r="L21" s="44"/>
      <c r="N21" s="44"/>
      <c r="AG21" s="9">
        <v>3.1598386600000001</v>
      </c>
      <c r="AT21" s="44"/>
      <c r="AX21" s="44"/>
    </row>
    <row r="22" spans="2:53" ht="14.65" customHeight="1">
      <c r="I22" s="29"/>
      <c r="L22" s="44"/>
    </row>
    <row r="23" spans="2:53" ht="14.65" customHeight="1">
      <c r="L23" s="44"/>
      <c r="AF23" s="42"/>
      <c r="AG23" s="245">
        <f>AO9+AG21</f>
        <v>-672.49316133999992</v>
      </c>
    </row>
    <row r="24" spans="2:53" ht="14.65" customHeight="1">
      <c r="L24" s="44"/>
      <c r="AT24" s="245"/>
      <c r="AU24" s="245"/>
    </row>
    <row r="29" spans="2:53" ht="14.65" customHeight="1">
      <c r="AM29" s="44"/>
      <c r="AN29" s="44"/>
      <c r="AO29" s="44"/>
      <c r="AP29" s="44"/>
    </row>
    <row r="30" spans="2:53" ht="14.65" customHeight="1">
      <c r="AI30" s="245"/>
    </row>
    <row r="31" spans="2:53" ht="14.65" customHeight="1">
      <c r="AM31" s="44"/>
      <c r="AN31" s="44"/>
      <c r="AO31" s="44"/>
      <c r="AP31" s="44"/>
    </row>
    <row r="32" spans="2:53" ht="14.65" customHeight="1">
      <c r="AM32" s="44"/>
      <c r="AN32" s="44"/>
      <c r="AO32" s="44"/>
      <c r="AP32" s="44"/>
    </row>
  </sheetData>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6178A-7638-44C6-9317-9AB37C1BAE0B}">
  <sheetPr codeName="Planilha12">
    <tabColor theme="5"/>
  </sheetPr>
  <dimension ref="A6:BA21"/>
  <sheetViews>
    <sheetView showGridLines="0" zoomScaleNormal="100" workbookViewId="0">
      <pane xSplit="3" ySplit="8" topLeftCell="D9" activePane="bottomRight" state="frozen"/>
      <selection pane="topRight" activeCell="D10" sqref="D10"/>
      <selection pane="bottomLeft" activeCell="D10" sqref="D10"/>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42" width="10.5703125" style="9" customWidth="1"/>
    <col min="43" max="43" width="2.5703125" style="9" customWidth="1"/>
    <col min="44" max="51" width="10.5703125" style="9" customWidth="1"/>
    <col min="52" max="16384" width="10.5703125" style="9"/>
  </cols>
  <sheetData>
    <row r="6" spans="2:53" ht="14.65" customHeight="1">
      <c r="C6" s="3" t="s">
        <v>178</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 t="shared" ref="AK6:AP6" si="2">EOMONTH(AJ6,3)</f>
        <v>45382</v>
      </c>
      <c r="AL6" s="4">
        <f t="shared" si="2"/>
        <v>45473</v>
      </c>
      <c r="AM6" s="4">
        <f t="shared" si="2"/>
        <v>45565</v>
      </c>
      <c r="AN6" s="4">
        <f t="shared" si="2"/>
        <v>45657</v>
      </c>
      <c r="AO6" s="4">
        <f t="shared" si="2"/>
        <v>45747</v>
      </c>
      <c r="AP6" s="4">
        <f t="shared" si="2"/>
        <v>45838</v>
      </c>
      <c r="AR6" s="23"/>
      <c r="AS6" s="23"/>
      <c r="AT6" s="23"/>
      <c r="AU6" s="23"/>
      <c r="AV6" s="23"/>
      <c r="AW6" s="23"/>
      <c r="AX6" s="23"/>
      <c r="AY6" s="23"/>
      <c r="AZ6" s="23"/>
    </row>
    <row r="7" spans="2:53" ht="14.65" customHeight="1">
      <c r="C7" s="3" t="s">
        <v>179</v>
      </c>
      <c r="D7" s="2"/>
      <c r="E7" s="3">
        <f>YEAR(E6)</f>
        <v>2016</v>
      </c>
      <c r="F7" s="3">
        <f t="shared" ref="F7:AI7" si="3">YEAR(F6)</f>
        <v>2016</v>
      </c>
      <c r="G7" s="3">
        <f t="shared" si="3"/>
        <v>2016</v>
      </c>
      <c r="H7" s="3">
        <f t="shared" si="3"/>
        <v>2016</v>
      </c>
      <c r="I7" s="3">
        <f t="shared" si="3"/>
        <v>2017</v>
      </c>
      <c r="J7" s="3">
        <f t="shared" si="3"/>
        <v>2017</v>
      </c>
      <c r="K7" s="3">
        <f t="shared" si="3"/>
        <v>2017</v>
      </c>
      <c r="L7" s="3">
        <f t="shared" si="3"/>
        <v>2017</v>
      </c>
      <c r="M7" s="3">
        <f t="shared" si="3"/>
        <v>2018</v>
      </c>
      <c r="N7" s="3">
        <f t="shared" si="3"/>
        <v>2018</v>
      </c>
      <c r="O7" s="3">
        <f t="shared" si="3"/>
        <v>2018</v>
      </c>
      <c r="P7" s="3">
        <f t="shared" si="3"/>
        <v>2018</v>
      </c>
      <c r="Q7" s="3">
        <f t="shared" si="3"/>
        <v>2019</v>
      </c>
      <c r="R7" s="3">
        <f t="shared" si="3"/>
        <v>2019</v>
      </c>
      <c r="S7" s="3">
        <f>YEAR(S6)</f>
        <v>2019</v>
      </c>
      <c r="T7" s="3">
        <f t="shared" si="3"/>
        <v>2019</v>
      </c>
      <c r="U7" s="3">
        <f t="shared" si="3"/>
        <v>2020</v>
      </c>
      <c r="V7" s="3">
        <f t="shared" si="3"/>
        <v>2020</v>
      </c>
      <c r="W7" s="3">
        <f t="shared" si="3"/>
        <v>2020</v>
      </c>
      <c r="X7" s="3">
        <f t="shared" si="3"/>
        <v>2020</v>
      </c>
      <c r="Y7" s="3">
        <f t="shared" si="3"/>
        <v>2021</v>
      </c>
      <c r="Z7" s="3">
        <f t="shared" si="3"/>
        <v>2021</v>
      </c>
      <c r="AA7" s="3">
        <f t="shared" si="3"/>
        <v>2021</v>
      </c>
      <c r="AB7" s="3">
        <f t="shared" si="3"/>
        <v>2021</v>
      </c>
      <c r="AC7" s="3">
        <f t="shared" si="3"/>
        <v>2022</v>
      </c>
      <c r="AD7" s="3">
        <f t="shared" si="3"/>
        <v>2022</v>
      </c>
      <c r="AE7" s="3">
        <f t="shared" si="3"/>
        <v>2022</v>
      </c>
      <c r="AF7" s="3">
        <f t="shared" si="3"/>
        <v>2022</v>
      </c>
      <c r="AG7" s="3">
        <f t="shared" si="3"/>
        <v>2023</v>
      </c>
      <c r="AH7" s="3">
        <f t="shared" si="3"/>
        <v>2023</v>
      </c>
      <c r="AI7" s="3">
        <f t="shared" si="3"/>
        <v>2023</v>
      </c>
      <c r="AJ7" s="3">
        <f t="shared" ref="AJ7:AP7" si="4">YEAR(AJ6)</f>
        <v>2023</v>
      </c>
      <c r="AK7" s="3">
        <f t="shared" si="4"/>
        <v>2024</v>
      </c>
      <c r="AL7" s="3">
        <f t="shared" si="4"/>
        <v>2024</v>
      </c>
      <c r="AM7" s="3">
        <f t="shared" si="4"/>
        <v>2024</v>
      </c>
      <c r="AN7" s="3">
        <f t="shared" si="4"/>
        <v>2024</v>
      </c>
      <c r="AO7" s="3">
        <f t="shared" si="4"/>
        <v>2025</v>
      </c>
      <c r="AP7" s="3">
        <f t="shared" si="4"/>
        <v>2025</v>
      </c>
      <c r="AR7" s="22"/>
      <c r="AS7" s="22"/>
      <c r="AT7" s="22"/>
      <c r="AU7" s="22"/>
      <c r="AV7" s="22"/>
      <c r="AW7" s="22"/>
      <c r="AX7" s="22"/>
      <c r="AY7" s="22"/>
      <c r="AZ7" s="22"/>
    </row>
    <row r="8" spans="2:53" ht="14.65" customHeight="1">
      <c r="B8" s="5" t="s">
        <v>280</v>
      </c>
      <c r="C8" s="6"/>
      <c r="D8" s="6"/>
      <c r="E8" s="7" t="str">
        <f>MONTH(E$6)/3&amp;"Q"&amp;E$7</f>
        <v>1Q2016</v>
      </c>
      <c r="F8" s="7" t="str">
        <f t="shared" ref="F8:AJ8" si="5">MONTH(F$6)/3&amp;"Q"&amp;F$7</f>
        <v>2Q2016</v>
      </c>
      <c r="G8" s="7" t="str">
        <f t="shared" si="5"/>
        <v>3Q2016</v>
      </c>
      <c r="H8" s="7" t="str">
        <f t="shared" si="5"/>
        <v>4Q2016</v>
      </c>
      <c r="I8" s="7" t="str">
        <f t="shared" si="5"/>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 t="shared" ref="AK8:AP8" si="6">MONTH(AK$6)/3&amp;"Q"&amp;AK$7</f>
        <v>1Q2024</v>
      </c>
      <c r="AL8" s="7" t="str">
        <f t="shared" si="6"/>
        <v>2Q2024</v>
      </c>
      <c r="AM8" s="7" t="str">
        <f t="shared" si="6"/>
        <v>3Q2024</v>
      </c>
      <c r="AN8" s="7" t="str">
        <f t="shared" si="6"/>
        <v>4Q2024</v>
      </c>
      <c r="AO8" s="7" t="str">
        <f t="shared" si="6"/>
        <v>1Q2025</v>
      </c>
      <c r="AP8" s="7" t="str">
        <f t="shared" si="6"/>
        <v>2Q2025</v>
      </c>
      <c r="AQ8" s="2"/>
      <c r="AR8" s="6">
        <v>2016</v>
      </c>
      <c r="AS8" s="6">
        <f>AR8+1</f>
        <v>2017</v>
      </c>
      <c r="AT8" s="6">
        <f t="shared" ref="AT8:BA8" si="7">AS8+1</f>
        <v>2018</v>
      </c>
      <c r="AU8" s="6">
        <f t="shared" si="7"/>
        <v>2019</v>
      </c>
      <c r="AV8" s="6">
        <f t="shared" si="7"/>
        <v>2020</v>
      </c>
      <c r="AW8" s="6">
        <f t="shared" si="7"/>
        <v>2021</v>
      </c>
      <c r="AX8" s="6">
        <f t="shared" si="7"/>
        <v>2022</v>
      </c>
      <c r="AY8" s="6">
        <f t="shared" si="7"/>
        <v>2023</v>
      </c>
      <c r="AZ8" s="6">
        <f t="shared" si="7"/>
        <v>2024</v>
      </c>
      <c r="BA8" s="6">
        <f t="shared" si="7"/>
        <v>2025</v>
      </c>
    </row>
    <row r="9" spans="2:53" ht="14.65" customHeight="1">
      <c r="B9" s="39" t="s">
        <v>759</v>
      </c>
      <c r="C9" s="40"/>
      <c r="D9" s="40"/>
      <c r="E9" s="124">
        <v>-1.401</v>
      </c>
      <c r="F9" s="124">
        <v>-1.796</v>
      </c>
      <c r="G9" s="124">
        <v>-1.7889999999999999</v>
      </c>
      <c r="H9" s="124">
        <v>-3.4510000000000001</v>
      </c>
      <c r="I9" s="124">
        <v>-1.2689999999999999</v>
      </c>
      <c r="J9" s="124">
        <v>-4.0609999999999999</v>
      </c>
      <c r="K9" s="124">
        <v>-6.2629999999999999</v>
      </c>
      <c r="L9" s="124">
        <v>-8.9629999999999992</v>
      </c>
      <c r="M9" s="124">
        <v>-8.0869999999999997</v>
      </c>
      <c r="N9" s="124">
        <v>-11.125</v>
      </c>
      <c r="O9" s="124">
        <v>-7.0670000000000002</v>
      </c>
      <c r="P9" s="124">
        <v>-7.6680000000000001</v>
      </c>
      <c r="Q9" s="124">
        <v>-6.9790000000000001</v>
      </c>
      <c r="R9" s="124">
        <v>-5.6619999999999999</v>
      </c>
      <c r="S9" s="124">
        <v>-7.7919999999999998</v>
      </c>
      <c r="T9" s="124">
        <v>-7.673</v>
      </c>
      <c r="U9" s="124">
        <v>-7.2560000000000002</v>
      </c>
      <c r="V9" s="124">
        <v>-9.8260000000000005</v>
      </c>
      <c r="W9" s="124">
        <v>-7.923</v>
      </c>
      <c r="X9" s="124">
        <v>-18.126999999999999</v>
      </c>
      <c r="Y9" s="124">
        <v>-15.638999999999999</v>
      </c>
      <c r="Z9" s="124">
        <v>-14.803000000000001</v>
      </c>
      <c r="AA9" s="124">
        <v>-15.420999999999999</v>
      </c>
      <c r="AB9" s="124">
        <v>-8</v>
      </c>
      <c r="AC9" s="124">
        <v>-25.675999999999998</v>
      </c>
      <c r="AD9" s="124">
        <v>-19.320000000000004</v>
      </c>
      <c r="AE9" s="124">
        <v>-28.360999999999997</v>
      </c>
      <c r="AF9" s="124">
        <v>-20.870999999999995</v>
      </c>
      <c r="AG9" s="124">
        <v>-7.8189999999999955</v>
      </c>
      <c r="AH9" s="124">
        <v>-41.724000000000004</v>
      </c>
      <c r="AI9" s="124">
        <v>-29.511000000000006</v>
      </c>
      <c r="AJ9" s="26">
        <v>-41.173999999999992</v>
      </c>
      <c r="AK9" s="26">
        <v>-25.396000000000001</v>
      </c>
      <c r="AL9" s="26">
        <v>-34.862000000000002</v>
      </c>
      <c r="AM9" s="26">
        <v>-22.600999999999992</v>
      </c>
      <c r="AN9" s="26">
        <v>-16.242000000000004</v>
      </c>
      <c r="AO9" s="26">
        <v>-24.984999999999999</v>
      </c>
      <c r="AP9" s="26">
        <v>-17.227000000000004</v>
      </c>
      <c r="AR9" s="124">
        <f t="shared" ref="AR9:BA12" si="8">SUMIF($7:$7,AR$8,9:9)</f>
        <v>-8.4369999999999994</v>
      </c>
      <c r="AS9" s="124">
        <f t="shared" si="8"/>
        <v>-20.555999999999997</v>
      </c>
      <c r="AT9" s="124">
        <f t="shared" si="8"/>
        <v>-33.947000000000003</v>
      </c>
      <c r="AU9" s="124">
        <f t="shared" si="8"/>
        <v>-28.106000000000002</v>
      </c>
      <c r="AV9" s="124">
        <f t="shared" si="8"/>
        <v>-43.132000000000005</v>
      </c>
      <c r="AW9" s="124">
        <f t="shared" si="8"/>
        <v>-53.863</v>
      </c>
      <c r="AX9" s="124">
        <f t="shared" si="8"/>
        <v>-94.227999999999994</v>
      </c>
      <c r="AY9" s="124">
        <f t="shared" si="8"/>
        <v>-120.22799999999999</v>
      </c>
      <c r="AZ9" s="124">
        <f t="shared" si="8"/>
        <v>-99.100999999999999</v>
      </c>
      <c r="BA9" s="124">
        <f t="shared" si="8"/>
        <v>-42.212000000000003</v>
      </c>
    </row>
    <row r="10" spans="2:53" ht="14.65" customHeight="1">
      <c r="B10" s="14" t="s">
        <v>281</v>
      </c>
      <c r="C10" s="15"/>
      <c r="D10" s="15"/>
      <c r="E10" s="26">
        <v>-0.42099999999999999</v>
      </c>
      <c r="F10" s="26">
        <v>-0.46600000000000003</v>
      </c>
      <c r="G10" s="26">
        <v>-0.46100000000000002</v>
      </c>
      <c r="H10" s="26">
        <v>-0.61099999999999999</v>
      </c>
      <c r="I10" s="26">
        <v>0</v>
      </c>
      <c r="J10" s="26">
        <v>0</v>
      </c>
      <c r="K10" s="26">
        <v>0</v>
      </c>
      <c r="L10" s="26">
        <v>0</v>
      </c>
      <c r="M10" s="26">
        <v>0</v>
      </c>
      <c r="N10" s="26">
        <v>0</v>
      </c>
      <c r="O10" s="26">
        <v>0</v>
      </c>
      <c r="P10" s="26">
        <v>0</v>
      </c>
      <c r="Q10" s="26">
        <v>-0.72799999999999998</v>
      </c>
      <c r="R10" s="26">
        <v>-2.2829999999999999</v>
      </c>
      <c r="S10" s="26">
        <v>-0.94600000000000006</v>
      </c>
      <c r="T10" s="26">
        <v>-4.0140000000000002</v>
      </c>
      <c r="U10" s="26">
        <v>-1.7470000000000001</v>
      </c>
      <c r="V10" s="26">
        <v>-3.2620000000000005</v>
      </c>
      <c r="W10" s="26">
        <v>-3.2889999999999997</v>
      </c>
      <c r="X10" s="26">
        <v>-3.6139999999999999</v>
      </c>
      <c r="Y10" s="26">
        <v>-4.5389999999999997</v>
      </c>
      <c r="Z10" s="26">
        <v>-2.0110000000000001</v>
      </c>
      <c r="AA10" s="26">
        <v>-2.3890000000000002</v>
      </c>
      <c r="AB10" s="26">
        <v>-36.233000000000004</v>
      </c>
      <c r="AC10" s="26">
        <v>-6.3220000000000001</v>
      </c>
      <c r="AD10" s="26">
        <v>-13.306999999999999</v>
      </c>
      <c r="AE10" s="26">
        <v>-8.3469999999999995</v>
      </c>
      <c r="AF10" s="26">
        <v>-8.7000000000000188E-2</v>
      </c>
      <c r="AG10" s="26">
        <v>-17.678000000000001</v>
      </c>
      <c r="AH10" s="26">
        <v>7.8309999999999995</v>
      </c>
      <c r="AI10" s="26">
        <v>-16.596</v>
      </c>
      <c r="AJ10" s="26">
        <v>-10.164000000000001</v>
      </c>
      <c r="AK10" s="26">
        <v>-6.516</v>
      </c>
      <c r="AL10" s="26">
        <v>-12.658999999999999</v>
      </c>
      <c r="AM10" s="26">
        <v>-24.488</v>
      </c>
      <c r="AN10" s="26">
        <v>-30.599000000000004</v>
      </c>
      <c r="AO10" s="26">
        <v>-13.696999999999999</v>
      </c>
      <c r="AP10" s="26">
        <v>-24.756000000000004</v>
      </c>
      <c r="AR10" s="26">
        <f t="shared" si="8"/>
        <v>-1.9590000000000001</v>
      </c>
      <c r="AS10" s="26">
        <f t="shared" si="8"/>
        <v>0</v>
      </c>
      <c r="AT10" s="26">
        <f t="shared" si="8"/>
        <v>0</v>
      </c>
      <c r="AU10" s="26">
        <f t="shared" si="8"/>
        <v>-7.9710000000000001</v>
      </c>
      <c r="AV10" s="26">
        <f t="shared" si="8"/>
        <v>-11.911999999999999</v>
      </c>
      <c r="AW10" s="26">
        <f t="shared" si="8"/>
        <v>-45.172000000000004</v>
      </c>
      <c r="AX10" s="26">
        <f t="shared" si="8"/>
        <v>-28.062999999999999</v>
      </c>
      <c r="AY10" s="26">
        <f t="shared" si="8"/>
        <v>-36.606999999999999</v>
      </c>
      <c r="AZ10" s="26">
        <f t="shared" si="8"/>
        <v>-74.262</v>
      </c>
      <c r="BA10" s="26">
        <f t="shared" si="8"/>
        <v>-38.453000000000003</v>
      </c>
    </row>
    <row r="11" spans="2:53" ht="14.65" customHeight="1">
      <c r="B11" s="14" t="s">
        <v>276</v>
      </c>
      <c r="C11" s="15"/>
      <c r="D11" s="15"/>
      <c r="E11" s="26">
        <v>-0.44500000000000001</v>
      </c>
      <c r="F11" s="26">
        <v>-0.443</v>
      </c>
      <c r="G11" s="26">
        <v>-0.44000000000000006</v>
      </c>
      <c r="H11" s="26">
        <v>-0.44699999999999984</v>
      </c>
      <c r="I11" s="26">
        <v>-0.44400000000000001</v>
      </c>
      <c r="J11" s="26">
        <v>-0.44900000000000001</v>
      </c>
      <c r="K11" s="26">
        <v>-0.42799999999999999</v>
      </c>
      <c r="L11" s="26">
        <v>-5.3819999999999997</v>
      </c>
      <c r="M11" s="26">
        <v>-0.123</v>
      </c>
      <c r="N11" s="26">
        <v>-0.13700000000000001</v>
      </c>
      <c r="O11" s="26">
        <v>-0.13600000000000001</v>
      </c>
      <c r="P11" s="26">
        <v>-0.13700000000000001</v>
      </c>
      <c r="Q11" s="26">
        <v>-0.13700000000000001</v>
      </c>
      <c r="R11" s="26">
        <v>-0.60099999999999998</v>
      </c>
      <c r="S11" s="26">
        <v>-0.57299999999999995</v>
      </c>
      <c r="T11" s="26">
        <v>-0.61399999999999999</v>
      </c>
      <c r="U11" s="26">
        <v>-0.33900000000000002</v>
      </c>
      <c r="V11" s="26">
        <v>-0.36</v>
      </c>
      <c r="W11" s="26">
        <v>-0.67100000000000004</v>
      </c>
      <c r="X11" s="26">
        <v>-1.3260000000000001</v>
      </c>
      <c r="Y11" s="26">
        <v>-1.2010000000000001</v>
      </c>
      <c r="Z11" s="26">
        <v>-1.2789999999999999</v>
      </c>
      <c r="AA11" s="26">
        <v>-1.369</v>
      </c>
      <c r="AB11" s="26">
        <v>-2.8879999999999999</v>
      </c>
      <c r="AC11" s="26">
        <v>-3.49</v>
      </c>
      <c r="AD11" s="26">
        <v>-3.3389999999999995</v>
      </c>
      <c r="AE11" s="26">
        <v>-3.519000000000001</v>
      </c>
      <c r="AF11" s="26">
        <v>-3.9689999999999994</v>
      </c>
      <c r="AG11" s="26">
        <v>-3.8530000000000002</v>
      </c>
      <c r="AH11" s="26">
        <v>-3.9649999999999994</v>
      </c>
      <c r="AI11" s="26">
        <v>-4.2670000000000012</v>
      </c>
      <c r="AJ11" s="26">
        <v>-4.4640000000000004</v>
      </c>
      <c r="AK11" s="26">
        <v>-5.2480000000000002</v>
      </c>
      <c r="AL11" s="26">
        <v>-5.6829999999999989</v>
      </c>
      <c r="AM11" s="26">
        <v>-6.6259999999999994</v>
      </c>
      <c r="AN11" s="26">
        <v>-12.522000000000002</v>
      </c>
      <c r="AO11" s="26">
        <v>-8.4659999999999993</v>
      </c>
      <c r="AP11" s="26">
        <v>-8.8480000000000008</v>
      </c>
      <c r="AR11" s="26">
        <f t="shared" si="8"/>
        <v>-1.7749999999999999</v>
      </c>
      <c r="AS11" s="26">
        <f t="shared" si="8"/>
        <v>-6.7029999999999994</v>
      </c>
      <c r="AT11" s="26">
        <f t="shared" si="8"/>
        <v>-0.53300000000000003</v>
      </c>
      <c r="AU11" s="26">
        <f t="shared" si="8"/>
        <v>-1.9249999999999998</v>
      </c>
      <c r="AV11" s="26">
        <f t="shared" si="8"/>
        <v>-2.6960000000000002</v>
      </c>
      <c r="AW11" s="26">
        <f t="shared" si="8"/>
        <v>-6.7370000000000001</v>
      </c>
      <c r="AX11" s="26">
        <f t="shared" si="8"/>
        <v>-14.317</v>
      </c>
      <c r="AY11" s="26">
        <f t="shared" si="8"/>
        <v>-16.548999999999999</v>
      </c>
      <c r="AZ11" s="26">
        <f t="shared" si="8"/>
        <v>-30.079000000000001</v>
      </c>
      <c r="BA11" s="26">
        <f t="shared" si="8"/>
        <v>-17.314</v>
      </c>
    </row>
    <row r="12" spans="2:53" ht="14.65" customHeight="1">
      <c r="B12" s="33" t="s">
        <v>278</v>
      </c>
      <c r="C12" s="34"/>
      <c r="D12" s="34"/>
      <c r="E12" s="35">
        <v>-5.2999999999999999E-2</v>
      </c>
      <c r="F12" s="35">
        <v>-3.2000000000000001E-2</v>
      </c>
      <c r="G12" s="35">
        <v>-6.9000000000000006E-2</v>
      </c>
      <c r="H12" s="35">
        <v>-9.6000000000000002E-2</v>
      </c>
      <c r="I12" s="35">
        <v>-0.72499999999999998</v>
      </c>
      <c r="J12" s="35">
        <v>-1.375</v>
      </c>
      <c r="K12" s="35">
        <v>-1.167</v>
      </c>
      <c r="L12" s="35">
        <v>-3.282</v>
      </c>
      <c r="M12" s="35">
        <v>-2.323</v>
      </c>
      <c r="N12" s="35">
        <v>-0.86399999999999999</v>
      </c>
      <c r="O12" s="35">
        <v>-1.9730000000000001</v>
      </c>
      <c r="P12" s="35">
        <v>-0.77300000000000002</v>
      </c>
      <c r="Q12" s="35">
        <v>-0.74299999999999999</v>
      </c>
      <c r="R12" s="35">
        <v>-0.14799999999999999</v>
      </c>
      <c r="S12" s="35">
        <v>-0.48</v>
      </c>
      <c r="T12" s="35">
        <v>-1.2190000000000001</v>
      </c>
      <c r="U12" s="35">
        <v>-0.70699999999999996</v>
      </c>
      <c r="V12" s="35">
        <v>-0.73499999999999999</v>
      </c>
      <c r="W12" s="35">
        <v>-1.9330000000000001</v>
      </c>
      <c r="X12" s="35">
        <v>0.39700000000000002</v>
      </c>
      <c r="Y12" s="35">
        <v>-0.93799999999999994</v>
      </c>
      <c r="Z12" s="35">
        <v>-0.83499999999999996</v>
      </c>
      <c r="AA12" s="35">
        <v>-1.117</v>
      </c>
      <c r="AB12" s="35">
        <v>-0.76800000000000024</v>
      </c>
      <c r="AC12" s="35">
        <v>-3.3450000000000002</v>
      </c>
      <c r="AD12" s="35">
        <v>-3.7229999999999994</v>
      </c>
      <c r="AE12" s="35">
        <v>-1.7889999999999997</v>
      </c>
      <c r="AF12" s="35">
        <v>2.4079999999999995</v>
      </c>
      <c r="AG12" s="35">
        <v>-0.94099999999999995</v>
      </c>
      <c r="AH12" s="35">
        <v>0.2629999999999999</v>
      </c>
      <c r="AI12" s="35">
        <v>-2.3359999999999999</v>
      </c>
      <c r="AJ12" s="35">
        <v>-1.2399999999999998</v>
      </c>
      <c r="AK12" s="35">
        <v>0.80100000000000005</v>
      </c>
      <c r="AL12" s="35">
        <v>-0.34700000000000003</v>
      </c>
      <c r="AM12" s="35">
        <v>-0.78700000000000003</v>
      </c>
      <c r="AN12" s="35">
        <v>-0.26999999999999996</v>
      </c>
      <c r="AO12" s="35">
        <v>-1.06</v>
      </c>
      <c r="AP12" s="35">
        <v>-3.6060000000000003</v>
      </c>
      <c r="AR12" s="35">
        <f t="shared" si="8"/>
        <v>-0.25</v>
      </c>
      <c r="AS12" s="35">
        <f t="shared" si="8"/>
        <v>-6.5490000000000004</v>
      </c>
      <c r="AT12" s="35">
        <f t="shared" si="8"/>
        <v>-5.9329999999999998</v>
      </c>
      <c r="AU12" s="35">
        <f t="shared" si="8"/>
        <v>-2.59</v>
      </c>
      <c r="AV12" s="35">
        <f t="shared" si="8"/>
        <v>-2.9779999999999998</v>
      </c>
      <c r="AW12" s="35">
        <f t="shared" si="8"/>
        <v>-3.6579999999999999</v>
      </c>
      <c r="AX12" s="35">
        <f t="shared" si="8"/>
        <v>-6.4489999999999998</v>
      </c>
      <c r="AY12" s="35">
        <f t="shared" si="8"/>
        <v>-4.2539999999999996</v>
      </c>
      <c r="AZ12" s="35">
        <f t="shared" si="8"/>
        <v>-0.60299999999999998</v>
      </c>
      <c r="BA12" s="35">
        <f t="shared" si="8"/>
        <v>-4.6660000000000004</v>
      </c>
    </row>
    <row r="13" spans="2:53" ht="14.65" customHeight="1">
      <c r="B13" s="30"/>
    </row>
    <row r="14" spans="2:53" ht="14.65" customHeight="1">
      <c r="B14" s="11" t="s">
        <v>257</v>
      </c>
      <c r="C14" s="12"/>
      <c r="D14" s="12"/>
      <c r="E14" s="25">
        <f t="shared" ref="E14:AN14" si="9">SUM(E9:E12)</f>
        <v>-2.3199999999999998</v>
      </c>
      <c r="F14" s="25">
        <f t="shared" si="9"/>
        <v>-2.7370000000000001</v>
      </c>
      <c r="G14" s="25">
        <f t="shared" si="9"/>
        <v>-2.7589999999999999</v>
      </c>
      <c r="H14" s="25">
        <f t="shared" si="9"/>
        <v>-4.6050000000000004</v>
      </c>
      <c r="I14" s="25">
        <f t="shared" si="9"/>
        <v>-2.4379999999999997</v>
      </c>
      <c r="J14" s="25">
        <f t="shared" si="9"/>
        <v>-5.8849999999999998</v>
      </c>
      <c r="K14" s="25">
        <f t="shared" si="9"/>
        <v>-7.8579999999999997</v>
      </c>
      <c r="L14" s="25">
        <f t="shared" si="9"/>
        <v>-17.626999999999999</v>
      </c>
      <c r="M14" s="25">
        <f t="shared" si="9"/>
        <v>-10.532999999999999</v>
      </c>
      <c r="N14" s="25">
        <f t="shared" si="9"/>
        <v>-12.126000000000001</v>
      </c>
      <c r="O14" s="25">
        <f t="shared" si="9"/>
        <v>-9.1760000000000002</v>
      </c>
      <c r="P14" s="25">
        <f t="shared" si="9"/>
        <v>-8.5779999999999994</v>
      </c>
      <c r="Q14" s="25">
        <f t="shared" si="9"/>
        <v>-8.5869999999999997</v>
      </c>
      <c r="R14" s="25">
        <f t="shared" si="9"/>
        <v>-8.6939999999999991</v>
      </c>
      <c r="S14" s="25">
        <f t="shared" si="9"/>
        <v>-9.7910000000000004</v>
      </c>
      <c r="T14" s="25">
        <f t="shared" si="9"/>
        <v>-13.520000000000001</v>
      </c>
      <c r="U14" s="25">
        <f t="shared" si="9"/>
        <v>-10.049000000000001</v>
      </c>
      <c r="V14" s="25">
        <f t="shared" si="9"/>
        <v>-14.183</v>
      </c>
      <c r="W14" s="25">
        <f t="shared" si="9"/>
        <v>-13.815999999999999</v>
      </c>
      <c r="X14" s="25">
        <f t="shared" si="9"/>
        <v>-22.67</v>
      </c>
      <c r="Y14" s="25">
        <f t="shared" si="9"/>
        <v>-22.316999999999997</v>
      </c>
      <c r="Z14" s="25">
        <f t="shared" si="9"/>
        <v>-18.928000000000001</v>
      </c>
      <c r="AA14" s="25">
        <f t="shared" si="9"/>
        <v>-20.295999999999999</v>
      </c>
      <c r="AB14" s="25">
        <f t="shared" si="9"/>
        <v>-47.889000000000003</v>
      </c>
      <c r="AC14" s="25">
        <f t="shared" si="9"/>
        <v>-38.832999999999998</v>
      </c>
      <c r="AD14" s="25">
        <f t="shared" si="9"/>
        <v>-39.689</v>
      </c>
      <c r="AE14" s="25">
        <f t="shared" si="9"/>
        <v>-42.015999999999998</v>
      </c>
      <c r="AF14" s="25">
        <f t="shared" si="9"/>
        <v>-22.518999999999991</v>
      </c>
      <c r="AG14" s="25">
        <f t="shared" si="9"/>
        <v>-30.290999999999997</v>
      </c>
      <c r="AH14" s="25">
        <f t="shared" si="9"/>
        <v>-37.594999999999999</v>
      </c>
      <c r="AI14" s="25">
        <f t="shared" si="9"/>
        <v>-52.710000000000008</v>
      </c>
      <c r="AJ14" s="25">
        <f t="shared" si="9"/>
        <v>-57.041999999999994</v>
      </c>
      <c r="AK14" s="25">
        <f t="shared" si="9"/>
        <v>-36.358999999999995</v>
      </c>
      <c r="AL14" s="25">
        <f t="shared" si="9"/>
        <v>-53.551000000000002</v>
      </c>
      <c r="AM14" s="25">
        <f t="shared" si="9"/>
        <v>-54.501999999999988</v>
      </c>
      <c r="AN14" s="25">
        <f t="shared" si="9"/>
        <v>-59.633000000000017</v>
      </c>
      <c r="AO14" s="212">
        <f>SUM(AO9:AO12)</f>
        <v>-48.208000000000006</v>
      </c>
      <c r="AP14" s="212">
        <f>SUM(AP9:AP12)</f>
        <v>-54.437000000000005</v>
      </c>
      <c r="AR14" s="25">
        <f t="shared" ref="AR14:BA14" si="10">SUMIF($7:$7,AR$8,14:14)</f>
        <v>-12.421000000000001</v>
      </c>
      <c r="AS14" s="25">
        <f t="shared" si="10"/>
        <v>-33.808</v>
      </c>
      <c r="AT14" s="25">
        <f t="shared" si="10"/>
        <v>-40.412999999999997</v>
      </c>
      <c r="AU14" s="25">
        <f t="shared" si="10"/>
        <v>-40.591999999999999</v>
      </c>
      <c r="AV14" s="25">
        <f t="shared" si="10"/>
        <v>-60.718000000000004</v>
      </c>
      <c r="AW14" s="25">
        <f t="shared" si="10"/>
        <v>-109.43</v>
      </c>
      <c r="AX14" s="25">
        <f t="shared" si="10"/>
        <v>-143.05699999999996</v>
      </c>
      <c r="AY14" s="25">
        <f t="shared" si="10"/>
        <v>-177.63800000000001</v>
      </c>
      <c r="AZ14" s="212">
        <f t="shared" si="10"/>
        <v>-204.04499999999999</v>
      </c>
      <c r="BA14" s="212">
        <f t="shared" si="10"/>
        <v>-102.64500000000001</v>
      </c>
    </row>
    <row r="16" spans="2:53" ht="14.65" customHeight="1">
      <c r="F16" s="43"/>
      <c r="I16" s="42"/>
      <c r="AC16" s="44"/>
      <c r="AD16" s="44"/>
      <c r="AE16" s="44"/>
      <c r="AF16" s="29"/>
      <c r="AG16" s="29"/>
      <c r="AH16" s="29"/>
      <c r="AI16" s="29"/>
      <c r="AJ16" s="29"/>
      <c r="AK16" s="29"/>
      <c r="AL16" s="29"/>
      <c r="AM16" s="29"/>
      <c r="AN16" s="29"/>
      <c r="AO16" s="29"/>
      <c r="AP16" s="29"/>
      <c r="AX16" s="29"/>
      <c r="AY16" s="29"/>
      <c r="AZ16" s="29"/>
    </row>
    <row r="17" spans="5:42" ht="14.65" customHeight="1">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row>
    <row r="18" spans="5:42" ht="14.65" customHeight="1">
      <c r="I18" s="42"/>
      <c r="AM18" s="44"/>
      <c r="AN18" s="44"/>
      <c r="AO18" s="44"/>
      <c r="AP18" s="44"/>
    </row>
    <row r="19" spans="5:42" ht="14.65" customHeight="1">
      <c r="I19" s="42"/>
    </row>
    <row r="20" spans="5:42" ht="14.65" customHeight="1">
      <c r="I20" s="42"/>
    </row>
    <row r="21" spans="5:42" ht="14.65" customHeight="1">
      <c r="I21" s="42"/>
    </row>
  </sheetData>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ABCC-A59E-4A17-A848-FAB45F083014}">
  <sheetPr codeName="Planilha13">
    <tabColor theme="5"/>
  </sheetPr>
  <dimension ref="A6:BA28"/>
  <sheetViews>
    <sheetView showGridLines="0" zoomScaleNormal="100" workbookViewId="0">
      <pane xSplit="3" ySplit="8" topLeftCell="D9" activePane="bottomRight" state="frozen"/>
      <selection pane="topRight" activeCell="D10" sqref="D10"/>
      <selection pane="bottomLeft" activeCell="D10" sqref="D10"/>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36" width="10.5703125" style="9"/>
    <col min="37" max="37" width="10.5703125" style="9" bestFit="1"/>
    <col min="38" max="42" width="10.5703125" style="9"/>
    <col min="43" max="43" width="2.5703125" style="9" customWidth="1"/>
    <col min="44" max="16384" width="10.5703125" style="9"/>
  </cols>
  <sheetData>
    <row r="6" spans="2:53" ht="14.65" customHeight="1">
      <c r="C6" s="3" t="s">
        <v>178</v>
      </c>
      <c r="D6" s="2"/>
      <c r="E6" s="4">
        <v>42460</v>
      </c>
      <c r="F6" s="4">
        <f>EOMONTH(E6,3)</f>
        <v>42551</v>
      </c>
      <c r="G6" s="4">
        <f>EOMONTH(F6,3)</f>
        <v>42643</v>
      </c>
      <c r="H6" s="4">
        <f>EOMONTH(G6,3)</f>
        <v>42735</v>
      </c>
      <c r="I6" s="4">
        <f>EOMONTH(H6,3)</f>
        <v>42825</v>
      </c>
      <c r="J6" s="4">
        <f>EOMONTH(I6,3)</f>
        <v>42916</v>
      </c>
      <c r="K6" s="4">
        <f t="shared" ref="K6:AJ6" si="0">EOMONTH(J6,3)</f>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 t="shared" ref="AK6:AP6" si="1">EOMONTH(AJ6,3)</f>
        <v>45382</v>
      </c>
      <c r="AL6" s="4">
        <f t="shared" si="1"/>
        <v>45473</v>
      </c>
      <c r="AM6" s="4">
        <f t="shared" si="1"/>
        <v>45565</v>
      </c>
      <c r="AN6" s="4">
        <f t="shared" si="1"/>
        <v>45657</v>
      </c>
      <c r="AO6" s="4">
        <f t="shared" si="1"/>
        <v>45747</v>
      </c>
      <c r="AP6" s="4">
        <f t="shared" si="1"/>
        <v>45838</v>
      </c>
      <c r="AR6" s="23"/>
      <c r="AS6" s="23"/>
      <c r="AT6" s="23"/>
      <c r="AU6" s="23"/>
      <c r="AV6" s="23"/>
      <c r="AW6" s="23"/>
      <c r="AX6" s="23"/>
      <c r="AY6" s="23"/>
      <c r="AZ6" s="23"/>
    </row>
    <row r="7" spans="2:53" ht="14.65" customHeight="1">
      <c r="C7" s="3" t="s">
        <v>179</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R7" s="22"/>
      <c r="AS7" s="22"/>
      <c r="AT7" s="22"/>
      <c r="AU7" s="22"/>
      <c r="AV7" s="22"/>
      <c r="AW7" s="22"/>
      <c r="AX7" s="22"/>
      <c r="AY7" s="22"/>
      <c r="AZ7" s="22"/>
    </row>
    <row r="8" spans="2:53" ht="14.65" customHeight="1">
      <c r="B8" s="5" t="s">
        <v>282</v>
      </c>
      <c r="C8" s="6"/>
      <c r="D8" s="6"/>
      <c r="E8" s="7" t="str">
        <f>MONTH(E$6)/3&amp;"Q"&amp;E$7</f>
        <v>1Q2016</v>
      </c>
      <c r="F8" s="7" t="str">
        <f t="shared" ref="F8:AJ8" si="4">MONTH(F$6)/3&amp;"Q"&amp;F$7</f>
        <v>2Q2016</v>
      </c>
      <c r="G8" s="7" t="str">
        <f t="shared" si="4"/>
        <v>3Q2016</v>
      </c>
      <c r="H8" s="7" t="str">
        <f t="shared" si="4"/>
        <v>4Q2016</v>
      </c>
      <c r="I8" s="7" t="str">
        <f t="shared" si="4"/>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7" t="str">
        <f t="shared" si="4"/>
        <v>4Q2023</v>
      </c>
      <c r="AK8" s="7" t="str">
        <f t="shared" ref="AK8:AP8" si="5">MONTH(AK$6)/3&amp;"Q"&amp;AK$7</f>
        <v>1Q2024</v>
      </c>
      <c r="AL8" s="7" t="str">
        <f t="shared" si="5"/>
        <v>2Q2024</v>
      </c>
      <c r="AM8" s="7" t="str">
        <f t="shared" si="5"/>
        <v>3Q2024</v>
      </c>
      <c r="AN8" s="7" t="str">
        <f t="shared" si="5"/>
        <v>4Q2024</v>
      </c>
      <c r="AO8" s="7" t="str">
        <f t="shared" si="5"/>
        <v>1Q2025</v>
      </c>
      <c r="AP8" s="7" t="str">
        <f t="shared" si="5"/>
        <v>2Q2025</v>
      </c>
      <c r="AQ8" s="2"/>
      <c r="AR8" s="6">
        <v>2016</v>
      </c>
      <c r="AS8" s="6">
        <f>AR8+1</f>
        <v>2017</v>
      </c>
      <c r="AT8" s="6">
        <f t="shared" ref="AT8:BA8" si="6">AS8+1</f>
        <v>2018</v>
      </c>
      <c r="AU8" s="6">
        <f t="shared" si="6"/>
        <v>2019</v>
      </c>
      <c r="AV8" s="6">
        <f t="shared" si="6"/>
        <v>2020</v>
      </c>
      <c r="AW8" s="6">
        <f t="shared" si="6"/>
        <v>2021</v>
      </c>
      <c r="AX8" s="6">
        <f t="shared" si="6"/>
        <v>2022</v>
      </c>
      <c r="AY8" s="6">
        <f t="shared" si="6"/>
        <v>2023</v>
      </c>
      <c r="AZ8" s="6">
        <f t="shared" si="6"/>
        <v>2024</v>
      </c>
      <c r="BA8" s="6">
        <f t="shared" si="6"/>
        <v>2025</v>
      </c>
    </row>
    <row r="9" spans="2:53" ht="14.65" customHeight="1">
      <c r="B9" s="36" t="s">
        <v>258</v>
      </c>
      <c r="C9" s="37"/>
      <c r="D9" s="37"/>
      <c r="E9" s="38">
        <f>SUM(E10:E11)</f>
        <v>1.548</v>
      </c>
      <c r="F9" s="38">
        <f>SUM(F10:F11)</f>
        <v>2.1219999999999999</v>
      </c>
      <c r="G9" s="38">
        <f>SUM(G10:G11)</f>
        <v>1.5950000000000002</v>
      </c>
      <c r="H9" s="38">
        <f>SUM(H10:H11)</f>
        <v>2.0900000000000003</v>
      </c>
      <c r="I9" s="38">
        <f t="shared" ref="I9:AI9" si="7">SUM(I10:I11)</f>
        <v>1.6520000000000001</v>
      </c>
      <c r="J9" s="38">
        <f t="shared" si="7"/>
        <v>2.1040000000000001</v>
      </c>
      <c r="K9" s="38">
        <f t="shared" si="7"/>
        <v>6.9160000000000004</v>
      </c>
      <c r="L9" s="38">
        <f t="shared" si="7"/>
        <v>7.7080000000000002</v>
      </c>
      <c r="M9" s="38">
        <f t="shared" si="7"/>
        <v>5.907</v>
      </c>
      <c r="N9" s="38">
        <f t="shared" si="7"/>
        <v>6.2009999999999996</v>
      </c>
      <c r="O9" s="38">
        <f t="shared" si="7"/>
        <v>6.7359999999999998</v>
      </c>
      <c r="P9" s="38">
        <f t="shared" si="7"/>
        <v>8.0299999999999994</v>
      </c>
      <c r="Q9" s="38">
        <f t="shared" si="7"/>
        <v>4.0179999999999998</v>
      </c>
      <c r="R9" s="38">
        <f t="shared" si="7"/>
        <v>4.7489999999999997</v>
      </c>
      <c r="S9" s="38">
        <f t="shared" si="7"/>
        <v>5.1559999999999997</v>
      </c>
      <c r="T9" s="38">
        <f t="shared" si="7"/>
        <v>10.739000000000001</v>
      </c>
      <c r="U9" s="38">
        <f t="shared" si="7"/>
        <v>6.1909999999999998</v>
      </c>
      <c r="V9" s="38">
        <f t="shared" si="7"/>
        <v>4.9279999999999999</v>
      </c>
      <c r="W9" s="38">
        <f t="shared" si="7"/>
        <v>5.1739999999999995</v>
      </c>
      <c r="X9" s="38">
        <f t="shared" si="7"/>
        <v>7.4049999999999994</v>
      </c>
      <c r="Y9" s="38">
        <f t="shared" si="7"/>
        <v>5.8170000000000002</v>
      </c>
      <c r="Z9" s="38">
        <f t="shared" si="7"/>
        <v>9.73</v>
      </c>
      <c r="AA9" s="38">
        <f t="shared" si="7"/>
        <v>11.100999999999999</v>
      </c>
      <c r="AB9" s="38">
        <f t="shared" si="7"/>
        <v>16.160000000000004</v>
      </c>
      <c r="AC9" s="38">
        <f t="shared" si="7"/>
        <v>26.771999999999998</v>
      </c>
      <c r="AD9" s="38">
        <f t="shared" si="7"/>
        <v>25.042999999999999</v>
      </c>
      <c r="AE9" s="38">
        <f t="shared" si="7"/>
        <v>36.843000000000004</v>
      </c>
      <c r="AF9" s="38">
        <f t="shared" si="7"/>
        <v>46.044999999999995</v>
      </c>
      <c r="AG9" s="38">
        <f t="shared" si="7"/>
        <v>40.883000000000003</v>
      </c>
      <c r="AH9" s="38">
        <f t="shared" si="7"/>
        <v>29.641000000000002</v>
      </c>
      <c r="AI9" s="38">
        <f t="shared" si="7"/>
        <v>24.960999999999984</v>
      </c>
      <c r="AJ9" s="38">
        <f>SUM(AJ10:AJ11)</f>
        <v>24.402000000000008</v>
      </c>
      <c r="AK9" s="38">
        <f>SUM(AK10:AK11)</f>
        <v>26.898</v>
      </c>
      <c r="AL9" s="38">
        <f>SUM(AL10:AL11)</f>
        <v>35.024999999999999</v>
      </c>
      <c r="AM9" s="38">
        <f>SUM(AM10:AM11)</f>
        <v>43.716999999999999</v>
      </c>
      <c r="AN9" s="38">
        <f>SUM(AN10:AN11)</f>
        <v>43.552000000000007</v>
      </c>
      <c r="AO9" s="38">
        <f t="shared" ref="AO9:AP9" si="8">SUM(AO10:AO11)</f>
        <v>51.140999999999998</v>
      </c>
      <c r="AP9" s="38">
        <f t="shared" si="8"/>
        <v>49.362000000000009</v>
      </c>
      <c r="AR9" s="38">
        <f t="shared" ref="AR9:BA11" si="9">SUMIF($7:$7,AR$8,9:9)</f>
        <v>7.3550000000000004</v>
      </c>
      <c r="AS9" s="38">
        <f t="shared" si="9"/>
        <v>18.380000000000003</v>
      </c>
      <c r="AT9" s="38">
        <f t="shared" si="9"/>
        <v>26.874000000000002</v>
      </c>
      <c r="AU9" s="38">
        <f t="shared" si="9"/>
        <v>24.661999999999999</v>
      </c>
      <c r="AV9" s="38">
        <f t="shared" si="9"/>
        <v>23.698</v>
      </c>
      <c r="AW9" s="38">
        <f t="shared" si="9"/>
        <v>42.808000000000007</v>
      </c>
      <c r="AX9" s="38">
        <f t="shared" si="9"/>
        <v>134.703</v>
      </c>
      <c r="AY9" s="38">
        <f t="shared" si="9"/>
        <v>119.887</v>
      </c>
      <c r="AZ9" s="38">
        <f t="shared" si="9"/>
        <v>149.19200000000001</v>
      </c>
      <c r="BA9" s="38">
        <f t="shared" si="9"/>
        <v>100.50300000000001</v>
      </c>
    </row>
    <row r="10" spans="2:53" ht="14.65" customHeight="1">
      <c r="B10" s="14" t="s">
        <v>283</v>
      </c>
      <c r="C10" s="15"/>
      <c r="D10" s="15"/>
      <c r="E10" s="26">
        <v>1.391</v>
      </c>
      <c r="F10" s="26">
        <v>1.9849999999999999</v>
      </c>
      <c r="G10" s="26">
        <v>1.4990000000000001</v>
      </c>
      <c r="H10" s="26">
        <v>1.9080000000000004</v>
      </c>
      <c r="I10" s="26">
        <v>1.4830000000000001</v>
      </c>
      <c r="J10" s="26">
        <v>1.821</v>
      </c>
      <c r="K10" s="26">
        <v>6.6760000000000002</v>
      </c>
      <c r="L10" s="26">
        <v>7.4140000000000006</v>
      </c>
      <c r="M10" s="26">
        <v>5.9009999999999998</v>
      </c>
      <c r="N10" s="26">
        <v>6.2009999999999996</v>
      </c>
      <c r="O10" s="26">
        <v>6.7279999999999998</v>
      </c>
      <c r="P10" s="26">
        <v>8.032</v>
      </c>
      <c r="Q10" s="26">
        <v>4.0179999999999998</v>
      </c>
      <c r="R10" s="26">
        <v>4.718</v>
      </c>
      <c r="S10" s="26">
        <v>5.1280000000000001</v>
      </c>
      <c r="T10" s="26">
        <v>10.768000000000001</v>
      </c>
      <c r="U10" s="26">
        <v>6.1769999999999996</v>
      </c>
      <c r="V10" s="26">
        <v>4.92</v>
      </c>
      <c r="W10" s="26">
        <v>5.84</v>
      </c>
      <c r="X10" s="26">
        <v>5.383</v>
      </c>
      <c r="Y10" s="26">
        <v>5.1520000000000001</v>
      </c>
      <c r="Z10" s="26">
        <v>9.4459999999999997</v>
      </c>
      <c r="AA10" s="26">
        <v>9.84</v>
      </c>
      <c r="AB10" s="26">
        <v>14.726000000000003</v>
      </c>
      <c r="AC10" s="26">
        <v>24.686</v>
      </c>
      <c r="AD10" s="26">
        <v>22.58</v>
      </c>
      <c r="AE10" s="26">
        <v>33.737000000000002</v>
      </c>
      <c r="AF10" s="26">
        <v>42.995999999999995</v>
      </c>
      <c r="AG10" s="26">
        <v>38.297000000000004</v>
      </c>
      <c r="AH10" s="26">
        <v>26.273000000000003</v>
      </c>
      <c r="AI10" s="26">
        <v>25.481999999999985</v>
      </c>
      <c r="AJ10" s="26">
        <v>27.558000000000007</v>
      </c>
      <c r="AK10" s="26">
        <v>25.327999999999999</v>
      </c>
      <c r="AL10" s="26">
        <v>30.707000000000001</v>
      </c>
      <c r="AM10" s="26">
        <v>37.418999999999997</v>
      </c>
      <c r="AN10" s="26">
        <v>40.249000000000009</v>
      </c>
      <c r="AO10" s="26">
        <v>49.235999999999997</v>
      </c>
      <c r="AP10" s="26">
        <v>47.95000000000001</v>
      </c>
      <c r="AR10" s="26">
        <f t="shared" si="9"/>
        <v>6.7830000000000004</v>
      </c>
      <c r="AS10" s="26">
        <f t="shared" si="9"/>
        <v>17.394000000000002</v>
      </c>
      <c r="AT10" s="26">
        <f t="shared" si="9"/>
        <v>26.861999999999998</v>
      </c>
      <c r="AU10" s="26">
        <f t="shared" si="9"/>
        <v>24.632000000000001</v>
      </c>
      <c r="AV10" s="26">
        <f t="shared" si="9"/>
        <v>22.319999999999997</v>
      </c>
      <c r="AW10" s="26">
        <f t="shared" si="9"/>
        <v>39.164000000000001</v>
      </c>
      <c r="AX10" s="26">
        <f t="shared" si="9"/>
        <v>123.999</v>
      </c>
      <c r="AY10" s="26">
        <f t="shared" si="9"/>
        <v>117.61</v>
      </c>
      <c r="AZ10" s="26">
        <f t="shared" si="9"/>
        <v>133.703</v>
      </c>
      <c r="BA10" s="26">
        <f t="shared" si="9"/>
        <v>97.186000000000007</v>
      </c>
    </row>
    <row r="11" spans="2:53" ht="14.65" customHeight="1">
      <c r="B11" s="14" t="s">
        <v>284</v>
      </c>
      <c r="C11" s="15"/>
      <c r="D11" s="15"/>
      <c r="E11" s="26">
        <v>0.157</v>
      </c>
      <c r="F11" s="26">
        <v>0.13699999999999998</v>
      </c>
      <c r="G11" s="26">
        <v>9.600000000000003E-2</v>
      </c>
      <c r="H11" s="26">
        <v>0.18199999999999994</v>
      </c>
      <c r="I11" s="26">
        <v>0.16900000000000001</v>
      </c>
      <c r="J11" s="26">
        <v>0.28299999999999997</v>
      </c>
      <c r="K11" s="26">
        <v>0.24</v>
      </c>
      <c r="L11" s="26">
        <v>0.29399999999999998</v>
      </c>
      <c r="M11" s="26">
        <v>6.0000000000000001E-3</v>
      </c>
      <c r="N11" s="26">
        <v>0</v>
      </c>
      <c r="O11" s="26">
        <v>8.0000000000000002E-3</v>
      </c>
      <c r="P11" s="26">
        <v>-2E-3</v>
      </c>
      <c r="Q11" s="26">
        <v>0</v>
      </c>
      <c r="R11" s="26">
        <v>3.1E-2</v>
      </c>
      <c r="S11" s="26">
        <v>2.8000000000000001E-2</v>
      </c>
      <c r="T11" s="26">
        <v>-2.9000000000000001E-2</v>
      </c>
      <c r="U11" s="26">
        <v>1.4E-2</v>
      </c>
      <c r="V11" s="26">
        <v>8.0000000000000002E-3</v>
      </c>
      <c r="W11" s="26">
        <v>-0.66600000000000004</v>
      </c>
      <c r="X11" s="26">
        <v>2.0219999999999998</v>
      </c>
      <c r="Y11" s="26">
        <v>0.66500000000000004</v>
      </c>
      <c r="Z11" s="26">
        <v>0.28399999999999997</v>
      </c>
      <c r="AA11" s="26">
        <v>1.2609999999999999</v>
      </c>
      <c r="AB11" s="26">
        <v>1.4340000000000002</v>
      </c>
      <c r="AC11" s="26">
        <v>2.0859999999999999</v>
      </c>
      <c r="AD11" s="26">
        <v>2.4630000000000001</v>
      </c>
      <c r="AE11" s="26">
        <v>3.1059999999999999</v>
      </c>
      <c r="AF11" s="26">
        <v>3.0490000000000013</v>
      </c>
      <c r="AG11" s="26">
        <v>2.5859999999999999</v>
      </c>
      <c r="AH11" s="26">
        <v>3.3679999999999999</v>
      </c>
      <c r="AI11" s="26">
        <v>-0.52099999999999991</v>
      </c>
      <c r="AJ11" s="26">
        <v>-3.1559999999999997</v>
      </c>
      <c r="AK11" s="26">
        <v>1.57</v>
      </c>
      <c r="AL11" s="26">
        <v>4.3179999999999996</v>
      </c>
      <c r="AM11" s="26">
        <v>6.298</v>
      </c>
      <c r="AN11" s="26">
        <v>3.3030000000000008</v>
      </c>
      <c r="AO11" s="26">
        <v>1.905</v>
      </c>
      <c r="AP11" s="26">
        <v>1.4120000000000001</v>
      </c>
      <c r="AR11" s="26">
        <f t="shared" si="9"/>
        <v>0.57199999999999995</v>
      </c>
      <c r="AS11" s="26">
        <f t="shared" si="9"/>
        <v>0.98599999999999999</v>
      </c>
      <c r="AT11" s="26">
        <f t="shared" si="9"/>
        <v>1.2E-2</v>
      </c>
      <c r="AU11" s="26">
        <f t="shared" si="9"/>
        <v>2.9999999999999995E-2</v>
      </c>
      <c r="AV11" s="26">
        <f t="shared" si="9"/>
        <v>1.3779999999999997</v>
      </c>
      <c r="AW11" s="26">
        <f t="shared" si="9"/>
        <v>3.6440000000000001</v>
      </c>
      <c r="AX11" s="26">
        <f t="shared" si="9"/>
        <v>10.704000000000001</v>
      </c>
      <c r="AY11" s="26">
        <f t="shared" si="9"/>
        <v>2.2770000000000001</v>
      </c>
      <c r="AZ11" s="26">
        <f t="shared" si="9"/>
        <v>15.489000000000001</v>
      </c>
      <c r="BA11" s="26">
        <f t="shared" si="9"/>
        <v>3.3170000000000002</v>
      </c>
    </row>
    <row r="12" spans="2:53" ht="14.65" customHeight="1">
      <c r="B12" s="30"/>
      <c r="E12" s="44"/>
    </row>
    <row r="13" spans="2:53" ht="14.65" customHeight="1">
      <c r="B13" s="36" t="s">
        <v>259</v>
      </c>
      <c r="C13" s="37"/>
      <c r="D13" s="37"/>
      <c r="E13" s="38">
        <f t="shared" ref="E13:AP13" si="10">SUM(E14:E18)</f>
        <v>-10.546000000000001</v>
      </c>
      <c r="F13" s="38">
        <f t="shared" si="10"/>
        <v>-10.564</v>
      </c>
      <c r="G13" s="38">
        <f t="shared" si="10"/>
        <v>-11.025999999999998</v>
      </c>
      <c r="H13" s="38">
        <f t="shared" si="10"/>
        <v>-10.915000000000001</v>
      </c>
      <c r="I13" s="38">
        <f t="shared" si="10"/>
        <v>-9.7390000000000008</v>
      </c>
      <c r="J13" s="38">
        <f t="shared" si="10"/>
        <v>-25.582999999999998</v>
      </c>
      <c r="K13" s="38">
        <f t="shared" si="10"/>
        <v>-24.338000000000001</v>
      </c>
      <c r="L13" s="38">
        <f t="shared" si="10"/>
        <v>-59.542000000000002</v>
      </c>
      <c r="M13" s="38">
        <f t="shared" si="10"/>
        <v>-56.942</v>
      </c>
      <c r="N13" s="38">
        <f t="shared" si="10"/>
        <v>-58.98</v>
      </c>
      <c r="O13" s="38">
        <f t="shared" si="10"/>
        <v>-53.863999999999997</v>
      </c>
      <c r="P13" s="38">
        <f t="shared" si="10"/>
        <v>-54.480000000000004</v>
      </c>
      <c r="Q13" s="38">
        <f t="shared" si="10"/>
        <v>-62.933999999999997</v>
      </c>
      <c r="R13" s="38">
        <f t="shared" si="10"/>
        <v>-70.448999999999998</v>
      </c>
      <c r="S13" s="38">
        <f t="shared" si="10"/>
        <v>-106.086</v>
      </c>
      <c r="T13" s="38">
        <f t="shared" si="10"/>
        <v>-105.492</v>
      </c>
      <c r="U13" s="38">
        <f t="shared" si="10"/>
        <v>-110.65600000000001</v>
      </c>
      <c r="V13" s="38">
        <f t="shared" si="10"/>
        <v>-74.795000000000002</v>
      </c>
      <c r="W13" s="38">
        <f t="shared" si="10"/>
        <v>-100.79299999999999</v>
      </c>
      <c r="X13" s="38">
        <f t="shared" si="10"/>
        <v>-155.172</v>
      </c>
      <c r="Y13" s="38">
        <f t="shared" si="10"/>
        <v>-182.51300000000001</v>
      </c>
      <c r="Z13" s="38">
        <f t="shared" si="10"/>
        <v>-197.95499999999998</v>
      </c>
      <c r="AA13" s="38">
        <f t="shared" si="10"/>
        <v>-171.607</v>
      </c>
      <c r="AB13" s="38">
        <f t="shared" si="10"/>
        <v>-194.25099999999995</v>
      </c>
      <c r="AC13" s="38">
        <f t="shared" si="10"/>
        <v>-186.85</v>
      </c>
      <c r="AD13" s="38">
        <f t="shared" si="10"/>
        <v>-191.727</v>
      </c>
      <c r="AE13" s="38">
        <f t="shared" si="10"/>
        <v>-154.34299999999996</v>
      </c>
      <c r="AF13" s="38">
        <f t="shared" si="10"/>
        <v>-160.54700000000005</v>
      </c>
      <c r="AG13" s="38">
        <f t="shared" si="10"/>
        <v>-229.16299999999998</v>
      </c>
      <c r="AH13" s="38">
        <f t="shared" si="10"/>
        <v>-230.82299999999998</v>
      </c>
      <c r="AI13" s="38">
        <f t="shared" si="10"/>
        <v>-218.41299999999993</v>
      </c>
      <c r="AJ13" s="38">
        <f t="shared" si="10"/>
        <v>-242.06299999999999</v>
      </c>
      <c r="AK13" s="38">
        <f t="shared" si="10"/>
        <v>-265.75</v>
      </c>
      <c r="AL13" s="38">
        <f t="shared" si="10"/>
        <v>-279.37299999999999</v>
      </c>
      <c r="AM13" s="38">
        <f t="shared" si="10"/>
        <v>-291.87300000000005</v>
      </c>
      <c r="AN13" s="38">
        <f t="shared" si="10"/>
        <v>-323.05600000000004</v>
      </c>
      <c r="AO13" s="38">
        <f t="shared" si="10"/>
        <v>-340.43399999999997</v>
      </c>
      <c r="AP13" s="38">
        <f t="shared" si="10"/>
        <v>-324.94499999999999</v>
      </c>
      <c r="AR13" s="38">
        <f t="shared" ref="AR13:BA18" si="11">SUMIF($7:$7,AR$8,13:13)</f>
        <v>-43.050999999999995</v>
      </c>
      <c r="AS13" s="38">
        <f t="shared" si="11"/>
        <v>-119.202</v>
      </c>
      <c r="AT13" s="38">
        <f t="shared" si="11"/>
        <v>-224.26600000000002</v>
      </c>
      <c r="AU13" s="38">
        <f t="shared" si="11"/>
        <v>-344.96100000000001</v>
      </c>
      <c r="AV13" s="38">
        <f t="shared" si="11"/>
        <v>-441.41600000000005</v>
      </c>
      <c r="AW13" s="38">
        <f t="shared" si="11"/>
        <v>-746.32599999999991</v>
      </c>
      <c r="AX13" s="38">
        <f t="shared" si="11"/>
        <v>-693.46699999999998</v>
      </c>
      <c r="AY13" s="38">
        <f t="shared" si="11"/>
        <v>-920.46199999999988</v>
      </c>
      <c r="AZ13" s="38">
        <f t="shared" si="11"/>
        <v>-1160.0520000000001</v>
      </c>
      <c r="BA13" s="38">
        <f t="shared" si="11"/>
        <v>-665.37899999999991</v>
      </c>
    </row>
    <row r="14" spans="2:53" ht="14.65" customHeight="1">
      <c r="B14" s="14" t="s">
        <v>762</v>
      </c>
      <c r="C14" s="15"/>
      <c r="D14" s="15"/>
      <c r="E14" s="26">
        <v>-8.1170000000000009</v>
      </c>
      <c r="F14" s="26">
        <v>-7.9600000000000009</v>
      </c>
      <c r="G14" s="26">
        <v>-7.8909999999999982</v>
      </c>
      <c r="H14" s="26">
        <v>-7.6810000000000009</v>
      </c>
      <c r="I14" s="26">
        <v>-6.6950000000000003</v>
      </c>
      <c r="J14" s="26">
        <v>-19.815999999999999</v>
      </c>
      <c r="K14" s="26">
        <v>-17.105</v>
      </c>
      <c r="L14" s="26">
        <v>-44.283999999999999</v>
      </c>
      <c r="M14" s="26">
        <v>-44.685000000000002</v>
      </c>
      <c r="N14" s="26">
        <v>-44.06</v>
      </c>
      <c r="O14" s="26">
        <v>-46.783000000000001</v>
      </c>
      <c r="P14" s="26">
        <v>-50.155000000000001</v>
      </c>
      <c r="Q14" s="26">
        <v>-53.616</v>
      </c>
      <c r="R14" s="26">
        <v>-60.439</v>
      </c>
      <c r="S14" s="26">
        <v>-80.545000000000002</v>
      </c>
      <c r="T14" s="26">
        <v>-78.668000000000006</v>
      </c>
      <c r="U14" s="26">
        <v>-87.460999999999999</v>
      </c>
      <c r="V14" s="26">
        <v>-59.481999999999999</v>
      </c>
      <c r="W14" s="26">
        <v>-79.655000000000001</v>
      </c>
      <c r="X14" s="26">
        <v>-119.38200000000001</v>
      </c>
      <c r="Y14" s="26">
        <v>-156.66200000000001</v>
      </c>
      <c r="Z14" s="26">
        <v>-172.315</v>
      </c>
      <c r="AA14" s="26">
        <v>-138.179</v>
      </c>
      <c r="AB14" s="26">
        <v>-166.83299999999994</v>
      </c>
      <c r="AC14" s="26">
        <v>-160.48400000000001</v>
      </c>
      <c r="AD14" s="26">
        <v>-172.86500000000001</v>
      </c>
      <c r="AE14" s="26">
        <v>-138.05599999999998</v>
      </c>
      <c r="AF14" s="26">
        <v>-120.32200000000007</v>
      </c>
      <c r="AG14" s="26">
        <v>-193.92500000000001</v>
      </c>
      <c r="AH14" s="26">
        <v>-222.95099999999999</v>
      </c>
      <c r="AI14" s="26">
        <v>-185.87999999999994</v>
      </c>
      <c r="AJ14" s="26">
        <v>-200.286</v>
      </c>
      <c r="AK14" s="26">
        <v>-225.8</v>
      </c>
      <c r="AL14" s="26">
        <v>-248.90199999999999</v>
      </c>
      <c r="AM14" s="26">
        <v>-248.69600000000003</v>
      </c>
      <c r="AN14" s="26">
        <v>-287.44600000000003</v>
      </c>
      <c r="AO14" s="26">
        <v>-300.089</v>
      </c>
      <c r="AP14" s="26">
        <v>-291.45499999999998</v>
      </c>
      <c r="AR14" s="26">
        <f t="shared" si="11"/>
        <v>-31.649000000000001</v>
      </c>
      <c r="AS14" s="26">
        <f t="shared" si="11"/>
        <v>-87.9</v>
      </c>
      <c r="AT14" s="26">
        <f t="shared" si="11"/>
        <v>-185.68300000000002</v>
      </c>
      <c r="AU14" s="26">
        <f t="shared" si="11"/>
        <v>-273.26800000000003</v>
      </c>
      <c r="AV14" s="26">
        <f t="shared" si="11"/>
        <v>-345.98</v>
      </c>
      <c r="AW14" s="26">
        <f t="shared" si="11"/>
        <v>-633.98899999999992</v>
      </c>
      <c r="AX14" s="26">
        <f t="shared" si="11"/>
        <v>-591.72700000000009</v>
      </c>
      <c r="AY14" s="26">
        <f t="shared" si="11"/>
        <v>-803.04199999999992</v>
      </c>
      <c r="AZ14" s="26">
        <f t="shared" si="11"/>
        <v>-1010.8440000000001</v>
      </c>
      <c r="BA14" s="26">
        <f t="shared" si="11"/>
        <v>-591.54399999999998</v>
      </c>
    </row>
    <row r="15" spans="2:53" ht="14.65" customHeight="1">
      <c r="B15" s="14" t="s">
        <v>285</v>
      </c>
      <c r="C15" s="15"/>
      <c r="D15" s="15"/>
      <c r="E15" s="26">
        <v>-1.4610000000000001</v>
      </c>
      <c r="F15" s="26">
        <v>-1.8880000000000001</v>
      </c>
      <c r="G15" s="26">
        <v>-2.5449999999999999</v>
      </c>
      <c r="H15" s="26">
        <v>-2.7409999999999997</v>
      </c>
      <c r="I15" s="26">
        <v>-2.488</v>
      </c>
      <c r="J15" s="26">
        <v>-4.3220000000000001</v>
      </c>
      <c r="K15" s="26">
        <v>-2.948</v>
      </c>
      <c r="L15" s="26">
        <v>-4.2320000000000002</v>
      </c>
      <c r="M15" s="26">
        <v>-11.271000000000001</v>
      </c>
      <c r="N15" s="26">
        <v>-13.419</v>
      </c>
      <c r="O15" s="26">
        <v>-7.157</v>
      </c>
      <c r="P15" s="26">
        <v>-4.9820000000000002</v>
      </c>
      <c r="Q15" s="26">
        <v>-7.5979999999999999</v>
      </c>
      <c r="R15" s="26">
        <v>-6.5609999999999999</v>
      </c>
      <c r="S15" s="26">
        <v>-12.827</v>
      </c>
      <c r="T15" s="26">
        <v>-12.417</v>
      </c>
      <c r="U15" s="26">
        <v>-12.45</v>
      </c>
      <c r="V15" s="26">
        <v>-8.2409999999999997</v>
      </c>
      <c r="W15" s="26">
        <v>-10.718</v>
      </c>
      <c r="X15" s="26">
        <v>-15.676</v>
      </c>
      <c r="Y15" s="26">
        <v>-8.4459999999999997</v>
      </c>
      <c r="Z15" s="26">
        <v>-12.73</v>
      </c>
      <c r="AA15" s="26">
        <v>-10.608000000000001</v>
      </c>
      <c r="AB15" s="26">
        <v>-24.231999999999996</v>
      </c>
      <c r="AC15" s="26">
        <v>-8.9149999999999991</v>
      </c>
      <c r="AD15" s="26">
        <v>-6.9510000000000005</v>
      </c>
      <c r="AE15" s="26">
        <v>-13.120000000000001</v>
      </c>
      <c r="AF15" s="26">
        <v>-12.739999999999998</v>
      </c>
      <c r="AG15" s="26">
        <v>-8.3849999999999998</v>
      </c>
      <c r="AH15" s="26">
        <v>-8.3409999999999993</v>
      </c>
      <c r="AI15" s="26">
        <v>-10.379000000000001</v>
      </c>
      <c r="AJ15" s="26">
        <v>-10.391</v>
      </c>
      <c r="AK15" s="26">
        <v>-13.333</v>
      </c>
      <c r="AL15" s="26">
        <v>-5.7939999999999987</v>
      </c>
      <c r="AM15" s="26">
        <v>-7.8109999999999999</v>
      </c>
      <c r="AN15" s="26">
        <v>-11.140000000000004</v>
      </c>
      <c r="AO15" s="26">
        <v>-5.8319999999999999</v>
      </c>
      <c r="AP15" s="26">
        <v>-6.2</v>
      </c>
      <c r="AR15" s="26">
        <f t="shared" si="11"/>
        <v>-8.6349999999999998</v>
      </c>
      <c r="AS15" s="26">
        <f t="shared" si="11"/>
        <v>-13.990000000000002</v>
      </c>
      <c r="AT15" s="26">
        <f t="shared" si="11"/>
        <v>-36.829000000000001</v>
      </c>
      <c r="AU15" s="26">
        <f t="shared" si="11"/>
        <v>-39.402999999999999</v>
      </c>
      <c r="AV15" s="26">
        <f t="shared" si="11"/>
        <v>-47.085000000000001</v>
      </c>
      <c r="AW15" s="26">
        <f t="shared" si="11"/>
        <v>-56.015999999999998</v>
      </c>
      <c r="AX15" s="26">
        <f t="shared" si="11"/>
        <v>-41.725999999999999</v>
      </c>
      <c r="AY15" s="26">
        <f t="shared" si="11"/>
        <v>-37.496000000000002</v>
      </c>
      <c r="AZ15" s="26">
        <f t="shared" si="11"/>
        <v>-38.078000000000003</v>
      </c>
      <c r="BA15" s="26">
        <f t="shared" si="11"/>
        <v>-12.032</v>
      </c>
    </row>
    <row r="16" spans="2:53" ht="14.65" customHeight="1">
      <c r="B16" s="14" t="s">
        <v>286</v>
      </c>
      <c r="C16" s="15"/>
      <c r="D16" s="15"/>
      <c r="E16" s="26">
        <v>0</v>
      </c>
      <c r="F16" s="26">
        <v>0</v>
      </c>
      <c r="G16" s="26">
        <v>0</v>
      </c>
      <c r="H16" s="26">
        <v>0</v>
      </c>
      <c r="I16" s="26">
        <v>0</v>
      </c>
      <c r="J16" s="26">
        <v>0</v>
      </c>
      <c r="K16" s="26">
        <v>-1.413</v>
      </c>
      <c r="L16" s="26">
        <v>0</v>
      </c>
      <c r="M16" s="26">
        <v>0</v>
      </c>
      <c r="N16" s="26">
        <v>0</v>
      </c>
      <c r="O16" s="26">
        <v>0</v>
      </c>
      <c r="P16" s="26">
        <v>0</v>
      </c>
      <c r="Q16" s="26">
        <v>-1.173</v>
      </c>
      <c r="R16" s="26">
        <v>-1.2E-2</v>
      </c>
      <c r="S16" s="26">
        <v>-1.0920000000000001</v>
      </c>
      <c r="T16" s="26">
        <v>-0.755</v>
      </c>
      <c r="U16" s="26">
        <v>-1.373</v>
      </c>
      <c r="V16" s="26">
        <v>-1.3720000000000001</v>
      </c>
      <c r="W16" s="26">
        <v>-1.4219999999999999</v>
      </c>
      <c r="X16" s="26">
        <v>-7.7089999999999996</v>
      </c>
      <c r="Y16" s="26">
        <v>-3.0830000000000002</v>
      </c>
      <c r="Z16" s="26">
        <v>-3.0920000000000001</v>
      </c>
      <c r="AA16" s="26">
        <v>-3.1019999999999999</v>
      </c>
      <c r="AB16" s="26">
        <v>-3.0829999999999984</v>
      </c>
      <c r="AC16" s="26">
        <v>-3.0009999999999999</v>
      </c>
      <c r="AD16" s="26">
        <v>-3.0029999999999997</v>
      </c>
      <c r="AE16" s="26">
        <v>-3.0030000000000001</v>
      </c>
      <c r="AF16" s="26">
        <v>-3.2550000000000008</v>
      </c>
      <c r="AG16" s="26">
        <v>-2.9260000000000002</v>
      </c>
      <c r="AH16" s="26">
        <v>-2.891</v>
      </c>
      <c r="AI16" s="26">
        <v>-2.9930000000000003</v>
      </c>
      <c r="AJ16" s="26">
        <v>-3.4119999999999999</v>
      </c>
      <c r="AK16" s="26">
        <v>-3.9329999999999998</v>
      </c>
      <c r="AL16" s="26">
        <v>-4.9920000000000009</v>
      </c>
      <c r="AM16" s="26">
        <v>-4.8499999999999996</v>
      </c>
      <c r="AN16" s="26">
        <v>-10.537000000000001</v>
      </c>
      <c r="AO16" s="26">
        <v>-6.4930000000000003</v>
      </c>
      <c r="AP16" s="26">
        <v>-4.8979999999999997</v>
      </c>
      <c r="AR16" s="26">
        <f t="shared" si="11"/>
        <v>0</v>
      </c>
      <c r="AS16" s="26">
        <f t="shared" si="11"/>
        <v>-1.413</v>
      </c>
      <c r="AT16" s="26">
        <f t="shared" si="11"/>
        <v>0</v>
      </c>
      <c r="AU16" s="26">
        <f t="shared" si="11"/>
        <v>-3.032</v>
      </c>
      <c r="AV16" s="26">
        <f t="shared" si="11"/>
        <v>-11.875999999999999</v>
      </c>
      <c r="AW16" s="26">
        <f t="shared" si="11"/>
        <v>-12.36</v>
      </c>
      <c r="AX16" s="26">
        <f t="shared" si="11"/>
        <v>-12.262</v>
      </c>
      <c r="AY16" s="26">
        <f t="shared" si="11"/>
        <v>-12.222000000000001</v>
      </c>
      <c r="AZ16" s="26">
        <f t="shared" si="11"/>
        <v>-24.312000000000001</v>
      </c>
      <c r="BA16" s="26">
        <f t="shared" si="11"/>
        <v>-11.391</v>
      </c>
    </row>
    <row r="17" spans="2:53" ht="14.65" customHeight="1">
      <c r="B17" s="14" t="s">
        <v>287</v>
      </c>
      <c r="C17" s="15"/>
      <c r="D17" s="15"/>
      <c r="E17" s="26">
        <v>0</v>
      </c>
      <c r="F17" s="26">
        <v>0</v>
      </c>
      <c r="G17" s="26">
        <v>0</v>
      </c>
      <c r="H17" s="26">
        <v>0</v>
      </c>
      <c r="I17" s="26">
        <v>0</v>
      </c>
      <c r="J17" s="26">
        <v>0</v>
      </c>
      <c r="K17" s="26">
        <v>0</v>
      </c>
      <c r="L17" s="26">
        <v>-6.0019999999999998</v>
      </c>
      <c r="M17" s="26">
        <v>0</v>
      </c>
      <c r="N17" s="26">
        <v>0</v>
      </c>
      <c r="O17" s="26">
        <v>0</v>
      </c>
      <c r="P17" s="26">
        <v>0</v>
      </c>
      <c r="Q17" s="26">
        <v>0</v>
      </c>
      <c r="R17" s="26">
        <v>0</v>
      </c>
      <c r="S17" s="26">
        <v>-11.68</v>
      </c>
      <c r="T17" s="26">
        <v>-8.9779999999999998</v>
      </c>
      <c r="U17" s="26">
        <v>-6.1479999999999997</v>
      </c>
      <c r="V17" s="26">
        <v>-2.1429999999999998</v>
      </c>
      <c r="W17" s="26">
        <v>-6.3529999999999998</v>
      </c>
      <c r="X17" s="26">
        <v>-9.282</v>
      </c>
      <c r="Y17" s="26">
        <v>-10.454000000000001</v>
      </c>
      <c r="Z17" s="26">
        <v>-7.7889999999999997</v>
      </c>
      <c r="AA17" s="26">
        <v>-5.0410000000000004</v>
      </c>
      <c r="AB17" s="26">
        <v>-5.166999999999998</v>
      </c>
      <c r="AC17" s="26">
        <v>-4.3010000000000002</v>
      </c>
      <c r="AD17" s="26">
        <v>-0.66199999999999992</v>
      </c>
      <c r="AE17" s="26">
        <v>0</v>
      </c>
      <c r="AF17" s="26">
        <v>0</v>
      </c>
      <c r="AG17" s="26">
        <v>0</v>
      </c>
      <c r="AH17" s="26">
        <v>0</v>
      </c>
      <c r="AI17" s="26">
        <v>-0.53100000000000003</v>
      </c>
      <c r="AJ17" s="26">
        <v>-15.226000000000001</v>
      </c>
      <c r="AK17" s="26">
        <v>-3.508</v>
      </c>
      <c r="AL17" s="26">
        <v>-4.1390000000000002</v>
      </c>
      <c r="AM17" s="26">
        <v>-2.3309999999999995</v>
      </c>
      <c r="AN17" s="26">
        <v>-2.4849999999999994</v>
      </c>
      <c r="AO17" s="26">
        <v>-2.7E-2</v>
      </c>
      <c r="AP17" s="26">
        <v>-0.11599999999999999</v>
      </c>
      <c r="AR17" s="26">
        <f t="shared" si="11"/>
        <v>0</v>
      </c>
      <c r="AS17" s="26">
        <f t="shared" si="11"/>
        <v>-6.0019999999999998</v>
      </c>
      <c r="AT17" s="26">
        <f t="shared" si="11"/>
        <v>0</v>
      </c>
      <c r="AU17" s="26">
        <f t="shared" si="11"/>
        <v>-20.658000000000001</v>
      </c>
      <c r="AV17" s="26">
        <f t="shared" si="11"/>
        <v>-23.926000000000002</v>
      </c>
      <c r="AW17" s="26">
        <f t="shared" si="11"/>
        <v>-28.451000000000001</v>
      </c>
      <c r="AX17" s="26">
        <f t="shared" si="11"/>
        <v>-4.9630000000000001</v>
      </c>
      <c r="AY17" s="26">
        <f t="shared" si="11"/>
        <v>-15.757000000000001</v>
      </c>
      <c r="AZ17" s="26">
        <f t="shared" si="11"/>
        <v>-12.462999999999999</v>
      </c>
      <c r="BA17" s="26">
        <f t="shared" si="11"/>
        <v>-0.14299999999999999</v>
      </c>
    </row>
    <row r="18" spans="2:53" ht="14.65" customHeight="1">
      <c r="B18" s="33" t="s">
        <v>288</v>
      </c>
      <c r="C18" s="34"/>
      <c r="D18" s="34"/>
      <c r="E18" s="35">
        <v>-0.96800000000000008</v>
      </c>
      <c r="F18" s="35">
        <v>-0.71599999999999986</v>
      </c>
      <c r="G18" s="35">
        <v>-0.59000000000000008</v>
      </c>
      <c r="H18" s="35">
        <v>-0.49300000000000033</v>
      </c>
      <c r="I18" s="35">
        <v>-0.55600000000000005</v>
      </c>
      <c r="J18" s="35">
        <v>-1.4450000000000001</v>
      </c>
      <c r="K18" s="35">
        <v>-2.8719999999999999</v>
      </c>
      <c r="L18" s="35">
        <v>-5.024</v>
      </c>
      <c r="M18" s="35">
        <v>-0.98599999999999999</v>
      </c>
      <c r="N18" s="35">
        <v>-1.5009999999999999</v>
      </c>
      <c r="O18" s="35">
        <v>7.5999999999999998E-2</v>
      </c>
      <c r="P18" s="35">
        <v>0.65700000000000003</v>
      </c>
      <c r="Q18" s="35">
        <v>-0.54700000000000004</v>
      </c>
      <c r="R18" s="35">
        <v>-3.4369999999999998</v>
      </c>
      <c r="S18" s="35">
        <v>5.8000000000000003E-2</v>
      </c>
      <c r="T18" s="35">
        <v>-4.6740000000000004</v>
      </c>
      <c r="U18" s="35">
        <v>-3.2240000000000002</v>
      </c>
      <c r="V18" s="35">
        <v>-3.5569999999999999</v>
      </c>
      <c r="W18" s="35">
        <v>-2.645</v>
      </c>
      <c r="X18" s="35">
        <v>-3.1230000000000002</v>
      </c>
      <c r="Y18" s="35">
        <v>-3.8679999999999999</v>
      </c>
      <c r="Z18" s="35">
        <v>-2.0289999999999999</v>
      </c>
      <c r="AA18" s="35">
        <v>-14.677</v>
      </c>
      <c r="AB18" s="35">
        <v>5.0639999999999983</v>
      </c>
      <c r="AC18" s="35">
        <v>-10.148999999999999</v>
      </c>
      <c r="AD18" s="35">
        <v>-8.2460000000000004</v>
      </c>
      <c r="AE18" s="35">
        <v>-0.16400000000000148</v>
      </c>
      <c r="AF18" s="35">
        <v>-24.23</v>
      </c>
      <c r="AG18" s="35">
        <v>-23.927</v>
      </c>
      <c r="AH18" s="35">
        <v>3.3599999999999994</v>
      </c>
      <c r="AI18" s="35">
        <v>-18.630000000000003</v>
      </c>
      <c r="AJ18" s="35">
        <v>-12.747999999999999</v>
      </c>
      <c r="AK18" s="35">
        <v>-19.175999999999998</v>
      </c>
      <c r="AL18" s="35">
        <v>-15.546000000000003</v>
      </c>
      <c r="AM18" s="35">
        <v>-28.184999999999995</v>
      </c>
      <c r="AN18" s="35">
        <v>-11.448000000000008</v>
      </c>
      <c r="AO18" s="35">
        <v>-27.992999999999999</v>
      </c>
      <c r="AP18" s="35">
        <v>-22.276</v>
      </c>
      <c r="AR18" s="35">
        <f t="shared" si="11"/>
        <v>-2.7670000000000003</v>
      </c>
      <c r="AS18" s="35">
        <f t="shared" si="11"/>
        <v>-9.8970000000000002</v>
      </c>
      <c r="AT18" s="35">
        <f t="shared" si="11"/>
        <v>-1.754</v>
      </c>
      <c r="AU18" s="35">
        <f t="shared" si="11"/>
        <v>-8.6000000000000014</v>
      </c>
      <c r="AV18" s="35">
        <f t="shared" si="11"/>
        <v>-12.548999999999999</v>
      </c>
      <c r="AW18" s="35">
        <f t="shared" si="11"/>
        <v>-15.51</v>
      </c>
      <c r="AX18" s="35">
        <f t="shared" si="11"/>
        <v>-42.789000000000001</v>
      </c>
      <c r="AY18" s="35">
        <f t="shared" si="11"/>
        <v>-51.945</v>
      </c>
      <c r="AZ18" s="35">
        <f t="shared" si="11"/>
        <v>-74.355000000000004</v>
      </c>
      <c r="BA18" s="35">
        <f t="shared" si="11"/>
        <v>-50.268999999999998</v>
      </c>
    </row>
    <row r="19" spans="2:53" ht="14.65" customHeight="1">
      <c r="B19" s="30"/>
    </row>
    <row r="20" spans="2:53" ht="14.65" customHeight="1">
      <c r="B20" s="11" t="s">
        <v>11</v>
      </c>
      <c r="C20" s="12"/>
      <c r="D20" s="12"/>
      <c r="E20" s="25">
        <f t="shared" ref="E20:AN20" si="12">SUM(E9,E13)</f>
        <v>-8.9980000000000011</v>
      </c>
      <c r="F20" s="25">
        <f t="shared" si="12"/>
        <v>-8.4420000000000002</v>
      </c>
      <c r="G20" s="25">
        <f t="shared" si="12"/>
        <v>-9.4309999999999974</v>
      </c>
      <c r="H20" s="25">
        <f t="shared" si="12"/>
        <v>-8.8250000000000011</v>
      </c>
      <c r="I20" s="25">
        <f t="shared" si="12"/>
        <v>-8.0869999999999997</v>
      </c>
      <c r="J20" s="25">
        <f t="shared" si="12"/>
        <v>-23.478999999999999</v>
      </c>
      <c r="K20" s="25">
        <f t="shared" si="12"/>
        <v>-17.422000000000001</v>
      </c>
      <c r="L20" s="25">
        <f t="shared" si="12"/>
        <v>-51.834000000000003</v>
      </c>
      <c r="M20" s="25">
        <f t="shared" si="12"/>
        <v>-51.034999999999997</v>
      </c>
      <c r="N20" s="25">
        <f t="shared" si="12"/>
        <v>-52.778999999999996</v>
      </c>
      <c r="O20" s="25">
        <f t="shared" si="12"/>
        <v>-47.128</v>
      </c>
      <c r="P20" s="25">
        <f t="shared" si="12"/>
        <v>-46.45</v>
      </c>
      <c r="Q20" s="25">
        <f t="shared" si="12"/>
        <v>-58.915999999999997</v>
      </c>
      <c r="R20" s="25">
        <f t="shared" si="12"/>
        <v>-65.7</v>
      </c>
      <c r="S20" s="25">
        <f t="shared" si="12"/>
        <v>-100.92999999999999</v>
      </c>
      <c r="T20" s="25">
        <f t="shared" si="12"/>
        <v>-94.753</v>
      </c>
      <c r="U20" s="25">
        <f t="shared" si="12"/>
        <v>-104.465</v>
      </c>
      <c r="V20" s="25">
        <f t="shared" si="12"/>
        <v>-69.867000000000004</v>
      </c>
      <c r="W20" s="25">
        <f t="shared" si="12"/>
        <v>-95.619</v>
      </c>
      <c r="X20" s="25">
        <f t="shared" si="12"/>
        <v>-147.767</v>
      </c>
      <c r="Y20" s="25">
        <f t="shared" si="12"/>
        <v>-176.696</v>
      </c>
      <c r="Z20" s="25">
        <f t="shared" si="12"/>
        <v>-188.22499999999999</v>
      </c>
      <c r="AA20" s="25">
        <f t="shared" si="12"/>
        <v>-160.506</v>
      </c>
      <c r="AB20" s="25">
        <f t="shared" si="12"/>
        <v>-178.09099999999995</v>
      </c>
      <c r="AC20" s="25">
        <f t="shared" si="12"/>
        <v>-160.078</v>
      </c>
      <c r="AD20" s="25">
        <f t="shared" si="12"/>
        <v>-166.684</v>
      </c>
      <c r="AE20" s="25">
        <f t="shared" si="12"/>
        <v>-117.49999999999996</v>
      </c>
      <c r="AF20" s="25">
        <f t="shared" si="12"/>
        <v>-114.50200000000007</v>
      </c>
      <c r="AG20" s="25">
        <f t="shared" si="12"/>
        <v>-188.27999999999997</v>
      </c>
      <c r="AH20" s="25">
        <f t="shared" si="12"/>
        <v>-201.18199999999999</v>
      </c>
      <c r="AI20" s="25">
        <f t="shared" si="12"/>
        <v>-193.45199999999994</v>
      </c>
      <c r="AJ20" s="25">
        <f t="shared" si="12"/>
        <v>-217.66099999999997</v>
      </c>
      <c r="AK20" s="212">
        <f t="shared" si="12"/>
        <v>-238.852</v>
      </c>
      <c r="AL20" s="212">
        <f t="shared" si="12"/>
        <v>-244.34799999999998</v>
      </c>
      <c r="AM20" s="212">
        <f t="shared" si="12"/>
        <v>-248.15600000000006</v>
      </c>
      <c r="AN20" s="212">
        <f t="shared" si="12"/>
        <v>-279.50400000000002</v>
      </c>
      <c r="AO20" s="212">
        <f t="shared" ref="AO20:AP20" si="13">SUM(AO9,AO13)</f>
        <v>-289.29299999999995</v>
      </c>
      <c r="AP20" s="212">
        <f t="shared" si="13"/>
        <v>-275.58299999999997</v>
      </c>
      <c r="AR20" s="25">
        <f t="shared" ref="AR20:BA20" si="14">SUMIF($7:$7,AR$8,20:20)</f>
        <v>-35.695999999999998</v>
      </c>
      <c r="AS20" s="25">
        <f t="shared" si="14"/>
        <v>-100.822</v>
      </c>
      <c r="AT20" s="25">
        <f t="shared" si="14"/>
        <v>-197.392</v>
      </c>
      <c r="AU20" s="25">
        <f t="shared" si="14"/>
        <v>-320.29899999999998</v>
      </c>
      <c r="AV20" s="25">
        <f t="shared" si="14"/>
        <v>-417.71800000000002</v>
      </c>
      <c r="AW20" s="25">
        <f t="shared" si="14"/>
        <v>-703.51800000000003</v>
      </c>
      <c r="AX20" s="25">
        <f t="shared" si="14"/>
        <v>-558.76400000000001</v>
      </c>
      <c r="AY20" s="25">
        <f t="shared" si="14"/>
        <v>-800.57499999999993</v>
      </c>
      <c r="AZ20" s="25">
        <f t="shared" si="14"/>
        <v>-1010.86</v>
      </c>
      <c r="BA20" s="25">
        <f t="shared" si="14"/>
        <v>-564.87599999999998</v>
      </c>
    </row>
    <row r="23" spans="2:53" ht="14.65" customHeight="1">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row>
    <row r="24" spans="2:53" ht="14.65" customHeight="1">
      <c r="I24" s="42"/>
      <c r="AM24" s="42"/>
      <c r="AN24" s="42"/>
      <c r="AO24" s="42"/>
      <c r="AP24" s="42"/>
    </row>
    <row r="25" spans="2:53" ht="14.65" customHeight="1">
      <c r="I25" s="42"/>
    </row>
    <row r="26" spans="2:53" ht="14.65" customHeight="1">
      <c r="I26" s="42"/>
    </row>
    <row r="27" spans="2:53" ht="14.65" customHeight="1">
      <c r="I27" s="42"/>
    </row>
    <row r="28" spans="2:53" ht="14.65" customHeight="1">
      <c r="I28" s="42"/>
    </row>
  </sheetData>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28B6D-4878-4F79-9D7F-C37729E2E7C5}">
  <sheetPr codeName="Planilha14">
    <tabColor theme="1"/>
  </sheetPr>
  <dimension ref="A6:BA41"/>
  <sheetViews>
    <sheetView showGridLines="0" zoomScaleNormal="100" workbookViewId="0">
      <pane xSplit="3" ySplit="8" topLeftCell="D9" activePane="bottomRight" state="frozen"/>
      <selection activeCell="I56" sqref="I56"/>
      <selection pane="topRight" activeCell="I56" sqref="I56"/>
      <selection pane="bottomLeft" activeCell="I56" sqref="I56"/>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6" width="10.5703125" style="9" customWidth="1"/>
    <col min="7" max="35" width="10.5703125" style="9" bestFit="1" customWidth="1"/>
    <col min="36" max="42" width="10.5703125" style="9" customWidth="1"/>
    <col min="43" max="43" width="2.5703125" style="9" customWidth="1"/>
    <col min="44" max="16384" width="10.5703125" style="9"/>
  </cols>
  <sheetData>
    <row r="6" spans="2:53" ht="14.65" customHeight="1">
      <c r="C6" s="3" t="s">
        <v>178</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 t="shared" ref="AK6:AP6" si="1">EOMONTH(AJ6,3)</f>
        <v>45382</v>
      </c>
      <c r="AL6" s="4">
        <f t="shared" si="1"/>
        <v>45473</v>
      </c>
      <c r="AM6" s="4">
        <f t="shared" si="1"/>
        <v>45565</v>
      </c>
      <c r="AN6" s="4">
        <f t="shared" si="1"/>
        <v>45657</v>
      </c>
      <c r="AO6" s="4">
        <f t="shared" si="1"/>
        <v>45747</v>
      </c>
      <c r="AP6" s="4">
        <f t="shared" si="1"/>
        <v>45838</v>
      </c>
      <c r="AR6" s="23"/>
      <c r="AS6" s="23"/>
      <c r="AT6" s="23"/>
      <c r="AU6" s="23"/>
      <c r="AV6" s="23"/>
      <c r="AW6" s="23"/>
      <c r="AX6" s="23"/>
      <c r="AY6" s="23"/>
      <c r="AZ6" s="23"/>
    </row>
    <row r="7" spans="2:53" ht="14.65" customHeight="1">
      <c r="C7" s="3" t="s">
        <v>179</v>
      </c>
      <c r="D7" s="2"/>
      <c r="E7" s="3">
        <f t="shared" ref="E7:AI7" si="2">YEAR(E6)</f>
        <v>2016</v>
      </c>
      <c r="F7" s="3">
        <f t="shared" si="2"/>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 t="shared" si="2"/>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R7" s="22"/>
      <c r="AS7" s="22"/>
      <c r="AT7" s="22"/>
      <c r="AU7" s="22"/>
      <c r="AV7" s="22"/>
      <c r="AW7" s="22"/>
      <c r="AX7" s="22"/>
      <c r="AY7" s="22"/>
      <c r="AZ7" s="22"/>
    </row>
    <row r="8" spans="2:53" ht="14.65" customHeight="1">
      <c r="B8" s="5" t="s">
        <v>289</v>
      </c>
      <c r="C8" s="6"/>
      <c r="D8" s="6"/>
      <c r="E8" s="7" t="str">
        <f t="shared" ref="E8:AJ8" si="4">MONTH(E$6)/3&amp;"Q"&amp;E$7</f>
        <v>1Q2016</v>
      </c>
      <c r="F8" s="7" t="str">
        <f t="shared" si="4"/>
        <v>2Q2016</v>
      </c>
      <c r="G8" s="7" t="str">
        <f t="shared" si="4"/>
        <v>3Q2016</v>
      </c>
      <c r="H8" s="7" t="str">
        <f t="shared" si="4"/>
        <v>4Q2016</v>
      </c>
      <c r="I8" s="7" t="str">
        <f t="shared" si="4"/>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7" t="str">
        <f t="shared" si="4"/>
        <v>4Q2023</v>
      </c>
      <c r="AK8" s="7" t="str">
        <f t="shared" ref="AK8:AP8" si="5">MONTH(AK$6)/3&amp;"Q"&amp;AK$7</f>
        <v>1Q2024</v>
      </c>
      <c r="AL8" s="7" t="str">
        <f t="shared" si="5"/>
        <v>2Q2024</v>
      </c>
      <c r="AM8" s="7" t="str">
        <f t="shared" si="5"/>
        <v>3Q2024</v>
      </c>
      <c r="AN8" s="7" t="str">
        <f t="shared" si="5"/>
        <v>4Q2024</v>
      </c>
      <c r="AO8" s="7" t="str">
        <f t="shared" si="5"/>
        <v>1Q2025</v>
      </c>
      <c r="AP8" s="7" t="str">
        <f t="shared" si="5"/>
        <v>2Q2025</v>
      </c>
      <c r="AQ8" s="2"/>
      <c r="AR8" s="6">
        <v>2016</v>
      </c>
      <c r="AS8" s="6">
        <f t="shared" ref="AS8:BA8" si="6">AR8+1</f>
        <v>2017</v>
      </c>
      <c r="AT8" s="6">
        <f t="shared" si="6"/>
        <v>2018</v>
      </c>
      <c r="AU8" s="6">
        <f t="shared" si="6"/>
        <v>2019</v>
      </c>
      <c r="AV8" s="6">
        <f t="shared" si="6"/>
        <v>2020</v>
      </c>
      <c r="AW8" s="6">
        <f t="shared" si="6"/>
        <v>2021</v>
      </c>
      <c r="AX8" s="6">
        <f t="shared" si="6"/>
        <v>2022</v>
      </c>
      <c r="AY8" s="6">
        <f t="shared" si="6"/>
        <v>2023</v>
      </c>
      <c r="AZ8" s="6">
        <f t="shared" si="6"/>
        <v>2024</v>
      </c>
      <c r="BA8" s="6">
        <f t="shared" si="6"/>
        <v>2025</v>
      </c>
    </row>
    <row r="9" spans="2:53" ht="14.65" customHeight="1">
      <c r="B9" s="47" t="s">
        <v>977</v>
      </c>
      <c r="C9" s="48"/>
      <c r="D9" s="48"/>
      <c r="E9" s="122">
        <f t="shared" ref="E9:AP9" si="7">SUM(E10:E13)</f>
        <v>63.346000000000004</v>
      </c>
      <c r="F9" s="122">
        <f t="shared" si="7"/>
        <v>72.748999999999995</v>
      </c>
      <c r="G9" s="122">
        <f t="shared" si="7"/>
        <v>79.41</v>
      </c>
      <c r="H9" s="122">
        <f t="shared" si="7"/>
        <v>101.97300000000001</v>
      </c>
      <c r="I9" s="122">
        <f t="shared" si="7"/>
        <v>119.285</v>
      </c>
      <c r="J9" s="122">
        <f t="shared" si="7"/>
        <v>148.56100000000001</v>
      </c>
      <c r="K9" s="122">
        <f t="shared" si="7"/>
        <v>635.51400000000001</v>
      </c>
      <c r="L9" s="122">
        <f t="shared" si="7"/>
        <v>596.76699999999994</v>
      </c>
      <c r="M9" s="122">
        <f t="shared" si="7"/>
        <v>614.02499999999998</v>
      </c>
      <c r="N9" s="122">
        <f t="shared" si="7"/>
        <v>537.572</v>
      </c>
      <c r="O9" s="122">
        <f t="shared" si="7"/>
        <v>604.14099999999996</v>
      </c>
      <c r="P9" s="122">
        <f t="shared" si="7"/>
        <v>424.47400000000005</v>
      </c>
      <c r="Q9" s="122">
        <f t="shared" si="7"/>
        <v>480.87600000000003</v>
      </c>
      <c r="R9" s="122">
        <f t="shared" si="7"/>
        <v>458.70699999999999</v>
      </c>
      <c r="S9" s="122">
        <f t="shared" si="7"/>
        <v>1306.4070000000002</v>
      </c>
      <c r="T9" s="122">
        <f t="shared" si="7"/>
        <v>1276.8810000000001</v>
      </c>
      <c r="U9" s="122">
        <f t="shared" si="7"/>
        <v>993.42700000000002</v>
      </c>
      <c r="V9" s="122">
        <f t="shared" si="7"/>
        <v>978.51099999999997</v>
      </c>
      <c r="W9" s="122">
        <f t="shared" si="7"/>
        <v>2100.424</v>
      </c>
      <c r="X9" s="122">
        <f t="shared" si="7"/>
        <v>1331.009</v>
      </c>
      <c r="Y9" s="122">
        <f t="shared" si="7"/>
        <v>1891.7200000000003</v>
      </c>
      <c r="Z9" s="122">
        <f t="shared" si="7"/>
        <v>1135.2079999999999</v>
      </c>
      <c r="AA9" s="122">
        <f t="shared" si="7"/>
        <v>1217.7020000000002</v>
      </c>
      <c r="AB9" s="122">
        <f t="shared" si="7"/>
        <v>2269.9990000000003</v>
      </c>
      <c r="AC9" s="122">
        <f t="shared" si="7"/>
        <v>2234.4789999999998</v>
      </c>
      <c r="AD9" s="122">
        <f t="shared" si="7"/>
        <v>2652.3979999999997</v>
      </c>
      <c r="AE9" s="122">
        <f t="shared" si="7"/>
        <v>2740.1439999999998</v>
      </c>
      <c r="AF9" s="122">
        <f t="shared" si="7"/>
        <v>2973.6200000000003</v>
      </c>
      <c r="AG9" s="122">
        <f t="shared" si="7"/>
        <v>2469.8520000000003</v>
      </c>
      <c r="AH9" s="122">
        <f t="shared" si="7"/>
        <v>2021.6189999999999</v>
      </c>
      <c r="AI9" s="122">
        <f t="shared" si="7"/>
        <v>2122.2039999999997</v>
      </c>
      <c r="AJ9" s="122">
        <f t="shared" si="7"/>
        <v>1976.6849999999999</v>
      </c>
      <c r="AK9" s="122">
        <f t="shared" si="7"/>
        <v>2134.5610000000001</v>
      </c>
      <c r="AL9" s="122">
        <f t="shared" si="7"/>
        <v>2312.6689999999999</v>
      </c>
      <c r="AM9" s="122">
        <f t="shared" si="7"/>
        <v>2764.5360000000001</v>
      </c>
      <c r="AN9" s="122">
        <f t="shared" si="7"/>
        <v>2827.3779999999997</v>
      </c>
      <c r="AO9" s="122">
        <f t="shared" si="7"/>
        <v>3369.3820000000001</v>
      </c>
      <c r="AP9" s="122">
        <f t="shared" si="7"/>
        <v>3074.9560000000001</v>
      </c>
      <c r="AR9" s="122">
        <f t="shared" ref="AR9:AZ9" si="8">SUM(AR10:AR13)</f>
        <v>101.97300000000001</v>
      </c>
      <c r="AS9" s="122">
        <f t="shared" si="8"/>
        <v>596.76699999999994</v>
      </c>
      <c r="AT9" s="122">
        <f t="shared" si="8"/>
        <v>424.47400000000005</v>
      </c>
      <c r="AU9" s="122">
        <f t="shared" si="8"/>
        <v>1276.8810000000001</v>
      </c>
      <c r="AV9" s="122">
        <f t="shared" si="8"/>
        <v>1331.009</v>
      </c>
      <c r="AW9" s="122">
        <f t="shared" si="8"/>
        <v>2269.9990000000003</v>
      </c>
      <c r="AX9" s="122">
        <f t="shared" si="8"/>
        <v>2973.6200000000003</v>
      </c>
      <c r="AY9" s="122">
        <f t="shared" si="8"/>
        <v>1976.6849999999999</v>
      </c>
      <c r="AZ9" s="122">
        <f t="shared" si="8"/>
        <v>2827.3779999999997</v>
      </c>
      <c r="BA9" s="122">
        <f t="shared" ref="BA9" si="9">SUM(BA10:BA13)</f>
        <v>3074.9560000000001</v>
      </c>
    </row>
    <row r="10" spans="2:53" ht="14.65" customHeight="1">
      <c r="B10" s="30" t="s">
        <v>290</v>
      </c>
      <c r="E10" s="29">
        <v>28.175000000000001</v>
      </c>
      <c r="F10" s="29">
        <v>25.452000000000002</v>
      </c>
      <c r="G10" s="29">
        <v>37.003999999999998</v>
      </c>
      <c r="H10" s="29">
        <v>38.188000000000002</v>
      </c>
      <c r="I10" s="29">
        <v>47.555999999999997</v>
      </c>
      <c r="J10" s="29">
        <v>53.164000000000001</v>
      </c>
      <c r="K10" s="29">
        <v>491.464</v>
      </c>
      <c r="L10" s="29">
        <v>350.887</v>
      </c>
      <c r="M10" s="29">
        <v>380.827</v>
      </c>
      <c r="N10" s="29">
        <v>357.36399999999998</v>
      </c>
      <c r="O10" s="29">
        <v>386.28699999999998</v>
      </c>
      <c r="P10" s="29">
        <v>195.38800000000001</v>
      </c>
      <c r="Q10" s="29">
        <v>249.23599999999999</v>
      </c>
      <c r="R10" s="29">
        <v>232.40799999999999</v>
      </c>
      <c r="S10" s="29">
        <v>1087.1010000000001</v>
      </c>
      <c r="T10" s="29">
        <v>984.47</v>
      </c>
      <c r="U10" s="29">
        <v>709.26400000000001</v>
      </c>
      <c r="V10" s="29">
        <v>694.09699999999998</v>
      </c>
      <c r="W10" s="29">
        <v>1761.4760000000001</v>
      </c>
      <c r="X10" s="29">
        <v>881.36400000000003</v>
      </c>
      <c r="Y10" s="29">
        <v>1469.8240000000001</v>
      </c>
      <c r="Z10" s="29">
        <v>533.298</v>
      </c>
      <c r="AA10" s="29">
        <v>605.72500000000002</v>
      </c>
      <c r="AB10" s="29">
        <v>1194.182</v>
      </c>
      <c r="AC10" s="29">
        <v>1072.769</v>
      </c>
      <c r="AD10" s="29">
        <v>1440.048</v>
      </c>
      <c r="AE10" s="29">
        <v>1469.5129999999999</v>
      </c>
      <c r="AF10" s="29">
        <v>1472.998</v>
      </c>
      <c r="AG10" s="29">
        <v>1152.568</v>
      </c>
      <c r="AH10" s="29">
        <v>736.60199999999998</v>
      </c>
      <c r="AI10" s="29">
        <v>758.46600000000001</v>
      </c>
      <c r="AJ10" s="29">
        <v>950.16200000000003</v>
      </c>
      <c r="AK10" s="29">
        <v>1198.412</v>
      </c>
      <c r="AL10" s="29">
        <v>1347.31</v>
      </c>
      <c r="AM10" s="29">
        <v>1253.2529999999999</v>
      </c>
      <c r="AN10" s="29">
        <v>1427.9739999999999</v>
      </c>
      <c r="AO10" s="29">
        <v>1247.1500000000001</v>
      </c>
      <c r="AP10" s="29">
        <v>1008.83</v>
      </c>
      <c r="AR10" s="29">
        <f>H10</f>
        <v>38.188000000000002</v>
      </c>
      <c r="AS10" s="29">
        <f>L10</f>
        <v>350.887</v>
      </c>
      <c r="AT10" s="29">
        <f>P10</f>
        <v>195.38800000000001</v>
      </c>
      <c r="AU10" s="29">
        <f>T10</f>
        <v>984.47</v>
      </c>
      <c r="AV10" s="29">
        <f>X10</f>
        <v>881.36400000000003</v>
      </c>
      <c r="AW10" s="29">
        <f>AB10</f>
        <v>1194.182</v>
      </c>
      <c r="AX10" s="29">
        <f>AF10</f>
        <v>1472.998</v>
      </c>
      <c r="AY10" s="29">
        <f>AJ10</f>
        <v>950.16200000000003</v>
      </c>
      <c r="AZ10" s="29">
        <f>AN10</f>
        <v>1427.9739999999999</v>
      </c>
      <c r="BA10" s="29">
        <f>AP10</f>
        <v>1008.83</v>
      </c>
    </row>
    <row r="11" spans="2:53" ht="14.65" customHeight="1">
      <c r="B11" s="30" t="s">
        <v>293</v>
      </c>
      <c r="E11" s="29">
        <v>21.161999999999999</v>
      </c>
      <c r="F11" s="29">
        <v>30.949000000000002</v>
      </c>
      <c r="G11" s="29">
        <v>23.713000000000001</v>
      </c>
      <c r="H11" s="29">
        <v>47.491999999999997</v>
      </c>
      <c r="I11" s="29">
        <v>48.679000000000002</v>
      </c>
      <c r="J11" s="29">
        <v>62.933</v>
      </c>
      <c r="K11" s="29">
        <v>115.44799999999999</v>
      </c>
      <c r="L11" s="29">
        <v>209.715</v>
      </c>
      <c r="M11" s="29">
        <v>192.57900000000001</v>
      </c>
      <c r="N11" s="29">
        <v>133.27099999999999</v>
      </c>
      <c r="O11" s="29">
        <v>163.71600000000001</v>
      </c>
      <c r="P11" s="29">
        <v>179.01400000000001</v>
      </c>
      <c r="Q11" s="29">
        <v>182.85400000000001</v>
      </c>
      <c r="R11" s="29">
        <v>170.24199999999999</v>
      </c>
      <c r="S11" s="29">
        <v>159.66999999999999</v>
      </c>
      <c r="T11" s="29">
        <v>206.928</v>
      </c>
      <c r="U11" s="29">
        <v>193.04300000000001</v>
      </c>
      <c r="V11" s="29">
        <v>192.47200000000001</v>
      </c>
      <c r="W11" s="29">
        <v>204.66200000000001</v>
      </c>
      <c r="X11" s="29">
        <v>276.30700000000002</v>
      </c>
      <c r="Y11" s="29">
        <v>243.32400000000001</v>
      </c>
      <c r="Z11" s="29">
        <v>248.90600000000001</v>
      </c>
      <c r="AA11" s="29">
        <v>270.47399999999999</v>
      </c>
      <c r="AB11" s="29">
        <v>297.55099999999999</v>
      </c>
      <c r="AC11" s="29">
        <v>276.49299999999999</v>
      </c>
      <c r="AD11" s="29">
        <v>263.82</v>
      </c>
      <c r="AE11" s="29">
        <v>263.97399999999999</v>
      </c>
      <c r="AF11" s="29">
        <v>310.54599999999999</v>
      </c>
      <c r="AG11" s="29">
        <v>275.97300000000001</v>
      </c>
      <c r="AH11" s="29">
        <v>273.48</v>
      </c>
      <c r="AI11" s="29">
        <v>365.64299999999997</v>
      </c>
      <c r="AJ11" s="29">
        <v>410.13600000000002</v>
      </c>
      <c r="AK11" s="29">
        <v>374.44799999999998</v>
      </c>
      <c r="AL11" s="29">
        <v>381.048</v>
      </c>
      <c r="AM11" s="29">
        <v>491.93200000000002</v>
      </c>
      <c r="AN11" s="29">
        <v>576.58399999999995</v>
      </c>
      <c r="AO11" s="29">
        <v>614.81700000000001</v>
      </c>
      <c r="AP11" s="29">
        <v>730.96699999999998</v>
      </c>
      <c r="AR11" s="29">
        <f>H11</f>
        <v>47.491999999999997</v>
      </c>
      <c r="AS11" s="29">
        <f>L11</f>
        <v>209.715</v>
      </c>
      <c r="AT11" s="29">
        <f>P11</f>
        <v>179.01400000000001</v>
      </c>
      <c r="AU11" s="29">
        <f>T11</f>
        <v>206.928</v>
      </c>
      <c r="AV11" s="29">
        <f>X11</f>
        <v>276.30700000000002</v>
      </c>
      <c r="AW11" s="29">
        <f>AB11</f>
        <v>297.55099999999999</v>
      </c>
      <c r="AX11" s="29">
        <f>AF11</f>
        <v>310.54599999999999</v>
      </c>
      <c r="AY11" s="29">
        <f>AJ11</f>
        <v>410.13600000000002</v>
      </c>
      <c r="AZ11" s="29">
        <f t="shared" ref="AZ11:AZ23" si="10">AN11</f>
        <v>576.58399999999995</v>
      </c>
      <c r="BA11" s="29">
        <f t="shared" ref="BA11:BA23" si="11">AP11</f>
        <v>730.96699999999998</v>
      </c>
    </row>
    <row r="12" spans="2:53" ht="14.65" customHeight="1">
      <c r="B12" s="30" t="s">
        <v>295</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581.86800000000005</v>
      </c>
      <c r="AC12" s="29">
        <v>721.53</v>
      </c>
      <c r="AD12" s="29">
        <v>776.32299999999998</v>
      </c>
      <c r="AE12" s="29">
        <v>825.91200000000003</v>
      </c>
      <c r="AF12" s="29">
        <v>960.48800000000006</v>
      </c>
      <c r="AG12" s="29">
        <v>842.93299999999999</v>
      </c>
      <c r="AH12" s="29">
        <v>808.12199999999996</v>
      </c>
      <c r="AI12" s="29">
        <v>815.61699999999996</v>
      </c>
      <c r="AJ12" s="29">
        <v>362.13299999999998</v>
      </c>
      <c r="AK12" s="29">
        <v>297.44299999999998</v>
      </c>
      <c r="AL12" s="29">
        <v>242.916</v>
      </c>
      <c r="AM12" s="29">
        <v>725.25900000000001</v>
      </c>
      <c r="AN12" s="29">
        <v>369.54199999999997</v>
      </c>
      <c r="AO12" s="29">
        <v>1017.583</v>
      </c>
      <c r="AP12" s="29">
        <v>842.45500000000004</v>
      </c>
      <c r="AR12" s="29">
        <f>H12</f>
        <v>0</v>
      </c>
      <c r="AS12" s="29">
        <f>L12</f>
        <v>0</v>
      </c>
      <c r="AT12" s="29">
        <f>P12</f>
        <v>0</v>
      </c>
      <c r="AU12" s="29">
        <f>T12</f>
        <v>0</v>
      </c>
      <c r="AV12" s="29">
        <f>X12</f>
        <v>0</v>
      </c>
      <c r="AW12" s="29">
        <f>AB12</f>
        <v>581.86800000000005</v>
      </c>
      <c r="AX12" s="29">
        <f>AF12</f>
        <v>960.48800000000006</v>
      </c>
      <c r="AY12" s="29">
        <f>AJ12</f>
        <v>362.13299999999998</v>
      </c>
      <c r="AZ12" s="29">
        <f t="shared" si="10"/>
        <v>369.54199999999997</v>
      </c>
      <c r="BA12" s="29">
        <f t="shared" si="11"/>
        <v>842.45500000000004</v>
      </c>
    </row>
    <row r="13" spans="2:53" ht="14.65" customHeight="1">
      <c r="B13" s="30" t="s">
        <v>291</v>
      </c>
      <c r="E13" s="29">
        <v>14.009</v>
      </c>
      <c r="F13" s="29">
        <v>16.347999999999999</v>
      </c>
      <c r="G13" s="29">
        <v>18.693000000000001</v>
      </c>
      <c r="H13" s="29">
        <v>16.292999999999999</v>
      </c>
      <c r="I13" s="29">
        <v>23.049999999999997</v>
      </c>
      <c r="J13" s="29">
        <v>32.463999999999999</v>
      </c>
      <c r="K13" s="29">
        <v>28.601999999999997</v>
      </c>
      <c r="L13" s="29">
        <v>36.164999999999999</v>
      </c>
      <c r="M13" s="29">
        <v>40.619</v>
      </c>
      <c r="N13" s="29">
        <v>46.936999999999998</v>
      </c>
      <c r="O13" s="29">
        <v>54.137999999999998</v>
      </c>
      <c r="P13" s="29">
        <v>50.071999999999996</v>
      </c>
      <c r="Q13" s="29">
        <v>48.785999999999994</v>
      </c>
      <c r="R13" s="29">
        <v>56.056999999999995</v>
      </c>
      <c r="S13" s="29">
        <v>59.635999999999996</v>
      </c>
      <c r="T13" s="29">
        <v>85.483000000000004</v>
      </c>
      <c r="U13" s="29">
        <v>91.12</v>
      </c>
      <c r="V13" s="29">
        <v>91.942000000000007</v>
      </c>
      <c r="W13" s="29">
        <v>134.286</v>
      </c>
      <c r="X13" s="29">
        <v>173.33799999999999</v>
      </c>
      <c r="Y13" s="29">
        <v>178.572</v>
      </c>
      <c r="Z13" s="29">
        <v>353.00399999999996</v>
      </c>
      <c r="AA13" s="29">
        <v>341.50300000000004</v>
      </c>
      <c r="AB13" s="29">
        <v>196.398</v>
      </c>
      <c r="AC13" s="29">
        <v>163.68699999999998</v>
      </c>
      <c r="AD13" s="29">
        <v>172.20699999999999</v>
      </c>
      <c r="AE13" s="29">
        <v>180.74499999999998</v>
      </c>
      <c r="AF13" s="29">
        <v>229.58799999999999</v>
      </c>
      <c r="AG13" s="29">
        <v>198.37800000000001</v>
      </c>
      <c r="AH13" s="29">
        <v>203.41499999999999</v>
      </c>
      <c r="AI13" s="29">
        <v>182.47799999999998</v>
      </c>
      <c r="AJ13" s="29">
        <v>254.25400000000002</v>
      </c>
      <c r="AK13" s="29">
        <v>264.25799999999998</v>
      </c>
      <c r="AL13" s="29">
        <v>341.39499999999998</v>
      </c>
      <c r="AM13" s="29">
        <v>294.09199999999998</v>
      </c>
      <c r="AN13" s="29">
        <v>453.27800000000002</v>
      </c>
      <c r="AO13" s="29">
        <v>489.83199999999999</v>
      </c>
      <c r="AP13" s="29">
        <v>492.70399999999995</v>
      </c>
      <c r="AR13" s="29">
        <f>H13</f>
        <v>16.292999999999999</v>
      </c>
      <c r="AS13" s="29">
        <f>L13</f>
        <v>36.164999999999999</v>
      </c>
      <c r="AT13" s="29">
        <f>P13</f>
        <v>50.071999999999996</v>
      </c>
      <c r="AU13" s="29">
        <f>T13</f>
        <v>85.483000000000004</v>
      </c>
      <c r="AV13" s="29">
        <f>X13</f>
        <v>173.33799999999999</v>
      </c>
      <c r="AW13" s="29">
        <f>AB13</f>
        <v>196.398</v>
      </c>
      <c r="AX13" s="29">
        <f>AF13</f>
        <v>229.58799999999999</v>
      </c>
      <c r="AY13" s="29">
        <f>AJ13</f>
        <v>254.25400000000002</v>
      </c>
      <c r="AZ13" s="29">
        <f t="shared" si="10"/>
        <v>453.27800000000002</v>
      </c>
      <c r="BA13" s="29">
        <f t="shared" si="11"/>
        <v>492.70399999999995</v>
      </c>
    </row>
    <row r="14" spans="2:53" ht="14.65" customHeight="1">
      <c r="B14" s="47" t="s">
        <v>978</v>
      </c>
      <c r="C14" s="48"/>
      <c r="D14" s="48"/>
      <c r="E14" s="122">
        <f t="shared" ref="E14:AJ14" si="12">SUM(E15:E19,E21:E23)</f>
        <v>696.87699999999995</v>
      </c>
      <c r="F14" s="122">
        <f t="shared" si="12"/>
        <v>688.84899999999993</v>
      </c>
      <c r="G14" s="122">
        <f t="shared" si="12"/>
        <v>682.60400000000004</v>
      </c>
      <c r="H14" s="122">
        <f t="shared" si="12"/>
        <v>671.63400000000013</v>
      </c>
      <c r="I14" s="122">
        <f t="shared" si="12"/>
        <v>662.69200000000001</v>
      </c>
      <c r="J14" s="122">
        <f t="shared" si="12"/>
        <v>1291.318</v>
      </c>
      <c r="K14" s="122">
        <f t="shared" si="12"/>
        <v>1274.8719999999998</v>
      </c>
      <c r="L14" s="122">
        <f t="shared" si="12"/>
        <v>3309.0049999999997</v>
      </c>
      <c r="M14" s="122">
        <f t="shared" si="12"/>
        <v>3288.0519999999997</v>
      </c>
      <c r="N14" s="122">
        <f t="shared" si="12"/>
        <v>3290.6179999999999</v>
      </c>
      <c r="O14" s="122">
        <f t="shared" si="12"/>
        <v>3261.1350000000002</v>
      </c>
      <c r="P14" s="122">
        <f t="shared" si="12"/>
        <v>3680.72</v>
      </c>
      <c r="Q14" s="122">
        <f t="shared" si="12"/>
        <v>4200.4740000000002</v>
      </c>
      <c r="R14" s="122">
        <f t="shared" si="12"/>
        <v>6164.0659999999998</v>
      </c>
      <c r="S14" s="122">
        <f t="shared" si="12"/>
        <v>6125.3310000000001</v>
      </c>
      <c r="T14" s="122">
        <f t="shared" si="12"/>
        <v>5985.59</v>
      </c>
      <c r="U14" s="122">
        <f t="shared" si="12"/>
        <v>6735.0420000000004</v>
      </c>
      <c r="V14" s="122">
        <f t="shared" si="12"/>
        <v>6687.3009999999995</v>
      </c>
      <c r="W14" s="122">
        <f t="shared" si="12"/>
        <v>6754.6140000000005</v>
      </c>
      <c r="X14" s="122">
        <f t="shared" si="12"/>
        <v>9262.1949999999997</v>
      </c>
      <c r="Y14" s="122">
        <f t="shared" si="12"/>
        <v>9204.8349999999991</v>
      </c>
      <c r="Z14" s="122">
        <f t="shared" si="12"/>
        <v>9114.2530000000006</v>
      </c>
      <c r="AA14" s="122">
        <f t="shared" si="12"/>
        <v>8958.0049999999992</v>
      </c>
      <c r="AB14" s="122">
        <f t="shared" si="12"/>
        <v>10393.928</v>
      </c>
      <c r="AC14" s="122">
        <f t="shared" si="12"/>
        <v>10874.511</v>
      </c>
      <c r="AD14" s="122">
        <f t="shared" si="12"/>
        <v>11871.157000000001</v>
      </c>
      <c r="AE14" s="122">
        <f t="shared" si="12"/>
        <v>12911.547999999999</v>
      </c>
      <c r="AF14" s="122">
        <f t="shared" si="12"/>
        <v>13903.981000000002</v>
      </c>
      <c r="AG14" s="122">
        <f t="shared" si="12"/>
        <v>14355.456</v>
      </c>
      <c r="AH14" s="122">
        <f t="shared" si="12"/>
        <v>15142.163</v>
      </c>
      <c r="AI14" s="122">
        <f t="shared" si="12"/>
        <v>15823.156999999999</v>
      </c>
      <c r="AJ14" s="122">
        <f t="shared" si="12"/>
        <v>15081.346000000001</v>
      </c>
      <c r="AK14" s="122">
        <f t="shared" ref="AK14:AP14" si="13">SUM(AK15:AK19,AK21:AK23)</f>
        <v>16865.855</v>
      </c>
      <c r="AL14" s="122">
        <f t="shared" si="13"/>
        <v>17033.386999999999</v>
      </c>
      <c r="AM14" s="122">
        <f t="shared" si="13"/>
        <v>17133.28</v>
      </c>
      <c r="AN14" s="122">
        <f t="shared" si="13"/>
        <v>17334.376</v>
      </c>
      <c r="AO14" s="122">
        <f t="shared" si="13"/>
        <v>17299.521000000001</v>
      </c>
      <c r="AP14" s="122">
        <f t="shared" si="13"/>
        <v>16971.368999999999</v>
      </c>
      <c r="AR14" s="122">
        <f t="shared" ref="AR14:AY14" si="14">SUM(AR15:AR19,AR21:AR23)</f>
        <v>671.63400000000013</v>
      </c>
      <c r="AS14" s="122">
        <f t="shared" si="14"/>
        <v>3309.0049999999997</v>
      </c>
      <c r="AT14" s="122">
        <f t="shared" si="14"/>
        <v>3680.72</v>
      </c>
      <c r="AU14" s="122">
        <f t="shared" si="14"/>
        <v>5985.59</v>
      </c>
      <c r="AV14" s="122">
        <f t="shared" si="14"/>
        <v>9262.1949999999997</v>
      </c>
      <c r="AW14" s="122">
        <f t="shared" si="14"/>
        <v>10393.928</v>
      </c>
      <c r="AX14" s="122">
        <f t="shared" si="14"/>
        <v>13903.981000000002</v>
      </c>
      <c r="AY14" s="122">
        <f t="shared" si="14"/>
        <v>15081.346000000001</v>
      </c>
      <c r="AZ14" s="122">
        <f>SUM(AZ15:AZ19,AZ21:AZ23)</f>
        <v>17334.376</v>
      </c>
      <c r="BA14" s="122">
        <f>SUM(BA15:BA19,BA21:BA23)</f>
        <v>16971.368999999999</v>
      </c>
    </row>
    <row r="15" spans="2:53" ht="14.65" customHeight="1">
      <c r="B15" s="30" t="s">
        <v>292</v>
      </c>
      <c r="E15" s="29">
        <v>26.6</v>
      </c>
      <c r="F15" s="29">
        <v>26.474</v>
      </c>
      <c r="G15" s="29">
        <v>27.547999999999998</v>
      </c>
      <c r="H15" s="29">
        <v>25.12</v>
      </c>
      <c r="I15" s="29">
        <v>25.516999999999999</v>
      </c>
      <c r="J15" s="29">
        <v>39.749000000000002</v>
      </c>
      <c r="K15" s="29">
        <v>50.497999999999998</v>
      </c>
      <c r="L15" s="29">
        <v>82.513999999999996</v>
      </c>
      <c r="M15" s="29">
        <v>80.819999999999993</v>
      </c>
      <c r="N15" s="29">
        <v>98.382000000000005</v>
      </c>
      <c r="O15" s="29">
        <v>102.354</v>
      </c>
      <c r="P15" s="29">
        <v>95.963999999999999</v>
      </c>
      <c r="Q15" s="29">
        <v>117.405</v>
      </c>
      <c r="R15" s="29">
        <v>186.404</v>
      </c>
      <c r="S15" s="29">
        <v>200.32</v>
      </c>
      <c r="T15" s="29">
        <v>154.06299999999999</v>
      </c>
      <c r="U15" s="29">
        <v>176.26900000000001</v>
      </c>
      <c r="V15" s="29">
        <v>165.059</v>
      </c>
      <c r="W15" s="29">
        <v>182.874</v>
      </c>
      <c r="X15" s="29">
        <v>461.77100000000002</v>
      </c>
      <c r="Y15" s="29">
        <v>496.65800000000002</v>
      </c>
      <c r="Z15" s="29">
        <v>510.411</v>
      </c>
      <c r="AA15" s="29">
        <v>439.39400000000001</v>
      </c>
      <c r="AB15" s="29">
        <v>229.29900000000001</v>
      </c>
      <c r="AC15" s="29">
        <v>262.10700000000003</v>
      </c>
      <c r="AD15" s="29">
        <v>200.23500000000001</v>
      </c>
      <c r="AE15" s="29">
        <v>341.53500000000003</v>
      </c>
      <c r="AF15" s="29">
        <v>211.06899999999999</v>
      </c>
      <c r="AG15" s="29">
        <v>230.34800000000001</v>
      </c>
      <c r="AH15" s="29">
        <v>224.50299999999999</v>
      </c>
      <c r="AI15" s="29">
        <v>243.309</v>
      </c>
      <c r="AJ15" s="29">
        <v>231.14400000000001</v>
      </c>
      <c r="AK15" s="29">
        <v>369.279</v>
      </c>
      <c r="AL15" s="29">
        <v>351.07400000000001</v>
      </c>
      <c r="AM15" s="29">
        <v>558.75699999999995</v>
      </c>
      <c r="AN15" s="29">
        <v>487.67</v>
      </c>
      <c r="AO15" s="29">
        <v>580.38599999999997</v>
      </c>
      <c r="AP15" s="29">
        <v>512.99599999999998</v>
      </c>
      <c r="AR15" s="29">
        <f>H15</f>
        <v>25.12</v>
      </c>
      <c r="AS15" s="29">
        <f>L15</f>
        <v>82.513999999999996</v>
      </c>
      <c r="AT15" s="29">
        <f>P15</f>
        <v>95.963999999999999</v>
      </c>
      <c r="AU15" s="29">
        <f>T15</f>
        <v>154.06299999999999</v>
      </c>
      <c r="AV15" s="29">
        <f>X15</f>
        <v>461.77100000000002</v>
      </c>
      <c r="AW15" s="29">
        <f>AB15</f>
        <v>229.29900000000001</v>
      </c>
      <c r="AX15" s="29">
        <f>AF15</f>
        <v>211.06899999999999</v>
      </c>
      <c r="AY15" s="29">
        <f>AJ15</f>
        <v>231.14400000000001</v>
      </c>
      <c r="AZ15" s="29">
        <f t="shared" si="10"/>
        <v>487.67</v>
      </c>
      <c r="BA15" s="29">
        <f t="shared" si="11"/>
        <v>512.99599999999998</v>
      </c>
    </row>
    <row r="16" spans="2:53" ht="14.65" customHeight="1">
      <c r="B16" s="30" t="s">
        <v>293</v>
      </c>
      <c r="E16" s="29">
        <v>1.903</v>
      </c>
      <c r="F16" s="29">
        <v>0.65600000000000003</v>
      </c>
      <c r="G16" s="29">
        <v>0.51700000000000002</v>
      </c>
      <c r="H16" s="29">
        <v>0.59399999999999997</v>
      </c>
      <c r="I16" s="29">
        <v>0.54800000000000004</v>
      </c>
      <c r="J16" s="29">
        <v>0.39800000000000002</v>
      </c>
      <c r="K16" s="29">
        <v>0.34100000000000003</v>
      </c>
      <c r="L16" s="29">
        <v>0</v>
      </c>
      <c r="M16" s="29">
        <v>0</v>
      </c>
      <c r="N16" s="29">
        <v>15.782999999999999</v>
      </c>
      <c r="O16" s="29">
        <v>9.9589999999999996</v>
      </c>
      <c r="P16" s="29">
        <v>6.9169999999999998</v>
      </c>
      <c r="Q16" s="29">
        <v>0</v>
      </c>
      <c r="R16" s="29">
        <v>15.945</v>
      </c>
      <c r="S16" s="29">
        <v>19.963999999999999</v>
      </c>
      <c r="T16" s="29">
        <v>26.385999999999999</v>
      </c>
      <c r="U16" s="29">
        <v>10.615</v>
      </c>
      <c r="V16" s="29">
        <v>16.116</v>
      </c>
      <c r="W16" s="29">
        <v>30.553000000000001</v>
      </c>
      <c r="X16" s="29">
        <v>31.088000000000001</v>
      </c>
      <c r="Y16" s="29">
        <v>28.129000000000001</v>
      </c>
      <c r="Z16" s="29">
        <v>38.107999999999997</v>
      </c>
      <c r="AA16" s="29">
        <v>9.7880000000000003</v>
      </c>
      <c r="AB16" s="29">
        <v>18.492999999999999</v>
      </c>
      <c r="AC16" s="29">
        <v>16.826000000000001</v>
      </c>
      <c r="AD16" s="29">
        <v>21.067</v>
      </c>
      <c r="AE16" s="29">
        <v>35.308999999999997</v>
      </c>
      <c r="AF16" s="29">
        <v>46.661999999999999</v>
      </c>
      <c r="AG16" s="29">
        <v>41.664999999999999</v>
      </c>
      <c r="AH16" s="29">
        <v>38.4</v>
      </c>
      <c r="AI16" s="29">
        <v>53.661999999999999</v>
      </c>
      <c r="AJ16" s="29">
        <v>57.518999999999998</v>
      </c>
      <c r="AK16" s="29">
        <v>29.271000000000001</v>
      </c>
      <c r="AL16" s="29">
        <v>19.262</v>
      </c>
      <c r="AM16" s="29">
        <v>36.08</v>
      </c>
      <c r="AN16" s="29">
        <v>41.656999999999996</v>
      </c>
      <c r="AO16" s="29">
        <v>20.381</v>
      </c>
      <c r="AP16" s="29">
        <v>24.4</v>
      </c>
      <c r="AR16" s="29">
        <f>H16</f>
        <v>0.59399999999999997</v>
      </c>
      <c r="AS16" s="29">
        <f>L16</f>
        <v>0</v>
      </c>
      <c r="AT16" s="29">
        <f>P16</f>
        <v>6.9169999999999998</v>
      </c>
      <c r="AU16" s="29">
        <f>T16</f>
        <v>26.385999999999999</v>
      </c>
      <c r="AV16" s="29">
        <f>X16</f>
        <v>31.088000000000001</v>
      </c>
      <c r="AW16" s="29">
        <f>AB16</f>
        <v>18.492999999999999</v>
      </c>
      <c r="AX16" s="29">
        <f>AF16</f>
        <v>46.661999999999999</v>
      </c>
      <c r="AY16" s="29">
        <f>AJ16</f>
        <v>57.518999999999998</v>
      </c>
      <c r="AZ16" s="29">
        <f t="shared" si="10"/>
        <v>41.656999999999996</v>
      </c>
      <c r="BA16" s="29">
        <f t="shared" si="11"/>
        <v>24.4</v>
      </c>
    </row>
    <row r="17" spans="2:53" ht="14.65" customHeight="1">
      <c r="B17" s="30" t="s">
        <v>294</v>
      </c>
      <c r="E17" s="29">
        <v>7.1580000000000004</v>
      </c>
      <c r="F17" s="29">
        <v>6.0279999999999996</v>
      </c>
      <c r="G17" s="29">
        <v>4.8979999999999997</v>
      </c>
      <c r="H17" s="29">
        <v>3.7679999999999998</v>
      </c>
      <c r="I17" s="29">
        <v>0</v>
      </c>
      <c r="J17" s="29">
        <v>0</v>
      </c>
      <c r="K17" s="29">
        <v>0</v>
      </c>
      <c r="L17" s="29">
        <v>0</v>
      </c>
      <c r="M17" s="29">
        <v>0</v>
      </c>
      <c r="N17" s="29">
        <v>0</v>
      </c>
      <c r="O17" s="29">
        <v>0</v>
      </c>
      <c r="P17" s="29">
        <v>0</v>
      </c>
      <c r="Q17" s="29">
        <v>0</v>
      </c>
      <c r="R17" s="29">
        <v>0</v>
      </c>
      <c r="S17" s="29">
        <v>0</v>
      </c>
      <c r="T17" s="29">
        <v>3.5640000000000001</v>
      </c>
      <c r="U17" s="29">
        <v>0</v>
      </c>
      <c r="V17" s="29">
        <v>0</v>
      </c>
      <c r="W17" s="29">
        <v>0</v>
      </c>
      <c r="X17" s="29">
        <v>157.30600000000001</v>
      </c>
      <c r="Y17" s="29">
        <v>157.27199999999999</v>
      </c>
      <c r="Z17" s="29">
        <v>157.23699999999999</v>
      </c>
      <c r="AA17" s="29">
        <v>158.399</v>
      </c>
      <c r="AB17" s="29">
        <v>3.597</v>
      </c>
      <c r="AC17" s="29">
        <v>4.6159999999999997</v>
      </c>
      <c r="AD17" s="29">
        <v>5.1870000000000003</v>
      </c>
      <c r="AE17" s="29">
        <v>4.5960000000000001</v>
      </c>
      <c r="AF17" s="29">
        <v>1.2390000000000001</v>
      </c>
      <c r="AG17" s="29">
        <v>1.923</v>
      </c>
      <c r="AH17" s="29">
        <v>3.0110000000000001</v>
      </c>
      <c r="AI17" s="29">
        <v>1.986</v>
      </c>
      <c r="AJ17" s="29">
        <v>1.788</v>
      </c>
      <c r="AK17" s="29">
        <v>3.0489999999999999</v>
      </c>
      <c r="AL17" s="29">
        <v>3.569</v>
      </c>
      <c r="AM17" s="29">
        <v>3.0339999999999998</v>
      </c>
      <c r="AN17" s="29">
        <v>2.2370000000000001</v>
      </c>
      <c r="AO17" s="29">
        <v>3.4340000000000002</v>
      </c>
      <c r="AP17" s="29">
        <v>2.5670000000000002</v>
      </c>
      <c r="AR17" s="29">
        <f>H17</f>
        <v>3.7679999999999998</v>
      </c>
      <c r="AS17" s="29">
        <f>L17</f>
        <v>0</v>
      </c>
      <c r="AT17" s="29">
        <f>P17</f>
        <v>0</v>
      </c>
      <c r="AU17" s="29">
        <f>T17</f>
        <v>3.5640000000000001</v>
      </c>
      <c r="AV17" s="29">
        <f>X17</f>
        <v>157.30600000000001</v>
      </c>
      <c r="AW17" s="29">
        <f>AB17</f>
        <v>3.597</v>
      </c>
      <c r="AX17" s="29">
        <f>AF17</f>
        <v>1.2390000000000001</v>
      </c>
      <c r="AY17" s="29">
        <f>AJ17</f>
        <v>1.788</v>
      </c>
      <c r="AZ17" s="29">
        <f t="shared" si="10"/>
        <v>2.2370000000000001</v>
      </c>
      <c r="BA17" s="29">
        <f t="shared" si="11"/>
        <v>2.5670000000000002</v>
      </c>
    </row>
    <row r="18" spans="2:53" ht="14.65" customHeight="1">
      <c r="B18" s="30" t="s">
        <v>295</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974.36</v>
      </c>
      <c r="AC18" s="29">
        <v>1175.144</v>
      </c>
      <c r="AD18" s="29">
        <v>1383.28</v>
      </c>
      <c r="AE18" s="29">
        <v>1478.27</v>
      </c>
      <c r="AF18" s="29">
        <v>1472.26</v>
      </c>
      <c r="AG18" s="29">
        <v>1475.758</v>
      </c>
      <c r="AH18" s="29">
        <v>1534.0989999999999</v>
      </c>
      <c r="AI18" s="29">
        <v>1629.481</v>
      </c>
      <c r="AJ18" s="29">
        <v>444.45600000000002</v>
      </c>
      <c r="AK18" s="29">
        <v>437.24200000000002</v>
      </c>
      <c r="AL18" s="29">
        <v>414.834</v>
      </c>
      <c r="AM18" s="29">
        <v>443.42</v>
      </c>
      <c r="AN18" s="29">
        <v>402.154</v>
      </c>
      <c r="AO18" s="29">
        <v>602.06600000000003</v>
      </c>
      <c r="AP18" s="29">
        <v>602.66</v>
      </c>
      <c r="AR18" s="29">
        <f>H18</f>
        <v>0</v>
      </c>
      <c r="AS18" s="29">
        <f>L18</f>
        <v>0</v>
      </c>
      <c r="AT18" s="29">
        <f>P18</f>
        <v>0</v>
      </c>
      <c r="AU18" s="29">
        <f>T18</f>
        <v>0</v>
      </c>
      <c r="AV18" s="29">
        <f>X18</f>
        <v>0</v>
      </c>
      <c r="AW18" s="29">
        <f>AB18</f>
        <v>974.36</v>
      </c>
      <c r="AX18" s="29">
        <f>AF18</f>
        <v>1472.26</v>
      </c>
      <c r="AY18" s="29">
        <f>AJ18</f>
        <v>444.45600000000002</v>
      </c>
      <c r="AZ18" s="29">
        <f t="shared" si="10"/>
        <v>402.154</v>
      </c>
      <c r="BA18" s="29">
        <f t="shared" si="11"/>
        <v>602.66</v>
      </c>
    </row>
    <row r="19" spans="2:53" ht="14.65" customHeight="1">
      <c r="B19" s="30" t="s">
        <v>291</v>
      </c>
      <c r="E19" s="29">
        <v>4.407</v>
      </c>
      <c r="F19" s="29">
        <v>4.9489999999999998</v>
      </c>
      <c r="G19" s="29">
        <v>4.7690000000000001</v>
      </c>
      <c r="H19" s="29">
        <v>4.516</v>
      </c>
      <c r="I19" s="29">
        <v>4.1040000000000001</v>
      </c>
      <c r="J19" s="29">
        <v>2.8719999999999999</v>
      </c>
      <c r="K19" s="29">
        <v>1.7330000000000001</v>
      </c>
      <c r="L19" s="29">
        <v>1.69</v>
      </c>
      <c r="M19" s="29">
        <v>4.9169999999999998</v>
      </c>
      <c r="N19" s="29">
        <v>1.341</v>
      </c>
      <c r="O19" s="29">
        <v>1.34</v>
      </c>
      <c r="P19" s="29">
        <v>1.34</v>
      </c>
      <c r="Q19" s="29">
        <v>1.34</v>
      </c>
      <c r="R19" s="29">
        <v>10.068</v>
      </c>
      <c r="S19" s="29">
        <v>10.863</v>
      </c>
      <c r="T19" s="29">
        <v>12.984</v>
      </c>
      <c r="U19" s="29">
        <v>13.648</v>
      </c>
      <c r="V19" s="29">
        <v>16.062999999999999</v>
      </c>
      <c r="W19" s="29">
        <v>83.875</v>
      </c>
      <c r="X19" s="29">
        <v>71.653000000000006</v>
      </c>
      <c r="Y19" s="29">
        <v>71.843999999999994</v>
      </c>
      <c r="Z19" s="29">
        <v>63.612000000000002</v>
      </c>
      <c r="AA19" s="29">
        <v>64.915999999999997</v>
      </c>
      <c r="AB19" s="29">
        <v>83.554000000000002</v>
      </c>
      <c r="AC19" s="29">
        <v>70.984999999999999</v>
      </c>
      <c r="AD19" s="29">
        <v>70.441999999999993</v>
      </c>
      <c r="AE19" s="29">
        <v>71</v>
      </c>
      <c r="AF19" s="29">
        <v>70.418999999999997</v>
      </c>
      <c r="AG19" s="29">
        <v>86.796000000000006</v>
      </c>
      <c r="AH19" s="29">
        <v>100.248</v>
      </c>
      <c r="AI19" s="29">
        <v>198.35399999999998</v>
      </c>
      <c r="AJ19" s="29">
        <v>171.29499999999999</v>
      </c>
      <c r="AK19" s="29">
        <v>171.12100000000001</v>
      </c>
      <c r="AL19" s="29">
        <v>178.08499999999998</v>
      </c>
      <c r="AM19" s="29">
        <v>187.65899999999999</v>
      </c>
      <c r="AN19" s="29">
        <v>203.45</v>
      </c>
      <c r="AO19" s="29">
        <v>205.61700000000002</v>
      </c>
      <c r="AP19" s="29">
        <v>209.51900000000001</v>
      </c>
      <c r="AR19" s="29">
        <f>H19</f>
        <v>4.516</v>
      </c>
      <c r="AS19" s="29">
        <f>L19</f>
        <v>1.69</v>
      </c>
      <c r="AT19" s="29">
        <f>P19</f>
        <v>1.34</v>
      </c>
      <c r="AU19" s="29">
        <f>T19</f>
        <v>12.984</v>
      </c>
      <c r="AV19" s="29">
        <f>X19</f>
        <v>71.653000000000006</v>
      </c>
      <c r="AW19" s="29">
        <f>AB19</f>
        <v>83.554000000000002</v>
      </c>
      <c r="AX19" s="29">
        <f>AF19</f>
        <v>70.418999999999997</v>
      </c>
      <c r="AY19" s="29">
        <f>AJ19</f>
        <v>171.29499999999999</v>
      </c>
      <c r="AZ19" s="29">
        <f t="shared" si="10"/>
        <v>203.45</v>
      </c>
      <c r="BA19" s="29">
        <f t="shared" si="11"/>
        <v>209.51900000000001</v>
      </c>
    </row>
    <row r="20" spans="2:53" ht="14.65" customHeight="1">
      <c r="B20" s="47"/>
      <c r="C20" s="48"/>
      <c r="D20" s="48"/>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R20" s="122"/>
      <c r="AS20" s="122"/>
      <c r="AT20" s="122"/>
      <c r="AU20" s="122"/>
      <c r="AV20" s="122"/>
      <c r="AW20" s="122"/>
      <c r="AX20" s="122"/>
      <c r="AY20" s="122"/>
      <c r="AZ20" s="122"/>
      <c r="BA20" s="122"/>
    </row>
    <row r="21" spans="2:53" ht="14.65" customHeight="1">
      <c r="B21" s="30" t="s">
        <v>296</v>
      </c>
      <c r="E21" s="29">
        <v>30.452000000000002</v>
      </c>
      <c r="F21" s="29">
        <v>31.684000000000001</v>
      </c>
      <c r="G21" s="29">
        <v>33.040999999999997</v>
      </c>
      <c r="H21" s="29">
        <v>33.164000000000001</v>
      </c>
      <c r="I21" s="29">
        <v>35.374000000000002</v>
      </c>
      <c r="J21" s="29">
        <v>36.109000000000002</v>
      </c>
      <c r="K21" s="29">
        <v>36.616</v>
      </c>
      <c r="L21" s="29">
        <v>29.286000000000001</v>
      </c>
      <c r="M21" s="29">
        <v>30.376000000000001</v>
      </c>
      <c r="N21" s="29">
        <v>30.733000000000001</v>
      </c>
      <c r="O21" s="29">
        <v>30.036000000000001</v>
      </c>
      <c r="P21" s="29">
        <v>490.142</v>
      </c>
      <c r="Q21" s="29">
        <v>494.97800000000001</v>
      </c>
      <c r="R21" s="29">
        <v>496.762</v>
      </c>
      <c r="S21" s="29">
        <v>504.589</v>
      </c>
      <c r="T21" s="29">
        <v>460.21899999999999</v>
      </c>
      <c r="U21" s="29">
        <v>458.84699999999998</v>
      </c>
      <c r="V21" s="29">
        <v>469.89400000000001</v>
      </c>
      <c r="W21" s="29">
        <v>474.43099999999998</v>
      </c>
      <c r="X21" s="29">
        <v>821.26300000000003</v>
      </c>
      <c r="Y21" s="29">
        <v>818.05499999999995</v>
      </c>
      <c r="Z21" s="29">
        <v>795.44200000000001</v>
      </c>
      <c r="AA21" s="29">
        <v>819.75900000000001</v>
      </c>
      <c r="AB21" s="29">
        <v>726.54300000000001</v>
      </c>
      <c r="AC21" s="29">
        <v>733.96900000000005</v>
      </c>
      <c r="AD21" s="29">
        <v>735.73299999999995</v>
      </c>
      <c r="AE21" s="29">
        <v>759.60900000000004</v>
      </c>
      <c r="AF21" s="29">
        <v>953.45500000000004</v>
      </c>
      <c r="AG21" s="29">
        <v>955.46600000000001</v>
      </c>
      <c r="AH21" s="29">
        <v>959.81600000000003</v>
      </c>
      <c r="AI21" s="29">
        <v>982.84</v>
      </c>
      <c r="AJ21" s="29">
        <v>968.15700000000004</v>
      </c>
      <c r="AK21" s="29">
        <v>49.889000000000003</v>
      </c>
      <c r="AL21" s="29">
        <v>57.722999999999999</v>
      </c>
      <c r="AM21" s="29">
        <v>57.823999999999998</v>
      </c>
      <c r="AN21" s="29">
        <v>57.924999999999997</v>
      </c>
      <c r="AO21" s="29">
        <v>61.218000000000004</v>
      </c>
      <c r="AP21" s="29">
        <v>56.058999999999997</v>
      </c>
      <c r="AR21" s="29">
        <f>H21</f>
        <v>33.164000000000001</v>
      </c>
      <c r="AS21" s="29">
        <f>L21</f>
        <v>29.286000000000001</v>
      </c>
      <c r="AT21" s="29">
        <f>P21</f>
        <v>490.142</v>
      </c>
      <c r="AU21" s="29">
        <f>T21</f>
        <v>460.21899999999999</v>
      </c>
      <c r="AV21" s="29">
        <f>X21</f>
        <v>821.26300000000003</v>
      </c>
      <c r="AW21" s="29">
        <f>AB21</f>
        <v>726.54300000000001</v>
      </c>
      <c r="AX21" s="29">
        <f>AF21</f>
        <v>953.45500000000004</v>
      </c>
      <c r="AY21" s="29">
        <f>AJ21</f>
        <v>968.15700000000004</v>
      </c>
      <c r="AZ21" s="29">
        <f t="shared" si="10"/>
        <v>57.924999999999997</v>
      </c>
      <c r="BA21" s="29">
        <f t="shared" si="11"/>
        <v>56.058999999999997</v>
      </c>
    </row>
    <row r="22" spans="2:53" ht="14.65" customHeight="1">
      <c r="B22" s="30" t="s">
        <v>979</v>
      </c>
      <c r="E22" s="29">
        <v>605.64099999999996</v>
      </c>
      <c r="F22" s="29">
        <v>598.71199999999999</v>
      </c>
      <c r="G22" s="29">
        <v>591.76</v>
      </c>
      <c r="H22" s="29">
        <v>584.77700000000004</v>
      </c>
      <c r="I22" s="29">
        <v>577.79700000000003</v>
      </c>
      <c r="J22" s="29">
        <v>1192.2370000000001</v>
      </c>
      <c r="K22" s="29">
        <v>1164.173</v>
      </c>
      <c r="L22" s="29">
        <v>2735.29</v>
      </c>
      <c r="M22" s="29">
        <v>2717.605</v>
      </c>
      <c r="N22" s="29">
        <v>2695.31</v>
      </c>
      <c r="O22" s="29">
        <v>2673.7640000000001</v>
      </c>
      <c r="P22" s="29">
        <v>2648.212</v>
      </c>
      <c r="Q22" s="29">
        <v>3089.0230000000001</v>
      </c>
      <c r="R22" s="29">
        <v>4614.7939999999999</v>
      </c>
      <c r="S22" s="29">
        <v>4557.8519999999999</v>
      </c>
      <c r="T22" s="29">
        <v>4516.4219999999996</v>
      </c>
      <c r="U22" s="29">
        <v>5117.8620000000001</v>
      </c>
      <c r="V22" s="29">
        <v>5074.93</v>
      </c>
      <c r="W22" s="29">
        <v>5033.0460000000003</v>
      </c>
      <c r="X22" s="29">
        <v>6599.6779999999999</v>
      </c>
      <c r="Y22" s="29">
        <v>6527.0510000000004</v>
      </c>
      <c r="Z22" s="29">
        <v>6455.7910000000002</v>
      </c>
      <c r="AA22" s="29">
        <v>6369.2969999999996</v>
      </c>
      <c r="AB22" s="29">
        <v>7246.4709999999995</v>
      </c>
      <c r="AC22" s="29">
        <v>7421.9480000000003</v>
      </c>
      <c r="AD22" s="29">
        <v>7866.3280000000004</v>
      </c>
      <c r="AE22" s="29">
        <v>8632.0769999999993</v>
      </c>
      <c r="AF22" s="29">
        <v>9582.9760000000006</v>
      </c>
      <c r="AG22" s="29">
        <v>10021.821</v>
      </c>
      <c r="AH22" s="29">
        <v>10731.546</v>
      </c>
      <c r="AI22" s="29">
        <v>11146.044</v>
      </c>
      <c r="AJ22" s="29">
        <v>11819.939</v>
      </c>
      <c r="AK22" s="29">
        <v>13432.545</v>
      </c>
      <c r="AL22" s="29">
        <v>13612.508</v>
      </c>
      <c r="AM22" s="29">
        <v>13488.44</v>
      </c>
      <c r="AN22" s="29">
        <v>13799.785</v>
      </c>
      <c r="AO22" s="29">
        <v>13546.022000000001</v>
      </c>
      <c r="AP22" s="29">
        <v>13328.777</v>
      </c>
      <c r="AR22" s="29">
        <f>H22</f>
        <v>584.77700000000004</v>
      </c>
      <c r="AS22" s="29">
        <f>L22</f>
        <v>2735.29</v>
      </c>
      <c r="AT22" s="29">
        <f>P22</f>
        <v>2648.212</v>
      </c>
      <c r="AU22" s="29">
        <f>T22</f>
        <v>4516.4219999999996</v>
      </c>
      <c r="AV22" s="29">
        <f>X22</f>
        <v>6599.6779999999999</v>
      </c>
      <c r="AW22" s="29">
        <f>AB22</f>
        <v>7246.4709999999995</v>
      </c>
      <c r="AX22" s="29">
        <f>AF22</f>
        <v>9582.9760000000006</v>
      </c>
      <c r="AY22" s="29">
        <f>AJ22</f>
        <v>11819.939</v>
      </c>
      <c r="AZ22" s="29">
        <f t="shared" si="10"/>
        <v>13799.785</v>
      </c>
      <c r="BA22" s="29">
        <f t="shared" si="11"/>
        <v>13328.777</v>
      </c>
    </row>
    <row r="23" spans="2:53" ht="14.65" customHeight="1">
      <c r="B23" s="31" t="s">
        <v>297</v>
      </c>
      <c r="C23" s="32"/>
      <c r="D23" s="32"/>
      <c r="E23" s="126">
        <v>20.716000000000001</v>
      </c>
      <c r="F23" s="126">
        <v>20.346</v>
      </c>
      <c r="G23" s="126">
        <v>20.071000000000002</v>
      </c>
      <c r="H23" s="126">
        <v>19.695</v>
      </c>
      <c r="I23" s="126">
        <v>19.352</v>
      </c>
      <c r="J23" s="126">
        <v>19.952999999999999</v>
      </c>
      <c r="K23" s="126">
        <v>21.510999999999999</v>
      </c>
      <c r="L23" s="126">
        <v>460.22500000000002</v>
      </c>
      <c r="M23" s="126">
        <v>454.334</v>
      </c>
      <c r="N23" s="126">
        <v>449.06900000000002</v>
      </c>
      <c r="O23" s="126">
        <v>443.68200000000002</v>
      </c>
      <c r="P23" s="126">
        <v>438.14499999999998</v>
      </c>
      <c r="Q23" s="126">
        <v>497.72800000000001</v>
      </c>
      <c r="R23" s="126">
        <v>840.09299999999996</v>
      </c>
      <c r="S23" s="126">
        <v>831.74300000000005</v>
      </c>
      <c r="T23" s="126">
        <v>811.952</v>
      </c>
      <c r="U23" s="126">
        <v>957.80100000000004</v>
      </c>
      <c r="V23" s="126">
        <v>945.23900000000003</v>
      </c>
      <c r="W23" s="126">
        <v>949.83500000000004</v>
      </c>
      <c r="X23" s="126">
        <v>1119.4359999999999</v>
      </c>
      <c r="Y23" s="126">
        <v>1105.826</v>
      </c>
      <c r="Z23" s="126">
        <v>1093.652</v>
      </c>
      <c r="AA23" s="126">
        <v>1096.452</v>
      </c>
      <c r="AB23" s="126">
        <v>1111.6110000000001</v>
      </c>
      <c r="AC23" s="126">
        <v>1188.9159999999999</v>
      </c>
      <c r="AD23" s="126">
        <v>1588.885</v>
      </c>
      <c r="AE23" s="126">
        <v>1589.152</v>
      </c>
      <c r="AF23" s="126">
        <v>1565.9010000000001</v>
      </c>
      <c r="AG23" s="126">
        <v>1541.6790000000001</v>
      </c>
      <c r="AH23" s="126">
        <v>1550.54</v>
      </c>
      <c r="AI23" s="126">
        <v>1567.481</v>
      </c>
      <c r="AJ23" s="126">
        <v>1387.048</v>
      </c>
      <c r="AK23" s="126">
        <v>2373.4589999999998</v>
      </c>
      <c r="AL23" s="126">
        <v>2396.3319999999999</v>
      </c>
      <c r="AM23" s="126">
        <v>2358.0659999999998</v>
      </c>
      <c r="AN23" s="126">
        <v>2339.498</v>
      </c>
      <c r="AO23" s="126">
        <v>2280.3969999999999</v>
      </c>
      <c r="AP23" s="126">
        <v>2234.3910000000001</v>
      </c>
      <c r="AR23" s="126">
        <f>H23</f>
        <v>19.695</v>
      </c>
      <c r="AS23" s="126">
        <f>L23</f>
        <v>460.22500000000002</v>
      </c>
      <c r="AT23" s="126">
        <f>P23</f>
        <v>438.14499999999998</v>
      </c>
      <c r="AU23" s="126">
        <f>T23</f>
        <v>811.952</v>
      </c>
      <c r="AV23" s="126">
        <f>X23</f>
        <v>1119.4359999999999</v>
      </c>
      <c r="AW23" s="126">
        <f>AB23</f>
        <v>1111.6110000000001</v>
      </c>
      <c r="AX23" s="126">
        <f>AF23</f>
        <v>1565.9010000000001</v>
      </c>
      <c r="AY23" s="126">
        <f>AJ23</f>
        <v>1387.048</v>
      </c>
      <c r="AZ23" s="126">
        <f t="shared" si="10"/>
        <v>2339.498</v>
      </c>
      <c r="BA23" s="29">
        <f t="shared" si="11"/>
        <v>2234.3910000000001</v>
      </c>
    </row>
    <row r="24" spans="2:53" ht="14.65" customHeight="1">
      <c r="AN24" s="44"/>
      <c r="AO24" s="44"/>
      <c r="AP24" s="44"/>
    </row>
    <row r="25" spans="2:53" ht="14.65" customHeight="1">
      <c r="B25" s="95" t="s">
        <v>988</v>
      </c>
      <c r="C25" s="12"/>
      <c r="D25" s="12"/>
      <c r="E25" s="25">
        <f t="shared" ref="E25:AN25" si="15">SUM(E9,E14)</f>
        <v>760.22299999999996</v>
      </c>
      <c r="F25" s="25">
        <f t="shared" si="15"/>
        <v>761.59799999999996</v>
      </c>
      <c r="G25" s="25">
        <f t="shared" si="15"/>
        <v>762.01400000000001</v>
      </c>
      <c r="H25" s="25">
        <f t="shared" si="15"/>
        <v>773.6070000000002</v>
      </c>
      <c r="I25" s="25">
        <f t="shared" si="15"/>
        <v>781.97699999999998</v>
      </c>
      <c r="J25" s="25">
        <f t="shared" si="15"/>
        <v>1439.8789999999999</v>
      </c>
      <c r="K25" s="25">
        <f t="shared" si="15"/>
        <v>1910.386</v>
      </c>
      <c r="L25" s="25">
        <f t="shared" si="15"/>
        <v>3905.7719999999995</v>
      </c>
      <c r="M25" s="25">
        <f t="shared" si="15"/>
        <v>3902.0769999999998</v>
      </c>
      <c r="N25" s="25">
        <f t="shared" si="15"/>
        <v>3828.19</v>
      </c>
      <c r="O25" s="25">
        <f t="shared" si="15"/>
        <v>3865.2760000000003</v>
      </c>
      <c r="P25" s="25">
        <f t="shared" si="15"/>
        <v>4105.1939999999995</v>
      </c>
      <c r="Q25" s="25">
        <f t="shared" si="15"/>
        <v>4681.3500000000004</v>
      </c>
      <c r="R25" s="25">
        <f t="shared" si="15"/>
        <v>6622.7730000000001</v>
      </c>
      <c r="S25" s="25">
        <f t="shared" si="15"/>
        <v>7431.7380000000003</v>
      </c>
      <c r="T25" s="25">
        <f t="shared" si="15"/>
        <v>7262.4710000000005</v>
      </c>
      <c r="U25" s="25">
        <f t="shared" si="15"/>
        <v>7728.4690000000001</v>
      </c>
      <c r="V25" s="25">
        <f t="shared" si="15"/>
        <v>7665.8119999999999</v>
      </c>
      <c r="W25" s="25">
        <f t="shared" si="15"/>
        <v>8855.0380000000005</v>
      </c>
      <c r="X25" s="25">
        <f t="shared" si="15"/>
        <v>10593.204</v>
      </c>
      <c r="Y25" s="25">
        <f t="shared" si="15"/>
        <v>11096.555</v>
      </c>
      <c r="Z25" s="25">
        <f t="shared" si="15"/>
        <v>10249.461000000001</v>
      </c>
      <c r="AA25" s="25">
        <f t="shared" si="15"/>
        <v>10175.706999999999</v>
      </c>
      <c r="AB25" s="25">
        <f t="shared" si="15"/>
        <v>12663.927</v>
      </c>
      <c r="AC25" s="25">
        <f t="shared" si="15"/>
        <v>13108.99</v>
      </c>
      <c r="AD25" s="25">
        <f t="shared" si="15"/>
        <v>14523.555</v>
      </c>
      <c r="AE25" s="25">
        <f t="shared" si="15"/>
        <v>15651.691999999999</v>
      </c>
      <c r="AF25" s="25">
        <f t="shared" si="15"/>
        <v>16877.601000000002</v>
      </c>
      <c r="AG25" s="25">
        <f t="shared" si="15"/>
        <v>16825.308000000001</v>
      </c>
      <c r="AH25" s="25">
        <f t="shared" si="15"/>
        <v>17163.781999999999</v>
      </c>
      <c r="AI25" s="25">
        <f t="shared" si="15"/>
        <v>17945.360999999997</v>
      </c>
      <c r="AJ25" s="25">
        <f t="shared" si="15"/>
        <v>17058.031000000003</v>
      </c>
      <c r="AK25" s="25">
        <f t="shared" si="15"/>
        <v>19000.416000000001</v>
      </c>
      <c r="AL25" s="25">
        <f t="shared" si="15"/>
        <v>19346.055999999997</v>
      </c>
      <c r="AM25" s="25">
        <f t="shared" si="15"/>
        <v>19897.815999999999</v>
      </c>
      <c r="AN25" s="25">
        <f t="shared" si="15"/>
        <v>20161.754000000001</v>
      </c>
      <c r="AO25" s="25">
        <f t="shared" ref="AO25:AP25" si="16">SUM(AO9,AO14)</f>
        <v>20668.903000000002</v>
      </c>
      <c r="AP25" s="25">
        <f t="shared" si="16"/>
        <v>20046.324999999997</v>
      </c>
      <c r="AR25" s="25">
        <f t="shared" ref="AR25:AZ25" si="17">SUM(AR9,AR14)</f>
        <v>773.6070000000002</v>
      </c>
      <c r="AS25" s="25">
        <f t="shared" si="17"/>
        <v>3905.7719999999995</v>
      </c>
      <c r="AT25" s="25">
        <f t="shared" si="17"/>
        <v>4105.1939999999995</v>
      </c>
      <c r="AU25" s="25">
        <f t="shared" si="17"/>
        <v>7262.4710000000005</v>
      </c>
      <c r="AV25" s="25">
        <f t="shared" si="17"/>
        <v>10593.204</v>
      </c>
      <c r="AW25" s="25">
        <f t="shared" si="17"/>
        <v>12663.927</v>
      </c>
      <c r="AX25" s="25">
        <f t="shared" si="17"/>
        <v>16877.601000000002</v>
      </c>
      <c r="AY25" s="25">
        <f t="shared" si="17"/>
        <v>17058.031000000003</v>
      </c>
      <c r="AZ25" s="25">
        <f t="shared" si="17"/>
        <v>20161.754000000001</v>
      </c>
      <c r="BA25" s="25">
        <f t="shared" ref="BA25" si="18">SUM(BA9,BA14)</f>
        <v>20046.324999999997</v>
      </c>
    </row>
    <row r="26" spans="2:53" s="8" customFormat="1" ht="14.65" customHeight="1">
      <c r="AL26" s="51"/>
      <c r="AM26" s="51"/>
      <c r="AN26" s="51"/>
      <c r="AO26" s="51"/>
      <c r="AP26" s="51"/>
      <c r="AQ26" s="51"/>
      <c r="AR26" s="51"/>
      <c r="AS26" s="51"/>
    </row>
    <row r="27" spans="2:53" ht="14.65" customHeight="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row>
    <row r="28" spans="2:53" ht="14.65" customHeight="1">
      <c r="B28" s="8" t="s">
        <v>1053</v>
      </c>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51"/>
      <c r="AM28" s="51"/>
      <c r="AN28" s="51"/>
      <c r="AO28" s="51"/>
      <c r="AP28" s="51"/>
      <c r="AQ28" s="51"/>
      <c r="AR28" s="51"/>
      <c r="AS28" s="51"/>
      <c r="AT28" s="52"/>
      <c r="AU28" s="52"/>
      <c r="AV28" s="52"/>
      <c r="AW28" s="52"/>
      <c r="AX28" s="52"/>
      <c r="AY28" s="52"/>
      <c r="AZ28" s="52"/>
    </row>
    <row r="29" spans="2:53" ht="14.65" customHeight="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row>
    <row r="30" spans="2:53" ht="14.65" customHeight="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row>
    <row r="31" spans="2:53" ht="14.65" customHeight="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row>
    <row r="32" spans="2:53" ht="14.65" customHeight="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row>
    <row r="33" spans="6:45" ht="14.65" customHeight="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row>
    <row r="34" spans="6:45" ht="14.65" customHeight="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c r="AQ34" s="51"/>
      <c r="AR34" s="51"/>
      <c r="AS34" s="51"/>
    </row>
    <row r="35" spans="6:45" ht="14.65" customHeight="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row>
    <row r="36" spans="6:45" ht="14.65" customHeight="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row>
    <row r="37" spans="6:45" ht="14.65" customHeight="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row>
    <row r="38" spans="6:45" ht="14.65" customHeight="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row>
    <row r="39" spans="6:45" ht="14.65" customHeight="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row>
    <row r="41" spans="6:45" ht="14.65" customHeight="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row>
  </sheetData>
  <pageMargins left="0.511811024" right="0.511811024" top="0.78740157499999996" bottom="0.78740157499999996" header="0.31496062000000002" footer="0.31496062000000002"/>
  <pageSetup paperSize="9" orientation="portrait" r:id="rId1"/>
  <ignoredErrors>
    <ignoredError sqref="AR14:AY14 AJ9" 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C998-497D-4FA8-ABA2-0E7DC9934CAA}">
  <sheetPr codeName="Planilha15">
    <tabColor theme="1"/>
  </sheetPr>
  <dimension ref="A6:BA70"/>
  <sheetViews>
    <sheetView showGridLines="0" zoomScaleNormal="100" workbookViewId="0">
      <pane xSplit="3" ySplit="8" topLeftCell="D9" activePane="bottomRight" state="frozen"/>
      <selection activeCell="I56" sqref="I56"/>
      <selection pane="topRight" activeCell="I56" sqref="I56"/>
      <selection pane="bottomLeft" activeCell="I56" sqref="I56"/>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6" width="10.5703125" style="9" customWidth="1"/>
    <col min="7" max="35" width="10.5703125" style="9" bestFit="1" customWidth="1"/>
    <col min="36" max="42" width="10.5703125" style="9" customWidth="1"/>
    <col min="43" max="43" width="2.5703125" style="9" customWidth="1"/>
    <col min="44" max="16384" width="10.5703125" style="9"/>
  </cols>
  <sheetData>
    <row r="6" spans="2:53" ht="14.65" customHeight="1">
      <c r="C6" s="3" t="s">
        <v>178</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 t="shared" ref="AK6:AP6" si="1">EOMONTH(AJ6,3)</f>
        <v>45382</v>
      </c>
      <c r="AL6" s="4">
        <f t="shared" si="1"/>
        <v>45473</v>
      </c>
      <c r="AM6" s="4">
        <f t="shared" si="1"/>
        <v>45565</v>
      </c>
      <c r="AN6" s="4">
        <f t="shared" si="1"/>
        <v>45657</v>
      </c>
      <c r="AO6" s="4">
        <f t="shared" si="1"/>
        <v>45747</v>
      </c>
      <c r="AP6" s="4">
        <f t="shared" si="1"/>
        <v>45838</v>
      </c>
      <c r="AR6" s="23"/>
      <c r="AS6" s="23"/>
      <c r="AT6" s="23"/>
      <c r="AU6" s="23"/>
      <c r="AV6" s="23"/>
      <c r="AW6" s="23"/>
      <c r="AX6" s="23"/>
      <c r="AY6" s="23"/>
      <c r="AZ6" s="23"/>
    </row>
    <row r="7" spans="2:53" ht="14.65" customHeight="1">
      <c r="C7" s="3" t="s">
        <v>179</v>
      </c>
      <c r="D7" s="2"/>
      <c r="E7" s="3">
        <f t="shared" ref="E7:AI7" si="2">YEAR(E6)</f>
        <v>2016</v>
      </c>
      <c r="F7" s="3">
        <f t="shared" si="2"/>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 t="shared" si="2"/>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R7" s="22"/>
      <c r="AS7" s="22"/>
      <c r="AT7" s="22"/>
      <c r="AU7" s="22"/>
      <c r="AV7" s="22"/>
      <c r="AW7" s="22"/>
      <c r="AX7" s="22"/>
      <c r="AY7" s="22"/>
      <c r="AZ7" s="22"/>
    </row>
    <row r="8" spans="2:53" ht="14.65" customHeight="1">
      <c r="B8" s="5" t="s">
        <v>298</v>
      </c>
      <c r="C8" s="6"/>
      <c r="D8" s="6"/>
      <c r="E8" s="7" t="str">
        <f t="shared" ref="E8:AJ8" si="4">MONTH(E$6)/3&amp;"Q"&amp;E$7</f>
        <v>1Q2016</v>
      </c>
      <c r="F8" s="7" t="str">
        <f t="shared" si="4"/>
        <v>2Q2016</v>
      </c>
      <c r="G8" s="7" t="str">
        <f t="shared" si="4"/>
        <v>3Q2016</v>
      </c>
      <c r="H8" s="7" t="str">
        <f t="shared" si="4"/>
        <v>4Q2016</v>
      </c>
      <c r="I8" s="7" t="str">
        <f t="shared" si="4"/>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tr">
        <f t="shared" si="4"/>
        <v>1Q2022</v>
      </c>
      <c r="AD8" s="7" t="str">
        <f t="shared" si="4"/>
        <v>2Q2022</v>
      </c>
      <c r="AE8" s="7" t="str">
        <f t="shared" si="4"/>
        <v>3Q2022</v>
      </c>
      <c r="AF8" s="7" t="str">
        <f t="shared" si="4"/>
        <v>4Q2022</v>
      </c>
      <c r="AG8" s="7" t="str">
        <f t="shared" si="4"/>
        <v>1Q2023</v>
      </c>
      <c r="AH8" s="7" t="str">
        <f t="shared" si="4"/>
        <v>2Q2023</v>
      </c>
      <c r="AI8" s="7" t="str">
        <f t="shared" si="4"/>
        <v>3Q2023</v>
      </c>
      <c r="AJ8" s="7" t="str">
        <f t="shared" si="4"/>
        <v>4Q2023</v>
      </c>
      <c r="AK8" s="7" t="str">
        <f t="shared" ref="AK8:AP8" si="5">MONTH(AK$6)/3&amp;"Q"&amp;AK$7</f>
        <v>1Q2024</v>
      </c>
      <c r="AL8" s="7" t="str">
        <f t="shared" si="5"/>
        <v>2Q2024</v>
      </c>
      <c r="AM8" s="7" t="str">
        <f t="shared" si="5"/>
        <v>3Q2024</v>
      </c>
      <c r="AN8" s="7" t="str">
        <f t="shared" si="5"/>
        <v>4Q2024</v>
      </c>
      <c r="AO8" s="7" t="str">
        <f t="shared" si="5"/>
        <v>1Q2025</v>
      </c>
      <c r="AP8" s="7" t="str">
        <f t="shared" si="5"/>
        <v>2Q2025</v>
      </c>
      <c r="AQ8" s="2"/>
      <c r="AR8" s="6">
        <v>2016</v>
      </c>
      <c r="AS8" s="6">
        <f t="shared" ref="AS8:BA8" si="6">AR8+1</f>
        <v>2017</v>
      </c>
      <c r="AT8" s="6">
        <f t="shared" si="6"/>
        <v>2018</v>
      </c>
      <c r="AU8" s="6">
        <f t="shared" si="6"/>
        <v>2019</v>
      </c>
      <c r="AV8" s="6">
        <f t="shared" si="6"/>
        <v>2020</v>
      </c>
      <c r="AW8" s="6">
        <f t="shared" si="6"/>
        <v>2021</v>
      </c>
      <c r="AX8" s="6">
        <f t="shared" si="6"/>
        <v>2022</v>
      </c>
      <c r="AY8" s="6">
        <f t="shared" si="6"/>
        <v>2023</v>
      </c>
      <c r="AZ8" s="6">
        <f t="shared" si="6"/>
        <v>2024</v>
      </c>
      <c r="BA8" s="6">
        <f t="shared" si="6"/>
        <v>2025</v>
      </c>
    </row>
    <row r="9" spans="2:53" ht="14.65" customHeight="1">
      <c r="B9" s="47" t="s">
        <v>981</v>
      </c>
      <c r="C9" s="48"/>
      <c r="D9" s="48"/>
      <c r="E9" s="122">
        <f t="shared" ref="E9:AI9" si="7">SUM(E10:E16)</f>
        <v>59.28</v>
      </c>
      <c r="F9" s="122">
        <f t="shared" si="7"/>
        <v>62.993000000000002</v>
      </c>
      <c r="G9" s="122">
        <f t="shared" si="7"/>
        <v>78.832999999999998</v>
      </c>
      <c r="H9" s="122">
        <f t="shared" si="7"/>
        <v>101.42599999999999</v>
      </c>
      <c r="I9" s="122">
        <f t="shared" si="7"/>
        <v>100.17699999999999</v>
      </c>
      <c r="J9" s="122">
        <f t="shared" si="7"/>
        <v>231.61499999999998</v>
      </c>
      <c r="K9" s="122">
        <f t="shared" si="7"/>
        <v>184.28</v>
      </c>
      <c r="L9" s="122">
        <f t="shared" si="7"/>
        <v>319.101</v>
      </c>
      <c r="M9" s="122">
        <f t="shared" si="7"/>
        <v>309.12599999999998</v>
      </c>
      <c r="N9" s="122">
        <f t="shared" si="7"/>
        <v>253.48399999999998</v>
      </c>
      <c r="O9" s="122">
        <f t="shared" si="7"/>
        <v>264.31700000000001</v>
      </c>
      <c r="P9" s="122">
        <f t="shared" si="7"/>
        <v>211.55899999999997</v>
      </c>
      <c r="Q9" s="122">
        <f t="shared" si="7"/>
        <v>279.15199999999999</v>
      </c>
      <c r="R9" s="122">
        <f t="shared" si="7"/>
        <v>343.572</v>
      </c>
      <c r="S9" s="122">
        <f t="shared" si="7"/>
        <v>513.12400000000002</v>
      </c>
      <c r="T9" s="122">
        <f t="shared" si="7"/>
        <v>334.82300000000004</v>
      </c>
      <c r="U9" s="122">
        <f t="shared" si="7"/>
        <v>404.41</v>
      </c>
      <c r="V9" s="122">
        <f t="shared" si="7"/>
        <v>395.858</v>
      </c>
      <c r="W9" s="122">
        <f t="shared" si="7"/>
        <v>408.84800000000001</v>
      </c>
      <c r="X9" s="122">
        <f t="shared" si="7"/>
        <v>608.33100000000002</v>
      </c>
      <c r="Y9" s="122">
        <f t="shared" si="7"/>
        <v>596.81399999999996</v>
      </c>
      <c r="Z9" s="122">
        <f t="shared" si="7"/>
        <v>646.92200000000003</v>
      </c>
      <c r="AA9" s="122">
        <f t="shared" si="7"/>
        <v>709.41099999999994</v>
      </c>
      <c r="AB9" s="122">
        <f t="shared" si="7"/>
        <v>1520.623</v>
      </c>
      <c r="AC9" s="122">
        <f t="shared" si="7"/>
        <v>1766.6990000000001</v>
      </c>
      <c r="AD9" s="122">
        <f t="shared" si="7"/>
        <v>2470.6840000000002</v>
      </c>
      <c r="AE9" s="122">
        <f t="shared" si="7"/>
        <v>2859.9760000000006</v>
      </c>
      <c r="AF9" s="122">
        <f t="shared" si="7"/>
        <v>3109.6549999999997</v>
      </c>
      <c r="AG9" s="122">
        <f t="shared" si="7"/>
        <v>2814.8920000000003</v>
      </c>
      <c r="AH9" s="122">
        <f t="shared" si="7"/>
        <v>3288.6890000000003</v>
      </c>
      <c r="AI9" s="122">
        <f t="shared" si="7"/>
        <v>4462.9430000000002</v>
      </c>
      <c r="AJ9" s="122">
        <f t="shared" ref="AJ9:AP9" si="8">SUM(AJ10:AJ16)</f>
        <v>4208.963999999999</v>
      </c>
      <c r="AK9" s="122">
        <f t="shared" si="8"/>
        <v>2515.5789999999997</v>
      </c>
      <c r="AL9" s="122">
        <f t="shared" si="8"/>
        <v>3210.4569999999999</v>
      </c>
      <c r="AM9" s="122">
        <f t="shared" si="8"/>
        <v>2800.5430000000001</v>
      </c>
      <c r="AN9" s="122">
        <f t="shared" si="8"/>
        <v>2851.1820000000007</v>
      </c>
      <c r="AO9" s="122">
        <f t="shared" si="8"/>
        <v>2896.5510000000004</v>
      </c>
      <c r="AP9" s="122">
        <f t="shared" si="8"/>
        <v>2913.373</v>
      </c>
      <c r="AR9" s="122">
        <f>SUM(AR10:AR16)</f>
        <v>101.42599999999999</v>
      </c>
      <c r="AS9" s="122">
        <f t="shared" ref="AS9:AY9" si="9">SUM(AS10:AS16)</f>
        <v>319.101</v>
      </c>
      <c r="AT9" s="122">
        <f t="shared" si="9"/>
        <v>211.55899999999997</v>
      </c>
      <c r="AU9" s="122">
        <f t="shared" si="9"/>
        <v>334.82300000000004</v>
      </c>
      <c r="AV9" s="122">
        <f t="shared" si="9"/>
        <v>608.33100000000002</v>
      </c>
      <c r="AW9" s="122">
        <f t="shared" si="9"/>
        <v>1520.623</v>
      </c>
      <c r="AX9" s="122">
        <f t="shared" si="9"/>
        <v>3109.6549999999997</v>
      </c>
      <c r="AY9" s="122">
        <f t="shared" si="9"/>
        <v>4208.963999999999</v>
      </c>
      <c r="AZ9" s="122">
        <f>SUM(AZ10:AZ16)</f>
        <v>2851.1820000000007</v>
      </c>
      <c r="BA9" s="122">
        <f>SUM(BA10:BA16)</f>
        <v>2913.373</v>
      </c>
    </row>
    <row r="10" spans="2:53" ht="14.65" customHeight="1">
      <c r="B10" s="30" t="s">
        <v>299</v>
      </c>
      <c r="E10" s="29">
        <v>3.6930000000000001</v>
      </c>
      <c r="F10" s="29">
        <v>6.3840000000000003</v>
      </c>
      <c r="G10" s="29">
        <v>17.379000000000001</v>
      </c>
      <c r="H10" s="29">
        <v>27.478000000000002</v>
      </c>
      <c r="I10" s="29">
        <v>29.47</v>
      </c>
      <c r="J10" s="29">
        <v>61.884</v>
      </c>
      <c r="K10" s="29">
        <v>63.305</v>
      </c>
      <c r="L10" s="29">
        <v>95.173000000000002</v>
      </c>
      <c r="M10" s="29">
        <v>88.262</v>
      </c>
      <c r="N10" s="29">
        <v>49.139000000000003</v>
      </c>
      <c r="O10" s="29">
        <v>70.055000000000007</v>
      </c>
      <c r="P10" s="29">
        <v>67.010000000000005</v>
      </c>
      <c r="Q10" s="29">
        <v>104.955</v>
      </c>
      <c r="R10" s="29">
        <v>83.119</v>
      </c>
      <c r="S10" s="29">
        <v>70.022999999999996</v>
      </c>
      <c r="T10" s="29">
        <v>69.19</v>
      </c>
      <c r="U10" s="29">
        <v>78.697999999999993</v>
      </c>
      <c r="V10" s="29">
        <v>87.534000000000006</v>
      </c>
      <c r="W10" s="29">
        <v>80.206000000000003</v>
      </c>
      <c r="X10" s="29">
        <v>84.814999999999998</v>
      </c>
      <c r="Y10" s="29">
        <v>73.712000000000003</v>
      </c>
      <c r="Z10" s="29">
        <v>104.806</v>
      </c>
      <c r="AA10" s="29">
        <v>194.98599999999999</v>
      </c>
      <c r="AB10" s="29">
        <v>219.251</v>
      </c>
      <c r="AC10" s="29">
        <v>217.34399999999999</v>
      </c>
      <c r="AD10" s="29">
        <v>195.761</v>
      </c>
      <c r="AE10" s="29">
        <v>235.18</v>
      </c>
      <c r="AF10" s="29">
        <v>236.73400000000001</v>
      </c>
      <c r="AG10" s="29">
        <v>251.042</v>
      </c>
      <c r="AH10" s="29">
        <v>174.48500000000001</v>
      </c>
      <c r="AI10" s="29">
        <v>252.44</v>
      </c>
      <c r="AJ10" s="29">
        <v>395.78699999999998</v>
      </c>
      <c r="AK10" s="29">
        <v>262.31700000000001</v>
      </c>
      <c r="AL10" s="29">
        <v>273.79000000000002</v>
      </c>
      <c r="AM10" s="29">
        <v>334.69600000000003</v>
      </c>
      <c r="AN10" s="29">
        <v>292.524</v>
      </c>
      <c r="AO10" s="29">
        <v>333.01600000000002</v>
      </c>
      <c r="AP10" s="29">
        <v>391.98700000000002</v>
      </c>
      <c r="AR10" s="29">
        <f t="shared" ref="AR10:AR16" si="10">H10</f>
        <v>27.478000000000002</v>
      </c>
      <c r="AS10" s="29">
        <f t="shared" ref="AS10:AS16" si="11">L10</f>
        <v>95.173000000000002</v>
      </c>
      <c r="AT10" s="29">
        <f t="shared" ref="AT10:AT16" si="12">P10</f>
        <v>67.010000000000005</v>
      </c>
      <c r="AU10" s="29">
        <f t="shared" ref="AU10:AU16" si="13">T10</f>
        <v>69.19</v>
      </c>
      <c r="AV10" s="29">
        <f t="shared" ref="AV10:AV16" si="14">X10</f>
        <v>84.814999999999998</v>
      </c>
      <c r="AW10" s="29">
        <f t="shared" ref="AW10:AW16" si="15">AB10</f>
        <v>219.251</v>
      </c>
      <c r="AX10" s="29">
        <f t="shared" ref="AX10:AX16" si="16">AF10</f>
        <v>236.73400000000001</v>
      </c>
      <c r="AY10" s="29">
        <f t="shared" ref="AY10:AY16" si="17">AJ10</f>
        <v>395.78699999999998</v>
      </c>
      <c r="AZ10" s="29">
        <f>AN10</f>
        <v>292.524</v>
      </c>
      <c r="BA10" s="29">
        <f>AP10</f>
        <v>391.98700000000002</v>
      </c>
    </row>
    <row r="11" spans="2:53" ht="14.65" customHeight="1">
      <c r="B11" s="30" t="s">
        <v>300</v>
      </c>
      <c r="E11" s="29">
        <v>34.206000000000003</v>
      </c>
      <c r="F11" s="29">
        <v>34.029000000000003</v>
      </c>
      <c r="G11" s="29">
        <v>34.085000000000001</v>
      </c>
      <c r="H11" s="29">
        <v>34.351999999999997</v>
      </c>
      <c r="I11" s="29">
        <v>32.536999999999999</v>
      </c>
      <c r="J11" s="29">
        <v>125.051</v>
      </c>
      <c r="K11" s="29">
        <v>65.59</v>
      </c>
      <c r="L11" s="29">
        <v>135.47999999999999</v>
      </c>
      <c r="M11" s="29">
        <v>134.15199999999999</v>
      </c>
      <c r="N11" s="29">
        <v>143.87799999999999</v>
      </c>
      <c r="O11" s="29">
        <v>146.21700000000001</v>
      </c>
      <c r="P11" s="29">
        <v>107.86799999999999</v>
      </c>
      <c r="Q11" s="29">
        <v>132.62299999999999</v>
      </c>
      <c r="R11" s="29">
        <v>188.303</v>
      </c>
      <c r="S11" s="29">
        <v>200.78200000000001</v>
      </c>
      <c r="T11" s="29">
        <v>193.666</v>
      </c>
      <c r="U11" s="29">
        <v>241.45599999999999</v>
      </c>
      <c r="V11" s="29">
        <v>215.423</v>
      </c>
      <c r="W11" s="29">
        <v>242.405</v>
      </c>
      <c r="X11" s="29">
        <v>373.86099999999999</v>
      </c>
      <c r="Y11" s="29">
        <v>385.74</v>
      </c>
      <c r="Z11" s="29">
        <v>298.86200000000002</v>
      </c>
      <c r="AA11" s="29">
        <v>320.99599999999998</v>
      </c>
      <c r="AB11" s="29">
        <v>482.08800000000002</v>
      </c>
      <c r="AC11" s="29">
        <v>561.49099999999999</v>
      </c>
      <c r="AD11" s="29">
        <v>1329.1969999999999</v>
      </c>
      <c r="AE11" s="29">
        <v>1637.6790000000001</v>
      </c>
      <c r="AF11" s="29">
        <v>1724.473</v>
      </c>
      <c r="AG11" s="29">
        <v>1549.3689999999999</v>
      </c>
      <c r="AH11" s="29">
        <v>2142.88</v>
      </c>
      <c r="AI11" s="29">
        <v>3184.7440000000001</v>
      </c>
      <c r="AJ11" s="29">
        <v>3204.0419999999999</v>
      </c>
      <c r="AK11" s="29">
        <v>1672.4159999999999</v>
      </c>
      <c r="AL11" s="29">
        <v>2466.1550000000002</v>
      </c>
      <c r="AM11" s="29">
        <v>1516.105</v>
      </c>
      <c r="AN11" s="29">
        <v>1906.412</v>
      </c>
      <c r="AO11" s="29">
        <v>1272.1010000000001</v>
      </c>
      <c r="AP11" s="29">
        <v>1399.502</v>
      </c>
      <c r="AR11" s="29">
        <f t="shared" si="10"/>
        <v>34.351999999999997</v>
      </c>
      <c r="AS11" s="29">
        <f t="shared" si="11"/>
        <v>135.47999999999999</v>
      </c>
      <c r="AT11" s="29">
        <f t="shared" si="12"/>
        <v>107.86799999999999</v>
      </c>
      <c r="AU11" s="29">
        <f t="shared" si="13"/>
        <v>193.666</v>
      </c>
      <c r="AV11" s="29">
        <f t="shared" si="14"/>
        <v>373.86099999999999</v>
      </c>
      <c r="AW11" s="29">
        <f t="shared" si="15"/>
        <v>482.08800000000002</v>
      </c>
      <c r="AX11" s="29">
        <f t="shared" si="16"/>
        <v>1724.473</v>
      </c>
      <c r="AY11" s="29">
        <f t="shared" si="17"/>
        <v>3204.0419999999999</v>
      </c>
      <c r="AZ11" s="29">
        <f t="shared" ref="AZ11:AZ24" si="18">AN11</f>
        <v>1906.412</v>
      </c>
      <c r="BA11" s="29">
        <f t="shared" ref="BA11:BA24" si="19">AP11</f>
        <v>1399.502</v>
      </c>
    </row>
    <row r="12" spans="2:53" ht="14.65" customHeight="1">
      <c r="B12" s="30" t="s">
        <v>301</v>
      </c>
      <c r="E12" s="29">
        <v>3.306</v>
      </c>
      <c r="F12" s="29">
        <v>4.375</v>
      </c>
      <c r="G12" s="29">
        <v>4.601</v>
      </c>
      <c r="H12" s="29">
        <v>5.5380000000000003</v>
      </c>
      <c r="I12" s="29">
        <v>6.194</v>
      </c>
      <c r="J12" s="29">
        <v>10.569000000000001</v>
      </c>
      <c r="K12" s="29">
        <v>12.244</v>
      </c>
      <c r="L12" s="29">
        <v>24.949000000000002</v>
      </c>
      <c r="M12" s="29">
        <v>26.603999999999999</v>
      </c>
      <c r="N12" s="29">
        <v>33.582000000000001</v>
      </c>
      <c r="O12" s="29">
        <v>36.250999999999998</v>
      </c>
      <c r="P12" s="29">
        <v>22.039000000000001</v>
      </c>
      <c r="Q12" s="29">
        <v>25.143999999999998</v>
      </c>
      <c r="R12" s="29">
        <v>20.584</v>
      </c>
      <c r="S12" s="29">
        <v>31.108000000000001</v>
      </c>
      <c r="T12" s="29">
        <v>38.725999999999999</v>
      </c>
      <c r="U12" s="29">
        <v>47.942</v>
      </c>
      <c r="V12" s="29">
        <v>41.597999999999999</v>
      </c>
      <c r="W12" s="29">
        <v>41.052</v>
      </c>
      <c r="X12" s="29">
        <v>44.536999999999999</v>
      </c>
      <c r="Y12" s="29">
        <v>37.439</v>
      </c>
      <c r="Z12" s="29">
        <v>42.069000000000003</v>
      </c>
      <c r="AA12" s="29">
        <v>55.253</v>
      </c>
      <c r="AB12" s="29">
        <v>62.372999999999998</v>
      </c>
      <c r="AC12" s="29">
        <v>63.508000000000003</v>
      </c>
      <c r="AD12" s="29">
        <v>66.393000000000001</v>
      </c>
      <c r="AE12" s="29">
        <v>86.738</v>
      </c>
      <c r="AF12" s="29">
        <v>102.535</v>
      </c>
      <c r="AG12" s="29">
        <v>89.111000000000004</v>
      </c>
      <c r="AH12" s="29">
        <v>94.021000000000001</v>
      </c>
      <c r="AI12" s="29">
        <v>119.83799999999999</v>
      </c>
      <c r="AJ12" s="29">
        <v>146.42699999999999</v>
      </c>
      <c r="AK12" s="29">
        <v>109.837</v>
      </c>
      <c r="AL12" s="29">
        <v>127.372</v>
      </c>
      <c r="AM12" s="29">
        <v>163.09200000000001</v>
      </c>
      <c r="AN12" s="29">
        <v>214.10300000000001</v>
      </c>
      <c r="AO12" s="29">
        <v>153.083</v>
      </c>
      <c r="AP12" s="29">
        <v>167.767</v>
      </c>
      <c r="AR12" s="29">
        <f t="shared" si="10"/>
        <v>5.5380000000000003</v>
      </c>
      <c r="AS12" s="29">
        <f t="shared" si="11"/>
        <v>24.949000000000002</v>
      </c>
      <c r="AT12" s="29">
        <f t="shared" si="12"/>
        <v>22.039000000000001</v>
      </c>
      <c r="AU12" s="29">
        <f t="shared" si="13"/>
        <v>38.725999999999999</v>
      </c>
      <c r="AV12" s="29">
        <f t="shared" si="14"/>
        <v>44.536999999999999</v>
      </c>
      <c r="AW12" s="29">
        <f t="shared" si="15"/>
        <v>62.372999999999998</v>
      </c>
      <c r="AX12" s="29">
        <f t="shared" si="16"/>
        <v>102.535</v>
      </c>
      <c r="AY12" s="29">
        <f t="shared" si="17"/>
        <v>146.42699999999999</v>
      </c>
      <c r="AZ12" s="29">
        <f t="shared" si="18"/>
        <v>214.10300000000001</v>
      </c>
      <c r="BA12" s="29">
        <f t="shared" si="19"/>
        <v>167.767</v>
      </c>
    </row>
    <row r="13" spans="2:53" ht="14.65" customHeight="1">
      <c r="B13" s="30" t="s">
        <v>302</v>
      </c>
      <c r="E13" s="29">
        <v>0</v>
      </c>
      <c r="F13" s="29">
        <v>0</v>
      </c>
      <c r="G13" s="29">
        <v>0</v>
      </c>
      <c r="H13" s="29">
        <v>0</v>
      </c>
      <c r="I13" s="29">
        <v>0</v>
      </c>
      <c r="J13" s="29">
        <v>0</v>
      </c>
      <c r="K13" s="29">
        <v>0</v>
      </c>
      <c r="L13" s="29">
        <v>0</v>
      </c>
      <c r="M13" s="29">
        <v>0</v>
      </c>
      <c r="N13" s="29">
        <v>0</v>
      </c>
      <c r="O13" s="29">
        <v>0</v>
      </c>
      <c r="P13" s="29">
        <v>0</v>
      </c>
      <c r="Q13" s="29">
        <v>0</v>
      </c>
      <c r="R13" s="29">
        <v>4.5629999999999997</v>
      </c>
      <c r="S13" s="29">
        <v>4.5960000000000001</v>
      </c>
      <c r="T13" s="29">
        <v>4.9340000000000002</v>
      </c>
      <c r="U13" s="29">
        <v>5.5449999999999999</v>
      </c>
      <c r="V13" s="29">
        <v>5.556</v>
      </c>
      <c r="W13" s="29">
        <v>7.601</v>
      </c>
      <c r="X13" s="29">
        <v>20.056999999999999</v>
      </c>
      <c r="Y13" s="29">
        <v>20.806000000000001</v>
      </c>
      <c r="Z13" s="29">
        <v>16.141999999999999</v>
      </c>
      <c r="AA13" s="29">
        <v>16.43</v>
      </c>
      <c r="AB13" s="29">
        <v>16.794</v>
      </c>
      <c r="AC13" s="29">
        <v>16.834</v>
      </c>
      <c r="AD13" s="29">
        <v>16.532</v>
      </c>
      <c r="AE13" s="29">
        <v>16.393000000000001</v>
      </c>
      <c r="AF13" s="29">
        <v>17.484999999999999</v>
      </c>
      <c r="AG13" s="29">
        <v>17.533999999999999</v>
      </c>
      <c r="AH13" s="29">
        <v>13.497999999999999</v>
      </c>
      <c r="AI13" s="29">
        <v>12.826000000000001</v>
      </c>
      <c r="AJ13" s="29">
        <v>12.289</v>
      </c>
      <c r="AK13" s="29">
        <v>14.085000000000001</v>
      </c>
      <c r="AL13" s="29">
        <v>14.734999999999999</v>
      </c>
      <c r="AM13" s="29">
        <v>15.513999999999999</v>
      </c>
      <c r="AN13" s="29">
        <v>15.887</v>
      </c>
      <c r="AO13" s="29">
        <v>14.012</v>
      </c>
      <c r="AP13" s="29">
        <v>12.851000000000001</v>
      </c>
      <c r="AR13" s="29">
        <f t="shared" si="10"/>
        <v>0</v>
      </c>
      <c r="AS13" s="29">
        <f t="shared" si="11"/>
        <v>0</v>
      </c>
      <c r="AT13" s="29">
        <f t="shared" si="12"/>
        <v>0</v>
      </c>
      <c r="AU13" s="29">
        <f t="shared" si="13"/>
        <v>4.9340000000000002</v>
      </c>
      <c r="AV13" s="29">
        <f t="shared" si="14"/>
        <v>20.056999999999999</v>
      </c>
      <c r="AW13" s="29">
        <f t="shared" si="15"/>
        <v>16.794</v>
      </c>
      <c r="AX13" s="29">
        <f t="shared" si="16"/>
        <v>17.484999999999999</v>
      </c>
      <c r="AY13" s="29">
        <f t="shared" si="17"/>
        <v>12.289</v>
      </c>
      <c r="AZ13" s="29">
        <f t="shared" si="18"/>
        <v>15.887</v>
      </c>
      <c r="BA13" s="29">
        <f t="shared" si="19"/>
        <v>12.851000000000001</v>
      </c>
    </row>
    <row r="14" spans="2:53" ht="14.65" customHeight="1">
      <c r="B14" s="30" t="s">
        <v>295</v>
      </c>
      <c r="E14" s="29">
        <v>0</v>
      </c>
      <c r="F14" s="29">
        <v>0</v>
      </c>
      <c r="G14" s="29">
        <v>0</v>
      </c>
      <c r="H14" s="29">
        <v>0</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591.84799999999996</v>
      </c>
      <c r="AC14" s="29">
        <v>718.91499999999996</v>
      </c>
      <c r="AD14" s="29">
        <v>779.80899999999997</v>
      </c>
      <c r="AE14" s="29">
        <v>818.49</v>
      </c>
      <c r="AF14" s="29">
        <v>949.54200000000003</v>
      </c>
      <c r="AG14" s="29">
        <v>828.81100000000004</v>
      </c>
      <c r="AH14" s="29">
        <v>788.35199999999998</v>
      </c>
      <c r="AI14" s="29">
        <v>796.91</v>
      </c>
      <c r="AJ14" s="29">
        <v>339.77100000000002</v>
      </c>
      <c r="AK14" s="29">
        <v>262.67899999999997</v>
      </c>
      <c r="AL14" s="29">
        <v>197.09</v>
      </c>
      <c r="AM14" s="29">
        <v>650.25800000000004</v>
      </c>
      <c r="AN14" s="29">
        <v>276.25900000000001</v>
      </c>
      <c r="AO14" s="29">
        <v>909.30499999999995</v>
      </c>
      <c r="AP14" s="29">
        <v>749.37</v>
      </c>
      <c r="AR14" s="29">
        <f t="shared" si="10"/>
        <v>0</v>
      </c>
      <c r="AS14" s="29">
        <f t="shared" si="11"/>
        <v>0</v>
      </c>
      <c r="AT14" s="29">
        <f t="shared" si="12"/>
        <v>0</v>
      </c>
      <c r="AU14" s="29">
        <f t="shared" si="13"/>
        <v>0</v>
      </c>
      <c r="AV14" s="29">
        <f t="shared" si="14"/>
        <v>0</v>
      </c>
      <c r="AW14" s="29">
        <f t="shared" si="15"/>
        <v>591.84799999999996</v>
      </c>
      <c r="AX14" s="29">
        <f t="shared" si="16"/>
        <v>949.54200000000003</v>
      </c>
      <c r="AY14" s="29">
        <f t="shared" si="17"/>
        <v>339.77100000000002</v>
      </c>
      <c r="AZ14" s="29">
        <f t="shared" si="18"/>
        <v>276.25900000000001</v>
      </c>
      <c r="BA14" s="29">
        <f t="shared" si="19"/>
        <v>749.37</v>
      </c>
    </row>
    <row r="15" spans="2:53" ht="14.65" customHeight="1">
      <c r="B15" s="30" t="s">
        <v>303</v>
      </c>
      <c r="E15" s="29">
        <v>0</v>
      </c>
      <c r="F15" s="29">
        <v>0</v>
      </c>
      <c r="G15" s="29">
        <v>0</v>
      </c>
      <c r="H15" s="29">
        <v>0</v>
      </c>
      <c r="I15" s="29">
        <v>0</v>
      </c>
      <c r="J15" s="29">
        <v>0</v>
      </c>
      <c r="K15" s="29">
        <v>0</v>
      </c>
      <c r="L15" s="29">
        <v>0</v>
      </c>
      <c r="M15" s="29">
        <v>0</v>
      </c>
      <c r="N15" s="29">
        <v>0</v>
      </c>
      <c r="O15" s="29">
        <v>0</v>
      </c>
      <c r="P15" s="29">
        <v>0</v>
      </c>
      <c r="Q15" s="29">
        <v>0</v>
      </c>
      <c r="R15" s="29">
        <v>28.268999999999998</v>
      </c>
      <c r="S15" s="29">
        <v>188.96600000000001</v>
      </c>
      <c r="T15" s="29">
        <v>1.204</v>
      </c>
      <c r="U15" s="29">
        <v>1.663</v>
      </c>
      <c r="V15" s="29">
        <v>23.17</v>
      </c>
      <c r="W15" s="29">
        <v>17.771000000000001</v>
      </c>
      <c r="X15" s="29">
        <v>18.542999999999999</v>
      </c>
      <c r="Y15" s="29">
        <v>19.428999999999998</v>
      </c>
      <c r="Z15" s="29">
        <v>127.782</v>
      </c>
      <c r="AA15" s="29">
        <v>83.037999999999997</v>
      </c>
      <c r="AB15" s="29">
        <v>88.204999999999998</v>
      </c>
      <c r="AC15" s="29">
        <v>92.506</v>
      </c>
      <c r="AD15" s="29">
        <v>53.436</v>
      </c>
      <c r="AE15" s="29">
        <v>55.469000000000001</v>
      </c>
      <c r="AF15" s="29">
        <v>65.161999999999992</v>
      </c>
      <c r="AG15" s="29">
        <v>69.614000000000004</v>
      </c>
      <c r="AH15" s="29">
        <v>66.036000000000001</v>
      </c>
      <c r="AI15" s="29">
        <v>69.811999999999998</v>
      </c>
      <c r="AJ15" s="29">
        <v>73.248000000000005</v>
      </c>
      <c r="AK15" s="29">
        <v>128.006</v>
      </c>
      <c r="AL15" s="29">
        <v>67.978999999999999</v>
      </c>
      <c r="AM15" s="29">
        <v>70.311000000000007</v>
      </c>
      <c r="AN15" s="29">
        <v>78.396000000000001</v>
      </c>
      <c r="AO15" s="29">
        <v>5.9139999999999997</v>
      </c>
      <c r="AP15" s="29">
        <v>6.0259999999999998</v>
      </c>
      <c r="AR15" s="29">
        <f t="shared" si="10"/>
        <v>0</v>
      </c>
      <c r="AS15" s="29">
        <f t="shared" si="11"/>
        <v>0</v>
      </c>
      <c r="AT15" s="29">
        <f t="shared" si="12"/>
        <v>0</v>
      </c>
      <c r="AU15" s="29">
        <f t="shared" si="13"/>
        <v>1.204</v>
      </c>
      <c r="AV15" s="29">
        <f t="shared" si="14"/>
        <v>18.542999999999999</v>
      </c>
      <c r="AW15" s="29">
        <f t="shared" si="15"/>
        <v>88.204999999999998</v>
      </c>
      <c r="AX15" s="29">
        <f t="shared" si="16"/>
        <v>65.161999999999992</v>
      </c>
      <c r="AY15" s="29">
        <f t="shared" si="17"/>
        <v>73.248000000000005</v>
      </c>
      <c r="AZ15" s="29">
        <f t="shared" si="18"/>
        <v>78.396000000000001</v>
      </c>
      <c r="BA15" s="29">
        <f t="shared" si="19"/>
        <v>6.0259999999999998</v>
      </c>
    </row>
    <row r="16" spans="2:53" ht="14.65" customHeight="1">
      <c r="B16" s="30" t="s">
        <v>291</v>
      </c>
      <c r="E16" s="29">
        <v>18.074999999999999</v>
      </c>
      <c r="F16" s="29">
        <v>18.204999999999998</v>
      </c>
      <c r="G16" s="29">
        <v>22.768000000000001</v>
      </c>
      <c r="H16" s="29">
        <v>34.058</v>
      </c>
      <c r="I16" s="29">
        <v>31.975999999999999</v>
      </c>
      <c r="J16" s="29">
        <v>34.110999999999997</v>
      </c>
      <c r="K16" s="29">
        <v>43.140999999999998</v>
      </c>
      <c r="L16" s="29">
        <v>63.499000000000002</v>
      </c>
      <c r="M16" s="29">
        <v>60.107999999999997</v>
      </c>
      <c r="N16" s="29">
        <v>26.885000000000002</v>
      </c>
      <c r="O16" s="29">
        <v>11.794</v>
      </c>
      <c r="P16" s="29">
        <v>14.641999999999999</v>
      </c>
      <c r="Q16" s="29">
        <v>16.43</v>
      </c>
      <c r="R16" s="29">
        <v>18.734000000000002</v>
      </c>
      <c r="S16" s="29">
        <v>17.649000000000001</v>
      </c>
      <c r="T16" s="29">
        <v>27.103000000000002</v>
      </c>
      <c r="U16" s="29">
        <v>29.106000000000002</v>
      </c>
      <c r="V16" s="29">
        <v>22.577000000000002</v>
      </c>
      <c r="W16" s="29">
        <v>19.812999999999999</v>
      </c>
      <c r="X16" s="29">
        <v>66.518000000000001</v>
      </c>
      <c r="Y16" s="29">
        <v>59.688000000000002</v>
      </c>
      <c r="Z16" s="29">
        <v>57.261000000000003</v>
      </c>
      <c r="AA16" s="29">
        <v>38.707999999999998</v>
      </c>
      <c r="AB16" s="29">
        <v>60.064</v>
      </c>
      <c r="AC16" s="29">
        <v>96.100999999999999</v>
      </c>
      <c r="AD16" s="29">
        <v>29.556000000000001</v>
      </c>
      <c r="AE16" s="29">
        <v>10.026999999999999</v>
      </c>
      <c r="AF16" s="29">
        <v>13.724</v>
      </c>
      <c r="AG16" s="29">
        <v>9.4109999999999996</v>
      </c>
      <c r="AH16" s="29">
        <v>9.4169999999999998</v>
      </c>
      <c r="AI16" s="29">
        <v>26.373000000000001</v>
      </c>
      <c r="AJ16" s="29">
        <v>37.4</v>
      </c>
      <c r="AK16" s="29">
        <v>66.239000000000004</v>
      </c>
      <c r="AL16" s="29">
        <v>63.335999999999999</v>
      </c>
      <c r="AM16" s="29">
        <v>50.567</v>
      </c>
      <c r="AN16" s="29">
        <v>67.600999999999999</v>
      </c>
      <c r="AO16" s="29">
        <v>209.12</v>
      </c>
      <c r="AP16" s="29">
        <v>185.86999999999998</v>
      </c>
      <c r="AR16" s="29">
        <f t="shared" si="10"/>
        <v>34.058</v>
      </c>
      <c r="AS16" s="29">
        <f t="shared" si="11"/>
        <v>63.499000000000002</v>
      </c>
      <c r="AT16" s="29">
        <f t="shared" si="12"/>
        <v>14.641999999999999</v>
      </c>
      <c r="AU16" s="29">
        <f t="shared" si="13"/>
        <v>27.103000000000002</v>
      </c>
      <c r="AV16" s="29">
        <f t="shared" si="14"/>
        <v>66.518000000000001</v>
      </c>
      <c r="AW16" s="29">
        <f t="shared" si="15"/>
        <v>60.064</v>
      </c>
      <c r="AX16" s="29">
        <f t="shared" si="16"/>
        <v>13.724</v>
      </c>
      <c r="AY16" s="29">
        <f t="shared" si="17"/>
        <v>37.4</v>
      </c>
      <c r="AZ16" s="29">
        <f t="shared" si="18"/>
        <v>67.600999999999999</v>
      </c>
      <c r="BA16" s="29">
        <f t="shared" si="19"/>
        <v>185.86999999999998</v>
      </c>
    </row>
    <row r="17" spans="2:53" ht="14.65" customHeight="1">
      <c r="B17" s="47" t="s">
        <v>982</v>
      </c>
      <c r="C17" s="48"/>
      <c r="D17" s="48"/>
      <c r="E17" s="122">
        <f t="shared" ref="E17:AJ17" si="20">SUM(E18:E24)</f>
        <v>328.66699999999997</v>
      </c>
      <c r="F17" s="122">
        <f t="shared" si="20"/>
        <v>323.19</v>
      </c>
      <c r="G17" s="122">
        <f t="shared" si="20"/>
        <v>308.13200000000006</v>
      </c>
      <c r="H17" s="122">
        <f t="shared" si="20"/>
        <v>302.43399999999997</v>
      </c>
      <c r="I17" s="122">
        <f t="shared" si="20"/>
        <v>298.28800000000001</v>
      </c>
      <c r="J17" s="122">
        <f t="shared" si="20"/>
        <v>702.04199999999992</v>
      </c>
      <c r="K17" s="122">
        <f t="shared" si="20"/>
        <v>697.38800000000003</v>
      </c>
      <c r="L17" s="122">
        <f t="shared" si="20"/>
        <v>1776.1550000000002</v>
      </c>
      <c r="M17" s="122">
        <f t="shared" si="20"/>
        <v>1795.913</v>
      </c>
      <c r="N17" s="122">
        <f t="shared" si="20"/>
        <v>1793.1679999999999</v>
      </c>
      <c r="O17" s="122">
        <f t="shared" si="20"/>
        <v>2043.627</v>
      </c>
      <c r="P17" s="122">
        <f t="shared" si="20"/>
        <v>2038.097</v>
      </c>
      <c r="Q17" s="122">
        <f t="shared" si="20"/>
        <v>2420.6779999999999</v>
      </c>
      <c r="R17" s="122">
        <f t="shared" si="20"/>
        <v>4307.473</v>
      </c>
      <c r="S17" s="122">
        <f t="shared" si="20"/>
        <v>4106.5420000000004</v>
      </c>
      <c r="T17" s="122">
        <f t="shared" si="20"/>
        <v>4065.9850000000001</v>
      </c>
      <c r="U17" s="122">
        <f t="shared" si="20"/>
        <v>4515.4909999999991</v>
      </c>
      <c r="V17" s="122">
        <f t="shared" si="20"/>
        <v>4495.0220000000018</v>
      </c>
      <c r="W17" s="122">
        <f t="shared" si="20"/>
        <v>4679.5479999999998</v>
      </c>
      <c r="X17" s="122">
        <f t="shared" si="20"/>
        <v>6130.0330000000004</v>
      </c>
      <c r="Y17" s="122">
        <f t="shared" si="20"/>
        <v>6738.6350000000002</v>
      </c>
      <c r="Z17" s="122">
        <f t="shared" si="20"/>
        <v>5813.0879999999997</v>
      </c>
      <c r="AA17" s="122">
        <f t="shared" si="20"/>
        <v>5698.5400000000009</v>
      </c>
      <c r="AB17" s="122">
        <f t="shared" si="20"/>
        <v>6837.0550000000003</v>
      </c>
      <c r="AC17" s="122">
        <f t="shared" si="20"/>
        <v>7131.9509999999991</v>
      </c>
      <c r="AD17" s="122">
        <f t="shared" si="20"/>
        <v>7912.8490000000011</v>
      </c>
      <c r="AE17" s="122">
        <f t="shared" si="20"/>
        <v>8598.5420000000013</v>
      </c>
      <c r="AF17" s="122">
        <f t="shared" si="20"/>
        <v>8588.5800000000017</v>
      </c>
      <c r="AG17" s="122">
        <f t="shared" si="20"/>
        <v>8923.1490000000013</v>
      </c>
      <c r="AH17" s="122">
        <f t="shared" si="20"/>
        <v>8901.3670000000002</v>
      </c>
      <c r="AI17" s="122">
        <f t="shared" si="20"/>
        <v>8371.58</v>
      </c>
      <c r="AJ17" s="122">
        <f t="shared" si="20"/>
        <v>7607.3189999999995</v>
      </c>
      <c r="AK17" s="122">
        <f t="shared" ref="AK17:AP17" si="21">SUM(AK18:AK24)</f>
        <v>11077.942000000001</v>
      </c>
      <c r="AL17" s="122">
        <f t="shared" si="21"/>
        <v>10767.826000000003</v>
      </c>
      <c r="AM17" s="122">
        <f t="shared" si="21"/>
        <v>11695.071</v>
      </c>
      <c r="AN17" s="122">
        <f t="shared" si="21"/>
        <v>11610.350999999999</v>
      </c>
      <c r="AO17" s="122">
        <f t="shared" si="21"/>
        <v>12260.436000000003</v>
      </c>
      <c r="AP17" s="122">
        <f t="shared" si="21"/>
        <v>11680.178</v>
      </c>
      <c r="AR17" s="122">
        <f>SUM(AR18:AR24)</f>
        <v>302.43399999999997</v>
      </c>
      <c r="AS17" s="122">
        <f t="shared" ref="AS17:AY17" si="22">SUM(AS18:AS24)</f>
        <v>1776.1550000000002</v>
      </c>
      <c r="AT17" s="122">
        <f t="shared" si="22"/>
        <v>2038.097</v>
      </c>
      <c r="AU17" s="122">
        <f t="shared" si="22"/>
        <v>4065.9850000000001</v>
      </c>
      <c r="AV17" s="122">
        <f t="shared" si="22"/>
        <v>6130.0330000000004</v>
      </c>
      <c r="AW17" s="122">
        <f t="shared" si="22"/>
        <v>6837.0550000000003</v>
      </c>
      <c r="AX17" s="122">
        <f t="shared" si="22"/>
        <v>8588.5800000000017</v>
      </c>
      <c r="AY17" s="122">
        <f t="shared" si="22"/>
        <v>7607.3189999999995</v>
      </c>
      <c r="AZ17" s="122">
        <f>SUM(AZ18:AZ24)</f>
        <v>11610.350999999999</v>
      </c>
      <c r="BA17" s="122">
        <f>SUM(BA18:BA24)</f>
        <v>11680.178</v>
      </c>
    </row>
    <row r="18" spans="2:53" ht="14.65" customHeight="1">
      <c r="B18" s="30" t="s">
        <v>304</v>
      </c>
      <c r="E18" s="29">
        <v>20.907</v>
      </c>
      <c r="F18" s="29">
        <v>21.689</v>
      </c>
      <c r="G18" s="29">
        <v>12.05</v>
      </c>
      <c r="H18" s="29">
        <v>11.936999999999999</v>
      </c>
      <c r="I18" s="29">
        <v>12.137</v>
      </c>
      <c r="J18" s="29">
        <v>12.327999999999999</v>
      </c>
      <c r="K18" s="29">
        <v>15.515000000000001</v>
      </c>
      <c r="L18" s="29">
        <v>15.615</v>
      </c>
      <c r="M18" s="29">
        <v>13.805</v>
      </c>
      <c r="N18" s="29">
        <v>12.298999999999999</v>
      </c>
      <c r="O18" s="29">
        <v>12.958</v>
      </c>
      <c r="P18" s="29">
        <v>12.864000000000001</v>
      </c>
      <c r="Q18" s="29">
        <v>33.640999999999998</v>
      </c>
      <c r="R18" s="29">
        <v>62.805</v>
      </c>
      <c r="S18" s="29">
        <v>32.451999999999998</v>
      </c>
      <c r="T18" s="29">
        <v>28.59</v>
      </c>
      <c r="U18" s="29">
        <v>57.99</v>
      </c>
      <c r="V18" s="29">
        <v>97.626999999999995</v>
      </c>
      <c r="W18" s="29">
        <v>85.433999999999997</v>
      </c>
      <c r="X18" s="29">
        <v>214.68199999999999</v>
      </c>
      <c r="Y18" s="29">
        <v>223.34899999999999</v>
      </c>
      <c r="Z18" s="29">
        <v>252.923</v>
      </c>
      <c r="AA18" s="29">
        <v>160.417</v>
      </c>
      <c r="AB18" s="29">
        <v>168.50800000000001</v>
      </c>
      <c r="AC18" s="29">
        <v>204.81200000000001</v>
      </c>
      <c r="AD18" s="29">
        <v>256.07299999999998</v>
      </c>
      <c r="AE18" s="29">
        <v>225.99199999999999</v>
      </c>
      <c r="AF18" s="29">
        <v>179.523</v>
      </c>
      <c r="AG18" s="29">
        <v>206.429</v>
      </c>
      <c r="AH18" s="29">
        <v>253.65299999999999</v>
      </c>
      <c r="AI18" s="29">
        <v>217.02099999999999</v>
      </c>
      <c r="AJ18" s="29">
        <v>98.21</v>
      </c>
      <c r="AK18" s="29">
        <v>86.635999999999996</v>
      </c>
      <c r="AL18" s="29">
        <v>120.351</v>
      </c>
      <c r="AM18" s="29">
        <v>96.052000000000007</v>
      </c>
      <c r="AN18" s="29">
        <v>0</v>
      </c>
      <c r="AO18" s="29">
        <v>0</v>
      </c>
      <c r="AP18" s="29">
        <v>0</v>
      </c>
      <c r="AR18" s="29">
        <f t="shared" ref="AR18:AR24" si="23">H18</f>
        <v>11.936999999999999</v>
      </c>
      <c r="AS18" s="29">
        <f t="shared" ref="AS18:AS24" si="24">L18</f>
        <v>15.615</v>
      </c>
      <c r="AT18" s="29">
        <f t="shared" ref="AT18:AT24" si="25">P18</f>
        <v>12.864000000000001</v>
      </c>
      <c r="AU18" s="29">
        <f t="shared" ref="AU18:AU24" si="26">T18</f>
        <v>28.59</v>
      </c>
      <c r="AV18" s="29">
        <f t="shared" ref="AV18:AV24" si="27">X18</f>
        <v>214.68199999999999</v>
      </c>
      <c r="AW18" s="29">
        <f t="shared" ref="AW18:AW24" si="28">AB18</f>
        <v>168.50800000000001</v>
      </c>
      <c r="AX18" s="29">
        <f t="shared" ref="AX18:AX24" si="29">AF18</f>
        <v>179.523</v>
      </c>
      <c r="AY18" s="29">
        <f t="shared" ref="AY18:AY24" si="30">AJ18</f>
        <v>98.21</v>
      </c>
      <c r="AZ18" s="29">
        <f t="shared" si="18"/>
        <v>0</v>
      </c>
      <c r="BA18" s="29">
        <f t="shared" si="19"/>
        <v>0</v>
      </c>
    </row>
    <row r="19" spans="2:53" ht="14.65" customHeight="1">
      <c r="B19" s="30" t="s">
        <v>300</v>
      </c>
      <c r="E19" s="29">
        <v>301.52199999999999</v>
      </c>
      <c r="F19" s="29">
        <v>295.214</v>
      </c>
      <c r="G19" s="29">
        <v>288.70800000000003</v>
      </c>
      <c r="H19" s="29">
        <v>281.95499999999998</v>
      </c>
      <c r="I19" s="29">
        <v>277.06799999999998</v>
      </c>
      <c r="J19" s="29">
        <v>678.71699999999998</v>
      </c>
      <c r="K19" s="29">
        <v>669.93799999999999</v>
      </c>
      <c r="L19" s="29">
        <v>1747.249</v>
      </c>
      <c r="M19" s="29">
        <v>1768.5250000000001</v>
      </c>
      <c r="N19" s="29">
        <v>1766.8340000000001</v>
      </c>
      <c r="O19" s="29">
        <v>2015.154</v>
      </c>
      <c r="P19" s="29">
        <v>2001.1420000000001</v>
      </c>
      <c r="Q19" s="29">
        <v>2301.16</v>
      </c>
      <c r="R19" s="29">
        <v>3819.4290000000001</v>
      </c>
      <c r="S19" s="29">
        <v>3800.05</v>
      </c>
      <c r="T19" s="29">
        <v>3757.2179999999998</v>
      </c>
      <c r="U19" s="29">
        <v>4174.09</v>
      </c>
      <c r="V19" s="29">
        <v>4130.6980000000003</v>
      </c>
      <c r="W19" s="29">
        <v>4308.2520000000004</v>
      </c>
      <c r="X19" s="29">
        <v>5522.9930000000004</v>
      </c>
      <c r="Y19" s="29">
        <v>6118.335</v>
      </c>
      <c r="Z19" s="29">
        <v>5363.9719999999998</v>
      </c>
      <c r="AA19" s="29">
        <v>5342.1170000000002</v>
      </c>
      <c r="AB19" s="29">
        <v>5556.3450000000003</v>
      </c>
      <c r="AC19" s="29">
        <v>5523.3850000000002</v>
      </c>
      <c r="AD19" s="29">
        <v>5818.2790000000005</v>
      </c>
      <c r="AE19" s="29">
        <v>6433.73</v>
      </c>
      <c r="AF19" s="29">
        <v>6651.5309999999999</v>
      </c>
      <c r="AG19" s="29">
        <v>7018.81</v>
      </c>
      <c r="AH19" s="29">
        <v>6752.6379999999999</v>
      </c>
      <c r="AI19" s="29">
        <v>6072.2669999999998</v>
      </c>
      <c r="AJ19" s="29">
        <v>6548.5029999999997</v>
      </c>
      <c r="AK19" s="29">
        <v>9428.9</v>
      </c>
      <c r="AL19" s="29">
        <v>9076.6980000000003</v>
      </c>
      <c r="AM19" s="29">
        <v>9988.0349999999999</v>
      </c>
      <c r="AN19" s="29">
        <v>9829.7369999999992</v>
      </c>
      <c r="AO19" s="29">
        <v>10350.121999999999</v>
      </c>
      <c r="AP19" s="29">
        <v>9832.9259999999995</v>
      </c>
      <c r="AR19" s="29">
        <f t="shared" si="23"/>
        <v>281.95499999999998</v>
      </c>
      <c r="AS19" s="29">
        <f t="shared" si="24"/>
        <v>1747.249</v>
      </c>
      <c r="AT19" s="29">
        <f t="shared" si="25"/>
        <v>2001.1420000000001</v>
      </c>
      <c r="AU19" s="29">
        <f t="shared" si="26"/>
        <v>3757.2179999999998</v>
      </c>
      <c r="AV19" s="29">
        <f t="shared" si="27"/>
        <v>5522.9930000000004</v>
      </c>
      <c r="AW19" s="29">
        <f t="shared" si="28"/>
        <v>5556.3450000000003</v>
      </c>
      <c r="AX19" s="29">
        <f t="shared" si="29"/>
        <v>6651.5309999999999</v>
      </c>
      <c r="AY19" s="29">
        <f t="shared" si="30"/>
        <v>6548.5029999999997</v>
      </c>
      <c r="AZ19" s="29">
        <f t="shared" si="18"/>
        <v>9829.7369999999992</v>
      </c>
      <c r="BA19" s="29">
        <f t="shared" si="19"/>
        <v>9832.9259999999995</v>
      </c>
    </row>
    <row r="20" spans="2:53" ht="14.65" customHeight="1">
      <c r="B20" s="30" t="s">
        <v>302</v>
      </c>
      <c r="E20" s="29">
        <v>0</v>
      </c>
      <c r="F20" s="29">
        <v>0</v>
      </c>
      <c r="G20" s="29">
        <v>0</v>
      </c>
      <c r="H20" s="29">
        <v>0</v>
      </c>
      <c r="I20" s="29">
        <v>0</v>
      </c>
      <c r="J20" s="29">
        <v>0</v>
      </c>
      <c r="K20" s="29">
        <v>0</v>
      </c>
      <c r="L20" s="29">
        <v>0</v>
      </c>
      <c r="M20" s="29">
        <v>0</v>
      </c>
      <c r="N20" s="29">
        <v>0</v>
      </c>
      <c r="O20" s="29">
        <v>0</v>
      </c>
      <c r="P20" s="29">
        <v>0</v>
      </c>
      <c r="Q20" s="29">
        <v>66.149000000000001</v>
      </c>
      <c r="R20" s="29">
        <v>61.061</v>
      </c>
      <c r="S20" s="29">
        <v>61.104999999999997</v>
      </c>
      <c r="T20" s="29">
        <v>48.19</v>
      </c>
      <c r="U20" s="29">
        <v>53.378</v>
      </c>
      <c r="V20" s="29">
        <v>53.359000000000002</v>
      </c>
      <c r="W20" s="29">
        <v>66.933000000000007</v>
      </c>
      <c r="X20" s="29">
        <v>105.33</v>
      </c>
      <c r="Y20" s="29">
        <v>104.09399999999999</v>
      </c>
      <c r="Z20" s="29">
        <v>107.74299999999999</v>
      </c>
      <c r="AA20" s="29">
        <v>106.53700000000001</v>
      </c>
      <c r="AB20" s="29">
        <v>105.215</v>
      </c>
      <c r="AC20" s="29">
        <v>104.137</v>
      </c>
      <c r="AD20" s="29">
        <v>103.137</v>
      </c>
      <c r="AE20" s="29">
        <v>101.901</v>
      </c>
      <c r="AF20" s="29">
        <v>101.66</v>
      </c>
      <c r="AG20" s="29">
        <v>100.166</v>
      </c>
      <c r="AH20" s="29">
        <v>141.27600000000001</v>
      </c>
      <c r="AI20" s="29">
        <v>156.71199999999999</v>
      </c>
      <c r="AJ20" s="29">
        <v>173.62899999999999</v>
      </c>
      <c r="AK20" s="29">
        <v>205.16800000000001</v>
      </c>
      <c r="AL20" s="29">
        <v>206.08799999999999</v>
      </c>
      <c r="AM20" s="29">
        <v>205.82300000000001</v>
      </c>
      <c r="AN20" s="29">
        <v>351.71199999999999</v>
      </c>
      <c r="AO20" s="29">
        <v>346.68299999999999</v>
      </c>
      <c r="AP20" s="29">
        <v>338.75700000000001</v>
      </c>
      <c r="AR20" s="29">
        <f t="shared" si="23"/>
        <v>0</v>
      </c>
      <c r="AS20" s="29">
        <f t="shared" si="24"/>
        <v>0</v>
      </c>
      <c r="AT20" s="29">
        <f t="shared" si="25"/>
        <v>0</v>
      </c>
      <c r="AU20" s="29">
        <f t="shared" si="26"/>
        <v>48.19</v>
      </c>
      <c r="AV20" s="29">
        <f t="shared" si="27"/>
        <v>105.33</v>
      </c>
      <c r="AW20" s="29">
        <f t="shared" si="28"/>
        <v>105.215</v>
      </c>
      <c r="AX20" s="29">
        <f t="shared" si="29"/>
        <v>101.66</v>
      </c>
      <c r="AY20" s="29">
        <f t="shared" si="30"/>
        <v>173.62899999999999</v>
      </c>
      <c r="AZ20" s="29">
        <f t="shared" si="18"/>
        <v>351.71199999999999</v>
      </c>
      <c r="BA20" s="29">
        <f t="shared" si="19"/>
        <v>338.75700000000001</v>
      </c>
    </row>
    <row r="21" spans="2:53" ht="14.65" customHeight="1">
      <c r="B21" s="30" t="s">
        <v>305</v>
      </c>
      <c r="E21" s="29">
        <v>6.2380000000000004</v>
      </c>
      <c r="F21" s="29">
        <v>6.2869999999999999</v>
      </c>
      <c r="G21" s="29">
        <v>7.3739999999999997</v>
      </c>
      <c r="H21" s="29">
        <v>8.5419999999999998</v>
      </c>
      <c r="I21" s="29">
        <v>9.0830000000000002</v>
      </c>
      <c r="J21" s="29">
        <v>10.113</v>
      </c>
      <c r="K21" s="29">
        <v>11.086</v>
      </c>
      <c r="L21" s="29">
        <v>12.064</v>
      </c>
      <c r="M21" s="29">
        <v>12.387</v>
      </c>
      <c r="N21" s="29">
        <v>12.387</v>
      </c>
      <c r="O21" s="29">
        <v>12.387</v>
      </c>
      <c r="P21" s="29">
        <v>20.907</v>
      </c>
      <c r="Q21" s="29">
        <v>17.09</v>
      </c>
      <c r="R21" s="29">
        <v>18.786000000000001</v>
      </c>
      <c r="S21" s="29">
        <v>20.945</v>
      </c>
      <c r="T21" s="29">
        <v>32.988</v>
      </c>
      <c r="U21" s="29">
        <v>24.82</v>
      </c>
      <c r="V21" s="29">
        <v>23.206</v>
      </c>
      <c r="W21" s="29">
        <v>22.864999999999998</v>
      </c>
      <c r="X21" s="29">
        <v>62.021999999999998</v>
      </c>
      <c r="Y21" s="29">
        <v>62.113</v>
      </c>
      <c r="Z21" s="29">
        <v>64.34</v>
      </c>
      <c r="AA21" s="29">
        <v>69.435000000000002</v>
      </c>
      <c r="AB21" s="29">
        <v>63.832000000000001</v>
      </c>
      <c r="AC21" s="29">
        <v>65.602000000000004</v>
      </c>
      <c r="AD21" s="29">
        <v>62.234000000000002</v>
      </c>
      <c r="AE21" s="29">
        <v>68.777000000000001</v>
      </c>
      <c r="AF21" s="29">
        <v>54.947000000000003</v>
      </c>
      <c r="AG21" s="29">
        <v>54.273000000000003</v>
      </c>
      <c r="AH21" s="29">
        <v>57.36</v>
      </c>
      <c r="AI21" s="29">
        <v>69.879000000000005</v>
      </c>
      <c r="AJ21" s="29">
        <v>73.766000000000005</v>
      </c>
      <c r="AK21" s="29">
        <v>544.93600000000004</v>
      </c>
      <c r="AL21" s="29">
        <v>544.65499999999997</v>
      </c>
      <c r="AM21" s="29">
        <v>542.34699999999998</v>
      </c>
      <c r="AN21" s="29">
        <v>539.55799999999999</v>
      </c>
      <c r="AO21" s="29">
        <v>529.16499999999996</v>
      </c>
      <c r="AP21" s="29">
        <v>528.83699999999999</v>
      </c>
      <c r="AR21" s="29">
        <f t="shared" si="23"/>
        <v>8.5419999999999998</v>
      </c>
      <c r="AS21" s="29">
        <f t="shared" si="24"/>
        <v>12.064</v>
      </c>
      <c r="AT21" s="29">
        <f t="shared" si="25"/>
        <v>20.907</v>
      </c>
      <c r="AU21" s="29">
        <f t="shared" si="26"/>
        <v>32.988</v>
      </c>
      <c r="AV21" s="29">
        <f t="shared" si="27"/>
        <v>62.021999999999998</v>
      </c>
      <c r="AW21" s="29">
        <f t="shared" si="28"/>
        <v>63.832000000000001</v>
      </c>
      <c r="AX21" s="29">
        <f t="shared" si="29"/>
        <v>54.947000000000003</v>
      </c>
      <c r="AY21" s="29">
        <f t="shared" si="30"/>
        <v>73.766000000000005</v>
      </c>
      <c r="AZ21" s="29">
        <f t="shared" si="18"/>
        <v>539.55799999999999</v>
      </c>
      <c r="BA21" s="29">
        <f t="shared" si="19"/>
        <v>528.83699999999999</v>
      </c>
    </row>
    <row r="22" spans="2:53" ht="14.65" customHeight="1">
      <c r="B22" s="30" t="s">
        <v>295</v>
      </c>
      <c r="E22" s="29">
        <v>0</v>
      </c>
      <c r="F22" s="29">
        <v>0</v>
      </c>
      <c r="G22" s="29">
        <v>0</v>
      </c>
      <c r="H22" s="29">
        <v>0</v>
      </c>
      <c r="I22" s="29">
        <v>0</v>
      </c>
      <c r="J22" s="29">
        <v>0</v>
      </c>
      <c r="K22" s="29">
        <v>0</v>
      </c>
      <c r="L22" s="29">
        <v>0</v>
      </c>
      <c r="M22" s="29">
        <v>0</v>
      </c>
      <c r="N22" s="29">
        <v>0</v>
      </c>
      <c r="O22" s="29">
        <v>0</v>
      </c>
      <c r="P22" s="29">
        <v>0</v>
      </c>
      <c r="Q22" s="29">
        <v>0</v>
      </c>
      <c r="R22" s="29">
        <v>0</v>
      </c>
      <c r="S22" s="29">
        <v>0</v>
      </c>
      <c r="T22" s="29">
        <v>0</v>
      </c>
      <c r="U22" s="29">
        <v>0</v>
      </c>
      <c r="V22" s="29">
        <v>0</v>
      </c>
      <c r="W22" s="29">
        <v>0</v>
      </c>
      <c r="X22" s="29">
        <v>0</v>
      </c>
      <c r="Y22" s="29">
        <v>0</v>
      </c>
      <c r="Z22" s="29">
        <v>0</v>
      </c>
      <c r="AA22" s="29">
        <v>0</v>
      </c>
      <c r="AB22" s="29">
        <v>928.33299999999997</v>
      </c>
      <c r="AC22" s="29">
        <v>1126.596</v>
      </c>
      <c r="AD22" s="29">
        <v>1325.25</v>
      </c>
      <c r="AE22" s="29">
        <v>1411.046</v>
      </c>
      <c r="AF22" s="29">
        <v>1394.0630000000001</v>
      </c>
      <c r="AG22" s="29">
        <v>1388.69</v>
      </c>
      <c r="AH22" s="29">
        <v>1430.5360000000001</v>
      </c>
      <c r="AI22" s="29">
        <v>1474.7460000000001</v>
      </c>
      <c r="AJ22" s="29">
        <v>278.30399999999997</v>
      </c>
      <c r="AK22" s="29">
        <v>238.04</v>
      </c>
      <c r="AL22" s="29">
        <v>220.15600000000001</v>
      </c>
      <c r="AM22" s="29">
        <v>256.93099999999998</v>
      </c>
      <c r="AN22" s="29">
        <v>158.31299999999999</v>
      </c>
      <c r="AO22" s="29">
        <v>384.78</v>
      </c>
      <c r="AP22" s="29">
        <v>338.28100000000001</v>
      </c>
      <c r="AR22" s="29">
        <f t="shared" si="23"/>
        <v>0</v>
      </c>
      <c r="AS22" s="29">
        <f t="shared" si="24"/>
        <v>0</v>
      </c>
      <c r="AT22" s="29">
        <f t="shared" si="25"/>
        <v>0</v>
      </c>
      <c r="AU22" s="29">
        <f t="shared" si="26"/>
        <v>0</v>
      </c>
      <c r="AV22" s="29">
        <f t="shared" si="27"/>
        <v>0</v>
      </c>
      <c r="AW22" s="29">
        <f t="shared" si="28"/>
        <v>928.33299999999997</v>
      </c>
      <c r="AX22" s="29">
        <f t="shared" si="29"/>
        <v>1394.0630000000001</v>
      </c>
      <c r="AY22" s="29">
        <f t="shared" si="30"/>
        <v>278.30399999999997</v>
      </c>
      <c r="AZ22" s="29">
        <f t="shared" si="18"/>
        <v>158.31299999999999</v>
      </c>
      <c r="BA22" s="29">
        <f t="shared" si="19"/>
        <v>338.28100000000001</v>
      </c>
    </row>
    <row r="23" spans="2:53" ht="14.65" customHeight="1">
      <c r="B23" s="30" t="s">
        <v>303</v>
      </c>
      <c r="E23" s="29">
        <v>0</v>
      </c>
      <c r="F23" s="29">
        <v>0</v>
      </c>
      <c r="G23" s="29">
        <v>0</v>
      </c>
      <c r="H23" s="29">
        <v>0</v>
      </c>
      <c r="I23" s="29">
        <v>0</v>
      </c>
      <c r="J23" s="29">
        <v>0</v>
      </c>
      <c r="K23" s="29">
        <v>0</v>
      </c>
      <c r="L23" s="29">
        <v>0</v>
      </c>
      <c r="M23" s="29">
        <v>0</v>
      </c>
      <c r="N23" s="29">
        <v>0</v>
      </c>
      <c r="O23" s="29">
        <v>0</v>
      </c>
      <c r="P23" s="29">
        <v>0</v>
      </c>
      <c r="Q23" s="29">
        <v>0</v>
      </c>
      <c r="R23" s="29">
        <v>330.35399999999998</v>
      </c>
      <c r="S23" s="29">
        <v>178.709</v>
      </c>
      <c r="T23" s="29">
        <v>186.84899999999999</v>
      </c>
      <c r="U23" s="29">
        <v>192.98500000000001</v>
      </c>
      <c r="V23" s="29">
        <v>177.881</v>
      </c>
      <c r="W23" s="29">
        <v>183.70400000000001</v>
      </c>
      <c r="X23" s="29">
        <v>191.148</v>
      </c>
      <c r="Y23" s="29">
        <v>200.5</v>
      </c>
      <c r="Z23" s="29">
        <v>0</v>
      </c>
      <c r="AA23" s="29">
        <v>0</v>
      </c>
      <c r="AB23" s="29">
        <v>0</v>
      </c>
      <c r="AC23" s="29">
        <v>92.561999999999998</v>
      </c>
      <c r="AD23" s="29">
        <v>332.99</v>
      </c>
      <c r="AE23" s="29">
        <v>343.53899999999999</v>
      </c>
      <c r="AF23" s="29">
        <v>193.423</v>
      </c>
      <c r="AG23" s="29">
        <v>132.18100000000001</v>
      </c>
      <c r="AH23" s="29">
        <v>128.02000000000001</v>
      </c>
      <c r="AI23" s="29">
        <v>131.02099999999999</v>
      </c>
      <c r="AJ23" s="29">
        <v>128.37200000000001</v>
      </c>
      <c r="AK23" s="29">
        <v>79.588999999999999</v>
      </c>
      <c r="AL23" s="29">
        <v>88.552999999999997</v>
      </c>
      <c r="AM23" s="29">
        <v>86.787999999999997</v>
      </c>
      <c r="AN23" s="29">
        <v>105.03100000000001</v>
      </c>
      <c r="AO23" s="29">
        <v>97.861000000000004</v>
      </c>
      <c r="AP23" s="29">
        <v>93.319000000000003</v>
      </c>
      <c r="AR23" s="29">
        <f t="shared" si="23"/>
        <v>0</v>
      </c>
      <c r="AS23" s="29">
        <f t="shared" si="24"/>
        <v>0</v>
      </c>
      <c r="AT23" s="29">
        <f t="shared" si="25"/>
        <v>0</v>
      </c>
      <c r="AU23" s="29">
        <f t="shared" si="26"/>
        <v>186.84899999999999</v>
      </c>
      <c r="AV23" s="29">
        <f t="shared" si="27"/>
        <v>191.148</v>
      </c>
      <c r="AW23" s="29">
        <f t="shared" si="28"/>
        <v>0</v>
      </c>
      <c r="AX23" s="29">
        <f t="shared" si="29"/>
        <v>193.423</v>
      </c>
      <c r="AY23" s="29">
        <f t="shared" si="30"/>
        <v>128.37200000000001</v>
      </c>
      <c r="AZ23" s="29">
        <f t="shared" si="18"/>
        <v>105.03100000000001</v>
      </c>
      <c r="BA23" s="29">
        <f t="shared" si="19"/>
        <v>93.319000000000003</v>
      </c>
    </row>
    <row r="24" spans="2:53" ht="14.65" customHeight="1">
      <c r="B24" s="30" t="s">
        <v>291</v>
      </c>
      <c r="E24" s="29">
        <v>0</v>
      </c>
      <c r="F24" s="29">
        <v>0</v>
      </c>
      <c r="G24" s="29">
        <v>0</v>
      </c>
      <c r="H24" s="29">
        <v>0</v>
      </c>
      <c r="I24" s="29">
        <v>0</v>
      </c>
      <c r="J24" s="29">
        <v>0.88400000000000001</v>
      </c>
      <c r="K24" s="29">
        <v>0.84899999999999998</v>
      </c>
      <c r="L24" s="29">
        <v>1.2270000000000001</v>
      </c>
      <c r="M24" s="29">
        <v>1.196</v>
      </c>
      <c r="N24" s="29">
        <v>1.6479999999999999</v>
      </c>
      <c r="O24" s="29">
        <v>3.1280000000000001</v>
      </c>
      <c r="P24" s="29">
        <v>3.1840000000000002</v>
      </c>
      <c r="Q24" s="29">
        <v>2.6379999999999999</v>
      </c>
      <c r="R24" s="29">
        <v>15.038</v>
      </c>
      <c r="S24" s="29">
        <v>13.281000000000001</v>
      </c>
      <c r="T24" s="29">
        <v>12.15</v>
      </c>
      <c r="U24" s="29">
        <v>12.228</v>
      </c>
      <c r="V24" s="29">
        <v>12.250999999999999</v>
      </c>
      <c r="W24" s="29">
        <v>12.36</v>
      </c>
      <c r="X24" s="29">
        <v>33.857999999999997</v>
      </c>
      <c r="Y24" s="29">
        <v>30.244</v>
      </c>
      <c r="Z24" s="29">
        <v>24.11</v>
      </c>
      <c r="AA24" s="29">
        <v>20.033999999999999</v>
      </c>
      <c r="AB24" s="29">
        <v>14.821999999999999</v>
      </c>
      <c r="AC24" s="29">
        <v>14.856999999999999</v>
      </c>
      <c r="AD24" s="29">
        <v>14.885999999999999</v>
      </c>
      <c r="AE24" s="29">
        <v>13.557</v>
      </c>
      <c r="AF24" s="29">
        <v>13.433</v>
      </c>
      <c r="AG24" s="29">
        <v>22.6</v>
      </c>
      <c r="AH24" s="29">
        <v>137.88399999999999</v>
      </c>
      <c r="AI24" s="29">
        <v>249.934</v>
      </c>
      <c r="AJ24" s="29">
        <v>306.53500000000003</v>
      </c>
      <c r="AK24" s="29">
        <v>494.673</v>
      </c>
      <c r="AL24" s="29">
        <v>511.32499999999999</v>
      </c>
      <c r="AM24" s="29">
        <v>519.09500000000003</v>
      </c>
      <c r="AN24" s="29">
        <v>626</v>
      </c>
      <c r="AO24" s="29">
        <v>551.82500000000005</v>
      </c>
      <c r="AP24" s="29">
        <v>548.05799999999999</v>
      </c>
      <c r="AR24" s="29">
        <f t="shared" si="23"/>
        <v>0</v>
      </c>
      <c r="AS24" s="29">
        <f t="shared" si="24"/>
        <v>1.2270000000000001</v>
      </c>
      <c r="AT24" s="29">
        <f t="shared" si="25"/>
        <v>3.1840000000000002</v>
      </c>
      <c r="AU24" s="29">
        <f t="shared" si="26"/>
        <v>12.15</v>
      </c>
      <c r="AV24" s="29">
        <f t="shared" si="27"/>
        <v>33.857999999999997</v>
      </c>
      <c r="AW24" s="29">
        <f t="shared" si="28"/>
        <v>14.821999999999999</v>
      </c>
      <c r="AX24" s="29">
        <f t="shared" si="29"/>
        <v>13.433</v>
      </c>
      <c r="AY24" s="29">
        <f t="shared" si="30"/>
        <v>306.53500000000003</v>
      </c>
      <c r="AZ24" s="29">
        <f t="shared" si="18"/>
        <v>626</v>
      </c>
      <c r="BA24" s="29">
        <f t="shared" si="19"/>
        <v>548.05799999999999</v>
      </c>
    </row>
    <row r="25" spans="2:53" ht="14.65" customHeight="1">
      <c r="B25" s="36" t="s">
        <v>987</v>
      </c>
      <c r="C25" s="37"/>
      <c r="D25" s="37"/>
      <c r="E25" s="38">
        <f>SUM(E1,E9)</f>
        <v>59.28</v>
      </c>
      <c r="F25" s="38">
        <f>SUM(F1,F9)</f>
        <v>62.993000000000002</v>
      </c>
      <c r="G25" s="38">
        <f t="shared" ref="G25:AJ25" si="31">SUM(G9,G17)</f>
        <v>386.96500000000003</v>
      </c>
      <c r="H25" s="38">
        <f t="shared" si="31"/>
        <v>403.85999999999996</v>
      </c>
      <c r="I25" s="38">
        <f t="shared" si="31"/>
        <v>398.46500000000003</v>
      </c>
      <c r="J25" s="38">
        <f t="shared" si="31"/>
        <v>933.65699999999993</v>
      </c>
      <c r="K25" s="38">
        <f t="shared" si="31"/>
        <v>881.66800000000001</v>
      </c>
      <c r="L25" s="38">
        <f t="shared" si="31"/>
        <v>2095.2560000000003</v>
      </c>
      <c r="M25" s="38">
        <f t="shared" si="31"/>
        <v>2105.0389999999998</v>
      </c>
      <c r="N25" s="38">
        <f t="shared" si="31"/>
        <v>2046.6519999999998</v>
      </c>
      <c r="O25" s="38">
        <f t="shared" si="31"/>
        <v>2307.944</v>
      </c>
      <c r="P25" s="38">
        <f t="shared" si="31"/>
        <v>2249.6559999999999</v>
      </c>
      <c r="Q25" s="38">
        <f t="shared" si="31"/>
        <v>2699.83</v>
      </c>
      <c r="R25" s="38">
        <f t="shared" si="31"/>
        <v>4651.0450000000001</v>
      </c>
      <c r="S25" s="38">
        <f t="shared" si="31"/>
        <v>4619.6660000000002</v>
      </c>
      <c r="T25" s="38">
        <f t="shared" si="31"/>
        <v>4400.808</v>
      </c>
      <c r="U25" s="38">
        <f t="shared" si="31"/>
        <v>4919.9009999999989</v>
      </c>
      <c r="V25" s="38">
        <f t="shared" si="31"/>
        <v>4890.8800000000019</v>
      </c>
      <c r="W25" s="38">
        <f t="shared" si="31"/>
        <v>5088.3959999999997</v>
      </c>
      <c r="X25" s="38">
        <f t="shared" si="31"/>
        <v>6738.3640000000005</v>
      </c>
      <c r="Y25" s="38">
        <f t="shared" si="31"/>
        <v>7335.4490000000005</v>
      </c>
      <c r="Z25" s="38">
        <f t="shared" si="31"/>
        <v>6460.01</v>
      </c>
      <c r="AA25" s="38">
        <f t="shared" si="31"/>
        <v>6407.9510000000009</v>
      </c>
      <c r="AB25" s="38">
        <f t="shared" si="31"/>
        <v>8357.6779999999999</v>
      </c>
      <c r="AC25" s="38">
        <f t="shared" si="31"/>
        <v>8898.65</v>
      </c>
      <c r="AD25" s="38">
        <f t="shared" si="31"/>
        <v>10383.533000000001</v>
      </c>
      <c r="AE25" s="38">
        <f t="shared" si="31"/>
        <v>11458.518000000002</v>
      </c>
      <c r="AF25" s="38">
        <f t="shared" si="31"/>
        <v>11698.235000000001</v>
      </c>
      <c r="AG25" s="38">
        <f t="shared" si="31"/>
        <v>11738.041000000001</v>
      </c>
      <c r="AH25" s="38">
        <f t="shared" si="31"/>
        <v>12190.056</v>
      </c>
      <c r="AI25" s="38">
        <f t="shared" si="31"/>
        <v>12834.523000000001</v>
      </c>
      <c r="AJ25" s="38">
        <f t="shared" si="31"/>
        <v>11816.282999999999</v>
      </c>
      <c r="AK25" s="38">
        <f t="shared" ref="AK25:AP25" si="32">SUM(AK9,AK17)</f>
        <v>13593.521000000001</v>
      </c>
      <c r="AL25" s="38">
        <f t="shared" si="32"/>
        <v>13978.283000000003</v>
      </c>
      <c r="AM25" s="38">
        <f t="shared" si="32"/>
        <v>14495.614</v>
      </c>
      <c r="AN25" s="38">
        <f t="shared" si="32"/>
        <v>14461.532999999999</v>
      </c>
      <c r="AO25" s="38">
        <f t="shared" si="32"/>
        <v>15156.987000000005</v>
      </c>
      <c r="AP25" s="38">
        <f t="shared" si="32"/>
        <v>14593.550999999999</v>
      </c>
      <c r="AR25" s="38">
        <f t="shared" ref="AR25:AY25" si="33">SUM(AR9,AR17)</f>
        <v>403.85999999999996</v>
      </c>
      <c r="AS25" s="38">
        <f t="shared" si="33"/>
        <v>2095.2560000000003</v>
      </c>
      <c r="AT25" s="38">
        <f t="shared" si="33"/>
        <v>2249.6559999999999</v>
      </c>
      <c r="AU25" s="38">
        <f t="shared" si="33"/>
        <v>4400.808</v>
      </c>
      <c r="AV25" s="38">
        <f t="shared" si="33"/>
        <v>6738.3640000000005</v>
      </c>
      <c r="AW25" s="38">
        <f t="shared" si="33"/>
        <v>8357.6779999999999</v>
      </c>
      <c r="AX25" s="38">
        <f t="shared" si="33"/>
        <v>11698.235000000001</v>
      </c>
      <c r="AY25" s="38">
        <f t="shared" si="33"/>
        <v>11816.282999999999</v>
      </c>
      <c r="AZ25" s="38">
        <f>SUM(AZ9,AZ17)</f>
        <v>14461.532999999999</v>
      </c>
      <c r="BA25" s="38">
        <f>SUM(BA9,BA17)</f>
        <v>14593.550999999999</v>
      </c>
    </row>
    <row r="26" spans="2:53" ht="14.65" customHeight="1">
      <c r="B26" s="30"/>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R26" s="44"/>
      <c r="AS26" s="44"/>
      <c r="AT26" s="44"/>
      <c r="AU26" s="44"/>
      <c r="AV26" s="44"/>
      <c r="AW26" s="44"/>
      <c r="AX26" s="44"/>
      <c r="AY26" s="44"/>
      <c r="AZ26" s="44"/>
      <c r="BA26" s="44"/>
    </row>
    <row r="27" spans="2:53" ht="14.65" customHeight="1">
      <c r="B27" s="49" t="s">
        <v>986</v>
      </c>
      <c r="C27" s="37"/>
      <c r="D27" s="37"/>
      <c r="E27" s="38">
        <f t="shared" ref="E27:AJ27" si="34">SUM(E28:E36)</f>
        <v>372.27600000000007</v>
      </c>
      <c r="F27" s="38">
        <f t="shared" si="34"/>
        <v>375.41500000000002</v>
      </c>
      <c r="G27" s="38">
        <f t="shared" si="34"/>
        <v>375.04899999999998</v>
      </c>
      <c r="H27" s="38">
        <f t="shared" si="34"/>
        <v>369.74700000000007</v>
      </c>
      <c r="I27" s="38">
        <f t="shared" si="34"/>
        <v>383.512</v>
      </c>
      <c r="J27" s="38">
        <f t="shared" si="34"/>
        <v>506.22199999999998</v>
      </c>
      <c r="K27" s="38">
        <f t="shared" si="34"/>
        <v>1028.7180000000001</v>
      </c>
      <c r="L27" s="38">
        <f t="shared" si="34"/>
        <v>1810.5160000000001</v>
      </c>
      <c r="M27" s="38">
        <f t="shared" si="34"/>
        <v>1797.038</v>
      </c>
      <c r="N27" s="38">
        <f t="shared" si="34"/>
        <v>1781.5380000000002</v>
      </c>
      <c r="O27" s="38">
        <f t="shared" si="34"/>
        <v>1805.7580000000003</v>
      </c>
      <c r="P27" s="38">
        <f t="shared" si="34"/>
        <v>1855.538</v>
      </c>
      <c r="Q27" s="38">
        <f t="shared" si="34"/>
        <v>1981.52</v>
      </c>
      <c r="R27" s="38">
        <f t="shared" si="34"/>
        <v>1971.7280000000001</v>
      </c>
      <c r="S27" s="38">
        <f t="shared" si="34"/>
        <v>2812.0719999999997</v>
      </c>
      <c r="T27" s="38">
        <f t="shared" si="34"/>
        <v>2861.6629999999996</v>
      </c>
      <c r="U27" s="38">
        <f t="shared" si="34"/>
        <v>2808.5679999999998</v>
      </c>
      <c r="V27" s="38">
        <f t="shared" si="34"/>
        <v>2774.9319999999998</v>
      </c>
      <c r="W27" s="38">
        <f t="shared" si="34"/>
        <v>3766.6419999999994</v>
      </c>
      <c r="X27" s="38">
        <f t="shared" si="34"/>
        <v>3854.84</v>
      </c>
      <c r="Y27" s="38">
        <f t="shared" si="34"/>
        <v>3761.1059999999998</v>
      </c>
      <c r="Z27" s="38">
        <f t="shared" si="34"/>
        <v>3789.4509999999996</v>
      </c>
      <c r="AA27" s="38">
        <f t="shared" si="34"/>
        <v>3767.7560000000003</v>
      </c>
      <c r="AB27" s="38">
        <f t="shared" si="34"/>
        <v>4306.2489999999998</v>
      </c>
      <c r="AC27" s="38">
        <f t="shared" si="34"/>
        <v>4210.3419999999996</v>
      </c>
      <c r="AD27" s="38">
        <f t="shared" si="34"/>
        <v>4140.0219999999999</v>
      </c>
      <c r="AE27" s="38">
        <f t="shared" si="34"/>
        <v>4193.1719999999996</v>
      </c>
      <c r="AF27" s="38">
        <f t="shared" si="34"/>
        <v>5179.3670000000002</v>
      </c>
      <c r="AG27" s="38">
        <f t="shared" si="34"/>
        <v>5087.2730000000001</v>
      </c>
      <c r="AH27" s="38">
        <f t="shared" si="34"/>
        <v>4973.7259999999997</v>
      </c>
      <c r="AI27" s="38">
        <f t="shared" si="34"/>
        <v>5110.76</v>
      </c>
      <c r="AJ27" s="38">
        <f t="shared" si="34"/>
        <v>5241.7469999999994</v>
      </c>
      <c r="AK27" s="38">
        <f t="shared" ref="AK27:AP27" si="35">SUM(AK28:AK36)</f>
        <v>5406.8949999999995</v>
      </c>
      <c r="AL27" s="38">
        <f t="shared" si="35"/>
        <v>5367.7729999999992</v>
      </c>
      <c r="AM27" s="38">
        <f t="shared" si="35"/>
        <v>5402.2019999999993</v>
      </c>
      <c r="AN27" s="38">
        <f t="shared" si="35"/>
        <v>5700.2210000000005</v>
      </c>
      <c r="AO27" s="38">
        <f t="shared" si="35"/>
        <v>5511.9159999999983</v>
      </c>
      <c r="AP27" s="38">
        <f t="shared" si="35"/>
        <v>5452.7739999999985</v>
      </c>
      <c r="AR27" s="38">
        <f>SUM(AR28:AR36)</f>
        <v>369.74700000000007</v>
      </c>
      <c r="AS27" s="38">
        <f t="shared" ref="AS27:AY27" si="36">SUM(AS28:AS36)</f>
        <v>1810.5160000000001</v>
      </c>
      <c r="AT27" s="38">
        <f t="shared" si="36"/>
        <v>1855.538</v>
      </c>
      <c r="AU27" s="38">
        <f t="shared" si="36"/>
        <v>2861.6629999999996</v>
      </c>
      <c r="AV27" s="38">
        <f t="shared" si="36"/>
        <v>3854.84</v>
      </c>
      <c r="AW27" s="38">
        <f t="shared" si="36"/>
        <v>4306.2489999999998</v>
      </c>
      <c r="AX27" s="38">
        <f t="shared" si="36"/>
        <v>5179.3670000000002</v>
      </c>
      <c r="AY27" s="38">
        <f t="shared" si="36"/>
        <v>5241.7469999999994</v>
      </c>
      <c r="AZ27" s="38">
        <f>SUM(AZ28:AZ36)</f>
        <v>5700.2210000000005</v>
      </c>
      <c r="BA27" s="38">
        <f>SUM(BA28:BA36)</f>
        <v>5452.7739999999985</v>
      </c>
    </row>
    <row r="28" spans="2:53" ht="14.65" customHeight="1">
      <c r="B28" s="30" t="s">
        <v>306</v>
      </c>
      <c r="E28" s="29">
        <v>265.29599999999999</v>
      </c>
      <c r="F28" s="29">
        <v>265.29599999999999</v>
      </c>
      <c r="G28" s="29">
        <v>265.29599999999999</v>
      </c>
      <c r="H28" s="29">
        <v>265.29599999999999</v>
      </c>
      <c r="I28" s="29">
        <v>265.29599999999999</v>
      </c>
      <c r="J28" s="29">
        <v>432.15699999999998</v>
      </c>
      <c r="K28" s="29">
        <v>970.69500000000005</v>
      </c>
      <c r="L28" s="29">
        <v>1754.463</v>
      </c>
      <c r="M28" s="29">
        <v>1754.463</v>
      </c>
      <c r="N28" s="29">
        <v>1754.463</v>
      </c>
      <c r="O28" s="29">
        <v>1754.463</v>
      </c>
      <c r="P28" s="29">
        <v>1754.463</v>
      </c>
      <c r="Q28" s="29">
        <v>1829.6369999999999</v>
      </c>
      <c r="R28" s="29">
        <v>1830.297</v>
      </c>
      <c r="S28" s="29">
        <v>2662.5039999999999</v>
      </c>
      <c r="T28" s="29">
        <v>2664.0140000000001</v>
      </c>
      <c r="U28" s="29">
        <v>2865.03</v>
      </c>
      <c r="V28" s="29">
        <v>2867.2739999999999</v>
      </c>
      <c r="W28" s="29">
        <v>3831.1109999999999</v>
      </c>
      <c r="X28" s="29">
        <v>3833.2449999999999</v>
      </c>
      <c r="Y28" s="29">
        <v>3834.9450000000002</v>
      </c>
      <c r="Z28" s="29">
        <v>3839.1889999999999</v>
      </c>
      <c r="AA28" s="29">
        <v>3843.9720000000002</v>
      </c>
      <c r="AB28" s="29">
        <v>3736.3249999999998</v>
      </c>
      <c r="AC28" s="29">
        <v>3736.3249999999998</v>
      </c>
      <c r="AD28" s="29">
        <v>3759.268</v>
      </c>
      <c r="AE28" s="29">
        <v>3759.268</v>
      </c>
      <c r="AF28" s="29">
        <v>4439.3599999999997</v>
      </c>
      <c r="AG28" s="29">
        <v>4439.3599999999997</v>
      </c>
      <c r="AH28" s="29">
        <v>4439.3599999999997</v>
      </c>
      <c r="AI28" s="29">
        <v>4439.3599999999997</v>
      </c>
      <c r="AJ28" s="29">
        <v>4439.3599999999997</v>
      </c>
      <c r="AK28" s="29">
        <v>4439.3599999999997</v>
      </c>
      <c r="AL28" s="29">
        <v>4439.3599999999997</v>
      </c>
      <c r="AM28" s="29">
        <v>4439.3599999999997</v>
      </c>
      <c r="AN28" s="29">
        <v>4439.3599999999997</v>
      </c>
      <c r="AO28" s="29">
        <v>4439.3599999999997</v>
      </c>
      <c r="AP28" s="29">
        <v>4439.3599999999997</v>
      </c>
      <c r="AR28" s="29">
        <f t="shared" ref="AR28:AR36" si="37">H28</f>
        <v>265.29599999999999</v>
      </c>
      <c r="AS28" s="29">
        <f t="shared" ref="AS28:AS36" si="38">L28</f>
        <v>1754.463</v>
      </c>
      <c r="AT28" s="29">
        <f t="shared" ref="AT28:AT36" si="39">P28</f>
        <v>1754.463</v>
      </c>
      <c r="AU28" s="29">
        <f t="shared" ref="AU28:AU36" si="40">T28</f>
        <v>2664.0140000000001</v>
      </c>
      <c r="AV28" s="29">
        <f t="shared" ref="AV28:AV36" si="41">X28</f>
        <v>3833.2449999999999</v>
      </c>
      <c r="AW28" s="29">
        <f t="shared" ref="AW28:AW36" si="42">AB28</f>
        <v>3736.3249999999998</v>
      </c>
      <c r="AX28" s="29">
        <f t="shared" ref="AX28:AX36" si="43">AF28</f>
        <v>4439.3599999999997</v>
      </c>
      <c r="AY28" s="29">
        <f t="shared" ref="AY28:AY36" si="44">AJ28</f>
        <v>4439.3599999999997</v>
      </c>
      <c r="AZ28" s="29">
        <f t="shared" ref="AZ28:AZ36" si="45">AN28</f>
        <v>4439.3599999999997</v>
      </c>
      <c r="BA28" s="29">
        <f t="shared" ref="BA28:BA36" si="46">AP28</f>
        <v>4439.3599999999997</v>
      </c>
    </row>
    <row r="29" spans="2:53" ht="14.65" customHeight="1">
      <c r="B29" s="30" t="s">
        <v>307</v>
      </c>
      <c r="E29" s="29">
        <v>0</v>
      </c>
      <c r="F29" s="29">
        <v>0</v>
      </c>
      <c r="G29" s="29">
        <v>0</v>
      </c>
      <c r="H29" s="29">
        <v>0</v>
      </c>
      <c r="I29" s="29">
        <v>0</v>
      </c>
      <c r="J29" s="29">
        <v>0</v>
      </c>
      <c r="K29" s="29">
        <v>0</v>
      </c>
      <c r="L29" s="29">
        <v>-33.067999999999998</v>
      </c>
      <c r="M29" s="29">
        <v>0</v>
      </c>
      <c r="N29" s="29">
        <v>0</v>
      </c>
      <c r="O29" s="29">
        <v>0</v>
      </c>
      <c r="P29" s="29">
        <v>0</v>
      </c>
      <c r="Q29" s="29">
        <v>0</v>
      </c>
      <c r="R29" s="29">
        <v>0</v>
      </c>
      <c r="S29" s="29">
        <v>0</v>
      </c>
      <c r="T29" s="29">
        <v>0</v>
      </c>
      <c r="U29" s="29">
        <v>0</v>
      </c>
      <c r="V29" s="29">
        <v>0</v>
      </c>
      <c r="W29" s="29">
        <v>0</v>
      </c>
      <c r="X29" s="29">
        <v>0</v>
      </c>
      <c r="Y29" s="29">
        <v>-1.6639999999999999</v>
      </c>
      <c r="Z29" s="29">
        <v>-1.6639999999999999</v>
      </c>
      <c r="AA29" s="29">
        <v>-1.6639999999999999</v>
      </c>
      <c r="AB29" s="29">
        <v>0</v>
      </c>
      <c r="AC29" s="29">
        <v>0</v>
      </c>
      <c r="AD29" s="29">
        <v>0</v>
      </c>
      <c r="AE29" s="29">
        <v>0</v>
      </c>
      <c r="AF29" s="29">
        <v>0</v>
      </c>
      <c r="AG29" s="29">
        <v>0</v>
      </c>
      <c r="AH29" s="29">
        <v>0</v>
      </c>
      <c r="AI29" s="29">
        <v>0</v>
      </c>
      <c r="AJ29" s="29">
        <v>-0.33700000000000002</v>
      </c>
      <c r="AK29" s="29">
        <v>-0.33700000000000002</v>
      </c>
      <c r="AL29" s="29">
        <v>-0.33700000000000002</v>
      </c>
      <c r="AM29" s="29">
        <v>-0.33700000000000002</v>
      </c>
      <c r="AN29" s="29">
        <v>-0.33700000000000002</v>
      </c>
      <c r="AO29" s="29">
        <v>-0.33700000000000002</v>
      </c>
      <c r="AP29" s="29">
        <v>-0.33700000000000002</v>
      </c>
      <c r="AR29" s="29">
        <f t="shared" si="37"/>
        <v>0</v>
      </c>
      <c r="AS29" s="29">
        <f t="shared" si="38"/>
        <v>-33.067999999999998</v>
      </c>
      <c r="AT29" s="29">
        <f t="shared" si="39"/>
        <v>0</v>
      </c>
      <c r="AU29" s="29">
        <f t="shared" si="40"/>
        <v>0</v>
      </c>
      <c r="AV29" s="29">
        <f t="shared" si="41"/>
        <v>0</v>
      </c>
      <c r="AW29" s="29">
        <f t="shared" si="42"/>
        <v>0</v>
      </c>
      <c r="AX29" s="29">
        <f t="shared" si="43"/>
        <v>0</v>
      </c>
      <c r="AY29" s="29">
        <f t="shared" si="44"/>
        <v>-0.33700000000000002</v>
      </c>
      <c r="AZ29" s="29">
        <f t="shared" si="45"/>
        <v>-0.33700000000000002</v>
      </c>
      <c r="BA29" s="29">
        <f t="shared" si="46"/>
        <v>-0.33700000000000002</v>
      </c>
    </row>
    <row r="30" spans="2:53" ht="14.65" customHeight="1">
      <c r="B30" s="30" t="s">
        <v>308</v>
      </c>
      <c r="E30" s="29">
        <v>0</v>
      </c>
      <c r="F30" s="29">
        <v>0</v>
      </c>
      <c r="G30" s="29">
        <v>0</v>
      </c>
      <c r="H30" s="29">
        <v>-2.3540000000000001</v>
      </c>
      <c r="I30" s="29">
        <v>31.06</v>
      </c>
      <c r="J30" s="29">
        <v>35.073999999999998</v>
      </c>
      <c r="K30" s="29">
        <v>6.742</v>
      </c>
      <c r="L30" s="29">
        <v>0</v>
      </c>
      <c r="M30" s="29">
        <v>-33.067999999999998</v>
      </c>
      <c r="N30" s="29">
        <v>-33.067999999999998</v>
      </c>
      <c r="O30" s="29">
        <v>-33.067999999999998</v>
      </c>
      <c r="P30" s="29">
        <v>-33.067999999999998</v>
      </c>
      <c r="Q30" s="29">
        <v>-33.067999999999998</v>
      </c>
      <c r="R30" s="29">
        <v>-33.067999999999998</v>
      </c>
      <c r="S30" s="29">
        <v>-55.81</v>
      </c>
      <c r="T30" s="29">
        <v>-55.81</v>
      </c>
      <c r="U30" s="29">
        <v>-55.81</v>
      </c>
      <c r="V30" s="29">
        <v>-55.81</v>
      </c>
      <c r="W30" s="29">
        <v>-72.944000000000003</v>
      </c>
      <c r="X30" s="29">
        <v>-72.944000000000003</v>
      </c>
      <c r="Y30" s="29">
        <v>-72.944000000000003</v>
      </c>
      <c r="Z30" s="29">
        <v>-72.944000000000003</v>
      </c>
      <c r="AA30" s="29">
        <v>-72.944000000000003</v>
      </c>
      <c r="AB30" s="29">
        <v>0</v>
      </c>
      <c r="AC30" s="29">
        <v>0</v>
      </c>
      <c r="AD30" s="29">
        <v>0</v>
      </c>
      <c r="AE30" s="29">
        <v>0</v>
      </c>
      <c r="AF30" s="29">
        <v>0</v>
      </c>
      <c r="AG30" s="29">
        <v>0</v>
      </c>
      <c r="AH30" s="29">
        <v>0</v>
      </c>
      <c r="AI30" s="29">
        <v>0</v>
      </c>
      <c r="AJ30" s="29">
        <v>0</v>
      </c>
      <c r="AK30" s="29">
        <v>0</v>
      </c>
      <c r="AL30" s="29">
        <v>0</v>
      </c>
      <c r="AM30" s="29">
        <v>0</v>
      </c>
      <c r="AN30" s="29">
        <v>0</v>
      </c>
      <c r="AO30" s="29">
        <v>0</v>
      </c>
      <c r="AP30" s="29">
        <v>0</v>
      </c>
      <c r="AR30" s="29">
        <f t="shared" si="37"/>
        <v>-2.3540000000000001</v>
      </c>
      <c r="AS30" s="29">
        <f t="shared" si="38"/>
        <v>0</v>
      </c>
      <c r="AT30" s="29">
        <f t="shared" si="39"/>
        <v>-33.067999999999998</v>
      </c>
      <c r="AU30" s="29">
        <f t="shared" si="40"/>
        <v>-55.81</v>
      </c>
      <c r="AV30" s="29">
        <f t="shared" si="41"/>
        <v>-72.944000000000003</v>
      </c>
      <c r="AW30" s="29">
        <f t="shared" si="42"/>
        <v>0</v>
      </c>
      <c r="AX30" s="29">
        <f t="shared" si="43"/>
        <v>0</v>
      </c>
      <c r="AY30" s="29">
        <f t="shared" si="44"/>
        <v>0</v>
      </c>
      <c r="AZ30" s="29">
        <f t="shared" si="45"/>
        <v>0</v>
      </c>
      <c r="BA30" s="29">
        <f t="shared" si="46"/>
        <v>0</v>
      </c>
    </row>
    <row r="31" spans="2:53" ht="14.65" customHeight="1">
      <c r="B31" s="30" t="s">
        <v>309</v>
      </c>
      <c r="E31" s="29">
        <v>35.581000000000003</v>
      </c>
      <c r="F31" s="29">
        <v>34.451000000000001</v>
      </c>
      <c r="G31" s="29">
        <v>33.320999999999998</v>
      </c>
      <c r="H31" s="29">
        <v>34.545000000000002</v>
      </c>
      <c r="I31" s="29">
        <v>0</v>
      </c>
      <c r="J31" s="29">
        <v>0</v>
      </c>
      <c r="K31" s="29">
        <v>0</v>
      </c>
      <c r="L31" s="29">
        <v>35.920999999999999</v>
      </c>
      <c r="M31" s="29">
        <v>39.384999999999998</v>
      </c>
      <c r="N31" s="29">
        <v>44.256999999999998</v>
      </c>
      <c r="O31" s="29">
        <v>45.707999999999998</v>
      </c>
      <c r="P31" s="29">
        <v>45.820999999999998</v>
      </c>
      <c r="Q31" s="29">
        <v>121.48699999999999</v>
      </c>
      <c r="R31" s="29">
        <v>121.557</v>
      </c>
      <c r="S31" s="29">
        <v>121.584</v>
      </c>
      <c r="T31" s="29">
        <v>121.584</v>
      </c>
      <c r="U31" s="29">
        <v>121.584</v>
      </c>
      <c r="V31" s="29">
        <v>123.932</v>
      </c>
      <c r="W31" s="29">
        <v>132.077</v>
      </c>
      <c r="X31" s="29">
        <v>132.077</v>
      </c>
      <c r="Y31" s="29">
        <v>132.077</v>
      </c>
      <c r="Z31" s="29">
        <v>135.483</v>
      </c>
      <c r="AA31" s="29">
        <v>135.483</v>
      </c>
      <c r="AB31" s="29">
        <v>0</v>
      </c>
      <c r="AC31" s="29">
        <v>0</v>
      </c>
      <c r="AD31" s="29">
        <v>0</v>
      </c>
      <c r="AE31" s="29">
        <v>0</v>
      </c>
      <c r="AF31" s="29">
        <v>170.024</v>
      </c>
      <c r="AG31" s="29">
        <v>170.023</v>
      </c>
      <c r="AH31" s="29">
        <v>170.023</v>
      </c>
      <c r="AI31" s="29">
        <v>178.678</v>
      </c>
      <c r="AJ31" s="29">
        <v>176.12299999999999</v>
      </c>
      <c r="AK31" s="29">
        <v>176.12299999999999</v>
      </c>
      <c r="AL31" s="29">
        <v>176.05699999999999</v>
      </c>
      <c r="AM31" s="29">
        <v>176.05699999999999</v>
      </c>
      <c r="AN31" s="29">
        <v>176.059</v>
      </c>
      <c r="AO31" s="29">
        <v>175.98500000000001</v>
      </c>
      <c r="AP31" s="29">
        <v>175.98500000000001</v>
      </c>
      <c r="AR31" s="29">
        <f t="shared" si="37"/>
        <v>34.545000000000002</v>
      </c>
      <c r="AS31" s="29">
        <f t="shared" si="38"/>
        <v>35.920999999999999</v>
      </c>
      <c r="AT31" s="29">
        <f t="shared" si="39"/>
        <v>45.820999999999998</v>
      </c>
      <c r="AU31" s="29">
        <f t="shared" si="40"/>
        <v>121.584</v>
      </c>
      <c r="AV31" s="29">
        <f t="shared" si="41"/>
        <v>132.077</v>
      </c>
      <c r="AW31" s="29">
        <f t="shared" si="42"/>
        <v>0</v>
      </c>
      <c r="AX31" s="29">
        <f t="shared" si="43"/>
        <v>170.024</v>
      </c>
      <c r="AY31" s="29">
        <f t="shared" si="44"/>
        <v>176.12299999999999</v>
      </c>
      <c r="AZ31" s="29">
        <f t="shared" si="45"/>
        <v>176.059</v>
      </c>
      <c r="BA31" s="29">
        <f t="shared" si="46"/>
        <v>175.98500000000001</v>
      </c>
    </row>
    <row r="32" spans="2:53" ht="14.65" customHeight="1">
      <c r="B32" s="30" t="s">
        <v>310</v>
      </c>
      <c r="E32" s="29">
        <v>0</v>
      </c>
      <c r="F32" s="29">
        <v>0</v>
      </c>
      <c r="G32" s="29">
        <v>0</v>
      </c>
      <c r="H32" s="29">
        <v>0</v>
      </c>
      <c r="I32" s="29">
        <v>0</v>
      </c>
      <c r="J32" s="29">
        <v>0</v>
      </c>
      <c r="K32" s="29">
        <v>0</v>
      </c>
      <c r="L32" s="29">
        <v>98.593000000000004</v>
      </c>
      <c r="M32" s="29">
        <v>98.593000000000004</v>
      </c>
      <c r="N32" s="29">
        <v>98.593000000000004</v>
      </c>
      <c r="O32" s="29">
        <v>98.593000000000004</v>
      </c>
      <c r="P32" s="29">
        <v>140.47900000000001</v>
      </c>
      <c r="Q32" s="29">
        <v>140.47900000000001</v>
      </c>
      <c r="R32" s="29">
        <v>155.30799999999999</v>
      </c>
      <c r="S32" s="29">
        <v>155.30799999999999</v>
      </c>
      <c r="T32" s="29">
        <v>182.45699999999999</v>
      </c>
      <c r="U32" s="29">
        <v>182.45699999999999</v>
      </c>
      <c r="V32" s="29">
        <v>182.45699999999999</v>
      </c>
      <c r="W32" s="29">
        <v>182.45699999999999</v>
      </c>
      <c r="X32" s="29">
        <v>241.61799999999999</v>
      </c>
      <c r="Y32" s="29">
        <v>241.61799999999999</v>
      </c>
      <c r="Z32" s="29">
        <v>241.61799999999999</v>
      </c>
      <c r="AA32" s="29">
        <v>241.61799999999999</v>
      </c>
      <c r="AB32" s="29">
        <v>598.23099999999999</v>
      </c>
      <c r="AC32" s="29">
        <v>580.20000000000005</v>
      </c>
      <c r="AD32" s="29">
        <v>580.20000000000005</v>
      </c>
      <c r="AE32" s="29">
        <v>580.20000000000005</v>
      </c>
      <c r="AF32" s="29">
        <v>587.21500000000003</v>
      </c>
      <c r="AG32" s="29">
        <v>590.19799999999998</v>
      </c>
      <c r="AH32" s="29">
        <v>590.19799999999998</v>
      </c>
      <c r="AI32" s="29">
        <v>590.19799999999998</v>
      </c>
      <c r="AJ32" s="29">
        <v>653.04</v>
      </c>
      <c r="AK32" s="29">
        <v>653.04</v>
      </c>
      <c r="AL32" s="29">
        <v>653.04</v>
      </c>
      <c r="AM32" s="29">
        <v>653.04</v>
      </c>
      <c r="AN32" s="29">
        <v>952.452</v>
      </c>
      <c r="AO32" s="29">
        <v>952.452</v>
      </c>
      <c r="AP32" s="29">
        <v>952.452</v>
      </c>
      <c r="AR32" s="29">
        <f t="shared" si="37"/>
        <v>0</v>
      </c>
      <c r="AS32" s="29">
        <f t="shared" si="38"/>
        <v>98.593000000000004</v>
      </c>
      <c r="AT32" s="29">
        <f t="shared" si="39"/>
        <v>140.47900000000001</v>
      </c>
      <c r="AU32" s="29">
        <f t="shared" si="40"/>
        <v>182.45699999999999</v>
      </c>
      <c r="AV32" s="29">
        <f t="shared" si="41"/>
        <v>241.61799999999999</v>
      </c>
      <c r="AW32" s="29">
        <f t="shared" si="42"/>
        <v>598.23099999999999</v>
      </c>
      <c r="AX32" s="29">
        <f t="shared" si="43"/>
        <v>587.21500000000003</v>
      </c>
      <c r="AY32" s="29">
        <f t="shared" si="44"/>
        <v>653.04</v>
      </c>
      <c r="AZ32" s="29">
        <f t="shared" si="45"/>
        <v>952.452</v>
      </c>
      <c r="BA32" s="29">
        <f t="shared" si="46"/>
        <v>952.452</v>
      </c>
    </row>
    <row r="33" spans="2:53" ht="14.65" customHeight="1">
      <c r="B33" s="30" t="s">
        <v>311</v>
      </c>
      <c r="E33" s="29">
        <v>0</v>
      </c>
      <c r="F33" s="29">
        <v>0</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R33" s="29">
        <f t="shared" si="37"/>
        <v>0</v>
      </c>
      <c r="AS33" s="29">
        <f t="shared" si="38"/>
        <v>0</v>
      </c>
      <c r="AT33" s="29">
        <f t="shared" si="39"/>
        <v>0</v>
      </c>
      <c r="AU33" s="29">
        <f t="shared" si="40"/>
        <v>0</v>
      </c>
      <c r="AV33" s="29">
        <f t="shared" si="41"/>
        <v>0</v>
      </c>
      <c r="AW33" s="29">
        <f t="shared" si="42"/>
        <v>0</v>
      </c>
      <c r="AX33" s="29">
        <f t="shared" si="43"/>
        <v>0</v>
      </c>
      <c r="AY33" s="29">
        <f t="shared" si="44"/>
        <v>0</v>
      </c>
      <c r="AZ33" s="29">
        <f t="shared" si="45"/>
        <v>0</v>
      </c>
      <c r="BA33" s="29">
        <f t="shared" si="46"/>
        <v>0</v>
      </c>
    </row>
    <row r="34" spans="2:53" ht="14.65" customHeight="1">
      <c r="B34" s="30" t="s">
        <v>312</v>
      </c>
      <c r="E34" s="29">
        <v>0</v>
      </c>
      <c r="F34" s="29">
        <v>0</v>
      </c>
      <c r="G34" s="29">
        <v>0</v>
      </c>
      <c r="H34" s="29">
        <v>0</v>
      </c>
      <c r="I34" s="29">
        <v>0</v>
      </c>
      <c r="J34" s="29">
        <v>0</v>
      </c>
      <c r="K34" s="29">
        <v>0</v>
      </c>
      <c r="L34" s="29">
        <v>-95.733000000000004</v>
      </c>
      <c r="M34" s="29">
        <v>-95.733000000000004</v>
      </c>
      <c r="N34" s="29">
        <v>-95.733000000000004</v>
      </c>
      <c r="O34" s="29">
        <v>-95.733000000000004</v>
      </c>
      <c r="P34" s="29">
        <v>-95.733000000000004</v>
      </c>
      <c r="Q34" s="29">
        <v>-95.733000000000004</v>
      </c>
      <c r="R34" s="29">
        <v>-95.733000000000004</v>
      </c>
      <c r="S34" s="29">
        <v>-95.733000000000004</v>
      </c>
      <c r="T34" s="29">
        <v>-95.733000000000004</v>
      </c>
      <c r="U34" s="29">
        <v>-297.44</v>
      </c>
      <c r="V34" s="29">
        <v>-301.08199999999999</v>
      </c>
      <c r="W34" s="29">
        <v>-301.08199999999999</v>
      </c>
      <c r="X34" s="29">
        <v>-391.02499999999998</v>
      </c>
      <c r="Y34" s="29">
        <v>-391.02499999999998</v>
      </c>
      <c r="Z34" s="29">
        <v>-391.02499999999998</v>
      </c>
      <c r="AA34" s="29">
        <v>-391.75599999999997</v>
      </c>
      <c r="AB34" s="29">
        <v>-28.306999999999999</v>
      </c>
      <c r="AC34" s="29">
        <v>-28.306999999999999</v>
      </c>
      <c r="AD34" s="29">
        <v>-28.306999999999999</v>
      </c>
      <c r="AE34" s="29">
        <v>-45.51</v>
      </c>
      <c r="AF34" s="29">
        <v>-45.51</v>
      </c>
      <c r="AG34" s="29">
        <v>-28.306999999999999</v>
      </c>
      <c r="AH34" s="29">
        <v>-59.366999999999997</v>
      </c>
      <c r="AI34" s="29">
        <v>-46.073999999999998</v>
      </c>
      <c r="AJ34" s="29">
        <v>-61.396000000000001</v>
      </c>
      <c r="AK34" s="29">
        <v>-43.289000000000001</v>
      </c>
      <c r="AL34" s="29">
        <v>10.362</v>
      </c>
      <c r="AM34" s="29">
        <v>-0.23100000000000001</v>
      </c>
      <c r="AN34" s="29">
        <v>67.501999999999995</v>
      </c>
      <c r="AO34" s="29">
        <v>31.966999999999999</v>
      </c>
      <c r="AP34" s="29">
        <v>7.3579999999999997</v>
      </c>
      <c r="AR34" s="29">
        <f t="shared" si="37"/>
        <v>0</v>
      </c>
      <c r="AS34" s="29">
        <f t="shared" si="38"/>
        <v>-95.733000000000004</v>
      </c>
      <c r="AT34" s="29">
        <f t="shared" si="39"/>
        <v>-95.733000000000004</v>
      </c>
      <c r="AU34" s="29">
        <f t="shared" si="40"/>
        <v>-95.733000000000004</v>
      </c>
      <c r="AV34" s="29">
        <f t="shared" si="41"/>
        <v>-391.02499999999998</v>
      </c>
      <c r="AW34" s="29">
        <f t="shared" si="42"/>
        <v>-28.306999999999999</v>
      </c>
      <c r="AX34" s="29">
        <f t="shared" si="43"/>
        <v>-45.51</v>
      </c>
      <c r="AY34" s="29">
        <f t="shared" si="44"/>
        <v>-61.396000000000001</v>
      </c>
      <c r="AZ34" s="29">
        <f t="shared" si="45"/>
        <v>67.501999999999995</v>
      </c>
      <c r="BA34" s="29">
        <f t="shared" si="46"/>
        <v>7.3579999999999997</v>
      </c>
    </row>
    <row r="35" spans="2:53" ht="14.65" customHeight="1">
      <c r="B35" s="30" t="s">
        <v>764</v>
      </c>
      <c r="E35" s="29">
        <v>-8.5299999999999994</v>
      </c>
      <c r="F35" s="29">
        <v>-1.06</v>
      </c>
      <c r="G35" s="29">
        <v>-1.9410000000000001</v>
      </c>
      <c r="H35" s="29">
        <v>-1.9530000000000001</v>
      </c>
      <c r="I35" s="29">
        <v>10.164999999999999</v>
      </c>
      <c r="J35" s="29">
        <v>-12.487</v>
      </c>
      <c r="K35" s="29">
        <v>-1.8720000000000001</v>
      </c>
      <c r="L35" s="29">
        <v>0</v>
      </c>
      <c r="M35" s="29">
        <v>-16.422999999999998</v>
      </c>
      <c r="N35" s="29">
        <v>-36.161999999999999</v>
      </c>
      <c r="O35" s="29">
        <v>-11.847</v>
      </c>
      <c r="P35" s="29">
        <v>0</v>
      </c>
      <c r="Q35" s="29">
        <v>-25.172999999999998</v>
      </c>
      <c r="R35" s="29">
        <v>-50.392000000000003</v>
      </c>
      <c r="S35" s="29">
        <v>-20.053000000000001</v>
      </c>
      <c r="T35" s="29">
        <v>0</v>
      </c>
      <c r="U35" s="29">
        <v>-52.933999999999997</v>
      </c>
      <c r="V35" s="29">
        <v>-84.911000000000001</v>
      </c>
      <c r="W35" s="29">
        <v>-49.424999999999997</v>
      </c>
      <c r="X35" s="29">
        <v>0</v>
      </c>
      <c r="Y35" s="29">
        <v>-91.304000000000002</v>
      </c>
      <c r="Z35" s="29">
        <v>-241.77</v>
      </c>
      <c r="AA35" s="29">
        <v>-271.14</v>
      </c>
      <c r="AB35" s="29">
        <v>0</v>
      </c>
      <c r="AC35" s="29">
        <v>-77.876000000000005</v>
      </c>
      <c r="AD35" s="29">
        <v>-171.13900000000001</v>
      </c>
      <c r="AE35" s="29">
        <v>-126.937</v>
      </c>
      <c r="AF35" s="29">
        <v>0</v>
      </c>
      <c r="AG35" s="29">
        <v>-84.001000000000005</v>
      </c>
      <c r="AH35" s="29">
        <v>-185.22900000000001</v>
      </c>
      <c r="AI35" s="29">
        <v>-82.200999999999993</v>
      </c>
      <c r="AJ35" s="29">
        <v>0</v>
      </c>
      <c r="AK35" s="29">
        <v>137.78299999999999</v>
      </c>
      <c r="AL35" s="29">
        <v>35.1</v>
      </c>
      <c r="AM35" s="29">
        <v>71.284000000000006</v>
      </c>
      <c r="AN35" s="29">
        <v>0</v>
      </c>
      <c r="AO35" s="29">
        <v>-155.80000000000001</v>
      </c>
      <c r="AP35" s="29">
        <v>-191.899</v>
      </c>
      <c r="AR35" s="29">
        <f t="shared" si="37"/>
        <v>-1.9530000000000001</v>
      </c>
      <c r="AS35" s="29">
        <f t="shared" si="38"/>
        <v>0</v>
      </c>
      <c r="AT35" s="29">
        <f t="shared" si="39"/>
        <v>0</v>
      </c>
      <c r="AU35" s="29">
        <f t="shared" si="40"/>
        <v>0</v>
      </c>
      <c r="AV35" s="29">
        <f t="shared" si="41"/>
        <v>0</v>
      </c>
      <c r="AW35" s="29">
        <f t="shared" si="42"/>
        <v>0</v>
      </c>
      <c r="AX35" s="29">
        <f t="shared" si="43"/>
        <v>0</v>
      </c>
      <c r="AY35" s="29">
        <f t="shared" si="44"/>
        <v>0</v>
      </c>
      <c r="AZ35" s="29">
        <f t="shared" si="45"/>
        <v>0</v>
      </c>
      <c r="BA35" s="29">
        <f t="shared" si="46"/>
        <v>-191.899</v>
      </c>
    </row>
    <row r="36" spans="2:53" ht="14.65" customHeight="1">
      <c r="B36" s="53" t="s">
        <v>313</v>
      </c>
      <c r="C36" s="54"/>
      <c r="D36" s="54"/>
      <c r="E36" s="126">
        <v>79.929000000000002</v>
      </c>
      <c r="F36" s="126">
        <v>76.727999999999994</v>
      </c>
      <c r="G36" s="126">
        <v>78.373000000000005</v>
      </c>
      <c r="H36" s="126">
        <v>74.212999999999994</v>
      </c>
      <c r="I36" s="126">
        <v>76.991</v>
      </c>
      <c r="J36" s="126">
        <v>51.478000000000002</v>
      </c>
      <c r="K36" s="126">
        <v>53.152999999999999</v>
      </c>
      <c r="L36" s="126">
        <v>50.34</v>
      </c>
      <c r="M36" s="126">
        <v>49.820999999999998</v>
      </c>
      <c r="N36" s="126">
        <v>49.188000000000002</v>
      </c>
      <c r="O36" s="126">
        <v>47.642000000000003</v>
      </c>
      <c r="P36" s="126">
        <v>43.576000000000001</v>
      </c>
      <c r="Q36" s="126">
        <v>43.890999999999998</v>
      </c>
      <c r="R36" s="126">
        <v>43.759</v>
      </c>
      <c r="S36" s="126">
        <v>44.271999999999998</v>
      </c>
      <c r="T36" s="126">
        <v>45.151000000000003</v>
      </c>
      <c r="U36" s="126">
        <v>45.680999999999997</v>
      </c>
      <c r="V36" s="126">
        <v>43.072000000000003</v>
      </c>
      <c r="W36" s="126">
        <v>44.448</v>
      </c>
      <c r="X36" s="126">
        <v>111.869</v>
      </c>
      <c r="Y36" s="126">
        <v>109.40300000000001</v>
      </c>
      <c r="Z36" s="126">
        <v>280.56400000000002</v>
      </c>
      <c r="AA36" s="126">
        <v>284.18700000000001</v>
      </c>
      <c r="AB36" s="126">
        <v>0</v>
      </c>
      <c r="AC36" s="126">
        <v>0</v>
      </c>
      <c r="AD36" s="126">
        <v>0</v>
      </c>
      <c r="AE36" s="126">
        <v>26.151</v>
      </c>
      <c r="AF36" s="126">
        <v>28.277999999999999</v>
      </c>
      <c r="AG36" s="126">
        <v>0</v>
      </c>
      <c r="AH36" s="126">
        <v>18.741</v>
      </c>
      <c r="AI36" s="126">
        <v>30.798999999999999</v>
      </c>
      <c r="AJ36" s="126">
        <v>34.957000000000001</v>
      </c>
      <c r="AK36" s="126">
        <v>44.215000000000003</v>
      </c>
      <c r="AL36" s="126">
        <v>54.191000000000003</v>
      </c>
      <c r="AM36" s="126">
        <v>63.029000000000003</v>
      </c>
      <c r="AN36" s="126">
        <v>65.185000000000002</v>
      </c>
      <c r="AO36" s="126">
        <v>68.289000000000001</v>
      </c>
      <c r="AP36" s="126">
        <v>69.855000000000004</v>
      </c>
      <c r="AR36" s="126">
        <f t="shared" si="37"/>
        <v>74.212999999999994</v>
      </c>
      <c r="AS36" s="126">
        <f t="shared" si="38"/>
        <v>50.34</v>
      </c>
      <c r="AT36" s="126">
        <f t="shared" si="39"/>
        <v>43.576000000000001</v>
      </c>
      <c r="AU36" s="126">
        <f t="shared" si="40"/>
        <v>45.151000000000003</v>
      </c>
      <c r="AV36" s="126">
        <f t="shared" si="41"/>
        <v>111.869</v>
      </c>
      <c r="AW36" s="126">
        <f t="shared" si="42"/>
        <v>0</v>
      </c>
      <c r="AX36" s="126">
        <f t="shared" si="43"/>
        <v>28.277999999999999</v>
      </c>
      <c r="AY36" s="126">
        <f t="shared" si="44"/>
        <v>34.957000000000001</v>
      </c>
      <c r="AZ36" s="126">
        <f t="shared" si="45"/>
        <v>65.185000000000002</v>
      </c>
      <c r="BA36" s="126">
        <f t="shared" si="46"/>
        <v>69.855000000000004</v>
      </c>
    </row>
    <row r="37" spans="2:53" ht="14.65" customHeight="1">
      <c r="B37" s="30"/>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R37" s="44"/>
      <c r="AS37" s="44"/>
      <c r="AT37" s="44"/>
      <c r="AU37" s="44"/>
      <c r="AV37" s="44"/>
      <c r="AW37" s="44"/>
      <c r="AX37" s="44"/>
      <c r="AY37" s="44"/>
      <c r="AZ37" s="44"/>
      <c r="BA37" s="44"/>
    </row>
    <row r="38" spans="2:53" ht="14.65" customHeight="1">
      <c r="B38" s="95" t="s">
        <v>985</v>
      </c>
      <c r="C38" s="12"/>
      <c r="D38" s="12"/>
      <c r="E38" s="25">
        <f t="shared" ref="E38:AJ38" si="47">SUM(E25,E27)</f>
        <v>431.55600000000004</v>
      </c>
      <c r="F38" s="25">
        <f t="shared" si="47"/>
        <v>438.40800000000002</v>
      </c>
      <c r="G38" s="25">
        <f t="shared" si="47"/>
        <v>762.01400000000001</v>
      </c>
      <c r="H38" s="25">
        <f t="shared" si="47"/>
        <v>773.60699999999997</v>
      </c>
      <c r="I38" s="25">
        <f t="shared" si="47"/>
        <v>781.97700000000009</v>
      </c>
      <c r="J38" s="25">
        <f t="shared" si="47"/>
        <v>1439.8789999999999</v>
      </c>
      <c r="K38" s="25">
        <f t="shared" si="47"/>
        <v>1910.386</v>
      </c>
      <c r="L38" s="25">
        <f t="shared" si="47"/>
        <v>3905.7720000000004</v>
      </c>
      <c r="M38" s="25">
        <f t="shared" si="47"/>
        <v>3902.0769999999998</v>
      </c>
      <c r="N38" s="25">
        <f t="shared" si="47"/>
        <v>3828.19</v>
      </c>
      <c r="O38" s="25">
        <f t="shared" si="47"/>
        <v>4113.7020000000002</v>
      </c>
      <c r="P38" s="25">
        <f t="shared" si="47"/>
        <v>4105.1939999999995</v>
      </c>
      <c r="Q38" s="25">
        <f t="shared" si="47"/>
        <v>4681.3500000000004</v>
      </c>
      <c r="R38" s="25">
        <f t="shared" si="47"/>
        <v>6622.7730000000001</v>
      </c>
      <c r="S38" s="25">
        <f t="shared" si="47"/>
        <v>7431.7379999999994</v>
      </c>
      <c r="T38" s="25">
        <f t="shared" si="47"/>
        <v>7262.4709999999995</v>
      </c>
      <c r="U38" s="25">
        <f t="shared" si="47"/>
        <v>7728.4689999999991</v>
      </c>
      <c r="V38" s="25">
        <f t="shared" si="47"/>
        <v>7665.8120000000017</v>
      </c>
      <c r="W38" s="25">
        <f t="shared" si="47"/>
        <v>8855.0379999999986</v>
      </c>
      <c r="X38" s="25">
        <f t="shared" si="47"/>
        <v>10593.204000000002</v>
      </c>
      <c r="Y38" s="25">
        <f t="shared" si="47"/>
        <v>11096.555</v>
      </c>
      <c r="Z38" s="25">
        <f t="shared" si="47"/>
        <v>10249.460999999999</v>
      </c>
      <c r="AA38" s="25">
        <f t="shared" si="47"/>
        <v>10175.707000000002</v>
      </c>
      <c r="AB38" s="25">
        <f t="shared" si="47"/>
        <v>12663.927</v>
      </c>
      <c r="AC38" s="25">
        <f t="shared" si="47"/>
        <v>13108.991999999998</v>
      </c>
      <c r="AD38" s="25">
        <f t="shared" si="47"/>
        <v>14523.555</v>
      </c>
      <c r="AE38" s="25">
        <f t="shared" si="47"/>
        <v>15651.690000000002</v>
      </c>
      <c r="AF38" s="25">
        <f t="shared" si="47"/>
        <v>16877.601999999999</v>
      </c>
      <c r="AG38" s="25">
        <f t="shared" si="47"/>
        <v>16825.314000000002</v>
      </c>
      <c r="AH38" s="25">
        <f t="shared" si="47"/>
        <v>17163.781999999999</v>
      </c>
      <c r="AI38" s="25">
        <f t="shared" si="47"/>
        <v>17945.283000000003</v>
      </c>
      <c r="AJ38" s="25">
        <f t="shared" si="47"/>
        <v>17058.03</v>
      </c>
      <c r="AK38" s="25">
        <f t="shared" ref="AK38:AP38" si="48">SUM(AK25,AK27)</f>
        <v>19000.416000000001</v>
      </c>
      <c r="AL38" s="25">
        <f t="shared" si="48"/>
        <v>19346.056000000004</v>
      </c>
      <c r="AM38" s="25">
        <f t="shared" si="48"/>
        <v>19897.815999999999</v>
      </c>
      <c r="AN38" s="25">
        <f t="shared" si="48"/>
        <v>20161.754000000001</v>
      </c>
      <c r="AO38" s="25">
        <f t="shared" si="48"/>
        <v>20668.903000000002</v>
      </c>
      <c r="AP38" s="25">
        <f t="shared" si="48"/>
        <v>20046.324999999997</v>
      </c>
      <c r="AR38" s="25">
        <f>SUM(AR25,AR27)</f>
        <v>773.60699999999997</v>
      </c>
      <c r="AS38" s="25">
        <f t="shared" ref="AS38:AY38" si="49">SUM(AS25,AS27)</f>
        <v>3905.7720000000004</v>
      </c>
      <c r="AT38" s="25">
        <f t="shared" si="49"/>
        <v>4105.1939999999995</v>
      </c>
      <c r="AU38" s="25">
        <f t="shared" si="49"/>
        <v>7262.4709999999995</v>
      </c>
      <c r="AV38" s="25">
        <f t="shared" si="49"/>
        <v>10593.204000000002</v>
      </c>
      <c r="AW38" s="25">
        <f t="shared" si="49"/>
        <v>12663.927</v>
      </c>
      <c r="AX38" s="25">
        <f t="shared" si="49"/>
        <v>16877.601999999999</v>
      </c>
      <c r="AY38" s="25">
        <f t="shared" si="49"/>
        <v>17058.03</v>
      </c>
      <c r="AZ38" s="25">
        <f>SUM(AZ25,AZ27)</f>
        <v>20161.754000000001</v>
      </c>
      <c r="BA38" s="25">
        <f>SUM(BA25,BA27)</f>
        <v>20046.324999999997</v>
      </c>
    </row>
    <row r="39" spans="2:53" ht="14.65" customHeight="1">
      <c r="B39" s="30"/>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R39" s="44"/>
      <c r="AS39" s="44"/>
      <c r="AT39" s="44"/>
      <c r="AU39" s="44"/>
      <c r="AV39" s="44"/>
      <c r="AW39" s="44"/>
      <c r="AX39" s="44"/>
      <c r="AY39" s="44"/>
      <c r="AZ39" s="44"/>
    </row>
    <row r="40" spans="2:53" ht="14.65" customHeight="1">
      <c r="B40" s="8" t="s">
        <v>1053</v>
      </c>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R40" s="44"/>
      <c r="AS40" s="44"/>
      <c r="AT40" s="44"/>
      <c r="AU40" s="44"/>
      <c r="AV40" s="44"/>
      <c r="AW40" s="44"/>
      <c r="AX40" s="44"/>
      <c r="AY40" s="44"/>
      <c r="AZ40" s="44"/>
    </row>
    <row r="41" spans="2:53" ht="14.65" customHeight="1">
      <c r="B41" s="30"/>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R41" s="44"/>
      <c r="AS41" s="44"/>
      <c r="AT41" s="44"/>
      <c r="AU41" s="44"/>
      <c r="AV41" s="44"/>
      <c r="AW41" s="44"/>
      <c r="AX41" s="44"/>
      <c r="AY41" s="44"/>
      <c r="AZ41" s="44"/>
    </row>
    <row r="42" spans="2:53" ht="14.65" customHeight="1">
      <c r="B42" s="30"/>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R42" s="44"/>
      <c r="AS42" s="44"/>
      <c r="AT42" s="44"/>
      <c r="AU42" s="44"/>
      <c r="AV42" s="44"/>
      <c r="AW42" s="44"/>
      <c r="AX42" s="44"/>
      <c r="AY42" s="44"/>
      <c r="AZ42" s="44"/>
    </row>
    <row r="43" spans="2:53" ht="14.65" customHeight="1">
      <c r="B43" s="30"/>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R43" s="44"/>
      <c r="AS43" s="44"/>
      <c r="AT43" s="44"/>
      <c r="AU43" s="44"/>
      <c r="AV43" s="44"/>
      <c r="AW43" s="44"/>
      <c r="AX43" s="44"/>
      <c r="AY43" s="44"/>
      <c r="AZ43" s="44"/>
    </row>
    <row r="44" spans="2:53" ht="14.65" customHeight="1">
      <c r="B44" s="30"/>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R44" s="44"/>
      <c r="AS44" s="44"/>
      <c r="AT44" s="44"/>
      <c r="AU44" s="44"/>
      <c r="AV44" s="44"/>
      <c r="AW44" s="44"/>
      <c r="AX44" s="44"/>
      <c r="AY44" s="44"/>
      <c r="AZ44" s="44"/>
    </row>
    <row r="45" spans="2:53" ht="14.65" customHeight="1">
      <c r="B45" s="30"/>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R45" s="44"/>
      <c r="AS45" s="44"/>
      <c r="AT45" s="44"/>
      <c r="AU45" s="44"/>
      <c r="AV45" s="44"/>
      <c r="AW45" s="44"/>
      <c r="AX45" s="44"/>
      <c r="AY45" s="44"/>
      <c r="AZ45" s="44"/>
    </row>
    <row r="46" spans="2:53" ht="14.65" customHeight="1">
      <c r="B46" s="30"/>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R46" s="44"/>
      <c r="AS46" s="44"/>
      <c r="AT46" s="44"/>
      <c r="AU46" s="44"/>
      <c r="AV46" s="44"/>
      <c r="AW46" s="44"/>
      <c r="AX46" s="44"/>
      <c r="AY46" s="44"/>
      <c r="AZ46" s="44"/>
    </row>
    <row r="47" spans="2:53" ht="14.65" customHeight="1">
      <c r="B47" s="30"/>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R47" s="44"/>
      <c r="AS47" s="44"/>
      <c r="AT47" s="44"/>
      <c r="AU47" s="44"/>
      <c r="AV47" s="44"/>
      <c r="AW47" s="44"/>
      <c r="AX47" s="44"/>
      <c r="AY47" s="44"/>
      <c r="AZ47" s="44"/>
    </row>
    <row r="48" spans="2:53" ht="14.65" customHeight="1">
      <c r="B48" s="30"/>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R48" s="44"/>
      <c r="AS48" s="44"/>
      <c r="AT48" s="44"/>
      <c r="AU48" s="44"/>
      <c r="AV48" s="44"/>
      <c r="AW48" s="44"/>
      <c r="AX48" s="44"/>
      <c r="AY48" s="44"/>
      <c r="AZ48" s="44"/>
    </row>
    <row r="49" spans="2:52" ht="14.65" customHeight="1">
      <c r="B49" s="30"/>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R49" s="44"/>
      <c r="AS49" s="44"/>
      <c r="AT49" s="44"/>
      <c r="AU49" s="44"/>
      <c r="AV49" s="44"/>
      <c r="AW49" s="44"/>
      <c r="AX49" s="44"/>
      <c r="AY49" s="44"/>
      <c r="AZ49" s="44"/>
    </row>
    <row r="50" spans="2:52" ht="14.65" customHeight="1">
      <c r="B50" s="129"/>
      <c r="C50" s="130"/>
      <c r="D50" s="130"/>
      <c r="E50" s="130"/>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R50" s="131"/>
      <c r="AS50" s="131"/>
      <c r="AT50" s="131"/>
      <c r="AU50" s="131"/>
      <c r="AV50" s="131"/>
      <c r="AW50" s="131"/>
      <c r="AX50" s="131"/>
      <c r="AY50" s="131"/>
      <c r="AZ50" s="131"/>
    </row>
    <row r="51" spans="2:52" ht="14.65" customHeight="1">
      <c r="B51" s="30"/>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R51" s="44"/>
      <c r="AS51" s="44"/>
      <c r="AT51" s="44"/>
      <c r="AU51" s="44"/>
      <c r="AV51" s="44"/>
      <c r="AW51" s="44"/>
      <c r="AX51" s="44"/>
      <c r="AY51" s="44"/>
      <c r="AZ51" s="44"/>
    </row>
    <row r="52" spans="2:52" ht="14.65" customHeight="1">
      <c r="B52" s="30"/>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R52" s="44"/>
      <c r="AS52" s="44"/>
      <c r="AT52" s="44"/>
      <c r="AU52" s="44"/>
      <c r="AV52" s="44"/>
      <c r="AW52" s="44"/>
      <c r="AX52" s="44"/>
      <c r="AY52" s="44"/>
      <c r="AZ52" s="44"/>
    </row>
    <row r="53" spans="2:52" ht="14.65" customHeight="1">
      <c r="B53" s="30"/>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R53" s="44"/>
      <c r="AS53" s="44"/>
      <c r="AT53" s="44"/>
      <c r="AU53" s="44"/>
      <c r="AV53" s="44"/>
      <c r="AW53" s="44"/>
      <c r="AX53" s="44"/>
      <c r="AY53" s="44"/>
      <c r="AZ53" s="44"/>
    </row>
    <row r="55" spans="2:52" ht="14.65" customHeight="1">
      <c r="B55" s="132"/>
      <c r="C55" s="133"/>
      <c r="D55" s="133"/>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4"/>
      <c r="AO55" s="134"/>
      <c r="AP55" s="134"/>
      <c r="AR55" s="134"/>
      <c r="AS55" s="134"/>
      <c r="AT55" s="134"/>
      <c r="AU55" s="134"/>
      <c r="AV55" s="134"/>
      <c r="AW55" s="134"/>
      <c r="AX55" s="134"/>
      <c r="AY55" s="134"/>
      <c r="AZ55" s="134"/>
    </row>
    <row r="56" spans="2:52" ht="14.65" customHeight="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row>
    <row r="57" spans="2:52" ht="14.65" customHeight="1">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R57" s="52"/>
      <c r="AS57" s="52"/>
      <c r="AT57" s="52"/>
      <c r="AU57" s="52"/>
      <c r="AV57" s="52"/>
      <c r="AW57" s="52"/>
      <c r="AX57" s="52"/>
      <c r="AY57" s="52"/>
      <c r="AZ57" s="52"/>
    </row>
    <row r="58" spans="2:52" ht="14.65" customHeight="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row>
    <row r="59" spans="2:52" ht="14.65" customHeight="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row>
    <row r="60" spans="2:52" ht="14.65" customHeight="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row>
    <row r="61" spans="2:52" ht="14.65" customHeight="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row>
    <row r="62" spans="2:52" ht="14.65" customHeight="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row>
    <row r="63" spans="2:52" ht="14.65" customHeight="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row>
    <row r="64" spans="2:52" ht="14.65" customHeight="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row>
    <row r="65" spans="6:42" ht="14.65" customHeight="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row>
    <row r="66" spans="6:42" ht="14.65" customHeight="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row>
    <row r="67" spans="6:42" ht="14.65" customHeight="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row>
    <row r="68" spans="6:42" ht="14.65" customHeight="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row>
    <row r="70" spans="6:42" ht="14.65" customHeight="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row>
  </sheetData>
  <pageMargins left="0.511811024" right="0.511811024" top="0.78740157499999996" bottom="0.78740157499999996" header="0.31496062000000002" footer="0.31496062000000002"/>
  <pageSetup paperSize="9" orientation="portrait" r:id="rId1"/>
  <ignoredErrors>
    <ignoredError sqref="AR17:BA17 AJ9"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8940-2FBC-4F2F-A2B3-9B1F751AB752}">
  <sheetPr codeName="Planilha16">
    <tabColor theme="1"/>
  </sheetPr>
  <dimension ref="A2:BA85"/>
  <sheetViews>
    <sheetView showGridLines="0" zoomScaleNormal="100" workbookViewId="0">
      <pane xSplit="3" ySplit="8" topLeftCell="D9" activePane="bottomRight" state="frozen"/>
      <selection activeCell="I56" sqref="I56"/>
      <selection pane="topRight" activeCell="I56" sqref="I56"/>
      <selection pane="bottomLeft" activeCell="I56" sqref="I56"/>
      <selection pane="bottomRight" activeCell="B20" sqref="A20:XFD20"/>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6" width="10.5703125" style="9" customWidth="1"/>
    <col min="7" max="35" width="10.5703125" style="9" bestFit="1" customWidth="1"/>
    <col min="36" max="42" width="10.5703125" style="9" customWidth="1"/>
    <col min="43" max="43" width="2.5703125" style="9" customWidth="1"/>
    <col min="44" max="16384" width="10.5703125" style="9"/>
  </cols>
  <sheetData>
    <row r="2" spans="2:53" ht="14.65" customHeight="1">
      <c r="AV2" s="250"/>
      <c r="AW2" s="250"/>
    </row>
    <row r="6" spans="2:53" ht="14.65" customHeight="1">
      <c r="C6" s="3" t="s">
        <v>178</v>
      </c>
      <c r="D6" s="2"/>
      <c r="E6" s="4">
        <v>42459</v>
      </c>
      <c r="F6" s="4">
        <v>42551</v>
      </c>
      <c r="G6" s="4">
        <f t="shared" ref="G6:AJ6" si="0">EOMONTH(F6,3)</f>
        <v>42643</v>
      </c>
      <c r="H6" s="4">
        <f t="shared" si="0"/>
        <v>42735</v>
      </c>
      <c r="I6" s="4">
        <f t="shared" si="0"/>
        <v>42825</v>
      </c>
      <c r="J6" s="4">
        <f t="shared" si="0"/>
        <v>42916</v>
      </c>
      <c r="K6" s="4">
        <f t="shared" si="0"/>
        <v>43008</v>
      </c>
      <c r="L6" s="4">
        <f t="shared" si="0"/>
        <v>43100</v>
      </c>
      <c r="M6" s="4">
        <f t="shared" si="0"/>
        <v>43190</v>
      </c>
      <c r="N6" s="4">
        <f t="shared" si="0"/>
        <v>43281</v>
      </c>
      <c r="O6" s="4">
        <f t="shared" si="0"/>
        <v>43373</v>
      </c>
      <c r="P6" s="4">
        <f t="shared" si="0"/>
        <v>43465</v>
      </c>
      <c r="Q6" s="4">
        <f t="shared" si="0"/>
        <v>43555</v>
      </c>
      <c r="R6" s="4">
        <f t="shared" si="0"/>
        <v>43646</v>
      </c>
      <c r="S6" s="4">
        <f t="shared" si="0"/>
        <v>43738</v>
      </c>
      <c r="T6" s="4">
        <f t="shared" si="0"/>
        <v>43830</v>
      </c>
      <c r="U6" s="4">
        <f t="shared" si="0"/>
        <v>43921</v>
      </c>
      <c r="V6" s="4">
        <f t="shared" si="0"/>
        <v>44012</v>
      </c>
      <c r="W6" s="4">
        <f t="shared" si="0"/>
        <v>44104</v>
      </c>
      <c r="X6" s="4">
        <f t="shared" si="0"/>
        <v>44196</v>
      </c>
      <c r="Y6" s="4">
        <f t="shared" si="0"/>
        <v>44286</v>
      </c>
      <c r="Z6" s="4">
        <f t="shared" si="0"/>
        <v>44377</v>
      </c>
      <c r="AA6" s="4">
        <f t="shared" si="0"/>
        <v>44469</v>
      </c>
      <c r="AB6" s="4">
        <f t="shared" si="0"/>
        <v>44561</v>
      </c>
      <c r="AC6" s="4">
        <f t="shared" si="0"/>
        <v>44651</v>
      </c>
      <c r="AD6" s="4">
        <f t="shared" si="0"/>
        <v>44742</v>
      </c>
      <c r="AE6" s="4">
        <f t="shared" si="0"/>
        <v>44834</v>
      </c>
      <c r="AF6" s="4">
        <f t="shared" si="0"/>
        <v>44926</v>
      </c>
      <c r="AG6" s="4">
        <f t="shared" si="0"/>
        <v>45016</v>
      </c>
      <c r="AH6" s="4">
        <f t="shared" si="0"/>
        <v>45107</v>
      </c>
      <c r="AI6" s="4">
        <f t="shared" si="0"/>
        <v>45199</v>
      </c>
      <c r="AJ6" s="4">
        <f t="shared" si="0"/>
        <v>45291</v>
      </c>
      <c r="AK6" s="4">
        <f t="shared" ref="AK6:AP6" si="1">EOMONTH(AJ6,3)</f>
        <v>45382</v>
      </c>
      <c r="AL6" s="4">
        <f t="shared" si="1"/>
        <v>45473</v>
      </c>
      <c r="AM6" s="4">
        <f t="shared" si="1"/>
        <v>45565</v>
      </c>
      <c r="AN6" s="4">
        <f t="shared" si="1"/>
        <v>45657</v>
      </c>
      <c r="AO6" s="4">
        <f t="shared" si="1"/>
        <v>45747</v>
      </c>
      <c r="AP6" s="4">
        <f t="shared" si="1"/>
        <v>45838</v>
      </c>
      <c r="AR6" s="23"/>
      <c r="AS6" s="23"/>
      <c r="AT6" s="23"/>
      <c r="AU6" s="23"/>
      <c r="AV6" s="23"/>
      <c r="AW6" s="23"/>
      <c r="AX6" s="23"/>
      <c r="AY6" s="23"/>
      <c r="AZ6" s="23"/>
    </row>
    <row r="7" spans="2:53" ht="14.65" customHeight="1">
      <c r="C7" s="3" t="s">
        <v>179</v>
      </c>
      <c r="D7" s="2"/>
      <c r="E7" s="3">
        <f t="shared" ref="E7:AI7" si="2">YEAR(E6)</f>
        <v>2016</v>
      </c>
      <c r="F7" s="3">
        <f t="shared" si="2"/>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 t="shared" si="2"/>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R7" s="22"/>
      <c r="AS7" s="22"/>
      <c r="AT7" s="22"/>
      <c r="AU7" s="22"/>
      <c r="AV7" s="22"/>
      <c r="AW7" s="22"/>
      <c r="AX7" s="22"/>
      <c r="AY7" s="22"/>
      <c r="AZ7" s="22"/>
    </row>
    <row r="8" spans="2:53" ht="14.65" customHeight="1">
      <c r="B8" s="5" t="s">
        <v>1005</v>
      </c>
      <c r="C8" s="6"/>
      <c r="D8" s="6"/>
      <c r="E8" s="7" t="str">
        <f t="shared" ref="E8:AJ8" si="4">MONTH(E$6)/3&amp;"Q"&amp;E$7</f>
        <v>1Q2016</v>
      </c>
      <c r="F8" s="7" t="str">
        <f t="shared" si="4"/>
        <v>2Q2016</v>
      </c>
      <c r="G8" s="7" t="str">
        <f t="shared" si="4"/>
        <v>3Q2016</v>
      </c>
      <c r="H8" s="7" t="str">
        <f t="shared" si="4"/>
        <v>4Q2016</v>
      </c>
      <c r="I8" s="7" t="str">
        <f t="shared" si="4"/>
        <v>1Q2017</v>
      </c>
      <c r="J8" s="7" t="str">
        <f t="shared" si="4"/>
        <v>2Q2017</v>
      </c>
      <c r="K8" s="7" t="str">
        <f t="shared" si="4"/>
        <v>3Q2017</v>
      </c>
      <c r="L8" s="7" t="str">
        <f t="shared" si="4"/>
        <v>4Q2017</v>
      </c>
      <c r="M8" s="7" t="str">
        <f t="shared" si="4"/>
        <v>1Q2018</v>
      </c>
      <c r="N8" s="7" t="str">
        <f t="shared" si="4"/>
        <v>2Q2018</v>
      </c>
      <c r="O8" s="7" t="str">
        <f t="shared" si="4"/>
        <v>3Q2018</v>
      </c>
      <c r="P8" s="7" t="str">
        <f t="shared" si="4"/>
        <v>4Q2018</v>
      </c>
      <c r="Q8" s="7" t="str">
        <f t="shared" si="4"/>
        <v>1Q2019</v>
      </c>
      <c r="R8" s="7" t="str">
        <f t="shared" si="4"/>
        <v>2Q2019</v>
      </c>
      <c r="S8" s="7" t="str">
        <f t="shared" si="4"/>
        <v>3Q2019</v>
      </c>
      <c r="T8" s="7" t="str">
        <f t="shared" si="4"/>
        <v>4Q2019</v>
      </c>
      <c r="U8" s="7" t="str">
        <f t="shared" si="4"/>
        <v>1Q2020</v>
      </c>
      <c r="V8" s="7" t="str">
        <f t="shared" si="4"/>
        <v>2Q2020</v>
      </c>
      <c r="W8" s="7" t="str">
        <f t="shared" si="4"/>
        <v>3Q2020</v>
      </c>
      <c r="X8" s="7" t="str">
        <f t="shared" si="4"/>
        <v>4Q2020</v>
      </c>
      <c r="Y8" s="7" t="str">
        <f t="shared" si="4"/>
        <v>1Q2021</v>
      </c>
      <c r="Z8" s="7" t="str">
        <f t="shared" si="4"/>
        <v>2Q2021</v>
      </c>
      <c r="AA8" s="7" t="str">
        <f t="shared" si="4"/>
        <v>3Q2021</v>
      </c>
      <c r="AB8" s="7" t="str">
        <f t="shared" si="4"/>
        <v>4Q2021</v>
      </c>
      <c r="AC8" s="7" t="s">
        <v>1136</v>
      </c>
      <c r="AD8" s="7" t="s">
        <v>1137</v>
      </c>
      <c r="AE8" s="7" t="s">
        <v>1138</v>
      </c>
      <c r="AF8" s="7" t="s">
        <v>1139</v>
      </c>
      <c r="AG8" s="7" t="str">
        <f t="shared" si="4"/>
        <v>1Q2023</v>
      </c>
      <c r="AH8" s="7" t="str">
        <f t="shared" si="4"/>
        <v>2Q2023</v>
      </c>
      <c r="AI8" s="7" t="str">
        <f t="shared" si="4"/>
        <v>3Q2023</v>
      </c>
      <c r="AJ8" s="7" t="str">
        <f t="shared" si="4"/>
        <v>4Q2023</v>
      </c>
      <c r="AK8" s="7" t="str">
        <f t="shared" ref="AK8:AP8" si="5">MONTH(AK$6)/3&amp;"Q"&amp;AK$7</f>
        <v>1Q2024</v>
      </c>
      <c r="AL8" s="7" t="str">
        <f t="shared" si="5"/>
        <v>2Q2024</v>
      </c>
      <c r="AM8" s="7" t="str">
        <f t="shared" si="5"/>
        <v>3Q2024</v>
      </c>
      <c r="AN8" s="7" t="str">
        <f t="shared" si="5"/>
        <v>4Q2024</v>
      </c>
      <c r="AO8" s="7" t="str">
        <f t="shared" si="5"/>
        <v>1Q2025</v>
      </c>
      <c r="AP8" s="7" t="str">
        <f t="shared" si="5"/>
        <v>2Q2025</v>
      </c>
      <c r="AQ8" s="2"/>
      <c r="AR8" s="6">
        <v>2016</v>
      </c>
      <c r="AS8" s="6">
        <f t="shared" ref="AS8:BA8" si="6">AR8+1</f>
        <v>2017</v>
      </c>
      <c r="AT8" s="6">
        <f t="shared" si="6"/>
        <v>2018</v>
      </c>
      <c r="AU8" s="6">
        <f t="shared" si="6"/>
        <v>2019</v>
      </c>
      <c r="AV8" s="6">
        <f t="shared" si="6"/>
        <v>2020</v>
      </c>
      <c r="AW8" s="6">
        <f t="shared" si="6"/>
        <v>2021</v>
      </c>
      <c r="AX8" s="6">
        <f t="shared" si="6"/>
        <v>2022</v>
      </c>
      <c r="AY8" s="6">
        <f t="shared" si="6"/>
        <v>2023</v>
      </c>
      <c r="AZ8" s="6">
        <f t="shared" si="6"/>
        <v>2024</v>
      </c>
      <c r="BA8" s="6">
        <f t="shared" si="6"/>
        <v>2025</v>
      </c>
    </row>
    <row r="9" spans="2:53" ht="14.65" customHeight="1">
      <c r="B9" s="129" t="s">
        <v>1010</v>
      </c>
      <c r="E9" s="232">
        <v>6.5590000000000002</v>
      </c>
      <c r="F9" s="232">
        <v>9.3049999999999997</v>
      </c>
      <c r="G9" s="232">
        <v>7.6260000000000003</v>
      </c>
      <c r="H9" s="232">
        <v>11.627000000000001</v>
      </c>
      <c r="I9" s="232">
        <v>18.109000000000002</v>
      </c>
      <c r="J9" s="232">
        <v>-26.928999999999998</v>
      </c>
      <c r="K9" s="232">
        <v>16.593</v>
      </c>
      <c r="L9" s="232">
        <v>124.108</v>
      </c>
      <c r="M9" s="232">
        <v>-12.095000000000001</v>
      </c>
      <c r="N9" s="232">
        <v>-12.688000000000001</v>
      </c>
      <c r="O9" s="232">
        <v>38.058999999999997</v>
      </c>
      <c r="P9" s="232">
        <v>62.207000000000001</v>
      </c>
      <c r="Q9" s="232">
        <v>-18.876000000000001</v>
      </c>
      <c r="R9" s="232">
        <v>-21.488</v>
      </c>
      <c r="S9" s="232">
        <v>45.466000000000001</v>
      </c>
      <c r="T9" s="232">
        <v>60.716999999999999</v>
      </c>
      <c r="U9" s="232">
        <v>-40.226999999999997</v>
      </c>
      <c r="V9" s="232">
        <v>-25.626000000000001</v>
      </c>
      <c r="W9" s="232">
        <v>44.683</v>
      </c>
      <c r="X9" s="232">
        <v>142.18899999999999</v>
      </c>
      <c r="Y9" s="232">
        <v>-83.036000000000001</v>
      </c>
      <c r="Z9" s="232">
        <v>-148.36000000000001</v>
      </c>
      <c r="AA9" s="232">
        <v>-10.384</v>
      </c>
      <c r="AB9" s="232">
        <v>731.73800000000006</v>
      </c>
      <c r="AC9" s="232">
        <v>-82.86</v>
      </c>
      <c r="AD9" s="232">
        <v>-88.537999999999997</v>
      </c>
      <c r="AE9" s="232">
        <v>62.856000000000002</v>
      </c>
      <c r="AF9" s="232">
        <v>141.24799999999999</v>
      </c>
      <c r="AG9" s="232">
        <v>-67.855999999999995</v>
      </c>
      <c r="AH9" s="232">
        <v>-82.933999999999997</v>
      </c>
      <c r="AI9" s="232">
        <v>134.18899999999999</v>
      </c>
      <c r="AJ9" s="232">
        <v>168.11099999999999</v>
      </c>
      <c r="AK9" s="237">
        <v>287.25299999999999</v>
      </c>
      <c r="AL9" s="237">
        <v>-84.697000000000003</v>
      </c>
      <c r="AM9" s="237">
        <v>63.253000000000043</v>
      </c>
      <c r="AN9" s="237">
        <v>272.767</v>
      </c>
      <c r="AO9" s="237">
        <v>-137.14500000000001</v>
      </c>
      <c r="AP9" s="237">
        <v>-6.6989999999999998</v>
      </c>
      <c r="AR9" s="232">
        <f t="shared" ref="AR9:BA19" si="7">SUMIF($7:$7,AR$8,9:9)</f>
        <v>35.117000000000004</v>
      </c>
      <c r="AS9" s="232">
        <f t="shared" si="7"/>
        <v>131.881</v>
      </c>
      <c r="AT9" s="232">
        <f t="shared" si="7"/>
        <v>75.483000000000004</v>
      </c>
      <c r="AU9" s="232">
        <f t="shared" si="7"/>
        <v>65.818999999999988</v>
      </c>
      <c r="AV9" s="232">
        <f t="shared" si="7"/>
        <v>121.01900000000001</v>
      </c>
      <c r="AW9" s="232">
        <f t="shared" si="7"/>
        <v>489.95800000000003</v>
      </c>
      <c r="AX9" s="232">
        <f t="shared" si="7"/>
        <v>32.705999999999989</v>
      </c>
      <c r="AY9" s="232">
        <f t="shared" si="7"/>
        <v>151.51</v>
      </c>
      <c r="AZ9" s="232">
        <f t="shared" si="7"/>
        <v>538.57600000000002</v>
      </c>
      <c r="BA9" s="232">
        <f t="shared" si="7"/>
        <v>-143.84400000000002</v>
      </c>
    </row>
    <row r="10" spans="2:53" ht="14.65" customHeight="1">
      <c r="B10" s="47" t="s">
        <v>1011</v>
      </c>
      <c r="C10" s="48"/>
      <c r="D10" s="48"/>
      <c r="E10" s="122">
        <f>SUM(E11:E19)</f>
        <v>14.554000000000002</v>
      </c>
      <c r="F10" s="122">
        <f t="shared" ref="F10:AP10" si="8">SUM(F11:F19)</f>
        <v>17.689</v>
      </c>
      <c r="G10" s="122">
        <f t="shared" si="8"/>
        <v>9.0020000000000007</v>
      </c>
      <c r="H10" s="122">
        <f t="shared" si="8"/>
        <v>12.416</v>
      </c>
      <c r="I10" s="122">
        <f t="shared" si="8"/>
        <v>11.513</v>
      </c>
      <c r="J10" s="122">
        <f t="shared" si="8"/>
        <v>30.996000000000002</v>
      </c>
      <c r="K10" s="122">
        <f t="shared" si="8"/>
        <v>32.363</v>
      </c>
      <c r="L10" s="122">
        <f t="shared" si="8"/>
        <v>8.1539999999999875</v>
      </c>
      <c r="M10" s="122">
        <f t="shared" si="8"/>
        <v>74.392999999999986</v>
      </c>
      <c r="N10" s="122">
        <f t="shared" si="8"/>
        <v>77.984999999999999</v>
      </c>
      <c r="O10" s="122">
        <f t="shared" si="8"/>
        <v>58.072999999999993</v>
      </c>
      <c r="P10" s="122">
        <f t="shared" si="8"/>
        <v>65.215999999999994</v>
      </c>
      <c r="Q10" s="122">
        <f t="shared" si="8"/>
        <v>79.22</v>
      </c>
      <c r="R10" s="122">
        <f t="shared" si="8"/>
        <v>95.15</v>
      </c>
      <c r="S10" s="122">
        <f t="shared" si="8"/>
        <v>120.45099999999999</v>
      </c>
      <c r="T10" s="122">
        <f t="shared" si="8"/>
        <v>117.88799999999999</v>
      </c>
      <c r="U10" s="122">
        <f t="shared" si="8"/>
        <v>99.096000000000032</v>
      </c>
      <c r="V10" s="122">
        <f t="shared" si="8"/>
        <v>111.108</v>
      </c>
      <c r="W10" s="122">
        <f t="shared" si="8"/>
        <v>135.887</v>
      </c>
      <c r="X10" s="122">
        <f t="shared" si="8"/>
        <v>96.195999999999998</v>
      </c>
      <c r="Y10" s="122">
        <f t="shared" si="8"/>
        <v>257.61799999999999</v>
      </c>
      <c r="Z10" s="122">
        <f t="shared" si="8"/>
        <v>290.54700000000003</v>
      </c>
      <c r="AA10" s="122">
        <f t="shared" si="8"/>
        <v>167.13200000000001</v>
      </c>
      <c r="AB10" s="122">
        <f t="shared" si="8"/>
        <v>-426.09600000000006</v>
      </c>
      <c r="AC10" s="122">
        <f t="shared" si="8"/>
        <v>228.14500000000001</v>
      </c>
      <c r="AD10" s="122">
        <f t="shared" si="8"/>
        <v>269.10599999999999</v>
      </c>
      <c r="AE10" s="122">
        <f t="shared" si="8"/>
        <v>245.93399999999997</v>
      </c>
      <c r="AF10" s="122">
        <f t="shared" si="8"/>
        <v>230.26500000000001</v>
      </c>
      <c r="AG10" s="122">
        <f t="shared" si="8"/>
        <v>298.57600000000002</v>
      </c>
      <c r="AH10" s="122">
        <f t="shared" si="8"/>
        <v>287.93299999999999</v>
      </c>
      <c r="AI10" s="122">
        <f t="shared" si="8"/>
        <v>208.82300000000001</v>
      </c>
      <c r="AJ10" s="122">
        <f t="shared" si="8"/>
        <v>292.262</v>
      </c>
      <c r="AK10" s="122">
        <f t="shared" si="8"/>
        <v>-31.541000000000036</v>
      </c>
      <c r="AL10" s="122">
        <f t="shared" si="8"/>
        <v>417.17600000000004</v>
      </c>
      <c r="AM10" s="122">
        <f t="shared" si="8"/>
        <v>391.286</v>
      </c>
      <c r="AN10" s="122">
        <f t="shared" si="8"/>
        <v>378.47899999999993</v>
      </c>
      <c r="AO10" s="122">
        <f t="shared" si="8"/>
        <v>469.50399999999991</v>
      </c>
      <c r="AP10" s="122">
        <f t="shared" si="8"/>
        <v>352.61700000000002</v>
      </c>
      <c r="AR10" s="122">
        <f t="shared" si="7"/>
        <v>53.661000000000001</v>
      </c>
      <c r="AS10" s="122">
        <f t="shared" si="7"/>
        <v>83.025999999999982</v>
      </c>
      <c r="AT10" s="122">
        <f t="shared" si="7"/>
        <v>275.66699999999997</v>
      </c>
      <c r="AU10" s="122">
        <f t="shared" si="7"/>
        <v>412.709</v>
      </c>
      <c r="AV10" s="122">
        <f t="shared" si="7"/>
        <v>442.28700000000003</v>
      </c>
      <c r="AW10" s="122">
        <f t="shared" si="7"/>
        <v>289.20099999999996</v>
      </c>
      <c r="AX10" s="122">
        <f t="shared" si="7"/>
        <v>973.44999999999993</v>
      </c>
      <c r="AY10" s="122">
        <f t="shared" si="7"/>
        <v>1087.5940000000001</v>
      </c>
      <c r="AZ10" s="122">
        <f t="shared" si="7"/>
        <v>1155.4000000000001</v>
      </c>
      <c r="BA10" s="122">
        <f t="shared" si="7"/>
        <v>822.12099999999987</v>
      </c>
    </row>
    <row r="11" spans="2:53" ht="14.65" customHeight="1">
      <c r="B11" s="30" t="s">
        <v>236</v>
      </c>
      <c r="E11" s="29">
        <v>7.3860000000000001</v>
      </c>
      <c r="F11" s="29">
        <v>7.3819999999999997</v>
      </c>
      <c r="G11" s="29">
        <v>7.3789999999999996</v>
      </c>
      <c r="H11" s="29">
        <v>7.3860000000000001</v>
      </c>
      <c r="I11" s="29">
        <v>7.3819999999999997</v>
      </c>
      <c r="J11" s="29">
        <v>12.746</v>
      </c>
      <c r="K11" s="29">
        <v>13.188000000000001</v>
      </c>
      <c r="L11" s="29">
        <v>25.841999999999999</v>
      </c>
      <c r="M11" s="29">
        <v>29.931000000000001</v>
      </c>
      <c r="N11" s="29">
        <v>30.030999999999999</v>
      </c>
      <c r="O11" s="29">
        <v>30.117000000000001</v>
      </c>
      <c r="P11" s="29">
        <v>30.236999999999998</v>
      </c>
      <c r="Q11" s="29">
        <v>35.411000000000001</v>
      </c>
      <c r="R11" s="29">
        <v>40.588999999999999</v>
      </c>
      <c r="S11" s="29">
        <v>54.174999999999997</v>
      </c>
      <c r="T11" s="29">
        <v>56.948</v>
      </c>
      <c r="U11" s="29">
        <v>58.783000000000001</v>
      </c>
      <c r="V11" s="29">
        <v>63.837000000000003</v>
      </c>
      <c r="W11" s="29">
        <v>62.984999999999999</v>
      </c>
      <c r="X11" s="29">
        <v>77.95</v>
      </c>
      <c r="Y11" s="29">
        <v>99.843999999999994</v>
      </c>
      <c r="Z11" s="29">
        <v>100.008</v>
      </c>
      <c r="AA11" s="29">
        <v>100.209</v>
      </c>
      <c r="AB11" s="29">
        <v>101.96299999999999</v>
      </c>
      <c r="AC11" s="29">
        <v>101.67400000000001</v>
      </c>
      <c r="AD11" s="29">
        <v>101.74</v>
      </c>
      <c r="AE11" s="29">
        <v>102.735</v>
      </c>
      <c r="AF11" s="29">
        <v>103.511</v>
      </c>
      <c r="AG11" s="29">
        <v>107.372</v>
      </c>
      <c r="AH11" s="29">
        <v>116.006</v>
      </c>
      <c r="AI11" s="29">
        <v>116.47199999999999</v>
      </c>
      <c r="AJ11" s="29">
        <v>132.26</v>
      </c>
      <c r="AK11" s="29">
        <v>160.989</v>
      </c>
      <c r="AL11" s="29">
        <v>190.18100000000001</v>
      </c>
      <c r="AM11" s="29">
        <v>192.83199999999999</v>
      </c>
      <c r="AN11" s="29">
        <v>210.04599999999994</v>
      </c>
      <c r="AO11" s="29">
        <v>202.25399999999999</v>
      </c>
      <c r="AP11" s="29">
        <v>201.905</v>
      </c>
      <c r="AR11" s="29">
        <f t="shared" si="7"/>
        <v>29.532999999999998</v>
      </c>
      <c r="AS11" s="29">
        <f t="shared" si="7"/>
        <v>59.158000000000001</v>
      </c>
      <c r="AT11" s="29">
        <f t="shared" si="7"/>
        <v>120.316</v>
      </c>
      <c r="AU11" s="29">
        <f t="shared" si="7"/>
        <v>187.12300000000002</v>
      </c>
      <c r="AV11" s="29">
        <f t="shared" si="7"/>
        <v>263.55500000000001</v>
      </c>
      <c r="AW11" s="29">
        <f t="shared" si="7"/>
        <v>402.024</v>
      </c>
      <c r="AX11" s="29">
        <f t="shared" si="7"/>
        <v>409.65999999999997</v>
      </c>
      <c r="AY11" s="29">
        <f t="shared" si="7"/>
        <v>472.10999999999996</v>
      </c>
      <c r="AZ11" s="29">
        <f t="shared" si="7"/>
        <v>754.04799999999989</v>
      </c>
      <c r="BA11" s="29">
        <f t="shared" si="7"/>
        <v>404.15899999999999</v>
      </c>
    </row>
    <row r="12" spans="2:53" ht="14.65" customHeight="1">
      <c r="B12" s="30" t="s">
        <v>1012</v>
      </c>
      <c r="E12" s="29">
        <v>-1.4990000000000001</v>
      </c>
      <c r="F12" s="29">
        <v>3.2829999999999999</v>
      </c>
      <c r="G12" s="29">
        <v>-5.9240000000000004</v>
      </c>
      <c r="H12" s="29">
        <v>-1.486</v>
      </c>
      <c r="I12" s="29">
        <v>-2.2370000000000001</v>
      </c>
      <c r="J12" s="29">
        <v>-0.76100000000000001</v>
      </c>
      <c r="K12" s="29">
        <v>-0.53400000000000003</v>
      </c>
      <c r="L12" s="29">
        <v>1E-3</v>
      </c>
      <c r="M12" s="29">
        <v>-1.2709999999999999</v>
      </c>
      <c r="N12" s="29">
        <v>-1.196</v>
      </c>
      <c r="O12" s="29">
        <v>0.17699999999999999</v>
      </c>
      <c r="P12" s="29">
        <v>-6.82</v>
      </c>
      <c r="Q12" s="29">
        <v>-5.6829999999999998</v>
      </c>
      <c r="R12" s="29">
        <v>-3.2909999999999999</v>
      </c>
      <c r="S12" s="29">
        <v>-9.7370000000000001</v>
      </c>
      <c r="T12" s="29">
        <v>-7.6459999999999999</v>
      </c>
      <c r="U12" s="29">
        <v>0.86199999999999999</v>
      </c>
      <c r="V12" s="29">
        <v>-11.047000000000001</v>
      </c>
      <c r="W12" s="29">
        <v>-5.5570000000000004</v>
      </c>
      <c r="X12" s="29">
        <v>6.2489999999999997</v>
      </c>
      <c r="Y12" s="29">
        <v>3.2080000000000002</v>
      </c>
      <c r="Z12" s="29">
        <v>24.652999999999999</v>
      </c>
      <c r="AA12" s="29">
        <v>-36.49</v>
      </c>
      <c r="AB12" s="29">
        <v>10.218</v>
      </c>
      <c r="AC12" s="29">
        <v>-7.4260000000000002</v>
      </c>
      <c r="AD12" s="29">
        <v>-4.2640000000000002</v>
      </c>
      <c r="AE12" s="29">
        <v>-23.876000000000001</v>
      </c>
      <c r="AF12" s="29">
        <v>-9.2880000000000003</v>
      </c>
      <c r="AG12" s="29">
        <v>-18.643000000000001</v>
      </c>
      <c r="AH12" s="29">
        <v>-7.359</v>
      </c>
      <c r="AI12" s="29">
        <v>-29.911000000000001</v>
      </c>
      <c r="AJ12" s="29">
        <v>-27.027999999999999</v>
      </c>
      <c r="AK12" s="29">
        <v>-2.915</v>
      </c>
      <c r="AL12" s="29">
        <v>-3.444</v>
      </c>
      <c r="AM12" s="29">
        <v>-4.016</v>
      </c>
      <c r="AN12" s="29">
        <v>-3.7890000000000001</v>
      </c>
      <c r="AO12" s="29">
        <v>-3.2930000000000001</v>
      </c>
      <c r="AP12" s="29">
        <v>-1.3140000000000001</v>
      </c>
      <c r="AR12" s="29">
        <f t="shared" si="7"/>
        <v>-5.6260000000000003</v>
      </c>
      <c r="AS12" s="29">
        <f t="shared" si="7"/>
        <v>-3.5310000000000001</v>
      </c>
      <c r="AT12" s="29">
        <f t="shared" si="7"/>
        <v>-9.11</v>
      </c>
      <c r="AU12" s="29">
        <f t="shared" si="7"/>
        <v>-26.356999999999999</v>
      </c>
      <c r="AV12" s="29">
        <f t="shared" si="7"/>
        <v>-9.4930000000000021</v>
      </c>
      <c r="AW12" s="29">
        <f t="shared" si="7"/>
        <v>1.5889999999999951</v>
      </c>
      <c r="AX12" s="29">
        <f t="shared" si="7"/>
        <v>-44.853999999999999</v>
      </c>
      <c r="AY12" s="29">
        <f t="shared" si="7"/>
        <v>-82.941000000000003</v>
      </c>
      <c r="AZ12" s="41">
        <f t="shared" si="7"/>
        <v>-14.164</v>
      </c>
      <c r="BA12" s="41">
        <f t="shared" si="7"/>
        <v>-4.6070000000000002</v>
      </c>
    </row>
    <row r="13" spans="2:53" ht="14.65" customHeight="1">
      <c r="B13" s="30" t="s">
        <v>1013</v>
      </c>
      <c r="E13" s="29">
        <v>9.4120000000000008</v>
      </c>
      <c r="F13" s="29">
        <v>6.968</v>
      </c>
      <c r="G13" s="29">
        <v>8.0540000000000003</v>
      </c>
      <c r="H13" s="29">
        <v>7.2149999999999999</v>
      </c>
      <c r="I13" s="29">
        <v>6.835</v>
      </c>
      <c r="J13" s="29">
        <v>19.456</v>
      </c>
      <c r="K13" s="29">
        <v>17.664000000000001</v>
      </c>
      <c r="L13" s="29">
        <v>48.345999999999997</v>
      </c>
      <c r="M13" s="29">
        <v>43.927999999999997</v>
      </c>
      <c r="N13" s="29">
        <v>44.058999999999997</v>
      </c>
      <c r="O13" s="29">
        <v>45.545000000000002</v>
      </c>
      <c r="P13" s="29">
        <v>51.359000000000002</v>
      </c>
      <c r="Q13" s="29">
        <v>53.616</v>
      </c>
      <c r="R13" s="29">
        <v>62.697000000000003</v>
      </c>
      <c r="S13" s="29">
        <v>81.346000000000004</v>
      </c>
      <c r="T13" s="29">
        <v>79.790999999999997</v>
      </c>
      <c r="U13" s="29">
        <v>88.834000000000003</v>
      </c>
      <c r="V13" s="29">
        <v>60.853999999999999</v>
      </c>
      <c r="W13" s="29">
        <v>81.076999999999998</v>
      </c>
      <c r="X13" s="29">
        <v>127.09099999999999</v>
      </c>
      <c r="Y13" s="29">
        <v>159.74600000000001</v>
      </c>
      <c r="Z13" s="29">
        <v>175.405</v>
      </c>
      <c r="AA13" s="29">
        <v>113.718</v>
      </c>
      <c r="AB13" s="29">
        <v>172.54300000000001</v>
      </c>
      <c r="AC13" s="29">
        <v>175.37799999999999</v>
      </c>
      <c r="AD13" s="29">
        <v>200.57400000000001</v>
      </c>
      <c r="AE13" s="29">
        <v>198.78899999999999</v>
      </c>
      <c r="AF13" s="29">
        <v>211.68799999999999</v>
      </c>
      <c r="AG13" s="29">
        <v>229.79300000000001</v>
      </c>
      <c r="AH13" s="29">
        <v>265.93400000000003</v>
      </c>
      <c r="AI13" s="29">
        <v>193.80500000000001</v>
      </c>
      <c r="AJ13" s="29">
        <v>218.57400000000001</v>
      </c>
      <c r="AK13" s="29">
        <v>225.8</v>
      </c>
      <c r="AL13" s="29">
        <v>248.90199999999999</v>
      </c>
      <c r="AM13" s="29">
        <v>248.696</v>
      </c>
      <c r="AN13" s="29">
        <v>287.44600000000003</v>
      </c>
      <c r="AO13" s="29">
        <v>300.089</v>
      </c>
      <c r="AP13" s="29">
        <v>291.45499999999998</v>
      </c>
      <c r="AR13" s="29">
        <f t="shared" si="7"/>
        <v>31.649000000000004</v>
      </c>
      <c r="AS13" s="29">
        <f t="shared" si="7"/>
        <v>92.300999999999988</v>
      </c>
      <c r="AT13" s="29">
        <f t="shared" si="7"/>
        <v>184.89099999999999</v>
      </c>
      <c r="AU13" s="29">
        <f t="shared" si="7"/>
        <v>277.45</v>
      </c>
      <c r="AV13" s="29">
        <f t="shared" si="7"/>
        <v>357.85599999999999</v>
      </c>
      <c r="AW13" s="29">
        <f t="shared" si="7"/>
        <v>621.41200000000003</v>
      </c>
      <c r="AX13" s="29">
        <f t="shared" si="7"/>
        <v>786.42899999999997</v>
      </c>
      <c r="AY13" s="29">
        <f t="shared" si="7"/>
        <v>908.10599999999999</v>
      </c>
      <c r="AZ13" s="29">
        <f t="shared" si="7"/>
        <v>1010.8440000000001</v>
      </c>
      <c r="BA13" s="29">
        <f t="shared" si="7"/>
        <v>591.54399999999998</v>
      </c>
    </row>
    <row r="14" spans="2:53" ht="14.65" customHeight="1">
      <c r="B14" s="30" t="s">
        <v>1014</v>
      </c>
      <c r="E14" s="29">
        <v>0</v>
      </c>
      <c r="F14" s="29">
        <v>0.84399999999999997</v>
      </c>
      <c r="G14" s="29">
        <v>0.23</v>
      </c>
      <c r="H14" s="29">
        <v>0.153</v>
      </c>
      <c r="I14" s="29">
        <v>0</v>
      </c>
      <c r="J14" s="29">
        <v>0</v>
      </c>
      <c r="K14" s="29">
        <v>0</v>
      </c>
      <c r="L14" s="29">
        <v>0</v>
      </c>
      <c r="M14" s="29">
        <v>0</v>
      </c>
      <c r="N14" s="29">
        <v>0</v>
      </c>
      <c r="O14" s="29">
        <v>0</v>
      </c>
      <c r="P14" s="29">
        <v>0</v>
      </c>
      <c r="Q14" s="29">
        <v>0</v>
      </c>
      <c r="R14" s="29">
        <v>0</v>
      </c>
      <c r="S14" s="29">
        <v>0</v>
      </c>
      <c r="T14" s="29">
        <v>0</v>
      </c>
      <c r="U14" s="29">
        <v>0</v>
      </c>
      <c r="V14" s="29">
        <v>0</v>
      </c>
      <c r="W14" s="29">
        <v>0</v>
      </c>
      <c r="X14" s="29">
        <v>0</v>
      </c>
      <c r="Y14" s="29">
        <v>0</v>
      </c>
      <c r="Z14" s="29">
        <v>0</v>
      </c>
      <c r="AA14" s="29">
        <v>0</v>
      </c>
      <c r="AB14" s="29">
        <v>0</v>
      </c>
      <c r="AC14" s="29">
        <v>0</v>
      </c>
      <c r="AD14" s="29">
        <v>0</v>
      </c>
      <c r="AE14" s="29">
        <v>0</v>
      </c>
      <c r="AF14" s="29">
        <v>12.262</v>
      </c>
      <c r="AG14" s="29">
        <v>2.9249999999999998</v>
      </c>
      <c r="AH14" s="29">
        <v>2.8919999999999999</v>
      </c>
      <c r="AI14" s="29">
        <v>2.992</v>
      </c>
      <c r="AJ14" s="29">
        <v>3.4119999999999999</v>
      </c>
      <c r="AK14" s="29">
        <v>3.9329999999999998</v>
      </c>
      <c r="AL14" s="29">
        <v>4.992</v>
      </c>
      <c r="AM14" s="29">
        <v>4.8499999999999996</v>
      </c>
      <c r="AN14" s="29">
        <v>10.537000000000001</v>
      </c>
      <c r="AO14" s="29">
        <v>6.4930000000000003</v>
      </c>
      <c r="AP14" s="29">
        <v>4.8979999999999997</v>
      </c>
      <c r="AR14" s="29">
        <f t="shared" si="7"/>
        <v>1.2270000000000001</v>
      </c>
      <c r="AS14" s="29">
        <f t="shared" si="7"/>
        <v>0</v>
      </c>
      <c r="AT14" s="29">
        <f t="shared" si="7"/>
        <v>0</v>
      </c>
      <c r="AU14" s="29">
        <f t="shared" si="7"/>
        <v>0</v>
      </c>
      <c r="AV14" s="29">
        <f t="shared" si="7"/>
        <v>0</v>
      </c>
      <c r="AW14" s="29">
        <f t="shared" si="7"/>
        <v>0</v>
      </c>
      <c r="AX14" s="29">
        <f t="shared" si="7"/>
        <v>12.262</v>
      </c>
      <c r="AY14" s="29">
        <f t="shared" si="7"/>
        <v>12.221</v>
      </c>
      <c r="AZ14" s="29">
        <f t="shared" si="7"/>
        <v>24.312000000000001</v>
      </c>
      <c r="BA14" s="29">
        <f t="shared" si="7"/>
        <v>11.391</v>
      </c>
    </row>
    <row r="15" spans="2:53" ht="14.65" customHeight="1">
      <c r="B15" s="30" t="s">
        <v>1015</v>
      </c>
      <c r="E15" s="29">
        <v>-0.745</v>
      </c>
      <c r="F15" s="29">
        <v>-0.78800000000000003</v>
      </c>
      <c r="G15" s="29">
        <v>-0.73699999999999999</v>
      </c>
      <c r="H15" s="29">
        <v>-0.85199999999999998</v>
      </c>
      <c r="I15" s="29">
        <v>-0.55000000000000004</v>
      </c>
      <c r="J15" s="29">
        <v>-0.71799999999999997</v>
      </c>
      <c r="K15" s="29">
        <v>-1.1399999999999999</v>
      </c>
      <c r="L15" s="29">
        <v>-0.90200000000000002</v>
      </c>
      <c r="M15" s="29">
        <v>0</v>
      </c>
      <c r="N15" s="29">
        <v>0</v>
      </c>
      <c r="O15" s="29">
        <v>-19.552</v>
      </c>
      <c r="P15" s="29">
        <v>-8.3279999999999994</v>
      </c>
      <c r="Q15" s="29">
        <v>-4.1239999999999997</v>
      </c>
      <c r="R15" s="29">
        <v>-4.8449999999999998</v>
      </c>
      <c r="S15" s="29">
        <v>-5.3330000000000002</v>
      </c>
      <c r="T15" s="29">
        <v>-11.205</v>
      </c>
      <c r="U15" s="29">
        <v>-6.4080000000000004</v>
      </c>
      <c r="V15" s="29">
        <v>-5.1369999999999996</v>
      </c>
      <c r="W15" s="29">
        <v>-4.4909999999999997</v>
      </c>
      <c r="X15" s="29">
        <v>-7.4390000000000001</v>
      </c>
      <c r="Y15" s="29">
        <v>-5.18</v>
      </c>
      <c r="Z15" s="29">
        <v>-9.5190000000000001</v>
      </c>
      <c r="AA15" s="29">
        <v>-10.305</v>
      </c>
      <c r="AB15" s="29">
        <v>-15.278</v>
      </c>
      <c r="AC15" s="29">
        <v>-29.527000000000001</v>
      </c>
      <c r="AD15" s="29">
        <v>-31.321999999999999</v>
      </c>
      <c r="AE15" s="29">
        <v>-50.786999999999999</v>
      </c>
      <c r="AF15" s="29">
        <v>-17.574000000000002</v>
      </c>
      <c r="AG15" s="29">
        <v>-50.317</v>
      </c>
      <c r="AH15" s="29">
        <v>-32.590000000000003</v>
      </c>
      <c r="AI15" s="29">
        <v>-29.946999999999999</v>
      </c>
      <c r="AJ15" s="29">
        <v>-28.234999999999999</v>
      </c>
      <c r="AK15" s="41">
        <v>-27.126999999999999</v>
      </c>
      <c r="AL15" s="41">
        <v>-31.856000000000002</v>
      </c>
      <c r="AM15" s="29">
        <v>-38.944000000000003</v>
      </c>
      <c r="AN15" s="29">
        <v>-41.672999999999988</v>
      </c>
      <c r="AO15" s="29">
        <v>-49.235999999999997</v>
      </c>
      <c r="AP15" s="29">
        <v>-47.95000000000001</v>
      </c>
      <c r="AR15" s="29">
        <f t="shared" si="7"/>
        <v>-3.1219999999999999</v>
      </c>
      <c r="AS15" s="29">
        <f t="shared" si="7"/>
        <v>-3.31</v>
      </c>
      <c r="AT15" s="29">
        <f t="shared" si="7"/>
        <v>-27.88</v>
      </c>
      <c r="AU15" s="29">
        <f t="shared" si="7"/>
        <v>-25.506999999999998</v>
      </c>
      <c r="AV15" s="29">
        <f t="shared" si="7"/>
        <v>-23.475000000000001</v>
      </c>
      <c r="AW15" s="29">
        <f t="shared" si="7"/>
        <v>-40.281999999999996</v>
      </c>
      <c r="AX15" s="29">
        <f t="shared" si="7"/>
        <v>-129.21</v>
      </c>
      <c r="AY15" s="29">
        <f t="shared" si="7"/>
        <v>-141.089</v>
      </c>
      <c r="AZ15" s="29">
        <f t="shared" si="7"/>
        <v>-139.6</v>
      </c>
      <c r="BA15" s="29">
        <f t="shared" si="7"/>
        <v>-97.186000000000007</v>
      </c>
    </row>
    <row r="16" spans="2:53" ht="14.65" customHeight="1">
      <c r="B16" s="30" t="s">
        <v>1016</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-15.111000000000001</v>
      </c>
      <c r="AD16" s="29">
        <v>-3.3860000000000001</v>
      </c>
      <c r="AE16" s="29">
        <v>-20.102</v>
      </c>
      <c r="AF16" s="29">
        <v>-14.496</v>
      </c>
      <c r="AG16" s="29">
        <v>-12.015000000000001</v>
      </c>
      <c r="AH16" s="29">
        <v>-22.143000000000001</v>
      </c>
      <c r="AI16" s="29">
        <v>-50.109000000000002</v>
      </c>
      <c r="AJ16" s="29">
        <v>-14.887</v>
      </c>
      <c r="AK16" s="29">
        <v>-30.817</v>
      </c>
      <c r="AL16" s="29">
        <v>3.6320000000000001</v>
      </c>
      <c r="AM16" s="29">
        <v>-14.683</v>
      </c>
      <c r="AN16" s="29">
        <v>-45.559000000000012</v>
      </c>
      <c r="AO16" s="29">
        <v>28.111000000000001</v>
      </c>
      <c r="AP16" s="29">
        <v>-31.228999999999999</v>
      </c>
      <c r="AR16" s="29">
        <f t="shared" si="7"/>
        <v>0</v>
      </c>
      <c r="AS16" s="29">
        <f t="shared" si="7"/>
        <v>0</v>
      </c>
      <c r="AT16" s="29">
        <f t="shared" si="7"/>
        <v>0</v>
      </c>
      <c r="AU16" s="29">
        <f t="shared" si="7"/>
        <v>0</v>
      </c>
      <c r="AV16" s="29">
        <f t="shared" si="7"/>
        <v>0</v>
      </c>
      <c r="AW16" s="29">
        <f t="shared" si="7"/>
        <v>0</v>
      </c>
      <c r="AX16" s="29">
        <f t="shared" si="7"/>
        <v>-53.095000000000006</v>
      </c>
      <c r="AY16" s="29">
        <f t="shared" si="7"/>
        <v>-99.153999999999996</v>
      </c>
      <c r="AZ16" s="29">
        <f t="shared" si="7"/>
        <v>-87.427000000000007</v>
      </c>
      <c r="BA16" s="29">
        <f t="shared" si="7"/>
        <v>-3.1179999999999986</v>
      </c>
    </row>
    <row r="17" spans="2:53" ht="14.65" customHeight="1">
      <c r="B17" s="30" t="s">
        <v>1027</v>
      </c>
      <c r="E17" s="29">
        <v>0</v>
      </c>
      <c r="F17" s="29">
        <v>0</v>
      </c>
      <c r="G17" s="29">
        <v>0</v>
      </c>
      <c r="H17" s="29">
        <v>0</v>
      </c>
      <c r="I17" s="29">
        <v>0</v>
      </c>
      <c r="J17" s="29">
        <v>0</v>
      </c>
      <c r="K17" s="29">
        <v>3.3919999999999999</v>
      </c>
      <c r="L17" s="29">
        <v>-65.013000000000005</v>
      </c>
      <c r="M17" s="29">
        <v>1.3979999999999999</v>
      </c>
      <c r="N17" s="29">
        <v>4.6909999999999998</v>
      </c>
      <c r="O17" s="29">
        <v>1.361</v>
      </c>
      <c r="P17" s="29">
        <v>0</v>
      </c>
      <c r="Q17" s="29">
        <v>0</v>
      </c>
      <c r="R17" s="29">
        <v>0</v>
      </c>
      <c r="S17" s="29">
        <v>0</v>
      </c>
      <c r="T17" s="29">
        <v>0</v>
      </c>
      <c r="U17" s="29">
        <v>-42.975000000000001</v>
      </c>
      <c r="V17" s="29">
        <v>2.601</v>
      </c>
      <c r="W17" s="29">
        <v>1.873</v>
      </c>
      <c r="X17" s="29">
        <v>-107.655</v>
      </c>
      <c r="Y17" s="29">
        <v>0</v>
      </c>
      <c r="Z17" s="29">
        <v>0</v>
      </c>
      <c r="AA17" s="29">
        <v>0</v>
      </c>
      <c r="AB17" s="29">
        <v>-695.54200000000003</v>
      </c>
      <c r="AC17" s="29">
        <v>3.157</v>
      </c>
      <c r="AD17" s="29">
        <v>5.7640000000000002</v>
      </c>
      <c r="AE17" s="29">
        <v>39.174999999999997</v>
      </c>
      <c r="AF17" s="29">
        <v>-55.838000000000001</v>
      </c>
      <c r="AG17" s="29">
        <v>35.619</v>
      </c>
      <c r="AH17" s="29">
        <v>-38.384</v>
      </c>
      <c r="AI17" s="29">
        <v>1.7450000000000001</v>
      </c>
      <c r="AJ17" s="29">
        <v>4.7309999999999999</v>
      </c>
      <c r="AK17" s="29">
        <v>-364.91200000000003</v>
      </c>
      <c r="AL17" s="29">
        <v>4.7690000000000001</v>
      </c>
      <c r="AM17" s="29">
        <v>2.5510000000000002</v>
      </c>
      <c r="AN17" s="29">
        <v>12.475999999999999</v>
      </c>
      <c r="AO17" s="29">
        <v>-0.40300000000000002</v>
      </c>
      <c r="AP17" s="29">
        <v>0.66600000000000004</v>
      </c>
      <c r="AR17" s="29">
        <f t="shared" si="7"/>
        <v>0</v>
      </c>
      <c r="AS17" s="29">
        <f t="shared" si="7"/>
        <v>-61.621000000000002</v>
      </c>
      <c r="AT17" s="29">
        <f t="shared" si="7"/>
        <v>7.4499999999999993</v>
      </c>
      <c r="AU17" s="29">
        <f t="shared" si="7"/>
        <v>0</v>
      </c>
      <c r="AV17" s="29">
        <f t="shared" si="7"/>
        <v>-146.15600000000001</v>
      </c>
      <c r="AW17" s="29">
        <f t="shared" si="7"/>
        <v>-695.54200000000003</v>
      </c>
      <c r="AX17" s="29">
        <f t="shared" si="7"/>
        <v>-7.7420000000000044</v>
      </c>
      <c r="AY17" s="29">
        <f t="shared" si="7"/>
        <v>3.7109999999999994</v>
      </c>
      <c r="AZ17" s="29">
        <f t="shared" si="7"/>
        <v>-345.11600000000004</v>
      </c>
      <c r="BA17" s="29">
        <f t="shared" si="7"/>
        <v>0.26300000000000001</v>
      </c>
    </row>
    <row r="18" spans="2:53" ht="14.65" customHeight="1">
      <c r="B18" s="30" t="s">
        <v>1114</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-51.005000000000003</v>
      </c>
      <c r="AO18" s="29">
        <v>-14.545</v>
      </c>
      <c r="AP18" s="29">
        <v>-65.930000000000007</v>
      </c>
      <c r="AR18" s="29">
        <f t="shared" si="7"/>
        <v>0</v>
      </c>
      <c r="AS18" s="29">
        <f t="shared" si="7"/>
        <v>0</v>
      </c>
      <c r="AT18" s="29">
        <f t="shared" si="7"/>
        <v>0</v>
      </c>
      <c r="AU18" s="29">
        <f t="shared" si="7"/>
        <v>0</v>
      </c>
      <c r="AV18" s="29">
        <f t="shared" si="7"/>
        <v>0</v>
      </c>
      <c r="AW18" s="29">
        <f t="shared" si="7"/>
        <v>0</v>
      </c>
      <c r="AX18" s="29">
        <f t="shared" si="7"/>
        <v>0</v>
      </c>
      <c r="AY18" s="29">
        <f t="shared" si="7"/>
        <v>0</v>
      </c>
      <c r="AZ18" s="29">
        <f t="shared" si="7"/>
        <v>-51.005000000000003</v>
      </c>
      <c r="BA18" s="29">
        <f t="shared" si="7"/>
        <v>-80.475000000000009</v>
      </c>
    </row>
    <row r="19" spans="2:53" ht="14.65" customHeight="1">
      <c r="B19" s="30" t="s">
        <v>278</v>
      </c>
      <c r="E19" s="29">
        <v>0</v>
      </c>
      <c r="F19" s="29">
        <v>0</v>
      </c>
      <c r="G19" s="29">
        <v>0</v>
      </c>
      <c r="H19" s="29">
        <v>0</v>
      </c>
      <c r="I19" s="29">
        <v>8.3000000000000004E-2</v>
      </c>
      <c r="J19" s="29">
        <v>0.27300000000000002</v>
      </c>
      <c r="K19" s="29">
        <v>-0.20699999999999999</v>
      </c>
      <c r="L19" s="29">
        <v>-0.12</v>
      </c>
      <c r="M19" s="29">
        <v>0.40699999999999997</v>
      </c>
      <c r="N19" s="29">
        <v>0.4</v>
      </c>
      <c r="O19" s="29">
        <v>0.42499999999999999</v>
      </c>
      <c r="P19" s="29">
        <v>-1.232</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3.8420000000000001</v>
      </c>
      <c r="AH19" s="29">
        <v>3.577</v>
      </c>
      <c r="AI19" s="29">
        <v>3.7759999999999998</v>
      </c>
      <c r="AJ19" s="29">
        <v>3.4350000000000001</v>
      </c>
      <c r="AK19" s="29">
        <f>3.508</f>
        <v>3.508</v>
      </c>
      <c r="AL19" s="29">
        <v>0</v>
      </c>
      <c r="AM19" s="29">
        <v>0</v>
      </c>
      <c r="AN19" s="29">
        <v>0</v>
      </c>
      <c r="AO19" s="29">
        <v>3.4000000000000002E-2</v>
      </c>
      <c r="AP19" s="29">
        <v>0.11600000000000001</v>
      </c>
      <c r="AR19" s="29">
        <f t="shared" si="7"/>
        <v>0</v>
      </c>
      <c r="AS19" s="29">
        <f t="shared" si="7"/>
        <v>2.9000000000000054E-2</v>
      </c>
      <c r="AT19" s="29">
        <f t="shared" si="7"/>
        <v>0</v>
      </c>
      <c r="AU19" s="29">
        <f t="shared" si="7"/>
        <v>0</v>
      </c>
      <c r="AV19" s="29">
        <f t="shared" si="7"/>
        <v>0</v>
      </c>
      <c r="AW19" s="29">
        <f t="shared" si="7"/>
        <v>0</v>
      </c>
      <c r="AX19" s="29">
        <f t="shared" si="7"/>
        <v>0</v>
      </c>
      <c r="AY19" s="29">
        <f t="shared" si="7"/>
        <v>14.63</v>
      </c>
      <c r="AZ19" s="29">
        <f t="shared" si="7"/>
        <v>3.508</v>
      </c>
      <c r="BA19" s="29">
        <f t="shared" si="7"/>
        <v>0.15000000000000002</v>
      </c>
    </row>
    <row r="20" spans="2:53" ht="14.65" customHeight="1">
      <c r="B20" s="30"/>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R20" s="29"/>
      <c r="AS20" s="29"/>
      <c r="AT20" s="29"/>
      <c r="AU20" s="29"/>
      <c r="AV20" s="29"/>
      <c r="AW20" s="29"/>
      <c r="AX20" s="29"/>
      <c r="AY20" s="29"/>
      <c r="AZ20" s="29"/>
      <c r="BA20" s="29"/>
    </row>
    <row r="21" spans="2:53" ht="14.65" customHeight="1">
      <c r="B21" s="47" t="s">
        <v>1017</v>
      </c>
      <c r="C21" s="48"/>
      <c r="D21" s="48"/>
      <c r="E21" s="122">
        <f t="shared" ref="E21:AP21" si="9">SUM(E22:E23,E26:E27)</f>
        <v>-3.5840000000000001</v>
      </c>
      <c r="F21" s="122">
        <f t="shared" si="9"/>
        <v>-5.2960000000000003</v>
      </c>
      <c r="G21" s="122">
        <f t="shared" si="9"/>
        <v>11.225999999999999</v>
      </c>
      <c r="H21" s="122">
        <f t="shared" si="9"/>
        <v>1.0829999999999984</v>
      </c>
      <c r="I21" s="122">
        <f t="shared" si="9"/>
        <v>-4.4879999999999995</v>
      </c>
      <c r="J21" s="122">
        <f t="shared" si="9"/>
        <v>10.238000000000003</v>
      </c>
      <c r="K21" s="122">
        <f t="shared" si="9"/>
        <v>-6.5840000000000014</v>
      </c>
      <c r="L21" s="122">
        <f t="shared" si="9"/>
        <v>-66.738</v>
      </c>
      <c r="M21" s="122">
        <f t="shared" si="9"/>
        <v>-1.8720000000000003</v>
      </c>
      <c r="N21" s="122">
        <f t="shared" si="9"/>
        <v>6.4430000000000032</v>
      </c>
      <c r="O21" s="122">
        <f t="shared" si="9"/>
        <v>-18.297000000000001</v>
      </c>
      <c r="P21" s="122">
        <f t="shared" si="9"/>
        <v>-20.863</v>
      </c>
      <c r="Q21" s="122">
        <f t="shared" si="9"/>
        <v>50.566000000000003</v>
      </c>
      <c r="R21" s="122">
        <f t="shared" si="9"/>
        <v>21.838000000000001</v>
      </c>
      <c r="S21" s="122">
        <f t="shared" si="9"/>
        <v>-12.222999999999999</v>
      </c>
      <c r="T21" s="122">
        <f t="shared" si="9"/>
        <v>-72.401999999999987</v>
      </c>
      <c r="U21" s="122">
        <f t="shared" si="9"/>
        <v>83.330999999999989</v>
      </c>
      <c r="V21" s="122">
        <f t="shared" si="9"/>
        <v>26.971999999999998</v>
      </c>
      <c r="W21" s="122">
        <f t="shared" si="9"/>
        <v>-159.08100000000002</v>
      </c>
      <c r="X21" s="122">
        <f t="shared" si="9"/>
        <v>-13.493000000000002</v>
      </c>
      <c r="Y21" s="122">
        <f t="shared" si="9"/>
        <v>32.923000000000002</v>
      </c>
      <c r="Z21" s="122">
        <f t="shared" si="9"/>
        <v>-51.491000000000007</v>
      </c>
      <c r="AA21" s="122">
        <f t="shared" si="9"/>
        <v>-24.061</v>
      </c>
      <c r="AB21" s="122">
        <f t="shared" si="9"/>
        <v>-57.176000000000016</v>
      </c>
      <c r="AC21" s="122">
        <f t="shared" si="9"/>
        <v>86.211999999999989</v>
      </c>
      <c r="AD21" s="122">
        <f t="shared" si="9"/>
        <v>-121.595</v>
      </c>
      <c r="AE21" s="122">
        <f t="shared" si="9"/>
        <v>6.923</v>
      </c>
      <c r="AF21" s="122">
        <f t="shared" si="9"/>
        <v>-277.178</v>
      </c>
      <c r="AG21" s="122">
        <f t="shared" si="9"/>
        <v>26.587999999999994</v>
      </c>
      <c r="AH21" s="122">
        <f t="shared" si="9"/>
        <v>66.256</v>
      </c>
      <c r="AI21" s="122">
        <f t="shared" si="9"/>
        <v>-12.882000000000033</v>
      </c>
      <c r="AJ21" s="122">
        <f t="shared" si="9"/>
        <v>-2.5930000000000035</v>
      </c>
      <c r="AK21" s="122">
        <f t="shared" si="9"/>
        <v>63.572999999999979</v>
      </c>
      <c r="AL21" s="122">
        <f t="shared" si="9"/>
        <v>-64.669000000000011</v>
      </c>
      <c r="AM21" s="122">
        <f t="shared" si="9"/>
        <v>-142.55099999999999</v>
      </c>
      <c r="AN21" s="122">
        <f t="shared" si="9"/>
        <v>-112.09799999999998</v>
      </c>
      <c r="AO21" s="122">
        <f>SUM(AO22:AO23,AO26:AO27)</f>
        <v>-138.87300000000002</v>
      </c>
      <c r="AP21" s="122">
        <f t="shared" si="9"/>
        <v>-78.393000000000001</v>
      </c>
      <c r="AR21" s="122">
        <f t="shared" ref="AR21:BA24" si="10">SUMIF($7:$7,AR$8,21:21)</f>
        <v>3.4289999999999967</v>
      </c>
      <c r="AS21" s="122">
        <f t="shared" si="10"/>
        <v>-67.572000000000003</v>
      </c>
      <c r="AT21" s="122">
        <f t="shared" si="10"/>
        <v>-34.588999999999999</v>
      </c>
      <c r="AU21" s="122">
        <f t="shared" si="10"/>
        <v>-12.220999999999989</v>
      </c>
      <c r="AV21" s="122">
        <f t="shared" si="10"/>
        <v>-62.271000000000036</v>
      </c>
      <c r="AW21" s="122">
        <f t="shared" si="10"/>
        <v>-99.805000000000021</v>
      </c>
      <c r="AX21" s="122">
        <f t="shared" si="10"/>
        <v>-305.63800000000003</v>
      </c>
      <c r="AY21" s="122">
        <f t="shared" si="10"/>
        <v>77.368999999999957</v>
      </c>
      <c r="AZ21" s="122">
        <f t="shared" si="10"/>
        <v>-255.745</v>
      </c>
      <c r="BA21" s="122">
        <f t="shared" si="10"/>
        <v>-217.26600000000002</v>
      </c>
    </row>
    <row r="22" spans="2:53" ht="14.65" customHeight="1">
      <c r="B22" s="30" t="s">
        <v>1026</v>
      </c>
      <c r="E22" s="29">
        <v>1.6080000000000001</v>
      </c>
      <c r="F22" s="29">
        <v>-8.5399999999999991</v>
      </c>
      <c r="G22" s="29">
        <v>7.375</v>
      </c>
      <c r="H22" s="29">
        <v>-23.856000000000002</v>
      </c>
      <c r="I22" s="29">
        <v>-1.141</v>
      </c>
      <c r="J22" s="29">
        <v>8.5760000000000005</v>
      </c>
      <c r="K22" s="29">
        <v>-49.999000000000002</v>
      </c>
      <c r="L22" s="29">
        <v>-49.412999999999997</v>
      </c>
      <c r="M22" s="29">
        <v>17.135999999999999</v>
      </c>
      <c r="N22" s="29">
        <v>43.866</v>
      </c>
      <c r="O22" s="29">
        <v>-48.176000000000002</v>
      </c>
      <c r="P22" s="29">
        <v>-12.256</v>
      </c>
      <c r="Q22" s="29">
        <v>3.077</v>
      </c>
      <c r="R22" s="29">
        <v>14.986000000000001</v>
      </c>
      <c r="S22" s="29">
        <v>6.5529999999999999</v>
      </c>
      <c r="T22" s="29">
        <v>-53.686</v>
      </c>
      <c r="U22" s="29">
        <v>54.76</v>
      </c>
      <c r="V22" s="29">
        <v>-4.93</v>
      </c>
      <c r="W22" s="29">
        <v>-26.626999999999999</v>
      </c>
      <c r="X22" s="29">
        <v>-40.264000000000003</v>
      </c>
      <c r="Y22" s="29">
        <v>35.942</v>
      </c>
      <c r="Z22" s="29">
        <v>-15.561</v>
      </c>
      <c r="AA22" s="29">
        <v>6.7519999999999998</v>
      </c>
      <c r="AB22" s="29">
        <v>-85.524000000000001</v>
      </c>
      <c r="AC22" s="29">
        <v>22.725000000000001</v>
      </c>
      <c r="AD22" s="29">
        <v>8.4320000000000004</v>
      </c>
      <c r="AE22" s="29">
        <v>-14.397</v>
      </c>
      <c r="AF22" s="29">
        <v>-57.924999999999997</v>
      </c>
      <c r="AG22" s="29">
        <v>39.57</v>
      </c>
      <c r="AH22" s="29">
        <v>3.448</v>
      </c>
      <c r="AI22" s="29">
        <v>-107.426</v>
      </c>
      <c r="AJ22" s="29">
        <v>-48.304000000000002</v>
      </c>
      <c r="AK22" s="29">
        <v>114.327</v>
      </c>
      <c r="AL22" s="29">
        <v>4.66</v>
      </c>
      <c r="AM22" s="29">
        <v>-128.61199999999999</v>
      </c>
      <c r="AN22" s="29">
        <v>-82.676000000000002</v>
      </c>
      <c r="AO22" s="29">
        <v>-17.346</v>
      </c>
      <c r="AP22" s="29">
        <v>-120.65300000000001</v>
      </c>
      <c r="AR22" s="29">
        <f t="shared" si="10"/>
        <v>-23.413</v>
      </c>
      <c r="AS22" s="29">
        <f t="shared" si="10"/>
        <v>-91.977000000000004</v>
      </c>
      <c r="AT22" s="29">
        <f t="shared" si="10"/>
        <v>0.56999999999999318</v>
      </c>
      <c r="AU22" s="29">
        <f t="shared" si="10"/>
        <v>-29.069999999999997</v>
      </c>
      <c r="AV22" s="29">
        <f t="shared" si="10"/>
        <v>-17.061000000000003</v>
      </c>
      <c r="AW22" s="29">
        <f t="shared" si="10"/>
        <v>-58.391000000000005</v>
      </c>
      <c r="AX22" s="29">
        <f t="shared" si="10"/>
        <v>-41.164999999999992</v>
      </c>
      <c r="AY22" s="29">
        <f t="shared" si="10"/>
        <v>-112.712</v>
      </c>
      <c r="AZ22" s="29">
        <f t="shared" si="10"/>
        <v>-92.301000000000002</v>
      </c>
      <c r="BA22" s="29">
        <f t="shared" si="10"/>
        <v>-137.999</v>
      </c>
    </row>
    <row r="23" spans="2:53" ht="14.65" customHeight="1">
      <c r="B23" s="30" t="s">
        <v>1018</v>
      </c>
      <c r="E23" s="29">
        <v>-0.77800000000000002</v>
      </c>
      <c r="F23" s="29">
        <v>-1.034</v>
      </c>
      <c r="G23" s="29">
        <v>-4.6399999999999997</v>
      </c>
      <c r="H23" s="29">
        <v>3.1920000000000002</v>
      </c>
      <c r="I23" s="29">
        <v>-3.6760000000000002</v>
      </c>
      <c r="J23" s="29">
        <v>6.3150000000000004</v>
      </c>
      <c r="K23" s="29">
        <v>0.56999999999999995</v>
      </c>
      <c r="L23" s="29">
        <v>2.843</v>
      </c>
      <c r="M23" s="29">
        <v>-8.52</v>
      </c>
      <c r="N23" s="29">
        <v>-3.0830000000000002</v>
      </c>
      <c r="O23" s="29">
        <v>-15.369</v>
      </c>
      <c r="P23" s="29">
        <v>4.6059999999999999</v>
      </c>
      <c r="Q23" s="29">
        <v>10.487</v>
      </c>
      <c r="R23" s="29">
        <v>26.556999999999999</v>
      </c>
      <c r="S23" s="29">
        <v>-7.6189999999999998</v>
      </c>
      <c r="T23" s="29">
        <v>-40.271000000000001</v>
      </c>
      <c r="U23" s="29">
        <v>26.731999999999999</v>
      </c>
      <c r="V23" s="29">
        <v>-4.6239999999999997</v>
      </c>
      <c r="W23" s="29">
        <v>-110.15600000000001</v>
      </c>
      <c r="X23" s="29">
        <v>32.316000000000003</v>
      </c>
      <c r="Y23" s="29">
        <v>6.72</v>
      </c>
      <c r="Z23" s="29">
        <v>-1.887</v>
      </c>
      <c r="AA23" s="29">
        <v>-1.7549999999999999</v>
      </c>
      <c r="AB23" s="29">
        <v>-49.133000000000003</v>
      </c>
      <c r="AC23" s="29">
        <v>46.619</v>
      </c>
      <c r="AD23" s="29">
        <v>-11.198</v>
      </c>
      <c r="AE23" s="29">
        <v>-9.7000000000000003E-2</v>
      </c>
      <c r="AF23" s="29">
        <v>-53.914999999999999</v>
      </c>
      <c r="AG23" s="29">
        <v>31.452999999999999</v>
      </c>
      <c r="AH23" s="29">
        <v>-25.655999999999999</v>
      </c>
      <c r="AI23" s="29">
        <v>-83.671000000000006</v>
      </c>
      <c r="AJ23" s="29">
        <v>-21.352</v>
      </c>
      <c r="AK23" s="29">
        <v>-28.769000000000002</v>
      </c>
      <c r="AL23" s="29">
        <v>-76.611999999999995</v>
      </c>
      <c r="AM23" s="29">
        <v>-69.415000000000006</v>
      </c>
      <c r="AN23" s="29">
        <v>-59.980000000000018</v>
      </c>
      <c r="AO23" s="29">
        <v>-98.293000000000006</v>
      </c>
      <c r="AP23" s="29">
        <v>-1.5409999999999968</v>
      </c>
      <c r="AR23" s="29">
        <f t="shared" si="10"/>
        <v>-3.26</v>
      </c>
      <c r="AS23" s="29">
        <f t="shared" si="10"/>
        <v>6.0519999999999996</v>
      </c>
      <c r="AT23" s="29">
        <f t="shared" si="10"/>
        <v>-22.366</v>
      </c>
      <c r="AU23" s="29">
        <f t="shared" si="10"/>
        <v>-10.846000000000004</v>
      </c>
      <c r="AV23" s="29">
        <f t="shared" si="10"/>
        <v>-55.731999999999999</v>
      </c>
      <c r="AW23" s="29">
        <f t="shared" si="10"/>
        <v>-46.055</v>
      </c>
      <c r="AX23" s="29">
        <f t="shared" si="10"/>
        <v>-18.591000000000001</v>
      </c>
      <c r="AY23" s="29">
        <f t="shared" si="10"/>
        <v>-99.226000000000013</v>
      </c>
      <c r="AZ23" s="29">
        <f t="shared" si="10"/>
        <v>-234.77600000000001</v>
      </c>
      <c r="BA23" s="29">
        <f t="shared" si="10"/>
        <v>-99.834000000000003</v>
      </c>
    </row>
    <row r="24" spans="2:53" ht="14.65" customHeight="1">
      <c r="B24" s="234" t="s">
        <v>1052</v>
      </c>
      <c r="C24" s="238"/>
      <c r="D24" s="238"/>
      <c r="E24" s="236">
        <v>0</v>
      </c>
      <c r="F24" s="236">
        <v>0</v>
      </c>
      <c r="G24" s="236">
        <v>0</v>
      </c>
      <c r="H24" s="236">
        <v>0</v>
      </c>
      <c r="I24" s="236">
        <v>0</v>
      </c>
      <c r="J24" s="236">
        <v>0</v>
      </c>
      <c r="K24" s="236">
        <v>0</v>
      </c>
      <c r="L24" s="236">
        <v>0</v>
      </c>
      <c r="M24" s="236">
        <v>0</v>
      </c>
      <c r="N24" s="236">
        <v>0</v>
      </c>
      <c r="O24" s="236">
        <v>0</v>
      </c>
      <c r="P24" s="236">
        <v>0</v>
      </c>
      <c r="Q24" s="236">
        <v>0</v>
      </c>
      <c r="R24" s="236">
        <v>0</v>
      </c>
      <c r="S24" s="236">
        <v>0</v>
      </c>
      <c r="T24" s="236">
        <v>0</v>
      </c>
      <c r="U24" s="236">
        <v>0</v>
      </c>
      <c r="V24" s="236">
        <v>0</v>
      </c>
      <c r="W24" s="236">
        <v>0</v>
      </c>
      <c r="X24" s="236">
        <v>0</v>
      </c>
      <c r="Y24" s="236">
        <v>0</v>
      </c>
      <c r="Z24" s="236">
        <v>0</v>
      </c>
      <c r="AA24" s="236">
        <v>0</v>
      </c>
      <c r="AB24" s="236">
        <v>0</v>
      </c>
      <c r="AC24" s="236">
        <v>0</v>
      </c>
      <c r="AD24" s="236">
        <v>0</v>
      </c>
      <c r="AE24" s="236">
        <v>0</v>
      </c>
      <c r="AF24" s="236">
        <v>0</v>
      </c>
      <c r="AG24" s="236">
        <v>0</v>
      </c>
      <c r="AH24" s="236">
        <v>0</v>
      </c>
      <c r="AI24" s="236">
        <v>0</v>
      </c>
      <c r="AJ24" s="236">
        <v>0</v>
      </c>
      <c r="AK24" s="236">
        <v>0</v>
      </c>
      <c r="AL24" s="236">
        <v>0</v>
      </c>
      <c r="AM24" s="236">
        <v>-96.350999999999999</v>
      </c>
      <c r="AN24" s="236">
        <v>0</v>
      </c>
      <c r="AO24" s="236">
        <v>0</v>
      </c>
      <c r="AP24" s="236">
        <v>0</v>
      </c>
      <c r="AQ24" s="235"/>
      <c r="AR24" s="236">
        <f t="shared" si="10"/>
        <v>0</v>
      </c>
      <c r="AS24" s="236">
        <f t="shared" si="10"/>
        <v>0</v>
      </c>
      <c r="AT24" s="236">
        <f t="shared" si="10"/>
        <v>0</v>
      </c>
      <c r="AU24" s="236">
        <f t="shared" si="10"/>
        <v>0</v>
      </c>
      <c r="AV24" s="236">
        <f t="shared" si="10"/>
        <v>0</v>
      </c>
      <c r="AW24" s="236">
        <f t="shared" si="10"/>
        <v>0</v>
      </c>
      <c r="AX24" s="236">
        <f t="shared" si="10"/>
        <v>0</v>
      </c>
      <c r="AY24" s="236">
        <f t="shared" si="10"/>
        <v>0</v>
      </c>
      <c r="AZ24" s="236">
        <f t="shared" si="10"/>
        <v>-96.350999999999999</v>
      </c>
      <c r="BA24" s="236">
        <f t="shared" si="10"/>
        <v>0</v>
      </c>
    </row>
    <row r="25" spans="2:53" ht="14.65" customHeight="1">
      <c r="B25" s="30"/>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R25" s="29"/>
      <c r="AS25" s="29"/>
      <c r="AT25" s="29"/>
      <c r="AU25" s="29"/>
      <c r="AV25" s="29"/>
      <c r="AW25" s="29"/>
      <c r="AX25" s="29"/>
      <c r="AY25" s="29"/>
      <c r="AZ25" s="29"/>
      <c r="BA25" s="29"/>
    </row>
    <row r="26" spans="2:53" ht="14.65" customHeight="1">
      <c r="B26" s="30" t="s">
        <v>1019</v>
      </c>
      <c r="E26" s="29">
        <v>-0.54700000000000004</v>
      </c>
      <c r="F26" s="29">
        <v>3.4729999999999999</v>
      </c>
      <c r="G26" s="29">
        <v>1.3560000000000001</v>
      </c>
      <c r="H26" s="29">
        <v>8.4109999999999996</v>
      </c>
      <c r="I26" s="29">
        <v>2.1920000000000002</v>
      </c>
      <c r="J26" s="29">
        <v>4.391</v>
      </c>
      <c r="K26" s="29">
        <v>29.533000000000001</v>
      </c>
      <c r="L26" s="29">
        <v>-14.173</v>
      </c>
      <c r="M26" s="29">
        <v>-8.7210000000000001</v>
      </c>
      <c r="N26" s="29">
        <v>-40.628999999999998</v>
      </c>
      <c r="O26" s="29">
        <v>44.521000000000001</v>
      </c>
      <c r="P26" s="29">
        <v>-3.1389999999999998</v>
      </c>
      <c r="Q26" s="29">
        <v>45.308</v>
      </c>
      <c r="R26" s="29">
        <v>3.3679999999999999</v>
      </c>
      <c r="S26" s="29">
        <v>-29.882999999999999</v>
      </c>
      <c r="T26" s="29">
        <v>-4.5469999999999997</v>
      </c>
      <c r="U26" s="29">
        <v>34.018999999999998</v>
      </c>
      <c r="V26" s="29">
        <v>48.472999999999999</v>
      </c>
      <c r="W26" s="29">
        <v>-19.521000000000001</v>
      </c>
      <c r="X26" s="29">
        <v>-9.3930000000000007</v>
      </c>
      <c r="Y26" s="29">
        <v>-2.4340000000000002</v>
      </c>
      <c r="Z26" s="29">
        <v>60.665999999999997</v>
      </c>
      <c r="AA26" s="29">
        <v>-2.3260000000000001</v>
      </c>
      <c r="AB26" s="29">
        <v>49.598999999999997</v>
      </c>
      <c r="AC26" s="29">
        <v>32.576999999999998</v>
      </c>
      <c r="AD26" s="29">
        <v>29.677</v>
      </c>
      <c r="AE26" s="29">
        <v>9.3379999999999992</v>
      </c>
      <c r="AF26" s="29">
        <v>-44.915999999999997</v>
      </c>
      <c r="AG26" s="29">
        <v>41.213999999999999</v>
      </c>
      <c r="AH26" s="29">
        <v>-25.295000000000002</v>
      </c>
      <c r="AI26" s="29">
        <v>33.847999999999999</v>
      </c>
      <c r="AJ26" s="29">
        <v>26.719000000000001</v>
      </c>
      <c r="AK26" s="29">
        <v>-155.20699999999999</v>
      </c>
      <c r="AL26" s="29">
        <v>43.720999999999997</v>
      </c>
      <c r="AM26" s="29">
        <v>36.664000000000001</v>
      </c>
      <c r="AN26" s="29">
        <v>-40.406000000000006</v>
      </c>
      <c r="AO26" s="29">
        <v>41.523000000000003</v>
      </c>
      <c r="AP26" s="29">
        <v>59.771999999999998</v>
      </c>
      <c r="AR26" s="29">
        <f t="shared" ref="AR26:BA28" si="11">SUMIF($7:$7,AR$8,26:26)</f>
        <v>12.693</v>
      </c>
      <c r="AS26" s="29">
        <f t="shared" si="11"/>
        <v>21.942999999999998</v>
      </c>
      <c r="AT26" s="29">
        <f t="shared" si="11"/>
        <v>-7.9679999999999929</v>
      </c>
      <c r="AU26" s="29">
        <f t="shared" si="11"/>
        <v>14.246000000000002</v>
      </c>
      <c r="AV26" s="29">
        <f t="shared" si="11"/>
        <v>53.577999999999989</v>
      </c>
      <c r="AW26" s="29">
        <f t="shared" si="11"/>
        <v>105.505</v>
      </c>
      <c r="AX26" s="29">
        <f t="shared" si="11"/>
        <v>26.676000000000002</v>
      </c>
      <c r="AY26" s="29">
        <f t="shared" si="11"/>
        <v>76.48599999999999</v>
      </c>
      <c r="AZ26" s="41">
        <f t="shared" si="11"/>
        <v>-115.22799999999999</v>
      </c>
      <c r="BA26" s="41">
        <f t="shared" si="11"/>
        <v>101.295</v>
      </c>
    </row>
    <row r="27" spans="2:53" ht="14.65" customHeight="1">
      <c r="B27" s="30" t="s">
        <v>1020</v>
      </c>
      <c r="E27" s="29">
        <v>-3.867</v>
      </c>
      <c r="F27" s="29">
        <v>0.80500000000000005</v>
      </c>
      <c r="G27" s="29">
        <v>7.1349999999999998</v>
      </c>
      <c r="H27" s="29">
        <v>13.336</v>
      </c>
      <c r="I27" s="29">
        <v>-1.863</v>
      </c>
      <c r="J27" s="29">
        <v>-9.0440000000000005</v>
      </c>
      <c r="K27" s="29">
        <v>13.311999999999999</v>
      </c>
      <c r="L27" s="29">
        <v>-5.9950000000000001</v>
      </c>
      <c r="M27" s="29">
        <v>-1.7669999999999999</v>
      </c>
      <c r="N27" s="29">
        <v>6.2889999999999997</v>
      </c>
      <c r="O27" s="29">
        <v>0.72699999999999998</v>
      </c>
      <c r="P27" s="29">
        <v>-10.074</v>
      </c>
      <c r="Q27" s="29">
        <v>-8.3059999999999992</v>
      </c>
      <c r="R27" s="29">
        <v>-23.073</v>
      </c>
      <c r="S27" s="29">
        <v>18.725999999999999</v>
      </c>
      <c r="T27" s="29">
        <v>26.102</v>
      </c>
      <c r="U27" s="29">
        <v>-32.18</v>
      </c>
      <c r="V27" s="29">
        <v>-11.946999999999999</v>
      </c>
      <c r="W27" s="29">
        <v>-2.7770000000000001</v>
      </c>
      <c r="X27" s="29">
        <v>3.8479999999999999</v>
      </c>
      <c r="Y27" s="29">
        <v>-7.3049999999999997</v>
      </c>
      <c r="Z27" s="29">
        <v>-94.709000000000003</v>
      </c>
      <c r="AA27" s="29">
        <v>-26.731999999999999</v>
      </c>
      <c r="AB27" s="29">
        <v>27.882000000000001</v>
      </c>
      <c r="AC27" s="29">
        <v>-15.709</v>
      </c>
      <c r="AD27" s="29">
        <v>-148.506</v>
      </c>
      <c r="AE27" s="29">
        <v>12.079000000000001</v>
      </c>
      <c r="AF27" s="29">
        <v>-120.422</v>
      </c>
      <c r="AG27" s="29">
        <v>-85.649000000000001</v>
      </c>
      <c r="AH27" s="29">
        <v>113.759</v>
      </c>
      <c r="AI27" s="29">
        <v>144.36699999999999</v>
      </c>
      <c r="AJ27" s="29">
        <v>40.344000000000001</v>
      </c>
      <c r="AK27" s="29">
        <v>133.22199999999998</v>
      </c>
      <c r="AL27" s="29">
        <v>-36.438000000000002</v>
      </c>
      <c r="AM27" s="29">
        <v>18.812000000000001</v>
      </c>
      <c r="AN27" s="29">
        <v>70.964000000000027</v>
      </c>
      <c r="AO27" s="29">
        <v>-64.757000000000005</v>
      </c>
      <c r="AP27" s="29">
        <v>-15.971</v>
      </c>
      <c r="AR27" s="29">
        <f t="shared" si="11"/>
        <v>17.408999999999999</v>
      </c>
      <c r="AS27" s="29">
        <f t="shared" si="11"/>
        <v>-3.5900000000000007</v>
      </c>
      <c r="AT27" s="29">
        <f t="shared" si="11"/>
        <v>-4.8249999999999993</v>
      </c>
      <c r="AU27" s="29">
        <f t="shared" si="11"/>
        <v>13.449000000000002</v>
      </c>
      <c r="AV27" s="29">
        <f t="shared" si="11"/>
        <v>-43.055999999999997</v>
      </c>
      <c r="AW27" s="29">
        <f t="shared" si="11"/>
        <v>-100.864</v>
      </c>
      <c r="AX27" s="29">
        <f t="shared" si="11"/>
        <v>-272.55799999999999</v>
      </c>
      <c r="AY27" s="29">
        <f t="shared" si="11"/>
        <v>212.82099999999997</v>
      </c>
      <c r="AZ27" s="41">
        <f t="shared" si="11"/>
        <v>186.56</v>
      </c>
      <c r="BA27" s="41">
        <f t="shared" si="11"/>
        <v>-80.728000000000009</v>
      </c>
    </row>
    <row r="28" spans="2:53" ht="14.65" customHeight="1">
      <c r="B28" s="49" t="s">
        <v>1021</v>
      </c>
      <c r="C28" s="37"/>
      <c r="D28" s="37"/>
      <c r="E28" s="38">
        <f t="shared" ref="E28:AP28" si="12">SUM(E9,E10,E21)</f>
        <v>17.529000000000003</v>
      </c>
      <c r="F28" s="38">
        <f t="shared" si="12"/>
        <v>21.698</v>
      </c>
      <c r="G28" s="38">
        <f t="shared" si="12"/>
        <v>27.853999999999999</v>
      </c>
      <c r="H28" s="38">
        <f t="shared" si="12"/>
        <v>25.125999999999998</v>
      </c>
      <c r="I28" s="38">
        <f t="shared" si="12"/>
        <v>25.134</v>
      </c>
      <c r="J28" s="38">
        <f t="shared" si="12"/>
        <v>14.305000000000007</v>
      </c>
      <c r="K28" s="38">
        <f t="shared" si="12"/>
        <v>42.372</v>
      </c>
      <c r="L28" s="38">
        <f t="shared" si="12"/>
        <v>65.524000000000001</v>
      </c>
      <c r="M28" s="38">
        <f t="shared" si="12"/>
        <v>60.425999999999988</v>
      </c>
      <c r="N28" s="38">
        <f t="shared" si="12"/>
        <v>71.739999999999995</v>
      </c>
      <c r="O28" s="38">
        <f t="shared" si="12"/>
        <v>77.834999999999994</v>
      </c>
      <c r="P28" s="38">
        <f t="shared" si="12"/>
        <v>106.56</v>
      </c>
      <c r="Q28" s="38">
        <f t="shared" si="12"/>
        <v>110.91</v>
      </c>
      <c r="R28" s="38">
        <f t="shared" si="12"/>
        <v>95.5</v>
      </c>
      <c r="S28" s="38">
        <f t="shared" si="12"/>
        <v>153.69400000000002</v>
      </c>
      <c r="T28" s="38">
        <f t="shared" si="12"/>
        <v>106.203</v>
      </c>
      <c r="U28" s="38">
        <f t="shared" si="12"/>
        <v>142.20000000000002</v>
      </c>
      <c r="V28" s="38">
        <f t="shared" si="12"/>
        <v>112.45399999999999</v>
      </c>
      <c r="W28" s="38">
        <f t="shared" si="12"/>
        <v>21.488999999999976</v>
      </c>
      <c r="X28" s="38">
        <f t="shared" si="12"/>
        <v>224.892</v>
      </c>
      <c r="Y28" s="38">
        <f t="shared" si="12"/>
        <v>207.505</v>
      </c>
      <c r="Z28" s="38">
        <f t="shared" si="12"/>
        <v>90.695999999999998</v>
      </c>
      <c r="AA28" s="38">
        <f t="shared" si="12"/>
        <v>132.68699999999998</v>
      </c>
      <c r="AB28" s="38">
        <f t="shared" si="12"/>
        <v>248.46599999999998</v>
      </c>
      <c r="AC28" s="38">
        <f t="shared" si="12"/>
        <v>231.49700000000001</v>
      </c>
      <c r="AD28" s="38">
        <f t="shared" si="12"/>
        <v>58.972999999999985</v>
      </c>
      <c r="AE28" s="38">
        <f t="shared" si="12"/>
        <v>315.71299999999997</v>
      </c>
      <c r="AF28" s="38">
        <f t="shared" si="12"/>
        <v>94.335000000000036</v>
      </c>
      <c r="AG28" s="38">
        <f t="shared" si="12"/>
        <v>257.30799999999999</v>
      </c>
      <c r="AH28" s="38">
        <f t="shared" si="12"/>
        <v>271.255</v>
      </c>
      <c r="AI28" s="38">
        <f t="shared" si="12"/>
        <v>330.13</v>
      </c>
      <c r="AJ28" s="38">
        <f t="shared" si="12"/>
        <v>457.78</v>
      </c>
      <c r="AK28" s="38">
        <f t="shared" si="12"/>
        <v>319.28499999999997</v>
      </c>
      <c r="AL28" s="38">
        <f t="shared" si="12"/>
        <v>267.81000000000006</v>
      </c>
      <c r="AM28" s="38">
        <f t="shared" si="12"/>
        <v>311.98800000000006</v>
      </c>
      <c r="AN28" s="38">
        <f t="shared" si="12"/>
        <v>539.14799999999991</v>
      </c>
      <c r="AO28" s="38">
        <f t="shared" si="12"/>
        <v>193.4859999999999</v>
      </c>
      <c r="AP28" s="38">
        <f t="shared" si="12"/>
        <v>267.52499999999998</v>
      </c>
      <c r="AR28" s="38">
        <f t="shared" si="11"/>
        <v>92.206999999999994</v>
      </c>
      <c r="AS28" s="38">
        <f t="shared" si="11"/>
        <v>147.33500000000001</v>
      </c>
      <c r="AT28" s="38">
        <f t="shared" si="11"/>
        <v>316.56099999999998</v>
      </c>
      <c r="AU28" s="38">
        <f t="shared" si="11"/>
        <v>466.30700000000002</v>
      </c>
      <c r="AV28" s="38">
        <f t="shared" si="11"/>
        <v>501.03499999999997</v>
      </c>
      <c r="AW28" s="38">
        <f t="shared" si="11"/>
        <v>679.35400000000004</v>
      </c>
      <c r="AX28" s="38">
        <f t="shared" si="11"/>
        <v>700.51800000000003</v>
      </c>
      <c r="AY28" s="38">
        <f t="shared" si="11"/>
        <v>1316.473</v>
      </c>
      <c r="AZ28" s="38">
        <f t="shared" si="11"/>
        <v>1438.231</v>
      </c>
      <c r="BA28" s="38">
        <f t="shared" si="11"/>
        <v>461.01099999999985</v>
      </c>
    </row>
    <row r="29" spans="2:53" ht="14.65" customHeight="1">
      <c r="B29" s="30"/>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R29" s="44"/>
      <c r="AS29" s="44"/>
      <c r="AT29" s="44"/>
      <c r="AU29" s="44"/>
      <c r="AV29" s="44"/>
      <c r="AW29" s="44"/>
      <c r="AX29" s="44"/>
      <c r="AY29" s="44"/>
      <c r="AZ29" s="44"/>
      <c r="BA29" s="44"/>
    </row>
    <row r="30" spans="2:53" ht="14.65" customHeight="1">
      <c r="B30" s="30" t="s">
        <v>1022</v>
      </c>
      <c r="E30" s="29">
        <v>0</v>
      </c>
      <c r="F30" s="29">
        <v>1.069</v>
      </c>
      <c r="G30" s="29">
        <v>-0.45200000000000001</v>
      </c>
      <c r="H30" s="29">
        <v>0.71899999999999997</v>
      </c>
      <c r="I30" s="29">
        <v>0</v>
      </c>
      <c r="J30" s="29">
        <v>0</v>
      </c>
      <c r="K30" s="29">
        <v>0</v>
      </c>
      <c r="L30" s="29">
        <v>6.7190000000000003</v>
      </c>
      <c r="M30" s="29">
        <v>0</v>
      </c>
      <c r="N30" s="29">
        <v>1.859</v>
      </c>
      <c r="O30" s="29">
        <v>0</v>
      </c>
      <c r="P30" s="29">
        <v>1.7709999999999999</v>
      </c>
      <c r="Q30" s="29">
        <v>1.121</v>
      </c>
      <c r="R30" s="29">
        <v>1.121</v>
      </c>
      <c r="S30" s="29">
        <v>2.141</v>
      </c>
      <c r="T30" s="29">
        <v>45.930999999999997</v>
      </c>
      <c r="U30" s="29">
        <v>0.51</v>
      </c>
      <c r="V30" s="29">
        <v>1.387</v>
      </c>
      <c r="W30" s="29">
        <v>1.02</v>
      </c>
      <c r="X30" s="29">
        <v>10.742000000000001</v>
      </c>
      <c r="Y30" s="29">
        <v>0.23599999999999999</v>
      </c>
      <c r="Z30" s="29">
        <v>3.6789999999999998</v>
      </c>
      <c r="AA30" s="29">
        <v>12.997999999999999</v>
      </c>
      <c r="AB30" s="29">
        <v>77.5</v>
      </c>
      <c r="AC30" s="29">
        <v>0.83599999999999997</v>
      </c>
      <c r="AD30" s="29">
        <v>6.4130000000000003</v>
      </c>
      <c r="AE30" s="29">
        <v>0</v>
      </c>
      <c r="AF30" s="29">
        <v>22.202999999999999</v>
      </c>
      <c r="AG30" s="29">
        <v>0</v>
      </c>
      <c r="AH30" s="29">
        <v>9.4280000000000008</v>
      </c>
      <c r="AI30" s="29">
        <v>10.276999999999999</v>
      </c>
      <c r="AJ30" s="29">
        <v>15.81</v>
      </c>
      <c r="AK30" s="41">
        <v>3.8759999999999999</v>
      </c>
      <c r="AL30" s="41">
        <v>0</v>
      </c>
      <c r="AM30" s="41">
        <v>4.0490000000000004</v>
      </c>
      <c r="AN30" s="29">
        <v>9.9999999999944578E-4</v>
      </c>
      <c r="AO30" s="29">
        <v>0</v>
      </c>
      <c r="AP30" s="29">
        <v>10.199999999999999</v>
      </c>
      <c r="AR30" s="29">
        <f t="shared" ref="AR30:BA33" si="13">SUMIF($7:$7,AR$8,30:30)</f>
        <v>1.3359999999999999</v>
      </c>
      <c r="AS30" s="29">
        <f t="shared" si="13"/>
        <v>6.7190000000000003</v>
      </c>
      <c r="AT30" s="29">
        <f t="shared" si="13"/>
        <v>3.63</v>
      </c>
      <c r="AU30" s="29">
        <f t="shared" si="13"/>
        <v>50.314</v>
      </c>
      <c r="AV30" s="29">
        <f t="shared" si="13"/>
        <v>13.659000000000001</v>
      </c>
      <c r="AW30" s="29">
        <f t="shared" si="13"/>
        <v>94.412999999999997</v>
      </c>
      <c r="AX30" s="29">
        <f t="shared" si="13"/>
        <v>29.451999999999998</v>
      </c>
      <c r="AY30" s="29">
        <f t="shared" si="13"/>
        <v>35.515000000000001</v>
      </c>
      <c r="AZ30" s="29">
        <f t="shared" si="13"/>
        <v>7.9260000000000002</v>
      </c>
      <c r="BA30" s="29">
        <f t="shared" si="13"/>
        <v>10.199999999999999</v>
      </c>
    </row>
    <row r="31" spans="2:53" ht="14.65" customHeight="1">
      <c r="B31" s="30" t="s">
        <v>1024</v>
      </c>
      <c r="E31" s="29">
        <v>-8.0640000000000001</v>
      </c>
      <c r="F31" s="29">
        <v>-5.7320000000000002</v>
      </c>
      <c r="G31" s="29">
        <v>-6.7359999999999998</v>
      </c>
      <c r="H31" s="29">
        <v>-5.9269999999999996</v>
      </c>
      <c r="I31" s="29">
        <v>-5.7290000000000001</v>
      </c>
      <c r="J31" s="29">
        <v>-13.885999999999999</v>
      </c>
      <c r="K31" s="29">
        <v>-24.07</v>
      </c>
      <c r="L31" s="29">
        <v>-16.986999999999998</v>
      </c>
      <c r="M31" s="29">
        <v>-16.454999999999998</v>
      </c>
      <c r="N31" s="29">
        <v>-35.625</v>
      </c>
      <c r="O31" s="29">
        <v>-35.085999999999999</v>
      </c>
      <c r="P31" s="29">
        <v>-53.161000000000001</v>
      </c>
      <c r="Q31" s="29">
        <v>-35.625999999999998</v>
      </c>
      <c r="R31" s="29">
        <v>-72.661000000000001</v>
      </c>
      <c r="S31" s="29">
        <v>-50.911000000000001</v>
      </c>
      <c r="T31" s="29">
        <v>-98.344999999999999</v>
      </c>
      <c r="U31" s="29">
        <v>-71.149000000000001</v>
      </c>
      <c r="V31" s="29">
        <v>-89.82</v>
      </c>
      <c r="W31" s="29">
        <v>-35.167999999999999</v>
      </c>
      <c r="X31" s="29">
        <v>-79.7</v>
      </c>
      <c r="Y31" s="29">
        <v>-100.416</v>
      </c>
      <c r="Z31" s="29">
        <v>-145.86000000000001</v>
      </c>
      <c r="AA31" s="29">
        <v>-99.305999999999997</v>
      </c>
      <c r="AB31" s="29">
        <v>-112.51900000000001</v>
      </c>
      <c r="AC31" s="29">
        <v>-125.471</v>
      </c>
      <c r="AD31" s="29">
        <v>-150.863</v>
      </c>
      <c r="AE31" s="29">
        <v>-139.23699999999999</v>
      </c>
      <c r="AF31" s="29">
        <v>-183.066</v>
      </c>
      <c r="AG31" s="29">
        <v>-163.52000000000001</v>
      </c>
      <c r="AH31" s="29">
        <v>-210.22200000000001</v>
      </c>
      <c r="AI31" s="29">
        <v>-178.947</v>
      </c>
      <c r="AJ31" s="29">
        <v>-180.33199999999999</v>
      </c>
      <c r="AK31" s="41">
        <v>-360.226</v>
      </c>
      <c r="AL31" s="41">
        <v>-213.73599999999999</v>
      </c>
      <c r="AM31" s="29">
        <v>-170.161</v>
      </c>
      <c r="AN31" s="29">
        <v>-225.57799999999997</v>
      </c>
      <c r="AO31" s="29">
        <v>-206.143</v>
      </c>
      <c r="AP31" s="29">
        <v>-268.57500000000005</v>
      </c>
      <c r="AR31" s="29">
        <f t="shared" si="13"/>
        <v>-26.459</v>
      </c>
      <c r="AS31" s="29">
        <f t="shared" si="13"/>
        <v>-60.671999999999997</v>
      </c>
      <c r="AT31" s="29">
        <f t="shared" si="13"/>
        <v>-140.327</v>
      </c>
      <c r="AU31" s="29">
        <f t="shared" si="13"/>
        <v>-257.54300000000001</v>
      </c>
      <c r="AV31" s="29">
        <f t="shared" si="13"/>
        <v>-275.83699999999999</v>
      </c>
      <c r="AW31" s="29">
        <f t="shared" si="13"/>
        <v>-458.101</v>
      </c>
      <c r="AX31" s="29">
        <f t="shared" si="13"/>
        <v>-598.63700000000006</v>
      </c>
      <c r="AY31" s="29">
        <f t="shared" si="13"/>
        <v>-733.02100000000007</v>
      </c>
      <c r="AZ31" s="29">
        <f t="shared" si="13"/>
        <v>-969.70100000000002</v>
      </c>
      <c r="BA31" s="29">
        <f t="shared" si="13"/>
        <v>-474.71800000000007</v>
      </c>
    </row>
    <row r="32" spans="2:53" ht="14.65" customHeight="1">
      <c r="B32" s="30" t="s">
        <v>1025</v>
      </c>
      <c r="E32" s="29">
        <v>-1.1759999999999999</v>
      </c>
      <c r="F32" s="29">
        <v>-0.93700000000000006</v>
      </c>
      <c r="G32" s="29">
        <v>-1.7410000000000001</v>
      </c>
      <c r="H32" s="29">
        <v>-1.1719999999999999</v>
      </c>
      <c r="I32" s="29">
        <v>-2.35</v>
      </c>
      <c r="J32" s="29">
        <v>-3.1579999999999999</v>
      </c>
      <c r="K32" s="29">
        <v>-2.1829999999999998</v>
      </c>
      <c r="L32" s="29">
        <v>-10.831</v>
      </c>
      <c r="M32" s="29">
        <v>-4.524</v>
      </c>
      <c r="N32" s="29">
        <v>-7.6840000000000002</v>
      </c>
      <c r="O32" s="29">
        <v>-9.7089999999999996</v>
      </c>
      <c r="P32" s="29">
        <v>5.3079999999999998</v>
      </c>
      <c r="Q32" s="29">
        <v>-8.8979999999999997</v>
      </c>
      <c r="R32" s="29">
        <v>-1.323</v>
      </c>
      <c r="S32" s="29">
        <v>-11.679</v>
      </c>
      <c r="T32" s="29">
        <v>0.79100000000000004</v>
      </c>
      <c r="U32" s="29">
        <v>-19.640999999999998</v>
      </c>
      <c r="V32" s="29">
        <v>-6.6609999999999996</v>
      </c>
      <c r="W32" s="29">
        <v>-7.4560000000000004</v>
      </c>
      <c r="X32" s="29">
        <v>6.3010000000000002</v>
      </c>
      <c r="Y32" s="29">
        <v>-23.027000000000001</v>
      </c>
      <c r="Z32" s="29">
        <v>3.3250000000000002</v>
      </c>
      <c r="AA32" s="29">
        <v>-10.268000000000001</v>
      </c>
      <c r="AB32" s="29">
        <v>-10.452</v>
      </c>
      <c r="AC32" s="29">
        <v>-12.295</v>
      </c>
      <c r="AD32" s="29">
        <v>-8.6639999999999997</v>
      </c>
      <c r="AE32" s="29">
        <v>-11.571999999999999</v>
      </c>
      <c r="AF32" s="29">
        <v>-16.504999999999999</v>
      </c>
      <c r="AG32" s="29">
        <v>-9.1829999999999998</v>
      </c>
      <c r="AH32" s="29">
        <v>-15.526999999999999</v>
      </c>
      <c r="AI32" s="29">
        <v>-7.5140000000000002</v>
      </c>
      <c r="AJ32" s="29">
        <v>-14.275</v>
      </c>
      <c r="AK32" s="29">
        <v>-20.372</v>
      </c>
      <c r="AL32" s="29">
        <v>-17.811</v>
      </c>
      <c r="AM32" s="29">
        <v>-14.647</v>
      </c>
      <c r="AN32" s="29">
        <v>-24.677000000000007</v>
      </c>
      <c r="AO32" s="29">
        <v>-24.422000000000001</v>
      </c>
      <c r="AP32" s="29">
        <v>-21.434000000000001</v>
      </c>
      <c r="AR32" s="29">
        <f t="shared" si="13"/>
        <v>-5.0259999999999998</v>
      </c>
      <c r="AS32" s="29">
        <f t="shared" si="13"/>
        <v>-18.521999999999998</v>
      </c>
      <c r="AT32" s="29">
        <f t="shared" si="13"/>
        <v>-16.609000000000002</v>
      </c>
      <c r="AU32" s="29">
        <f t="shared" si="13"/>
        <v>-21.108999999999998</v>
      </c>
      <c r="AV32" s="29">
        <f t="shared" si="13"/>
        <v>-27.457000000000001</v>
      </c>
      <c r="AW32" s="29">
        <f t="shared" si="13"/>
        <v>-40.422000000000004</v>
      </c>
      <c r="AX32" s="29">
        <f t="shared" si="13"/>
        <v>-49.036000000000001</v>
      </c>
      <c r="AY32" s="29">
        <f t="shared" si="13"/>
        <v>-46.499000000000002</v>
      </c>
      <c r="AZ32" s="29">
        <f t="shared" si="13"/>
        <v>-77.507000000000005</v>
      </c>
      <c r="BA32" s="29">
        <f t="shared" si="13"/>
        <v>-45.856000000000002</v>
      </c>
    </row>
    <row r="33" spans="1:53" ht="14.65" customHeight="1">
      <c r="B33" s="49" t="s">
        <v>1023</v>
      </c>
      <c r="C33" s="37"/>
      <c r="D33" s="37"/>
      <c r="E33" s="38">
        <f>SUM(E28,E30:E32)</f>
        <v>8.2890000000000033</v>
      </c>
      <c r="F33" s="38">
        <f t="shared" ref="F33:AP33" si="14">SUM(F28,F30:F32)</f>
        <v>16.097999999999999</v>
      </c>
      <c r="G33" s="38">
        <f t="shared" si="14"/>
        <v>18.924999999999997</v>
      </c>
      <c r="H33" s="38">
        <f t="shared" si="14"/>
        <v>18.745999999999999</v>
      </c>
      <c r="I33" s="38">
        <f t="shared" si="14"/>
        <v>17.055</v>
      </c>
      <c r="J33" s="38">
        <f t="shared" si="14"/>
        <v>-2.7389999999999923</v>
      </c>
      <c r="K33" s="38">
        <f t="shared" si="14"/>
        <v>16.119</v>
      </c>
      <c r="L33" s="38">
        <f t="shared" si="14"/>
        <v>44.424999999999997</v>
      </c>
      <c r="M33" s="38">
        <f t="shared" si="14"/>
        <v>39.446999999999989</v>
      </c>
      <c r="N33" s="38">
        <f t="shared" si="14"/>
        <v>30.289999999999988</v>
      </c>
      <c r="O33" s="38">
        <f t="shared" si="14"/>
        <v>33.039999999999992</v>
      </c>
      <c r="P33" s="38">
        <f t="shared" si="14"/>
        <v>60.478000000000002</v>
      </c>
      <c r="Q33" s="38">
        <f t="shared" si="14"/>
        <v>67.507000000000005</v>
      </c>
      <c r="R33" s="38">
        <f t="shared" si="14"/>
        <v>22.636999999999993</v>
      </c>
      <c r="S33" s="38">
        <f t="shared" si="14"/>
        <v>93.245000000000005</v>
      </c>
      <c r="T33" s="38">
        <f t="shared" si="14"/>
        <v>54.580000000000013</v>
      </c>
      <c r="U33" s="38">
        <f t="shared" si="14"/>
        <v>51.920000000000009</v>
      </c>
      <c r="V33" s="38">
        <f t="shared" si="14"/>
        <v>17.36</v>
      </c>
      <c r="W33" s="38">
        <f t="shared" si="14"/>
        <v>-20.115000000000023</v>
      </c>
      <c r="X33" s="38">
        <f t="shared" si="14"/>
        <v>162.23499999999996</v>
      </c>
      <c r="Y33" s="38">
        <f t="shared" si="14"/>
        <v>84.297999999999988</v>
      </c>
      <c r="Z33" s="38">
        <f t="shared" si="14"/>
        <v>-48.160000000000011</v>
      </c>
      <c r="AA33" s="38">
        <f t="shared" si="14"/>
        <v>36.110999999999976</v>
      </c>
      <c r="AB33" s="38">
        <f t="shared" si="14"/>
        <v>202.995</v>
      </c>
      <c r="AC33" s="38">
        <f t="shared" si="14"/>
        <v>94.567000000000021</v>
      </c>
      <c r="AD33" s="38">
        <f t="shared" si="14"/>
        <v>-94.14100000000002</v>
      </c>
      <c r="AE33" s="38">
        <f t="shared" si="14"/>
        <v>164.90399999999997</v>
      </c>
      <c r="AF33" s="38">
        <f t="shared" si="14"/>
        <v>-83.032999999999959</v>
      </c>
      <c r="AG33" s="38">
        <f t="shared" si="14"/>
        <v>84.60499999999999</v>
      </c>
      <c r="AH33" s="38">
        <f t="shared" si="14"/>
        <v>54.933999999999983</v>
      </c>
      <c r="AI33" s="38">
        <f t="shared" si="14"/>
        <v>153.94599999999997</v>
      </c>
      <c r="AJ33" s="38">
        <f t="shared" si="14"/>
        <v>278.983</v>
      </c>
      <c r="AK33" s="38">
        <f t="shared" si="14"/>
        <v>-57.437000000000054</v>
      </c>
      <c r="AL33" s="38">
        <f t="shared" si="14"/>
        <v>36.263000000000069</v>
      </c>
      <c r="AM33" s="38">
        <f t="shared" si="14"/>
        <v>131.22900000000004</v>
      </c>
      <c r="AN33" s="38">
        <f t="shared" si="14"/>
        <v>288.89399999999989</v>
      </c>
      <c r="AO33" s="38">
        <f t="shared" si="14"/>
        <v>-37.079000000000093</v>
      </c>
      <c r="AP33" s="38">
        <f t="shared" si="14"/>
        <v>-12.284000000000081</v>
      </c>
      <c r="AR33" s="38">
        <f t="shared" si="13"/>
        <v>62.057999999999993</v>
      </c>
      <c r="AS33" s="38">
        <f t="shared" si="13"/>
        <v>74.860000000000014</v>
      </c>
      <c r="AT33" s="38">
        <f t="shared" si="13"/>
        <v>163.25499999999997</v>
      </c>
      <c r="AU33" s="38">
        <f t="shared" si="13"/>
        <v>237.96900000000002</v>
      </c>
      <c r="AV33" s="38">
        <f t="shared" si="13"/>
        <v>211.39999999999992</v>
      </c>
      <c r="AW33" s="38">
        <f t="shared" si="13"/>
        <v>275.24399999999997</v>
      </c>
      <c r="AX33" s="38">
        <f t="shared" si="13"/>
        <v>82.297000000000025</v>
      </c>
      <c r="AY33" s="38">
        <f t="shared" si="13"/>
        <v>572.46799999999996</v>
      </c>
      <c r="AZ33" s="38">
        <f t="shared" si="13"/>
        <v>398.94899999999996</v>
      </c>
      <c r="BA33" s="38">
        <f t="shared" si="13"/>
        <v>-49.36300000000017</v>
      </c>
    </row>
    <row r="34" spans="1:53" ht="14.65" customHeight="1">
      <c r="B34" s="30"/>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R34" s="44"/>
      <c r="AS34" s="44"/>
      <c r="AT34" s="44"/>
      <c r="AU34" s="44"/>
      <c r="AV34" s="44"/>
      <c r="AW34" s="44"/>
      <c r="AX34" s="44"/>
      <c r="AY34" s="44"/>
      <c r="AZ34" s="44"/>
      <c r="BA34" s="44"/>
    </row>
    <row r="35" spans="1:53" ht="14.65" customHeight="1">
      <c r="B35" s="47" t="s">
        <v>1028</v>
      </c>
      <c r="C35" s="48"/>
      <c r="D35" s="48"/>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R35" s="122"/>
      <c r="AS35" s="122"/>
      <c r="AT35" s="122"/>
      <c r="AU35" s="122"/>
      <c r="AV35" s="122"/>
      <c r="AW35" s="122"/>
      <c r="AX35" s="122"/>
      <c r="AY35" s="122"/>
      <c r="AZ35" s="122"/>
      <c r="BA35" s="122"/>
    </row>
    <row r="36" spans="1:53" ht="14.65" customHeight="1">
      <c r="B36" s="30" t="s">
        <v>1029</v>
      </c>
      <c r="E36" s="29">
        <v>-0.86699999999999999</v>
      </c>
      <c r="F36" s="29">
        <v>-0.97399999999999998</v>
      </c>
      <c r="G36" s="29">
        <v>-1.042</v>
      </c>
      <c r="H36" s="29">
        <v>-1.1359999999999999</v>
      </c>
      <c r="I36" s="29">
        <v>0</v>
      </c>
      <c r="J36" s="29">
        <v>17.132000000000001</v>
      </c>
      <c r="K36" s="29">
        <v>0</v>
      </c>
      <c r="L36" s="29">
        <v>-105.55800000000001</v>
      </c>
      <c r="M36" s="29">
        <v>0</v>
      </c>
      <c r="N36" s="29">
        <v>0</v>
      </c>
      <c r="O36" s="29">
        <v>-2.3969999999999998</v>
      </c>
      <c r="P36" s="29">
        <v>-455.601</v>
      </c>
      <c r="Q36" s="29">
        <v>3.3919999999999999</v>
      </c>
      <c r="R36" s="29">
        <v>-535.71199999999999</v>
      </c>
      <c r="S36" s="29">
        <v>0</v>
      </c>
      <c r="T36" s="29">
        <v>-174.44800000000001</v>
      </c>
      <c r="U36" s="29">
        <v>-156.37899999999999</v>
      </c>
      <c r="V36" s="29">
        <v>0</v>
      </c>
      <c r="W36" s="29">
        <v>0</v>
      </c>
      <c r="X36" s="29">
        <v>-993.29</v>
      </c>
      <c r="Y36" s="29">
        <v>0</v>
      </c>
      <c r="Z36" s="29">
        <v>-2.04</v>
      </c>
      <c r="AA36" s="29">
        <v>0</v>
      </c>
      <c r="AB36" s="29">
        <v>47.69</v>
      </c>
      <c r="AC36" s="29">
        <v>0.56499999999999995</v>
      </c>
      <c r="AD36" s="29">
        <v>-156.17400000000001</v>
      </c>
      <c r="AE36" s="29">
        <v>0</v>
      </c>
      <c r="AF36" s="29">
        <v>-196.56899999999999</v>
      </c>
      <c r="AG36" s="29">
        <v>0</v>
      </c>
      <c r="AH36" s="29">
        <v>0</v>
      </c>
      <c r="AI36" s="29">
        <v>0</v>
      </c>
      <c r="AJ36" s="29">
        <v>0</v>
      </c>
      <c r="AK36" s="29">
        <v>237.80699999999999</v>
      </c>
      <c r="AL36" s="29">
        <v>-4.3920000000000003</v>
      </c>
      <c r="AM36" s="29">
        <v>0</v>
      </c>
      <c r="AN36" s="29">
        <v>2.8719999999999999</v>
      </c>
      <c r="AO36" s="29">
        <v>0</v>
      </c>
      <c r="AP36" s="29">
        <v>0</v>
      </c>
      <c r="AR36" s="29">
        <f t="shared" ref="AR36:BA42" si="15">SUMIF($7:$7,AR$8,36:36)</f>
        <v>-4.0190000000000001</v>
      </c>
      <c r="AS36" s="29">
        <f t="shared" si="15"/>
        <v>-88.426000000000002</v>
      </c>
      <c r="AT36" s="29">
        <f t="shared" si="15"/>
        <v>-457.99799999999999</v>
      </c>
      <c r="AU36" s="29">
        <f t="shared" si="15"/>
        <v>-706.76799999999992</v>
      </c>
      <c r="AV36" s="29">
        <f t="shared" si="15"/>
        <v>-1149.6689999999999</v>
      </c>
      <c r="AW36" s="29">
        <f t="shared" si="15"/>
        <v>45.65</v>
      </c>
      <c r="AX36" s="29">
        <f t="shared" si="15"/>
        <v>-352.178</v>
      </c>
      <c r="AY36" s="29">
        <f t="shared" si="15"/>
        <v>0</v>
      </c>
      <c r="AZ36" s="29">
        <f t="shared" si="15"/>
        <v>236.28699999999998</v>
      </c>
      <c r="BA36" s="29">
        <f t="shared" si="15"/>
        <v>0</v>
      </c>
    </row>
    <row r="37" spans="1:53" ht="14.65" customHeight="1">
      <c r="B37" s="30" t="s">
        <v>1030</v>
      </c>
      <c r="E37" s="29">
        <v>0</v>
      </c>
      <c r="F37" s="29">
        <v>-5.6000000000000001E-2</v>
      </c>
      <c r="G37" s="29">
        <v>-0.127</v>
      </c>
      <c r="H37" s="29">
        <v>0</v>
      </c>
      <c r="I37" s="29">
        <v>-3.2000000000000001E-2</v>
      </c>
      <c r="J37" s="29">
        <v>-5.7380000000000004</v>
      </c>
      <c r="K37" s="29">
        <v>-17.428999999999998</v>
      </c>
      <c r="L37" s="29">
        <v>-188.94800000000001</v>
      </c>
      <c r="M37" s="29">
        <v>-6.3550000000000004</v>
      </c>
      <c r="N37" s="29">
        <v>-2.4710000000000001</v>
      </c>
      <c r="O37" s="29">
        <v>-3.1840000000000002</v>
      </c>
      <c r="P37" s="29">
        <v>0.85199999999999998</v>
      </c>
      <c r="Q37" s="29">
        <v>-50.262999999999998</v>
      </c>
      <c r="R37" s="29">
        <v>-4.7519999999999998</v>
      </c>
      <c r="S37" s="29">
        <v>-2.56</v>
      </c>
      <c r="T37" s="29">
        <v>-7.0789999999999997</v>
      </c>
      <c r="U37" s="29">
        <v>-5.7249999999999996</v>
      </c>
      <c r="V37" s="29">
        <v>-8.5969999999999995</v>
      </c>
      <c r="W37" s="29">
        <v>-11.977</v>
      </c>
      <c r="X37" s="29">
        <v>-26.789000000000001</v>
      </c>
      <c r="Y37" s="29">
        <v>-13.606999999999999</v>
      </c>
      <c r="Z37" s="29">
        <v>-16.574000000000002</v>
      </c>
      <c r="AA37" s="29">
        <v>-7.1740000000000004</v>
      </c>
      <c r="AB37" s="29">
        <v>-112.014</v>
      </c>
      <c r="AC37" s="29">
        <v>-262.80500000000001</v>
      </c>
      <c r="AD37" s="29">
        <v>-506.322</v>
      </c>
      <c r="AE37" s="29">
        <v>-868.75099999999998</v>
      </c>
      <c r="AF37" s="29">
        <v>-1027.3789999999999</v>
      </c>
      <c r="AG37" s="29">
        <v>-557.61300000000006</v>
      </c>
      <c r="AH37" s="29">
        <v>-882.93299999999999</v>
      </c>
      <c r="AI37" s="29">
        <v>-452.87200000000001</v>
      </c>
      <c r="AJ37" s="29">
        <v>-635.25300000000004</v>
      </c>
      <c r="AK37" s="41">
        <v>-120.47799999999999</v>
      </c>
      <c r="AL37" s="41">
        <v>-128.62600000000003</v>
      </c>
      <c r="AM37" s="29">
        <v>-62.709000000000003</v>
      </c>
      <c r="AN37" s="29">
        <v>-65.257000000000005</v>
      </c>
      <c r="AO37" s="29">
        <v>-77.936000000000007</v>
      </c>
      <c r="AP37" s="29">
        <v>-54.115999999999985</v>
      </c>
      <c r="AR37" s="29">
        <f t="shared" si="15"/>
        <v>-0.183</v>
      </c>
      <c r="AS37" s="29">
        <f t="shared" si="15"/>
        <v>-212.14699999999999</v>
      </c>
      <c r="AT37" s="29">
        <f t="shared" si="15"/>
        <v>-11.158000000000001</v>
      </c>
      <c r="AU37" s="29">
        <f t="shared" si="15"/>
        <v>-64.653999999999996</v>
      </c>
      <c r="AV37" s="29">
        <f t="shared" si="15"/>
        <v>-53.088000000000001</v>
      </c>
      <c r="AW37" s="29">
        <f t="shared" si="15"/>
        <v>-149.369</v>
      </c>
      <c r="AX37" s="29">
        <f t="shared" si="15"/>
        <v>-2665.2569999999996</v>
      </c>
      <c r="AY37" s="29">
        <f t="shared" si="15"/>
        <v>-2528.6710000000003</v>
      </c>
      <c r="AZ37" s="29">
        <f t="shared" si="15"/>
        <v>-377.07000000000005</v>
      </c>
      <c r="BA37" s="29">
        <f t="shared" si="15"/>
        <v>-132.05199999999999</v>
      </c>
    </row>
    <row r="38" spans="1:53" s="235" customFormat="1" ht="14.65" customHeight="1">
      <c r="A38" s="233"/>
      <c r="B38" s="234" t="s">
        <v>1031</v>
      </c>
      <c r="E38" s="236">
        <v>0</v>
      </c>
      <c r="F38" s="236">
        <v>0</v>
      </c>
      <c r="G38" s="236">
        <v>0</v>
      </c>
      <c r="H38" s="236">
        <v>0</v>
      </c>
      <c r="I38" s="236">
        <v>0</v>
      </c>
      <c r="J38" s="236">
        <v>0</v>
      </c>
      <c r="K38" s="236">
        <v>0</v>
      </c>
      <c r="L38" s="236">
        <v>0</v>
      </c>
      <c r="M38" s="236">
        <v>0</v>
      </c>
      <c r="N38" s="236">
        <v>0</v>
      </c>
      <c r="O38" s="236">
        <v>0</v>
      </c>
      <c r="P38" s="236">
        <v>0</v>
      </c>
      <c r="Q38" s="236">
        <v>0</v>
      </c>
      <c r="R38" s="236">
        <v>0</v>
      </c>
      <c r="S38" s="236">
        <v>0</v>
      </c>
      <c r="T38" s="236">
        <v>0</v>
      </c>
      <c r="U38" s="236">
        <v>0</v>
      </c>
      <c r="V38" s="236">
        <v>0</v>
      </c>
      <c r="W38" s="236">
        <v>0</v>
      </c>
      <c r="X38" s="236">
        <v>0</v>
      </c>
      <c r="Y38" s="236">
        <v>0</v>
      </c>
      <c r="Z38" s="236">
        <v>0</v>
      </c>
      <c r="AA38" s="236">
        <v>0</v>
      </c>
      <c r="AB38" s="236">
        <v>0</v>
      </c>
      <c r="AC38" s="236">
        <v>-50.974000000000004</v>
      </c>
      <c r="AD38" s="236">
        <v>-25.537599999999998</v>
      </c>
      <c r="AE38" s="236">
        <v>-66.6982</v>
      </c>
      <c r="AF38" s="236">
        <v>-30.869966666666656</v>
      </c>
      <c r="AG38" s="236">
        <v>-49.4</v>
      </c>
      <c r="AH38" s="236">
        <v>-25</v>
      </c>
      <c r="AI38" s="236">
        <v>-30.7</v>
      </c>
      <c r="AJ38" s="236">
        <v>-36.299999999999997</v>
      </c>
      <c r="AK38" s="236">
        <v>-29.878</v>
      </c>
      <c r="AL38" s="239">
        <v>-32.566000000000003</v>
      </c>
      <c r="AM38" s="236">
        <v>-26.687999999999999</v>
      </c>
      <c r="AN38" s="239">
        <v>-37.116</v>
      </c>
      <c r="AO38" s="239">
        <v>-23.729852779999987</v>
      </c>
      <c r="AP38" s="239">
        <v>-29.896713859999998</v>
      </c>
      <c r="AR38" s="236">
        <f t="shared" si="15"/>
        <v>0</v>
      </c>
      <c r="AS38" s="236">
        <f t="shared" si="15"/>
        <v>0</v>
      </c>
      <c r="AT38" s="236">
        <f t="shared" si="15"/>
        <v>0</v>
      </c>
      <c r="AU38" s="236">
        <f t="shared" si="15"/>
        <v>0</v>
      </c>
      <c r="AV38" s="236">
        <f t="shared" si="15"/>
        <v>0</v>
      </c>
      <c r="AW38" s="236">
        <f t="shared" si="15"/>
        <v>0</v>
      </c>
      <c r="AX38" s="236">
        <f t="shared" si="15"/>
        <v>-174.07976666666667</v>
      </c>
      <c r="AY38" s="236">
        <f t="shared" si="15"/>
        <v>-141.4</v>
      </c>
      <c r="AZ38" s="236">
        <f t="shared" si="15"/>
        <v>-126.248</v>
      </c>
      <c r="BA38" s="236">
        <f t="shared" si="15"/>
        <v>-53.626566639999986</v>
      </c>
    </row>
    <row r="39" spans="1:53" s="235" customFormat="1" ht="14.65" customHeight="1">
      <c r="A39" s="233"/>
      <c r="B39" s="234" t="s">
        <v>1032</v>
      </c>
      <c r="E39" s="236">
        <v>0</v>
      </c>
      <c r="F39" s="236">
        <v>0</v>
      </c>
      <c r="G39" s="236">
        <v>0</v>
      </c>
      <c r="H39" s="236">
        <v>0</v>
      </c>
      <c r="I39" s="236">
        <v>0</v>
      </c>
      <c r="J39" s="236">
        <v>0</v>
      </c>
      <c r="K39" s="236">
        <v>0</v>
      </c>
      <c r="L39" s="236">
        <v>0</v>
      </c>
      <c r="M39" s="236">
        <v>0</v>
      </c>
      <c r="N39" s="236">
        <v>0</v>
      </c>
      <c r="O39" s="236">
        <v>0</v>
      </c>
      <c r="P39" s="236">
        <v>0</v>
      </c>
      <c r="Q39" s="236">
        <v>0</v>
      </c>
      <c r="R39" s="236">
        <v>0</v>
      </c>
      <c r="S39" s="236">
        <v>0</v>
      </c>
      <c r="T39" s="236">
        <v>0</v>
      </c>
      <c r="U39" s="236">
        <v>0</v>
      </c>
      <c r="V39" s="236">
        <v>0</v>
      </c>
      <c r="W39" s="236">
        <v>0</v>
      </c>
      <c r="X39" s="236">
        <v>0</v>
      </c>
      <c r="Y39" s="236">
        <v>0</v>
      </c>
      <c r="Z39" s="236">
        <v>0</v>
      </c>
      <c r="AA39" s="236">
        <v>0</v>
      </c>
      <c r="AB39" s="236">
        <v>0</v>
      </c>
      <c r="AC39" s="236">
        <v>-211.83100000000002</v>
      </c>
      <c r="AD39" s="236">
        <v>-480.78440000000001</v>
      </c>
      <c r="AE39" s="236">
        <v>-802.05279999999993</v>
      </c>
      <c r="AF39" s="236">
        <v>-996.50903333333326</v>
      </c>
      <c r="AG39" s="236">
        <v>-508.21300000000008</v>
      </c>
      <c r="AH39" s="236">
        <v>-857.93299999999999</v>
      </c>
      <c r="AI39" s="236">
        <v>-422.17200000000003</v>
      </c>
      <c r="AJ39" s="236">
        <v>-598.95300000000009</v>
      </c>
      <c r="AK39" s="236">
        <v>-90.6</v>
      </c>
      <c r="AL39" s="239">
        <v>-96.06</v>
      </c>
      <c r="AM39" s="236">
        <v>-36.021000000000001</v>
      </c>
      <c r="AN39" s="239">
        <v>-28.140999999999998</v>
      </c>
      <c r="AO39" s="239">
        <f>AO37-AO38</f>
        <v>-54.20614722000002</v>
      </c>
      <c r="AP39" s="239">
        <f>AP37-AP38</f>
        <v>-24.219286139999987</v>
      </c>
      <c r="AR39" s="236">
        <f t="shared" si="15"/>
        <v>0</v>
      </c>
      <c r="AS39" s="236">
        <f t="shared" si="15"/>
        <v>0</v>
      </c>
      <c r="AT39" s="236">
        <f t="shared" si="15"/>
        <v>0</v>
      </c>
      <c r="AU39" s="236">
        <f t="shared" si="15"/>
        <v>0</v>
      </c>
      <c r="AV39" s="236">
        <f t="shared" si="15"/>
        <v>0</v>
      </c>
      <c r="AW39" s="236">
        <f t="shared" si="15"/>
        <v>0</v>
      </c>
      <c r="AX39" s="236">
        <f t="shared" si="15"/>
        <v>-2491.1772333333333</v>
      </c>
      <c r="AY39" s="236">
        <f t="shared" si="15"/>
        <v>-2387.2710000000002</v>
      </c>
      <c r="AZ39" s="236">
        <f t="shared" si="15"/>
        <v>-250.82199999999997</v>
      </c>
      <c r="BA39" s="236">
        <f t="shared" si="15"/>
        <v>-78.42543336</v>
      </c>
    </row>
    <row r="40" spans="1:53" ht="14.65" customHeight="1">
      <c r="B40" s="30" t="s">
        <v>1033</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125" t="s">
        <v>1115</v>
      </c>
      <c r="AM40" s="29">
        <v>0</v>
      </c>
      <c r="AN40" s="29">
        <v>0</v>
      </c>
      <c r="AO40" s="29">
        <v>0</v>
      </c>
      <c r="AP40" s="29">
        <v>-0.622</v>
      </c>
      <c r="AR40" s="29">
        <f t="shared" si="15"/>
        <v>0</v>
      </c>
      <c r="AS40" s="29">
        <f t="shared" si="15"/>
        <v>0</v>
      </c>
      <c r="AT40" s="29">
        <f t="shared" si="15"/>
        <v>0</v>
      </c>
      <c r="AU40" s="29">
        <f t="shared" si="15"/>
        <v>0</v>
      </c>
      <c r="AV40" s="29">
        <f t="shared" si="15"/>
        <v>0</v>
      </c>
      <c r="AW40" s="29">
        <f t="shared" si="15"/>
        <v>0</v>
      </c>
      <c r="AX40" s="29">
        <f t="shared" si="15"/>
        <v>0</v>
      </c>
      <c r="AY40" s="29">
        <f t="shared" si="15"/>
        <v>0</v>
      </c>
      <c r="AZ40" s="29">
        <f t="shared" si="15"/>
        <v>0</v>
      </c>
      <c r="BA40" s="29">
        <f t="shared" si="15"/>
        <v>-0.622</v>
      </c>
    </row>
    <row r="41" spans="1:53" ht="14.65" customHeight="1">
      <c r="B41" s="30" t="s">
        <v>1034</v>
      </c>
      <c r="E41" s="29">
        <v>1.0269999999999999</v>
      </c>
      <c r="F41" s="29">
        <v>-0.97699999999999998</v>
      </c>
      <c r="G41" s="29">
        <v>1.554</v>
      </c>
      <c r="H41" s="29">
        <v>3.28</v>
      </c>
      <c r="I41" s="29">
        <v>0.153</v>
      </c>
      <c r="J41" s="29">
        <v>-6.9240000000000004</v>
      </c>
      <c r="K41" s="29">
        <v>-9.609</v>
      </c>
      <c r="L41" s="29">
        <v>-21.492000000000001</v>
      </c>
      <c r="M41" s="29">
        <v>1.694</v>
      </c>
      <c r="N41" s="29">
        <v>-17.562000000000001</v>
      </c>
      <c r="O41" s="29">
        <v>-232.846</v>
      </c>
      <c r="P41" s="29">
        <v>263.14400000000001</v>
      </c>
      <c r="Q41" s="29">
        <v>-9.5129999999999999</v>
      </c>
      <c r="R41" s="29">
        <v>5.633</v>
      </c>
      <c r="S41" s="29">
        <v>-8.5830000000000002</v>
      </c>
      <c r="T41" s="29">
        <v>57.462000000000003</v>
      </c>
      <c r="U41" s="29">
        <v>-8.3510000000000009</v>
      </c>
      <c r="V41" s="29">
        <v>16.347000000000001</v>
      </c>
      <c r="W41" s="29">
        <v>-13.324</v>
      </c>
      <c r="X41" s="29">
        <v>15.962999999999999</v>
      </c>
      <c r="Y41" s="29">
        <v>-29.707000000000001</v>
      </c>
      <c r="Z41" s="29">
        <v>-4.234</v>
      </c>
      <c r="AA41" s="29">
        <v>81.322000000000003</v>
      </c>
      <c r="AB41" s="29">
        <v>225.37299999999999</v>
      </c>
      <c r="AC41" s="29">
        <v>-3.2810000000000001</v>
      </c>
      <c r="AD41" s="29">
        <v>93.194000000000003</v>
      </c>
      <c r="AE41" s="29">
        <v>-90.513000000000005</v>
      </c>
      <c r="AF41" s="29">
        <v>-1239.316</v>
      </c>
      <c r="AG41" s="29">
        <v>337.26299999999998</v>
      </c>
      <c r="AH41" s="29">
        <v>442.161</v>
      </c>
      <c r="AI41" s="29">
        <v>-16.164999999999999</v>
      </c>
      <c r="AJ41" s="29">
        <v>-151.78</v>
      </c>
      <c r="AK41" s="29">
        <v>-50.746000000000002</v>
      </c>
      <c r="AL41" s="29">
        <v>-317.82100000000003</v>
      </c>
      <c r="AM41" s="29">
        <v>-47.323999999999998</v>
      </c>
      <c r="AN41" s="29">
        <v>368.26300000000003</v>
      </c>
      <c r="AO41" s="29">
        <v>-49.414000000000001</v>
      </c>
      <c r="AP41" s="29">
        <v>113.911</v>
      </c>
      <c r="AR41" s="29">
        <f t="shared" si="15"/>
        <v>4.8840000000000003</v>
      </c>
      <c r="AS41" s="29">
        <f t="shared" si="15"/>
        <v>-37.872</v>
      </c>
      <c r="AT41" s="29">
        <f t="shared" si="15"/>
        <v>14.430000000000007</v>
      </c>
      <c r="AU41" s="29">
        <f t="shared" si="15"/>
        <v>44.999000000000002</v>
      </c>
      <c r="AV41" s="29">
        <f t="shared" si="15"/>
        <v>10.635</v>
      </c>
      <c r="AW41" s="29">
        <f t="shared" si="15"/>
        <v>272.75400000000002</v>
      </c>
      <c r="AX41" s="29">
        <f t="shared" si="15"/>
        <v>-1239.9159999999999</v>
      </c>
      <c r="AY41" s="29">
        <f t="shared" si="15"/>
        <v>611.47900000000004</v>
      </c>
      <c r="AZ41" s="29">
        <f t="shared" si="15"/>
        <v>-47.627999999999986</v>
      </c>
      <c r="BA41" s="29">
        <f t="shared" si="15"/>
        <v>64.497</v>
      </c>
    </row>
    <row r="42" spans="1:53" ht="14.65" customHeight="1">
      <c r="B42" s="49" t="s">
        <v>1035</v>
      </c>
      <c r="C42" s="37"/>
      <c r="D42" s="37"/>
      <c r="E42" s="38">
        <f t="shared" ref="E42:AP42" si="16">SUM(E36:E37,E40:E41)</f>
        <v>0.15999999999999992</v>
      </c>
      <c r="F42" s="38">
        <f t="shared" si="16"/>
        <v>-2.0070000000000001</v>
      </c>
      <c r="G42" s="38">
        <f t="shared" si="16"/>
        <v>0.38500000000000001</v>
      </c>
      <c r="H42" s="38">
        <f t="shared" si="16"/>
        <v>2.1440000000000001</v>
      </c>
      <c r="I42" s="38">
        <f t="shared" si="16"/>
        <v>0.121</v>
      </c>
      <c r="J42" s="38">
        <f t="shared" si="16"/>
        <v>4.4700000000000015</v>
      </c>
      <c r="K42" s="38">
        <f t="shared" si="16"/>
        <v>-27.037999999999997</v>
      </c>
      <c r="L42" s="38">
        <f t="shared" si="16"/>
        <v>-315.99800000000005</v>
      </c>
      <c r="M42" s="38">
        <f t="shared" si="16"/>
        <v>-4.6610000000000005</v>
      </c>
      <c r="N42" s="38">
        <f t="shared" si="16"/>
        <v>-20.033000000000001</v>
      </c>
      <c r="O42" s="38">
        <f t="shared" si="16"/>
        <v>-238.42699999999999</v>
      </c>
      <c r="P42" s="38">
        <f t="shared" si="16"/>
        <v>-191.60500000000002</v>
      </c>
      <c r="Q42" s="38">
        <f t="shared" si="16"/>
        <v>-56.383999999999993</v>
      </c>
      <c r="R42" s="38">
        <f t="shared" si="16"/>
        <v>-534.8309999999999</v>
      </c>
      <c r="S42" s="38">
        <f t="shared" si="16"/>
        <v>-11.143000000000001</v>
      </c>
      <c r="T42" s="38">
        <f t="shared" si="16"/>
        <v>-124.06500000000001</v>
      </c>
      <c r="U42" s="38">
        <f t="shared" si="16"/>
        <v>-170.45499999999998</v>
      </c>
      <c r="V42" s="38">
        <f t="shared" si="16"/>
        <v>7.7500000000000018</v>
      </c>
      <c r="W42" s="38">
        <f t="shared" si="16"/>
        <v>-25.301000000000002</v>
      </c>
      <c r="X42" s="38">
        <f t="shared" si="16"/>
        <v>-1004.116</v>
      </c>
      <c r="Y42" s="38">
        <f t="shared" si="16"/>
        <v>-43.314</v>
      </c>
      <c r="Z42" s="38">
        <f t="shared" si="16"/>
        <v>-22.847999999999999</v>
      </c>
      <c r="AA42" s="38">
        <f t="shared" si="16"/>
        <v>74.147999999999996</v>
      </c>
      <c r="AB42" s="38">
        <f t="shared" si="16"/>
        <v>161.04899999999998</v>
      </c>
      <c r="AC42" s="38">
        <f t="shared" si="16"/>
        <v>-265.52100000000002</v>
      </c>
      <c r="AD42" s="38">
        <f t="shared" si="16"/>
        <v>-569.30200000000002</v>
      </c>
      <c r="AE42" s="38">
        <f t="shared" si="16"/>
        <v>-959.26400000000001</v>
      </c>
      <c r="AF42" s="38">
        <f t="shared" si="16"/>
        <v>-2463.2640000000001</v>
      </c>
      <c r="AG42" s="38">
        <f t="shared" si="16"/>
        <v>-220.35000000000008</v>
      </c>
      <c r="AH42" s="38">
        <f t="shared" si="16"/>
        <v>-440.77199999999999</v>
      </c>
      <c r="AI42" s="38">
        <f t="shared" si="16"/>
        <v>-469.03700000000003</v>
      </c>
      <c r="AJ42" s="38">
        <f t="shared" si="16"/>
        <v>-787.03300000000002</v>
      </c>
      <c r="AK42" s="38">
        <f t="shared" si="16"/>
        <v>66.582999999999998</v>
      </c>
      <c r="AL42" s="225">
        <f t="shared" si="16"/>
        <v>-450.83900000000006</v>
      </c>
      <c r="AM42" s="225">
        <f t="shared" si="16"/>
        <v>-110.033</v>
      </c>
      <c r="AN42" s="225">
        <f t="shared" si="16"/>
        <v>305.87800000000004</v>
      </c>
      <c r="AO42" s="225">
        <f t="shared" si="16"/>
        <v>-127.35000000000001</v>
      </c>
      <c r="AP42" s="225">
        <f t="shared" si="16"/>
        <v>59.173000000000016</v>
      </c>
      <c r="AR42" s="38">
        <f t="shared" si="15"/>
        <v>0.68199999999999994</v>
      </c>
      <c r="AS42" s="38">
        <f t="shared" si="15"/>
        <v>-338.44500000000005</v>
      </c>
      <c r="AT42" s="38">
        <f t="shared" si="15"/>
        <v>-454.726</v>
      </c>
      <c r="AU42" s="38">
        <f t="shared" si="15"/>
        <v>-726.423</v>
      </c>
      <c r="AV42" s="38">
        <f t="shared" si="15"/>
        <v>-1192.1219999999998</v>
      </c>
      <c r="AW42" s="38">
        <f t="shared" si="15"/>
        <v>169.03499999999997</v>
      </c>
      <c r="AX42" s="38">
        <f t="shared" si="15"/>
        <v>-4257.3510000000006</v>
      </c>
      <c r="AY42" s="38">
        <f t="shared" si="15"/>
        <v>-1917.192</v>
      </c>
      <c r="AZ42" s="38">
        <f t="shared" si="15"/>
        <v>-188.41100000000006</v>
      </c>
      <c r="BA42" s="38">
        <f t="shared" si="15"/>
        <v>-68.176999999999992</v>
      </c>
    </row>
    <row r="43" spans="1:53" ht="14.65" customHeight="1">
      <c r="B43" s="30"/>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R43" s="29"/>
      <c r="AS43" s="29"/>
      <c r="AT43" s="29"/>
      <c r="AU43" s="29"/>
      <c r="AV43" s="29"/>
      <c r="AW43" s="29"/>
      <c r="AX43" s="29"/>
      <c r="AY43" s="29"/>
      <c r="AZ43" s="29"/>
      <c r="BA43" s="29"/>
    </row>
    <row r="44" spans="1:53" ht="14.65" customHeight="1">
      <c r="B44" s="47" t="s">
        <v>1036</v>
      </c>
      <c r="C44" s="48"/>
      <c r="D44" s="48"/>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R44" s="122"/>
      <c r="AS44" s="122"/>
      <c r="AT44" s="122"/>
      <c r="AU44" s="122"/>
      <c r="AV44" s="122"/>
      <c r="AW44" s="122"/>
      <c r="AX44" s="122"/>
      <c r="AY44" s="122"/>
      <c r="AZ44" s="122"/>
      <c r="BA44" s="122"/>
    </row>
    <row r="45" spans="1:53" ht="14.65" customHeight="1">
      <c r="B45" s="30" t="s">
        <v>1037</v>
      </c>
      <c r="E45" s="29">
        <v>0</v>
      </c>
      <c r="F45" s="29">
        <v>0</v>
      </c>
      <c r="G45" s="29">
        <v>0</v>
      </c>
      <c r="H45" s="29">
        <v>0</v>
      </c>
      <c r="I45" s="29">
        <v>0</v>
      </c>
      <c r="J45" s="29">
        <v>47.430999999999997</v>
      </c>
      <c r="K45" s="29">
        <v>3.7709999999999999</v>
      </c>
      <c r="L45" s="29">
        <v>321.72500000000002</v>
      </c>
      <c r="M45" s="29">
        <v>0</v>
      </c>
      <c r="N45" s="29">
        <v>26.189</v>
      </c>
      <c r="O45" s="29">
        <v>248.42599999999999</v>
      </c>
      <c r="P45" s="29">
        <v>0</v>
      </c>
      <c r="Q45" s="29">
        <v>58.686</v>
      </c>
      <c r="R45" s="29">
        <v>777.62400000000002</v>
      </c>
      <c r="S45" s="29">
        <v>0</v>
      </c>
      <c r="T45" s="29">
        <v>1.883</v>
      </c>
      <c r="U45" s="29">
        <v>0</v>
      </c>
      <c r="V45" s="29">
        <v>0.83399999999999996</v>
      </c>
      <c r="W45" s="29">
        <v>226.197</v>
      </c>
      <c r="X45" s="29">
        <v>18.907</v>
      </c>
      <c r="Y45" s="29">
        <v>1047.2670000000001</v>
      </c>
      <c r="Z45" s="29">
        <v>0</v>
      </c>
      <c r="AA45" s="29">
        <v>0</v>
      </c>
      <c r="AB45" s="29">
        <v>279.358</v>
      </c>
      <c r="AC45" s="29">
        <v>267.29700000000003</v>
      </c>
      <c r="AD45" s="29">
        <v>1101.7919999999999</v>
      </c>
      <c r="AE45" s="29">
        <v>872.12300000000005</v>
      </c>
      <c r="AF45" s="29">
        <v>532.65800000000002</v>
      </c>
      <c r="AG45" s="29">
        <v>249.976</v>
      </c>
      <c r="AH45" s="29">
        <v>566.76300000000003</v>
      </c>
      <c r="AI45" s="29">
        <v>497.91300000000001</v>
      </c>
      <c r="AJ45" s="29">
        <v>785.99699999999996</v>
      </c>
      <c r="AK45" s="41">
        <v>1964.0540000000001</v>
      </c>
      <c r="AL45" s="41">
        <v>448.82</v>
      </c>
      <c r="AM45" s="29">
        <v>102.58499999999999</v>
      </c>
      <c r="AN45" s="29">
        <v>19.662999999999556</v>
      </c>
      <c r="AO45" s="29">
        <v>795.63099999999997</v>
      </c>
      <c r="AP45" s="29">
        <v>8.6340000000000146</v>
      </c>
      <c r="AR45" s="29">
        <f t="shared" ref="AR45:BA52" si="17">SUMIF($7:$7,AR$8,45:45)</f>
        <v>0</v>
      </c>
      <c r="AS45" s="29">
        <f t="shared" si="17"/>
        <v>372.92700000000002</v>
      </c>
      <c r="AT45" s="29">
        <f t="shared" si="17"/>
        <v>274.61500000000001</v>
      </c>
      <c r="AU45" s="29">
        <f t="shared" si="17"/>
        <v>838.1930000000001</v>
      </c>
      <c r="AV45" s="29">
        <f t="shared" si="17"/>
        <v>245.93800000000002</v>
      </c>
      <c r="AW45" s="29">
        <f t="shared" si="17"/>
        <v>1326.625</v>
      </c>
      <c r="AX45" s="29">
        <f t="shared" si="17"/>
        <v>2773.87</v>
      </c>
      <c r="AY45" s="29">
        <f t="shared" si="17"/>
        <v>2100.6489999999999</v>
      </c>
      <c r="AZ45" s="29">
        <f t="shared" si="17"/>
        <v>2535.1219999999998</v>
      </c>
      <c r="BA45" s="29">
        <f t="shared" si="17"/>
        <v>804.26499999999999</v>
      </c>
    </row>
    <row r="46" spans="1:53" ht="14.65" customHeight="1">
      <c r="B46" s="30" t="s">
        <v>1038</v>
      </c>
      <c r="E46" s="29">
        <v>-7.7039999999999997</v>
      </c>
      <c r="F46" s="29">
        <v>-7.7309999999999999</v>
      </c>
      <c r="G46" s="29">
        <v>-7.758</v>
      </c>
      <c r="H46" s="29">
        <v>-7.774</v>
      </c>
      <c r="I46" s="29">
        <v>-7.8079999999999998</v>
      </c>
      <c r="J46" s="29">
        <v>-37.146000000000001</v>
      </c>
      <c r="K46" s="29">
        <v>-65.888000000000005</v>
      </c>
      <c r="L46" s="29">
        <v>-108.527</v>
      </c>
      <c r="M46" s="29">
        <v>-7.9320000000000004</v>
      </c>
      <c r="N46" s="29">
        <v>-26.988</v>
      </c>
      <c r="O46" s="29">
        <v>-19.904</v>
      </c>
      <c r="P46" s="29">
        <v>-49.35</v>
      </c>
      <c r="Q46" s="29">
        <v>-20.465</v>
      </c>
      <c r="R46" s="29">
        <v>-282.09699999999998</v>
      </c>
      <c r="S46" s="29">
        <v>-36.243000000000002</v>
      </c>
      <c r="T46" s="29">
        <v>-32.478000000000002</v>
      </c>
      <c r="U46" s="29">
        <v>-154.58699999999999</v>
      </c>
      <c r="V46" s="29">
        <v>-39.920999999999999</v>
      </c>
      <c r="W46" s="29">
        <v>-66.147999999999996</v>
      </c>
      <c r="X46" s="29">
        <v>-47.287999999999997</v>
      </c>
      <c r="Y46" s="29">
        <v>-496.29300000000001</v>
      </c>
      <c r="Z46" s="29">
        <v>-867.69399999999996</v>
      </c>
      <c r="AA46" s="29">
        <v>-38.594999999999999</v>
      </c>
      <c r="AB46" s="29">
        <v>-52.917999999999999</v>
      </c>
      <c r="AC46" s="29">
        <v>-213.71700000000001</v>
      </c>
      <c r="AD46" s="29">
        <v>-66.14</v>
      </c>
      <c r="AE46" s="29">
        <v>-43.918999999999997</v>
      </c>
      <c r="AF46" s="29">
        <v>-227.66300000000001</v>
      </c>
      <c r="AG46" s="29">
        <v>-124.074</v>
      </c>
      <c r="AH46" s="29">
        <v>-203.322</v>
      </c>
      <c r="AI46" s="29">
        <v>-203.47200000000001</v>
      </c>
      <c r="AJ46" s="29">
        <v>-277.30399999999997</v>
      </c>
      <c r="AK46" s="41">
        <v>-1723.9359999999999</v>
      </c>
      <c r="AL46" s="41">
        <v>-266.81099999999998</v>
      </c>
      <c r="AM46" s="29">
        <v>-92.501000000000005</v>
      </c>
      <c r="AN46" s="29">
        <v>-188.10399999999981</v>
      </c>
      <c r="AO46" s="29">
        <v>-804.12699999999995</v>
      </c>
      <c r="AP46" s="29">
        <v>-282.46800000000002</v>
      </c>
      <c r="AR46" s="29">
        <f t="shared" si="17"/>
        <v>-30.966999999999999</v>
      </c>
      <c r="AS46" s="29">
        <f t="shared" si="17"/>
        <v>-219.36900000000003</v>
      </c>
      <c r="AT46" s="29">
        <f t="shared" si="17"/>
        <v>-104.17400000000001</v>
      </c>
      <c r="AU46" s="29">
        <f t="shared" si="17"/>
        <v>-371.28299999999996</v>
      </c>
      <c r="AV46" s="29">
        <f t="shared" si="17"/>
        <v>-307.94399999999996</v>
      </c>
      <c r="AW46" s="29">
        <f t="shared" si="17"/>
        <v>-1455.5</v>
      </c>
      <c r="AX46" s="29">
        <f t="shared" si="17"/>
        <v>-551.43900000000008</v>
      </c>
      <c r="AY46" s="29">
        <f t="shared" si="17"/>
        <v>-808.17200000000003</v>
      </c>
      <c r="AZ46" s="29">
        <f t="shared" si="17"/>
        <v>-2271.3519999999999</v>
      </c>
      <c r="BA46" s="29">
        <f t="shared" si="17"/>
        <v>-1086.595</v>
      </c>
    </row>
    <row r="47" spans="1:53" ht="14.65" customHeight="1">
      <c r="B47" s="30" t="s">
        <v>1039</v>
      </c>
      <c r="E47" s="29">
        <v>0</v>
      </c>
      <c r="F47" s="29">
        <v>0</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16.456</v>
      </c>
      <c r="AI47" s="29">
        <v>12.433999999999999</v>
      </c>
      <c r="AJ47" s="29">
        <v>4.1769999999999996</v>
      </c>
      <c r="AK47" s="41">
        <v>9.5579999999999998</v>
      </c>
      <c r="AL47" s="41">
        <v>9.8640000000000008</v>
      </c>
      <c r="AM47" s="29">
        <v>7.52</v>
      </c>
      <c r="AN47" s="29">
        <v>3.2989999999999995</v>
      </c>
      <c r="AO47" s="29">
        <v>2.7040000000000002</v>
      </c>
      <c r="AP47" s="29">
        <v>0</v>
      </c>
      <c r="AR47" s="29">
        <f t="shared" si="17"/>
        <v>0</v>
      </c>
      <c r="AS47" s="29">
        <f t="shared" si="17"/>
        <v>0</v>
      </c>
      <c r="AT47" s="29">
        <f t="shared" si="17"/>
        <v>0</v>
      </c>
      <c r="AU47" s="29">
        <f t="shared" si="17"/>
        <v>0</v>
      </c>
      <c r="AV47" s="29">
        <f t="shared" si="17"/>
        <v>0</v>
      </c>
      <c r="AW47" s="29">
        <f t="shared" si="17"/>
        <v>0</v>
      </c>
      <c r="AX47" s="29">
        <f t="shared" si="17"/>
        <v>0</v>
      </c>
      <c r="AY47" s="29">
        <f t="shared" si="17"/>
        <v>33.067</v>
      </c>
      <c r="AZ47" s="29">
        <f t="shared" si="17"/>
        <v>30.241</v>
      </c>
      <c r="BA47" s="29">
        <f t="shared" si="17"/>
        <v>2.7040000000000002</v>
      </c>
    </row>
    <row r="48" spans="1:53" ht="14.65" customHeight="1">
      <c r="B48" s="30" t="s">
        <v>1040</v>
      </c>
      <c r="E48" s="29">
        <v>0</v>
      </c>
      <c r="F48" s="29">
        <v>0</v>
      </c>
      <c r="G48" s="29">
        <v>0</v>
      </c>
      <c r="H48" s="29">
        <v>0</v>
      </c>
      <c r="I48" s="29">
        <v>0</v>
      </c>
      <c r="J48" s="29">
        <v>0</v>
      </c>
      <c r="K48" s="29">
        <v>511.33600000000001</v>
      </c>
      <c r="L48" s="29">
        <v>-3.512</v>
      </c>
      <c r="M48" s="29">
        <v>0</v>
      </c>
      <c r="N48" s="29">
        <v>0</v>
      </c>
      <c r="O48" s="29">
        <v>0</v>
      </c>
      <c r="P48" s="29">
        <v>0</v>
      </c>
      <c r="Q48" s="29">
        <v>5.2080000000000002</v>
      </c>
      <c r="R48" s="29">
        <v>0.66</v>
      </c>
      <c r="S48" s="29">
        <v>809.46500000000003</v>
      </c>
      <c r="T48" s="29">
        <v>1.51</v>
      </c>
      <c r="U48" s="29">
        <v>0</v>
      </c>
      <c r="V48" s="29">
        <v>2.2440000000000002</v>
      </c>
      <c r="W48" s="29">
        <v>954.84799999999996</v>
      </c>
      <c r="X48" s="29">
        <v>2.1339999999999999</v>
      </c>
      <c r="Y48" s="29">
        <v>7.1999999999999995E-2</v>
      </c>
      <c r="Z48" s="29">
        <v>4.2439999999999998</v>
      </c>
      <c r="AA48" s="29">
        <v>4.7830000000000004</v>
      </c>
      <c r="AB48" s="29">
        <v>2.0129999999999999</v>
      </c>
      <c r="AC48" s="29">
        <v>0</v>
      </c>
      <c r="AD48" s="29">
        <v>0</v>
      </c>
      <c r="AE48" s="29">
        <v>0</v>
      </c>
      <c r="AF48" s="29">
        <v>850.11500000000001</v>
      </c>
      <c r="AG48" s="29">
        <v>0</v>
      </c>
      <c r="AH48" s="29">
        <v>0</v>
      </c>
      <c r="AI48" s="29">
        <v>7.28</v>
      </c>
      <c r="AJ48" s="29">
        <v>-0.33700000000000002</v>
      </c>
      <c r="AK48" s="29">
        <v>0</v>
      </c>
      <c r="AL48" s="29">
        <v>0</v>
      </c>
      <c r="AM48" s="29">
        <v>0</v>
      </c>
      <c r="AN48" s="29">
        <v>0</v>
      </c>
      <c r="AO48" s="29">
        <v>0</v>
      </c>
      <c r="AP48" s="29">
        <v>0</v>
      </c>
      <c r="AR48" s="29">
        <f t="shared" si="17"/>
        <v>0</v>
      </c>
      <c r="AS48" s="29">
        <f t="shared" si="17"/>
        <v>507.82400000000001</v>
      </c>
      <c r="AT48" s="29">
        <f t="shared" si="17"/>
        <v>0</v>
      </c>
      <c r="AU48" s="29">
        <f t="shared" si="17"/>
        <v>816.84300000000007</v>
      </c>
      <c r="AV48" s="29">
        <f t="shared" si="17"/>
        <v>959.226</v>
      </c>
      <c r="AW48" s="29">
        <f t="shared" si="17"/>
        <v>11.112</v>
      </c>
      <c r="AX48" s="29">
        <f t="shared" si="17"/>
        <v>850.11500000000001</v>
      </c>
      <c r="AY48" s="29">
        <f t="shared" si="17"/>
        <v>6.9430000000000005</v>
      </c>
      <c r="AZ48" s="29">
        <f t="shared" si="17"/>
        <v>0</v>
      </c>
      <c r="BA48" s="29">
        <f t="shared" si="17"/>
        <v>0</v>
      </c>
    </row>
    <row r="49" spans="2:53" ht="14.65" customHeight="1">
      <c r="B49" s="30" t="s">
        <v>1041</v>
      </c>
      <c r="E49" s="29">
        <v>0</v>
      </c>
      <c r="F49" s="29">
        <v>0</v>
      </c>
      <c r="G49" s="29">
        <v>0</v>
      </c>
      <c r="H49" s="29">
        <v>0</v>
      </c>
      <c r="I49" s="29">
        <v>0</v>
      </c>
      <c r="J49" s="29">
        <v>0</v>
      </c>
      <c r="K49" s="29">
        <v>0</v>
      </c>
      <c r="L49" s="29">
        <v>0</v>
      </c>
      <c r="M49" s="29">
        <v>0</v>
      </c>
      <c r="N49" s="29">
        <v>0</v>
      </c>
      <c r="O49" s="29">
        <v>0</v>
      </c>
      <c r="P49" s="29">
        <v>0</v>
      </c>
      <c r="Q49" s="29">
        <v>0</v>
      </c>
      <c r="R49" s="29">
        <v>0</v>
      </c>
      <c r="S49" s="29">
        <v>0</v>
      </c>
      <c r="T49" s="29">
        <v>-3.6379999999999999</v>
      </c>
      <c r="U49" s="29">
        <v>-1.38</v>
      </c>
      <c r="V49" s="29">
        <v>-1.38</v>
      </c>
      <c r="W49" s="29">
        <v>-1.3959999999999999</v>
      </c>
      <c r="X49" s="29">
        <v>-9.4209999999999994</v>
      </c>
      <c r="Y49" s="29">
        <v>-3.57</v>
      </c>
      <c r="Z49" s="29">
        <v>-4.1070000000000002</v>
      </c>
      <c r="AA49" s="29">
        <v>-4.0199999999999996</v>
      </c>
      <c r="AB49" s="29">
        <v>-4.04</v>
      </c>
      <c r="AC49" s="29">
        <v>-4.0389999999999997</v>
      </c>
      <c r="AD49" s="29">
        <v>-4.3049999999999997</v>
      </c>
      <c r="AE49" s="29">
        <v>-4.3780000000000001</v>
      </c>
      <c r="AF49" s="29">
        <v>-6.1859999999999999</v>
      </c>
      <c r="AG49" s="29">
        <v>-4.37</v>
      </c>
      <c r="AH49" s="29">
        <v>-6.4589999999999996</v>
      </c>
      <c r="AI49" s="29">
        <v>-4.8970000000000002</v>
      </c>
      <c r="AJ49" s="29">
        <v>-4.1079999999999997</v>
      </c>
      <c r="AK49" s="41">
        <v>-5.3869999999999996</v>
      </c>
      <c r="AL49" s="41">
        <v>-5.4829999999999997</v>
      </c>
      <c r="AM49" s="29">
        <v>-9.3049999999999997</v>
      </c>
      <c r="AN49" s="29">
        <v>-13.396000000000001</v>
      </c>
      <c r="AO49" s="29">
        <v>-8.5519999999999996</v>
      </c>
      <c r="AP49" s="29">
        <v>-9.708000000000002</v>
      </c>
      <c r="AR49" s="29">
        <f t="shared" si="17"/>
        <v>0</v>
      </c>
      <c r="AS49" s="29">
        <f t="shared" si="17"/>
        <v>0</v>
      </c>
      <c r="AT49" s="29">
        <f t="shared" si="17"/>
        <v>0</v>
      </c>
      <c r="AU49" s="29">
        <f t="shared" si="17"/>
        <v>-3.6379999999999999</v>
      </c>
      <c r="AV49" s="29">
        <f t="shared" si="17"/>
        <v>-13.576999999999998</v>
      </c>
      <c r="AW49" s="29">
        <f t="shared" si="17"/>
        <v>-15.736999999999998</v>
      </c>
      <c r="AX49" s="29">
        <f t="shared" si="17"/>
        <v>-18.908000000000001</v>
      </c>
      <c r="AY49" s="29">
        <f t="shared" si="17"/>
        <v>-19.834</v>
      </c>
      <c r="AZ49" s="29">
        <f t="shared" si="17"/>
        <v>-33.570999999999998</v>
      </c>
      <c r="BA49" s="29">
        <f t="shared" si="17"/>
        <v>-18.260000000000002</v>
      </c>
    </row>
    <row r="50" spans="2:53" ht="14.65" customHeight="1">
      <c r="B50" s="30" t="s">
        <v>1042</v>
      </c>
      <c r="E50" s="29">
        <v>0</v>
      </c>
      <c r="F50" s="29">
        <v>-9.0830000000000002</v>
      </c>
      <c r="G50" s="29">
        <v>0</v>
      </c>
      <c r="H50" s="29">
        <v>-11.932</v>
      </c>
      <c r="I50" s="29">
        <v>0</v>
      </c>
      <c r="J50" s="29">
        <v>-6.4080000000000004</v>
      </c>
      <c r="K50" s="29">
        <v>0</v>
      </c>
      <c r="L50" s="29">
        <v>-78.69</v>
      </c>
      <c r="M50" s="29">
        <v>1.02</v>
      </c>
      <c r="N50" s="29">
        <v>-13.102</v>
      </c>
      <c r="O50" s="29">
        <v>-5.5780000000000003</v>
      </c>
      <c r="P50" s="29">
        <v>-10.535</v>
      </c>
      <c r="Q50" s="29">
        <v>-0.77500000000000002</v>
      </c>
      <c r="R50" s="29">
        <v>-0.89100000000000001</v>
      </c>
      <c r="S50" s="29">
        <v>-0.65800000000000003</v>
      </c>
      <c r="T50" s="29">
        <v>-0.42299999999999999</v>
      </c>
      <c r="U50" s="29">
        <v>-0.70399999999999996</v>
      </c>
      <c r="V50" s="29">
        <v>-2.0539999999999998</v>
      </c>
      <c r="W50" s="29">
        <v>-0.70599999999999996</v>
      </c>
      <c r="X50" s="29">
        <v>-2.5630000000000002</v>
      </c>
      <c r="Y50" s="29">
        <v>0</v>
      </c>
      <c r="Z50" s="29">
        <v>-1.367</v>
      </c>
      <c r="AA50" s="29">
        <v>0</v>
      </c>
      <c r="AB50" s="29">
        <v>0</v>
      </c>
      <c r="AC50" s="29">
        <v>0</v>
      </c>
      <c r="AD50" s="29">
        <v>-0.625</v>
      </c>
      <c r="AE50" s="29">
        <v>-1E-3</v>
      </c>
      <c r="AF50" s="29">
        <v>13.500999999999999</v>
      </c>
      <c r="AG50" s="29">
        <v>0</v>
      </c>
      <c r="AH50" s="29">
        <v>0</v>
      </c>
      <c r="AI50" s="29">
        <v>0</v>
      </c>
      <c r="AJ50" s="29">
        <v>0</v>
      </c>
      <c r="AK50" s="29">
        <v>0</v>
      </c>
      <c r="AL50" s="29">
        <v>0</v>
      </c>
      <c r="AM50" s="29">
        <v>0</v>
      </c>
      <c r="AN50" s="29">
        <v>0</v>
      </c>
      <c r="AO50" s="29">
        <v>0</v>
      </c>
      <c r="AP50" s="29">
        <v>0</v>
      </c>
      <c r="AR50" s="29">
        <f t="shared" si="17"/>
        <v>-21.015000000000001</v>
      </c>
      <c r="AS50" s="29">
        <f t="shared" si="17"/>
        <v>-85.097999999999999</v>
      </c>
      <c r="AT50" s="29">
        <f t="shared" si="17"/>
        <v>-28.195</v>
      </c>
      <c r="AU50" s="29">
        <f t="shared" si="17"/>
        <v>-2.7469999999999999</v>
      </c>
      <c r="AV50" s="29">
        <f t="shared" si="17"/>
        <v>-6.0270000000000001</v>
      </c>
      <c r="AW50" s="29">
        <f t="shared" si="17"/>
        <v>-1.367</v>
      </c>
      <c r="AX50" s="29">
        <f t="shared" si="17"/>
        <v>12.875</v>
      </c>
      <c r="AY50" s="29">
        <f t="shared" si="17"/>
        <v>0</v>
      </c>
      <c r="AZ50" s="29">
        <f t="shared" si="17"/>
        <v>0</v>
      </c>
      <c r="BA50" s="29">
        <f t="shared" si="17"/>
        <v>0</v>
      </c>
    </row>
    <row r="51" spans="2:53" ht="14.65" customHeight="1">
      <c r="B51" s="30" t="s">
        <v>1043</v>
      </c>
      <c r="E51" s="29">
        <v>0</v>
      </c>
      <c r="F51" s="29">
        <v>0</v>
      </c>
      <c r="G51" s="29">
        <v>0</v>
      </c>
      <c r="H51" s="29">
        <v>0</v>
      </c>
      <c r="I51" s="29">
        <v>0</v>
      </c>
      <c r="J51" s="29">
        <v>0</v>
      </c>
      <c r="K51" s="29">
        <v>0</v>
      </c>
      <c r="L51" s="29">
        <v>0</v>
      </c>
      <c r="M51" s="29">
        <v>2.0659999999999998</v>
      </c>
      <c r="N51" s="29">
        <v>-19.818999999999999</v>
      </c>
      <c r="O51" s="29">
        <v>11.366</v>
      </c>
      <c r="P51" s="29">
        <v>0.113</v>
      </c>
      <c r="Q51" s="29">
        <v>7.0999999999999994E-2</v>
      </c>
      <c r="R51" s="29">
        <v>7.0000000000000007E-2</v>
      </c>
      <c r="S51" s="29">
        <v>2.7E-2</v>
      </c>
      <c r="T51" s="29">
        <v>0</v>
      </c>
      <c r="U51" s="29">
        <v>0</v>
      </c>
      <c r="V51" s="29">
        <v>0</v>
      </c>
      <c r="W51" s="29">
        <v>0</v>
      </c>
      <c r="X51" s="29">
        <v>0</v>
      </c>
      <c r="Y51" s="29">
        <v>0</v>
      </c>
      <c r="Z51" s="29">
        <v>3.4060000000000001</v>
      </c>
      <c r="AA51" s="29">
        <v>0</v>
      </c>
      <c r="AB51" s="29">
        <v>0</v>
      </c>
      <c r="AC51" s="29">
        <v>0</v>
      </c>
      <c r="AD51" s="29">
        <v>0</v>
      </c>
      <c r="AE51" s="29">
        <v>0</v>
      </c>
      <c r="AF51" s="29">
        <v>0</v>
      </c>
      <c r="AG51" s="29">
        <v>0</v>
      </c>
      <c r="AH51" s="29">
        <v>0</v>
      </c>
      <c r="AI51" s="29">
        <v>0</v>
      </c>
      <c r="AJ51" s="29">
        <v>0</v>
      </c>
      <c r="AK51" s="29">
        <v>0</v>
      </c>
      <c r="AL51" s="29">
        <v>0</v>
      </c>
      <c r="AM51" s="29">
        <v>0</v>
      </c>
      <c r="AN51" s="29">
        <v>0</v>
      </c>
      <c r="AO51" s="29"/>
      <c r="AP51" s="29"/>
      <c r="AR51" s="29">
        <f t="shared" si="17"/>
        <v>0</v>
      </c>
      <c r="AS51" s="29">
        <f t="shared" si="17"/>
        <v>0</v>
      </c>
      <c r="AT51" s="29">
        <f t="shared" si="17"/>
        <v>-6.274</v>
      </c>
      <c r="AU51" s="29">
        <f t="shared" si="17"/>
        <v>0.16800000000000001</v>
      </c>
      <c r="AV51" s="29">
        <f t="shared" si="17"/>
        <v>0</v>
      </c>
      <c r="AW51" s="29">
        <f t="shared" si="17"/>
        <v>3.4060000000000001</v>
      </c>
      <c r="AX51" s="29">
        <f t="shared" si="17"/>
        <v>0</v>
      </c>
      <c r="AY51" s="29">
        <f t="shared" si="17"/>
        <v>0</v>
      </c>
      <c r="AZ51" s="29">
        <f t="shared" si="17"/>
        <v>0</v>
      </c>
      <c r="BA51" s="29">
        <f t="shared" si="17"/>
        <v>0</v>
      </c>
    </row>
    <row r="52" spans="2:53" ht="14.65" customHeight="1">
      <c r="B52" s="49" t="s">
        <v>1044</v>
      </c>
      <c r="C52" s="37"/>
      <c r="D52" s="37"/>
      <c r="E52" s="38">
        <f>SUM(E45:E51)</f>
        <v>-7.7039999999999997</v>
      </c>
      <c r="F52" s="38">
        <f t="shared" ref="F52:AN52" si="18">SUM(F45:F51)</f>
        <v>-16.814</v>
      </c>
      <c r="G52" s="38">
        <f t="shared" si="18"/>
        <v>-7.758</v>
      </c>
      <c r="H52" s="38">
        <f t="shared" si="18"/>
        <v>-19.706</v>
      </c>
      <c r="I52" s="38">
        <f t="shared" si="18"/>
        <v>-7.8079999999999998</v>
      </c>
      <c r="J52" s="38">
        <f t="shared" si="18"/>
        <v>3.8769999999999962</v>
      </c>
      <c r="K52" s="38">
        <f t="shared" si="18"/>
        <v>449.21899999999999</v>
      </c>
      <c r="L52" s="38">
        <f t="shared" si="18"/>
        <v>130.99600000000004</v>
      </c>
      <c r="M52" s="38">
        <f t="shared" si="18"/>
        <v>-4.846000000000001</v>
      </c>
      <c r="N52" s="38">
        <f t="shared" si="18"/>
        <v>-33.72</v>
      </c>
      <c r="O52" s="38">
        <f t="shared" si="18"/>
        <v>234.31</v>
      </c>
      <c r="P52" s="38">
        <f t="shared" si="18"/>
        <v>-59.772000000000006</v>
      </c>
      <c r="Q52" s="38">
        <f t="shared" si="18"/>
        <v>42.725000000000001</v>
      </c>
      <c r="R52" s="38">
        <f t="shared" si="18"/>
        <v>495.36600000000004</v>
      </c>
      <c r="S52" s="38">
        <f t="shared" si="18"/>
        <v>772.59100000000001</v>
      </c>
      <c r="T52" s="38">
        <f t="shared" si="18"/>
        <v>-33.146000000000001</v>
      </c>
      <c r="U52" s="38">
        <f t="shared" si="18"/>
        <v>-156.67099999999999</v>
      </c>
      <c r="V52" s="38">
        <f t="shared" si="18"/>
        <v>-40.277000000000001</v>
      </c>
      <c r="W52" s="38">
        <f t="shared" si="18"/>
        <v>1112.7950000000001</v>
      </c>
      <c r="X52" s="38">
        <f t="shared" si="18"/>
        <v>-38.230999999999995</v>
      </c>
      <c r="Y52" s="38">
        <f t="shared" si="18"/>
        <v>547.476</v>
      </c>
      <c r="Z52" s="38">
        <f t="shared" si="18"/>
        <v>-865.51799999999992</v>
      </c>
      <c r="AA52" s="38">
        <f t="shared" si="18"/>
        <v>-37.831999999999994</v>
      </c>
      <c r="AB52" s="38">
        <f t="shared" si="18"/>
        <v>224.41300000000001</v>
      </c>
      <c r="AC52" s="38">
        <f t="shared" si="18"/>
        <v>49.541000000000011</v>
      </c>
      <c r="AD52" s="38">
        <f t="shared" si="18"/>
        <v>1030.7219999999998</v>
      </c>
      <c r="AE52" s="38">
        <f t="shared" si="18"/>
        <v>823.82500000000005</v>
      </c>
      <c r="AF52" s="38">
        <f t="shared" si="18"/>
        <v>1162.4250000000002</v>
      </c>
      <c r="AG52" s="38">
        <f t="shared" si="18"/>
        <v>121.532</v>
      </c>
      <c r="AH52" s="38">
        <f t="shared" si="18"/>
        <v>373.43800000000005</v>
      </c>
      <c r="AI52" s="38">
        <f t="shared" si="18"/>
        <v>309.25800000000004</v>
      </c>
      <c r="AJ52" s="38">
        <f t="shared" si="18"/>
        <v>508.42500000000001</v>
      </c>
      <c r="AK52" s="225">
        <f t="shared" si="18"/>
        <v>244.28900000000016</v>
      </c>
      <c r="AL52" s="225">
        <f t="shared" si="18"/>
        <v>186.39000000000001</v>
      </c>
      <c r="AM52" s="38">
        <f t="shared" si="18"/>
        <v>8.2989999999999888</v>
      </c>
      <c r="AN52" s="38">
        <f t="shared" si="18"/>
        <v>-178.53800000000024</v>
      </c>
      <c r="AO52" s="38">
        <f t="shared" ref="AO52:AP52" si="19">SUM(AO45:AO51)</f>
        <v>-14.34399999999998</v>
      </c>
      <c r="AP52" s="38">
        <f t="shared" si="19"/>
        <v>-283.54200000000003</v>
      </c>
      <c r="AR52" s="38">
        <f t="shared" si="17"/>
        <v>-51.981999999999999</v>
      </c>
      <c r="AS52" s="38">
        <f t="shared" si="17"/>
        <v>576.28400000000011</v>
      </c>
      <c r="AT52" s="38">
        <f t="shared" si="17"/>
        <v>135.97199999999998</v>
      </c>
      <c r="AU52" s="38">
        <f t="shared" si="17"/>
        <v>1277.5360000000001</v>
      </c>
      <c r="AV52" s="38">
        <f t="shared" si="17"/>
        <v>877.6160000000001</v>
      </c>
      <c r="AW52" s="38">
        <f t="shared" si="17"/>
        <v>-131.4609999999999</v>
      </c>
      <c r="AX52" s="38">
        <f t="shared" si="17"/>
        <v>3066.5129999999999</v>
      </c>
      <c r="AY52" s="38">
        <f t="shared" si="17"/>
        <v>1312.653</v>
      </c>
      <c r="AZ52" s="38">
        <f t="shared" si="17"/>
        <v>260.43999999999994</v>
      </c>
      <c r="BA52" s="38">
        <f t="shared" si="17"/>
        <v>-297.88600000000002</v>
      </c>
    </row>
    <row r="53" spans="2:53" ht="14.65" customHeight="1">
      <c r="B53" s="30"/>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R53" s="29"/>
      <c r="AS53" s="29"/>
      <c r="AT53" s="29"/>
      <c r="AU53" s="29"/>
      <c r="AV53" s="29"/>
      <c r="AW53" s="29"/>
      <c r="AX53" s="29"/>
      <c r="AY53" s="29"/>
      <c r="AZ53" s="29"/>
      <c r="BA53" s="29"/>
    </row>
    <row r="54" spans="2:53" ht="14.65" customHeight="1">
      <c r="B54" s="95" t="s">
        <v>1045</v>
      </c>
      <c r="C54" s="12"/>
      <c r="D54" s="12"/>
      <c r="E54" s="25">
        <f t="shared" ref="E54:AN54" si="20">SUM(E33,E42,E52)</f>
        <v>0.74500000000000366</v>
      </c>
      <c r="F54" s="25">
        <f t="shared" si="20"/>
        <v>-2.7230000000000008</v>
      </c>
      <c r="G54" s="25">
        <f t="shared" si="20"/>
        <v>11.552</v>
      </c>
      <c r="H54" s="25">
        <f t="shared" si="20"/>
        <v>1.1840000000000011</v>
      </c>
      <c r="I54" s="25">
        <f t="shared" si="20"/>
        <v>9.3679999999999986</v>
      </c>
      <c r="J54" s="25">
        <f t="shared" si="20"/>
        <v>5.6080000000000059</v>
      </c>
      <c r="K54" s="25">
        <f t="shared" si="20"/>
        <v>438.3</v>
      </c>
      <c r="L54" s="25">
        <f t="shared" si="20"/>
        <v>-140.577</v>
      </c>
      <c r="M54" s="25">
        <f t="shared" si="20"/>
        <v>29.939999999999987</v>
      </c>
      <c r="N54" s="25">
        <f t="shared" si="20"/>
        <v>-23.463000000000012</v>
      </c>
      <c r="O54" s="25">
        <f t="shared" si="20"/>
        <v>28.923000000000002</v>
      </c>
      <c r="P54" s="25">
        <f t="shared" si="20"/>
        <v>-190.899</v>
      </c>
      <c r="Q54" s="25">
        <f t="shared" si="20"/>
        <v>53.848000000000013</v>
      </c>
      <c r="R54" s="25">
        <f t="shared" si="20"/>
        <v>-16.827999999999918</v>
      </c>
      <c r="S54" s="25">
        <f t="shared" si="20"/>
        <v>854.69299999999998</v>
      </c>
      <c r="T54" s="25">
        <f t="shared" si="20"/>
        <v>-102.631</v>
      </c>
      <c r="U54" s="25">
        <f t="shared" si="20"/>
        <v>-275.20599999999996</v>
      </c>
      <c r="V54" s="25">
        <f t="shared" si="20"/>
        <v>-15.167000000000002</v>
      </c>
      <c r="W54" s="25">
        <f t="shared" si="20"/>
        <v>1067.3790000000001</v>
      </c>
      <c r="X54" s="25">
        <f t="shared" si="20"/>
        <v>-880.11200000000008</v>
      </c>
      <c r="Y54" s="25">
        <f t="shared" si="20"/>
        <v>588.46</v>
      </c>
      <c r="Z54" s="25">
        <f t="shared" si="20"/>
        <v>-936.52599999999995</v>
      </c>
      <c r="AA54" s="25">
        <f t="shared" si="20"/>
        <v>72.426999999999978</v>
      </c>
      <c r="AB54" s="25">
        <f t="shared" si="20"/>
        <v>588.45699999999999</v>
      </c>
      <c r="AC54" s="25">
        <f t="shared" si="20"/>
        <v>-121.413</v>
      </c>
      <c r="AD54" s="25">
        <f t="shared" si="20"/>
        <v>367.27899999999977</v>
      </c>
      <c r="AE54" s="25">
        <f t="shared" si="20"/>
        <v>29.465000000000032</v>
      </c>
      <c r="AF54" s="25">
        <f t="shared" si="20"/>
        <v>-1383.8719999999998</v>
      </c>
      <c r="AG54" s="25">
        <f t="shared" si="20"/>
        <v>-14.213000000000093</v>
      </c>
      <c r="AH54" s="25">
        <f t="shared" si="20"/>
        <v>-12.399999999999977</v>
      </c>
      <c r="AI54" s="25">
        <f t="shared" si="20"/>
        <v>-5.8330000000000268</v>
      </c>
      <c r="AJ54" s="25">
        <f t="shared" si="20"/>
        <v>0.375</v>
      </c>
      <c r="AK54" s="212">
        <f t="shared" si="20"/>
        <v>253.43500000000012</v>
      </c>
      <c r="AL54" s="212">
        <f t="shared" si="20"/>
        <v>-228.18599999999995</v>
      </c>
      <c r="AM54" s="25">
        <f t="shared" si="20"/>
        <v>29.495000000000029</v>
      </c>
      <c r="AN54" s="25">
        <f t="shared" si="20"/>
        <v>416.2339999999997</v>
      </c>
      <c r="AO54" s="25">
        <f t="shared" ref="AO54:AP54" si="21">SUM(AO33,AO42,AO52)</f>
        <v>-178.77300000000008</v>
      </c>
      <c r="AP54" s="25">
        <f t="shared" si="21"/>
        <v>-236.65300000000008</v>
      </c>
      <c r="AR54" s="25">
        <f t="shared" ref="AR54:BA56" si="22">SUMIF($7:$7,AR$8,54:54)</f>
        <v>10.758000000000003</v>
      </c>
      <c r="AS54" s="25">
        <f t="shared" si="22"/>
        <v>312.69900000000001</v>
      </c>
      <c r="AT54" s="25">
        <f t="shared" si="22"/>
        <v>-155.49900000000002</v>
      </c>
      <c r="AU54" s="25">
        <f t="shared" si="22"/>
        <v>789.08200000000011</v>
      </c>
      <c r="AV54" s="25">
        <f t="shared" si="22"/>
        <v>-103.10599999999988</v>
      </c>
      <c r="AW54" s="25">
        <f t="shared" si="22"/>
        <v>312.81800000000004</v>
      </c>
      <c r="AX54" s="25">
        <f t="shared" si="22"/>
        <v>-1108.5410000000002</v>
      </c>
      <c r="AY54" s="25">
        <f t="shared" si="22"/>
        <v>-32.071000000000097</v>
      </c>
      <c r="AZ54" s="25">
        <f t="shared" si="22"/>
        <v>470.97799999999989</v>
      </c>
      <c r="BA54" s="25">
        <f t="shared" si="22"/>
        <v>-415.42600000000016</v>
      </c>
    </row>
    <row r="55" spans="2:53" ht="14.65" customHeight="1">
      <c r="B55" s="129" t="s">
        <v>1046</v>
      </c>
      <c r="E55" s="232">
        <v>0</v>
      </c>
      <c r="F55" s="232">
        <v>0</v>
      </c>
      <c r="G55" s="232">
        <v>0</v>
      </c>
      <c r="H55" s="232">
        <v>0</v>
      </c>
      <c r="I55" s="232">
        <v>0</v>
      </c>
      <c r="J55" s="232">
        <v>0</v>
      </c>
      <c r="K55" s="232">
        <v>0</v>
      </c>
      <c r="L55" s="232">
        <v>0</v>
      </c>
      <c r="M55" s="232">
        <v>0</v>
      </c>
      <c r="N55" s="232">
        <v>0</v>
      </c>
      <c r="O55" s="232">
        <v>0</v>
      </c>
      <c r="P55" s="232">
        <v>0</v>
      </c>
      <c r="Q55" s="232">
        <v>0</v>
      </c>
      <c r="R55" s="232">
        <v>0</v>
      </c>
      <c r="S55" s="232">
        <v>0</v>
      </c>
      <c r="T55" s="232">
        <v>0</v>
      </c>
      <c r="U55" s="232">
        <v>0</v>
      </c>
      <c r="V55" s="232">
        <v>0</v>
      </c>
      <c r="W55" s="232">
        <v>0</v>
      </c>
      <c r="X55" s="232">
        <v>0</v>
      </c>
      <c r="Y55" s="232">
        <v>0</v>
      </c>
      <c r="Z55" s="232">
        <v>0</v>
      </c>
      <c r="AA55" s="232">
        <v>0</v>
      </c>
      <c r="AB55" s="232">
        <v>0</v>
      </c>
      <c r="AC55" s="232">
        <v>0</v>
      </c>
      <c r="AD55" s="232">
        <v>0</v>
      </c>
      <c r="AE55" s="232">
        <v>0</v>
      </c>
      <c r="AF55" s="232">
        <v>0</v>
      </c>
      <c r="AG55" s="232">
        <v>0</v>
      </c>
      <c r="AH55" s="232">
        <v>0.16700000000000001</v>
      </c>
      <c r="AI55" s="232">
        <v>0.39400000000000002</v>
      </c>
      <c r="AJ55" s="232">
        <v>-0.56100000000000005</v>
      </c>
      <c r="AK55" s="237">
        <v>0.51200000000000001</v>
      </c>
      <c r="AL55" s="237">
        <v>3.0979999999999999</v>
      </c>
      <c r="AM55" s="232">
        <v>-0.78</v>
      </c>
      <c r="AN55" s="232">
        <f>8.47-SUM(AK55:AM55)</f>
        <v>5.6400000000000006</v>
      </c>
      <c r="AO55" s="232">
        <v>-2.052</v>
      </c>
      <c r="AP55" s="232">
        <v>-1.6659999999999999</v>
      </c>
      <c r="AR55" s="232">
        <f t="shared" si="22"/>
        <v>0</v>
      </c>
      <c r="AS55" s="232">
        <f t="shared" si="22"/>
        <v>0</v>
      </c>
      <c r="AT55" s="232">
        <f t="shared" si="22"/>
        <v>0</v>
      </c>
      <c r="AU55" s="232">
        <f t="shared" si="22"/>
        <v>0</v>
      </c>
      <c r="AV55" s="232">
        <f t="shared" si="22"/>
        <v>0</v>
      </c>
      <c r="AW55" s="232">
        <f t="shared" si="22"/>
        <v>0</v>
      </c>
      <c r="AX55" s="232">
        <f t="shared" si="22"/>
        <v>0</v>
      </c>
      <c r="AY55" s="232">
        <f t="shared" si="22"/>
        <v>0</v>
      </c>
      <c r="AZ55" s="232">
        <f t="shared" si="22"/>
        <v>8.4700000000000006</v>
      </c>
      <c r="BA55" s="232">
        <f t="shared" si="22"/>
        <v>-3.718</v>
      </c>
    </row>
    <row r="56" spans="2:53" ht="14.65" customHeight="1">
      <c r="B56" s="95" t="s">
        <v>1047</v>
      </c>
      <c r="C56" s="12"/>
      <c r="D56" s="12"/>
      <c r="E56" s="25">
        <f t="shared" ref="E56:AL56" si="23">SUM(E54:E55)</f>
        <v>0.74500000000000366</v>
      </c>
      <c r="F56" s="25">
        <f t="shared" si="23"/>
        <v>-2.7230000000000008</v>
      </c>
      <c r="G56" s="25">
        <f t="shared" si="23"/>
        <v>11.552</v>
      </c>
      <c r="H56" s="25">
        <f t="shared" si="23"/>
        <v>1.1840000000000011</v>
      </c>
      <c r="I56" s="25">
        <f t="shared" si="23"/>
        <v>9.3679999999999986</v>
      </c>
      <c r="J56" s="25">
        <f t="shared" si="23"/>
        <v>5.6080000000000059</v>
      </c>
      <c r="K56" s="25">
        <f t="shared" si="23"/>
        <v>438.3</v>
      </c>
      <c r="L56" s="25">
        <f t="shared" si="23"/>
        <v>-140.577</v>
      </c>
      <c r="M56" s="25">
        <f t="shared" si="23"/>
        <v>29.939999999999987</v>
      </c>
      <c r="N56" s="25">
        <f t="shared" si="23"/>
        <v>-23.463000000000012</v>
      </c>
      <c r="O56" s="25">
        <f t="shared" si="23"/>
        <v>28.923000000000002</v>
      </c>
      <c r="P56" s="25">
        <f t="shared" si="23"/>
        <v>-190.899</v>
      </c>
      <c r="Q56" s="25">
        <f t="shared" si="23"/>
        <v>53.848000000000013</v>
      </c>
      <c r="R56" s="25">
        <f t="shared" si="23"/>
        <v>-16.827999999999918</v>
      </c>
      <c r="S56" s="25">
        <f t="shared" si="23"/>
        <v>854.69299999999998</v>
      </c>
      <c r="T56" s="25">
        <f t="shared" si="23"/>
        <v>-102.631</v>
      </c>
      <c r="U56" s="25">
        <f t="shared" si="23"/>
        <v>-275.20599999999996</v>
      </c>
      <c r="V56" s="25">
        <f t="shared" si="23"/>
        <v>-15.167000000000002</v>
      </c>
      <c r="W56" s="25">
        <f t="shared" si="23"/>
        <v>1067.3790000000001</v>
      </c>
      <c r="X56" s="25">
        <f t="shared" si="23"/>
        <v>-880.11200000000008</v>
      </c>
      <c r="Y56" s="25">
        <f t="shared" si="23"/>
        <v>588.46</v>
      </c>
      <c r="Z56" s="25">
        <f t="shared" si="23"/>
        <v>-936.52599999999995</v>
      </c>
      <c r="AA56" s="25">
        <f t="shared" si="23"/>
        <v>72.426999999999978</v>
      </c>
      <c r="AB56" s="25">
        <f t="shared" si="23"/>
        <v>588.45699999999999</v>
      </c>
      <c r="AC56" s="25">
        <f t="shared" si="23"/>
        <v>-121.413</v>
      </c>
      <c r="AD56" s="25">
        <f t="shared" si="23"/>
        <v>367.27899999999977</v>
      </c>
      <c r="AE56" s="25">
        <f t="shared" si="23"/>
        <v>29.465000000000032</v>
      </c>
      <c r="AF56" s="25">
        <f t="shared" si="23"/>
        <v>-1383.8719999999998</v>
      </c>
      <c r="AG56" s="25">
        <f t="shared" si="23"/>
        <v>-14.213000000000093</v>
      </c>
      <c r="AH56" s="25">
        <f t="shared" si="23"/>
        <v>-12.232999999999977</v>
      </c>
      <c r="AI56" s="25">
        <f t="shared" si="23"/>
        <v>-5.4390000000000267</v>
      </c>
      <c r="AJ56" s="25">
        <f t="shared" si="23"/>
        <v>-0.18600000000000005</v>
      </c>
      <c r="AK56" s="212">
        <f t="shared" si="23"/>
        <v>253.94700000000012</v>
      </c>
      <c r="AL56" s="212">
        <f t="shared" si="23"/>
        <v>-225.08799999999994</v>
      </c>
      <c r="AM56" s="25">
        <f>SUM(AM54:AM55)</f>
        <v>28.715000000000028</v>
      </c>
      <c r="AN56" s="25">
        <f>SUM(AN54:AN55)</f>
        <v>421.87399999999968</v>
      </c>
      <c r="AO56" s="25">
        <f>SUM(AO54:AO55)</f>
        <v>-180.82500000000007</v>
      </c>
      <c r="AP56" s="25">
        <f>SUM(AP54:AP55)</f>
        <v>-238.31900000000007</v>
      </c>
      <c r="AR56" s="25">
        <f t="shared" si="22"/>
        <v>10.758000000000003</v>
      </c>
      <c r="AS56" s="25">
        <f t="shared" si="22"/>
        <v>312.69900000000001</v>
      </c>
      <c r="AT56" s="25">
        <f t="shared" si="22"/>
        <v>-155.49900000000002</v>
      </c>
      <c r="AU56" s="25">
        <f t="shared" si="22"/>
        <v>789.08200000000011</v>
      </c>
      <c r="AV56" s="25">
        <f t="shared" si="22"/>
        <v>-103.10599999999988</v>
      </c>
      <c r="AW56" s="25">
        <f t="shared" si="22"/>
        <v>312.81800000000004</v>
      </c>
      <c r="AX56" s="25">
        <f t="shared" si="22"/>
        <v>-1108.5410000000002</v>
      </c>
      <c r="AY56" s="25">
        <f t="shared" si="22"/>
        <v>-32.071000000000097</v>
      </c>
      <c r="AZ56" s="25">
        <f t="shared" si="22"/>
        <v>479.44799999999987</v>
      </c>
      <c r="BA56" s="25">
        <f t="shared" si="22"/>
        <v>-419.14400000000012</v>
      </c>
    </row>
    <row r="57" spans="2:53" ht="14.65" customHeight="1">
      <c r="B57" s="30"/>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R57" s="29"/>
      <c r="AS57" s="29"/>
      <c r="AT57" s="29"/>
      <c r="AU57" s="29"/>
      <c r="AV57" s="29"/>
      <c r="AW57" s="29"/>
      <c r="AX57" s="29"/>
      <c r="AY57" s="29"/>
      <c r="AZ57" s="29"/>
    </row>
    <row r="58" spans="2:53" ht="14.65" customHeight="1">
      <c r="B58" s="30"/>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R58" s="29"/>
      <c r="AS58" s="29"/>
      <c r="AT58" s="29"/>
      <c r="AU58" s="29"/>
      <c r="AV58" s="29"/>
      <c r="AW58" s="29"/>
      <c r="AX58" s="29"/>
      <c r="AY58" s="29"/>
      <c r="AZ58" s="29"/>
    </row>
    <row r="59" spans="2:53" ht="14.65" customHeight="1">
      <c r="B59" s="30"/>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R59" s="29"/>
      <c r="AS59" s="29"/>
      <c r="AT59" s="29"/>
      <c r="AU59" s="29"/>
      <c r="AV59" s="29"/>
      <c r="AW59" s="29"/>
      <c r="AX59" s="29"/>
      <c r="AY59" s="29"/>
      <c r="AZ59" s="29"/>
    </row>
    <row r="60" spans="2:53" ht="14.65" customHeight="1">
      <c r="B60" s="30"/>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R60" s="29"/>
      <c r="AS60" s="29"/>
      <c r="AT60" s="29"/>
      <c r="AU60" s="29"/>
      <c r="AV60" s="29"/>
      <c r="AW60" s="29"/>
      <c r="AX60" s="29"/>
      <c r="AY60" s="29"/>
      <c r="AZ60" s="29"/>
    </row>
    <row r="61" spans="2:53" ht="14.65" customHeight="1">
      <c r="B61" s="30"/>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R61" s="29"/>
      <c r="AS61" s="29"/>
      <c r="AT61" s="29"/>
      <c r="AU61" s="29"/>
      <c r="AV61" s="29"/>
      <c r="AW61" s="29"/>
      <c r="AX61" s="29"/>
      <c r="AY61" s="29"/>
      <c r="AZ61" s="29"/>
    </row>
    <row r="62" spans="2:53" ht="14.65" customHeight="1">
      <c r="B62" s="30"/>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R62" s="29"/>
      <c r="AS62" s="29"/>
      <c r="AT62" s="29"/>
      <c r="AU62" s="29"/>
      <c r="AV62" s="29"/>
      <c r="AW62" s="29"/>
      <c r="AX62" s="29"/>
      <c r="AY62" s="29"/>
      <c r="AZ62" s="29"/>
    </row>
    <row r="63" spans="2:53" ht="14.65" customHeight="1">
      <c r="B63" s="30"/>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R63" s="29"/>
      <c r="AS63" s="29"/>
      <c r="AT63" s="29"/>
      <c r="AU63" s="29"/>
      <c r="AV63" s="29"/>
      <c r="AW63" s="29"/>
      <c r="AX63" s="29"/>
      <c r="AY63" s="29"/>
      <c r="AZ63" s="29"/>
    </row>
    <row r="64" spans="2:53" ht="14.65" customHeight="1">
      <c r="B64" s="30"/>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R64" s="44"/>
      <c r="AS64" s="44"/>
      <c r="AT64" s="44"/>
      <c r="AU64" s="44"/>
      <c r="AV64" s="44"/>
      <c r="AW64" s="44"/>
      <c r="AX64" s="44"/>
      <c r="AY64" s="44"/>
      <c r="AZ64" s="44"/>
    </row>
    <row r="65" spans="2:52" ht="14.65" customHeight="1">
      <c r="B65" s="129"/>
      <c r="C65" s="130"/>
      <c r="D65" s="130"/>
      <c r="E65" s="130"/>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R65" s="131"/>
      <c r="AS65" s="131"/>
      <c r="AT65" s="131"/>
      <c r="AU65" s="131"/>
      <c r="AV65" s="131"/>
      <c r="AW65" s="131"/>
      <c r="AX65" s="131"/>
      <c r="AY65" s="131"/>
      <c r="AZ65" s="131"/>
    </row>
    <row r="66" spans="2:52" ht="14.65" customHeight="1">
      <c r="B66" s="30"/>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R66" s="44"/>
      <c r="AS66" s="44"/>
      <c r="AT66" s="44"/>
      <c r="AU66" s="44"/>
      <c r="AV66" s="44"/>
      <c r="AW66" s="44"/>
      <c r="AX66" s="44"/>
      <c r="AY66" s="44"/>
      <c r="AZ66" s="44"/>
    </row>
    <row r="67" spans="2:52" ht="14.65" customHeight="1">
      <c r="B67" s="30"/>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R67" s="44"/>
      <c r="AS67" s="44"/>
      <c r="AT67" s="44"/>
      <c r="AU67" s="44"/>
      <c r="AV67" s="44"/>
      <c r="AW67" s="44"/>
      <c r="AX67" s="44"/>
      <c r="AY67" s="44"/>
      <c r="AZ67" s="44"/>
    </row>
    <row r="68" spans="2:52" ht="14.65" customHeight="1">
      <c r="B68" s="30"/>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R68" s="44"/>
      <c r="AS68" s="44"/>
      <c r="AT68" s="44"/>
      <c r="AU68" s="44"/>
      <c r="AV68" s="44"/>
      <c r="AW68" s="44"/>
      <c r="AX68" s="44"/>
      <c r="AY68" s="44"/>
      <c r="AZ68" s="44"/>
    </row>
    <row r="70" spans="2:52" ht="14.65" customHeight="1">
      <c r="B70" s="132"/>
      <c r="C70" s="133"/>
      <c r="D70" s="133"/>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R70" s="134"/>
      <c r="AS70" s="134"/>
      <c r="AT70" s="134"/>
      <c r="AU70" s="134"/>
      <c r="AV70" s="134"/>
      <c r="AW70" s="134"/>
      <c r="AX70" s="134"/>
      <c r="AY70" s="134"/>
      <c r="AZ70" s="134"/>
    </row>
    <row r="71" spans="2:52" ht="14.65" customHeight="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row>
    <row r="72" spans="2:52" ht="14.65" customHeight="1">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R72" s="52"/>
      <c r="AS72" s="52"/>
      <c r="AT72" s="52"/>
      <c r="AU72" s="52"/>
      <c r="AV72" s="52"/>
      <c r="AW72" s="52"/>
      <c r="AX72" s="52"/>
      <c r="AY72" s="52"/>
      <c r="AZ72" s="52"/>
    </row>
    <row r="73" spans="2:52" ht="14.65" customHeight="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row>
    <row r="74" spans="2:52" ht="14.65" customHeight="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row>
    <row r="75" spans="2:52" ht="14.65" customHeight="1">
      <c r="F75" s="51"/>
      <c r="G75" s="51"/>
      <c r="H75" s="51"/>
      <c r="I75" s="51"/>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row>
    <row r="76" spans="2:52" ht="14.65" customHeight="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row>
    <row r="77" spans="2:52" ht="14.65" customHeight="1">
      <c r="F77" s="51"/>
      <c r="G77" s="51"/>
      <c r="H77" s="51"/>
      <c r="I77" s="51"/>
      <c r="J77" s="51"/>
      <c r="K77" s="51"/>
      <c r="L77" s="51"/>
      <c r="M77" s="51"/>
      <c r="N77" s="51"/>
      <c r="O77" s="51"/>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row>
    <row r="78" spans="2:52" ht="14.65" customHeight="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row>
    <row r="79" spans="2:52" ht="14.65" customHeight="1">
      <c r="F79" s="51"/>
      <c r="G79" s="51"/>
      <c r="H79" s="51"/>
      <c r="I79" s="51"/>
      <c r="J79" s="51"/>
      <c r="K79" s="51"/>
      <c r="L79" s="51"/>
      <c r="M79" s="51"/>
      <c r="N79" s="51"/>
      <c r="O79" s="51"/>
      <c r="P79" s="51"/>
      <c r="Q79" s="51"/>
      <c r="R79" s="51"/>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row>
    <row r="80" spans="2:52" ht="14.65" customHeight="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row>
    <row r="81" spans="6:42" ht="14.65" customHeight="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row>
    <row r="82" spans="6:42" ht="14.65" customHeight="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row>
    <row r="83" spans="6:42" ht="14.65" customHeight="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row>
    <row r="85" spans="6:42" ht="14.65" customHeight="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row>
  </sheetData>
  <pageMargins left="0.511811024" right="0.511811024" top="0.78740157499999996" bottom="0.78740157499999996" header="0.31496062000000002" footer="0.31496062000000002"/>
  <pageSetup paperSize="9" orientation="portrait" r:id="rId1"/>
  <ignoredErrors>
    <ignoredError sqref="AN55"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5CEC5-D74A-434D-A578-244A381FA8F5}">
  <sheetPr codeName="Planilha17">
    <tabColor theme="1"/>
  </sheetPr>
  <dimension ref="A1:XDT155"/>
  <sheetViews>
    <sheetView showGridLines="0" zoomScaleNormal="100" workbookViewId="0">
      <pane xSplit="1" ySplit="10" topLeftCell="B11" activePane="bottomRight" state="frozen"/>
      <selection pane="topRight" activeCell="B1" sqref="B1"/>
      <selection pane="bottomLeft" activeCell="A11" sqref="A11"/>
      <selection pane="bottomRight"/>
    </sheetView>
  </sheetViews>
  <sheetFormatPr defaultColWidth="11.5703125" defaultRowHeight="14.65" customHeight="1"/>
  <cols>
    <col min="1" max="1" width="2.5703125" style="1" customWidth="1"/>
    <col min="2" max="2" width="42.7109375" style="1" customWidth="1"/>
    <col min="3" max="3" width="15.7109375" style="2" customWidth="1"/>
    <col min="4" max="5" width="14.42578125" style="2" customWidth="1"/>
    <col min="6" max="6" width="13.7109375" style="2" customWidth="1"/>
    <col min="7" max="7" width="14.42578125" style="2" customWidth="1"/>
    <col min="8" max="16384" width="11.5703125" style="2"/>
  </cols>
  <sheetData>
    <row r="1" spans="1:12" s="9" customFormat="1" ht="14.65" customHeight="1">
      <c r="A1" s="8"/>
      <c r="B1" s="8"/>
    </row>
    <row r="2" spans="1:12" s="9" customFormat="1" ht="14.65" customHeight="1">
      <c r="A2" s="8"/>
      <c r="B2" s="8"/>
    </row>
    <row r="3" spans="1:12" s="9" customFormat="1" ht="14.65" customHeight="1">
      <c r="A3" s="8"/>
      <c r="B3" s="8"/>
    </row>
    <row r="4" spans="1:12" s="9" customFormat="1" ht="14.65" customHeight="1">
      <c r="A4" s="8"/>
      <c r="B4" s="8"/>
    </row>
    <row r="5" spans="1:12" s="9" customFormat="1" ht="14.65" customHeight="1">
      <c r="A5" s="8"/>
      <c r="B5" s="8"/>
    </row>
    <row r="6" spans="1:12" s="9" customFormat="1" ht="14.65" customHeight="1">
      <c r="A6" s="8"/>
      <c r="B6" s="8"/>
    </row>
    <row r="7" spans="1:12" s="9" customFormat="1" ht="14.65" customHeight="1">
      <c r="A7" s="8"/>
      <c r="B7" s="132"/>
      <c r="C7" s="149"/>
      <c r="D7" s="149"/>
      <c r="E7" s="149"/>
      <c r="F7" s="149"/>
      <c r="G7" s="149"/>
      <c r="H7" s="149"/>
      <c r="I7" s="149"/>
      <c r="J7" s="2"/>
      <c r="K7" s="133"/>
      <c r="L7" s="133"/>
    </row>
    <row r="8" spans="1:12" s="9" customFormat="1" ht="14.65" customHeight="1">
      <c r="A8" s="8"/>
      <c r="B8" s="135" t="s">
        <v>712</v>
      </c>
      <c r="C8" s="136">
        <f>Summary!$B$7</f>
        <v>45838</v>
      </c>
      <c r="D8" s="136"/>
      <c r="E8" s="136"/>
      <c r="F8" s="136"/>
      <c r="G8" s="136"/>
      <c r="H8" s="136"/>
      <c r="I8" s="136"/>
      <c r="J8" s="2"/>
      <c r="K8" s="133"/>
      <c r="L8" s="133"/>
    </row>
    <row r="9" spans="1:12" s="9" customFormat="1" ht="14.65" customHeight="1">
      <c r="A9" s="8"/>
      <c r="B9" s="8"/>
      <c r="C9" s="3"/>
      <c r="D9" s="3"/>
      <c r="E9" s="3"/>
      <c r="F9" s="3"/>
      <c r="G9" s="3"/>
      <c r="H9" s="3"/>
      <c r="I9" s="3"/>
      <c r="K9" s="22"/>
      <c r="L9" s="22"/>
    </row>
    <row r="10" spans="1:12" s="9" customFormat="1" ht="31.5">
      <c r="A10" s="8"/>
      <c r="B10" s="5" t="s">
        <v>314</v>
      </c>
      <c r="C10" s="7" t="s">
        <v>315</v>
      </c>
      <c r="D10" s="137" t="s">
        <v>316</v>
      </c>
      <c r="E10" s="7" t="s">
        <v>317</v>
      </c>
      <c r="F10" s="137" t="s">
        <v>318</v>
      </c>
      <c r="G10" s="137" t="s">
        <v>319</v>
      </c>
      <c r="H10" s="137" t="s">
        <v>320</v>
      </c>
      <c r="I10" s="7" t="s">
        <v>1147</v>
      </c>
      <c r="J10" s="2"/>
      <c r="K10" s="7" t="s">
        <v>1146</v>
      </c>
      <c r="L10" s="7" t="s">
        <v>1092</v>
      </c>
    </row>
    <row r="11" spans="1:12" s="9" customFormat="1" ht="14.65" customHeight="1">
      <c r="A11" s="8"/>
      <c r="B11" s="30" t="s">
        <v>70</v>
      </c>
      <c r="C11" s="142" t="s">
        <v>326</v>
      </c>
      <c r="D11" s="143" t="s">
        <v>327</v>
      </c>
      <c r="E11" s="144">
        <v>46357</v>
      </c>
      <c r="F11" s="143" t="s">
        <v>328</v>
      </c>
      <c r="G11" s="143" t="s">
        <v>329</v>
      </c>
      <c r="H11" s="143" t="s">
        <v>330</v>
      </c>
      <c r="I11" s="164">
        <v>11.909000000000001</v>
      </c>
      <c r="K11" s="165">
        <v>17.498999999999999</v>
      </c>
      <c r="L11" s="165">
        <v>16.864999999999998</v>
      </c>
    </row>
    <row r="12" spans="1:12" s="9" customFormat="1" ht="14.65" customHeight="1">
      <c r="A12" s="8"/>
      <c r="B12" s="30" t="s">
        <v>79</v>
      </c>
      <c r="C12" s="145" t="s">
        <v>332</v>
      </c>
      <c r="D12" s="143" t="s">
        <v>327</v>
      </c>
      <c r="E12" s="144">
        <v>47453</v>
      </c>
      <c r="F12" s="143" t="s">
        <v>328</v>
      </c>
      <c r="G12" s="143" t="s">
        <v>329</v>
      </c>
      <c r="H12" s="143" t="s">
        <v>333</v>
      </c>
      <c r="I12" s="164">
        <v>174.70699999999999</v>
      </c>
      <c r="K12" s="165">
        <v>192.374</v>
      </c>
      <c r="L12" s="165">
        <v>185.50800000000001</v>
      </c>
    </row>
    <row r="13" spans="1:12" s="9" customFormat="1" ht="14.65" customHeight="1">
      <c r="A13" s="8"/>
      <c r="B13" s="30" t="s">
        <v>338</v>
      </c>
      <c r="C13" s="145" t="s">
        <v>341</v>
      </c>
      <c r="D13" s="143" t="s">
        <v>327</v>
      </c>
      <c r="E13" s="144">
        <v>46143</v>
      </c>
      <c r="F13" s="143" t="s">
        <v>328</v>
      </c>
      <c r="G13" s="143" t="s">
        <v>339</v>
      </c>
      <c r="H13" s="143" t="s">
        <v>342</v>
      </c>
      <c r="I13" s="164">
        <v>102.678</v>
      </c>
      <c r="J13" s="128"/>
      <c r="K13" s="165">
        <v>176.017</v>
      </c>
      <c r="L13" s="165">
        <v>170.38200000000001</v>
      </c>
    </row>
    <row r="14" spans="1:12" s="9" customFormat="1" ht="14.65" customHeight="1">
      <c r="A14" s="8"/>
      <c r="B14" s="30" t="s">
        <v>338</v>
      </c>
      <c r="C14" s="145" t="s">
        <v>343</v>
      </c>
      <c r="D14" s="143" t="s">
        <v>327</v>
      </c>
      <c r="E14" s="144">
        <v>46143</v>
      </c>
      <c r="F14" s="143" t="s">
        <v>328</v>
      </c>
      <c r="G14" s="143" t="s">
        <v>339</v>
      </c>
      <c r="H14" s="143" t="s">
        <v>344</v>
      </c>
      <c r="I14" s="164">
        <v>155.28399999999999</v>
      </c>
      <c r="J14" s="29"/>
      <c r="K14" s="165">
        <v>266.78399999999999</v>
      </c>
      <c r="L14" s="165">
        <v>258.14699999999999</v>
      </c>
    </row>
    <row r="15" spans="1:12" s="9" customFormat="1" ht="14.65" customHeight="1">
      <c r="A15" s="8"/>
      <c r="B15" s="30" t="s">
        <v>338</v>
      </c>
      <c r="C15" s="145" t="s">
        <v>345</v>
      </c>
      <c r="D15" s="143" t="s">
        <v>327</v>
      </c>
      <c r="E15" s="144">
        <v>46508</v>
      </c>
      <c r="F15" s="143" t="s">
        <v>328</v>
      </c>
      <c r="G15" s="143" t="s">
        <v>346</v>
      </c>
      <c r="H15" s="143" t="s">
        <v>347</v>
      </c>
      <c r="I15" s="164">
        <v>211.52600000000001</v>
      </c>
      <c r="J15" s="42"/>
      <c r="K15" s="165">
        <v>211.67599999999999</v>
      </c>
      <c r="L15" s="165">
        <v>205.10599999999999</v>
      </c>
    </row>
    <row r="16" spans="1:12" s="9" customFormat="1" ht="14.65" customHeight="1">
      <c r="A16" s="8"/>
      <c r="B16" s="30" t="s">
        <v>338</v>
      </c>
      <c r="C16" s="145" t="s">
        <v>348</v>
      </c>
      <c r="D16" s="143" t="s">
        <v>327</v>
      </c>
      <c r="E16" s="144">
        <v>46997</v>
      </c>
      <c r="F16" s="143" t="s">
        <v>328</v>
      </c>
      <c r="G16" s="143" t="s">
        <v>346</v>
      </c>
      <c r="H16" s="143" t="s">
        <v>349</v>
      </c>
      <c r="I16" s="164">
        <v>151.73500000000001</v>
      </c>
      <c r="J16" s="128"/>
      <c r="K16" s="165">
        <v>148.57300000000001</v>
      </c>
      <c r="L16" s="165">
        <v>147.23699999999999</v>
      </c>
    </row>
    <row r="17" spans="1:17" s="9" customFormat="1" ht="14.65" customHeight="1">
      <c r="A17" s="8"/>
      <c r="B17" s="30" t="s">
        <v>338</v>
      </c>
      <c r="C17" s="145" t="s">
        <v>350</v>
      </c>
      <c r="D17" s="143" t="s">
        <v>327</v>
      </c>
      <c r="E17" s="144">
        <v>46997</v>
      </c>
      <c r="F17" s="143" t="s">
        <v>351</v>
      </c>
      <c r="G17" s="143" t="s">
        <v>346</v>
      </c>
      <c r="H17" s="143" t="s">
        <v>349</v>
      </c>
      <c r="I17" s="164">
        <v>70.436999999999998</v>
      </c>
      <c r="K17" s="165">
        <v>68.968999999999994</v>
      </c>
      <c r="L17" s="165">
        <v>66.926000000000002</v>
      </c>
    </row>
    <row r="18" spans="1:17" s="9" customFormat="1" ht="14.65" customHeight="1">
      <c r="A18" s="8"/>
      <c r="B18" s="30" t="s">
        <v>338</v>
      </c>
      <c r="C18" s="145" t="s">
        <v>352</v>
      </c>
      <c r="D18" s="143" t="s">
        <v>327</v>
      </c>
      <c r="E18" s="144">
        <v>47178</v>
      </c>
      <c r="F18" s="143" t="s">
        <v>328</v>
      </c>
      <c r="G18" s="143" t="s">
        <v>353</v>
      </c>
      <c r="H18" s="143" t="s">
        <v>354</v>
      </c>
      <c r="I18" s="164">
        <v>844.37</v>
      </c>
      <c r="K18" s="165">
        <v>813.30799999999999</v>
      </c>
      <c r="L18" s="165">
        <v>919.81899999999996</v>
      </c>
    </row>
    <row r="19" spans="1:17" s="9" customFormat="1" ht="14.65" customHeight="1">
      <c r="A19" s="8"/>
      <c r="B19" s="30" t="s">
        <v>1148</v>
      </c>
      <c r="C19" s="145" t="s">
        <v>355</v>
      </c>
      <c r="D19" s="143" t="s">
        <v>327</v>
      </c>
      <c r="E19" s="144">
        <v>46905</v>
      </c>
      <c r="F19" s="143" t="s">
        <v>328</v>
      </c>
      <c r="G19" s="143" t="s">
        <v>356</v>
      </c>
      <c r="H19" s="143" t="s">
        <v>357</v>
      </c>
      <c r="I19" s="164">
        <v>55.328000000000003</v>
      </c>
      <c r="K19" s="165">
        <v>62.054000000000002</v>
      </c>
      <c r="L19" s="165">
        <v>59.652000000000001</v>
      </c>
    </row>
    <row r="20" spans="1:17" s="9" customFormat="1" ht="14.65" customHeight="1">
      <c r="A20" s="8"/>
      <c r="B20" s="30" t="s">
        <v>338</v>
      </c>
      <c r="C20" s="145" t="s">
        <v>744</v>
      </c>
      <c r="D20" s="143" t="s">
        <v>327</v>
      </c>
      <c r="E20" s="144">
        <v>47178</v>
      </c>
      <c r="F20" s="143" t="s">
        <v>328</v>
      </c>
      <c r="G20" s="143" t="s">
        <v>346</v>
      </c>
      <c r="H20" s="143" t="s">
        <v>745</v>
      </c>
      <c r="I20" s="164">
        <v>402.214</v>
      </c>
      <c r="K20" s="165">
        <v>415.73</v>
      </c>
      <c r="L20" s="165">
        <v>402.08499999999998</v>
      </c>
    </row>
    <row r="21" spans="1:17" s="9" customFormat="1" ht="14.65" customHeight="1">
      <c r="A21" s="8"/>
      <c r="B21" s="30" t="s">
        <v>338</v>
      </c>
      <c r="C21" s="145" t="s">
        <v>1149</v>
      </c>
      <c r="D21" s="143" t="s">
        <v>327</v>
      </c>
      <c r="E21" s="144">
        <v>47557</v>
      </c>
      <c r="F21" s="143" t="s">
        <v>328</v>
      </c>
      <c r="G21" s="143" t="s">
        <v>346</v>
      </c>
      <c r="H21" s="143" t="s">
        <v>1150</v>
      </c>
      <c r="I21" s="164">
        <v>223.77600000000001</v>
      </c>
      <c r="K21" s="165">
        <v>215.976</v>
      </c>
      <c r="L21" s="165">
        <v>0</v>
      </c>
    </row>
    <row r="22" spans="1:17" s="9" customFormat="1" ht="14.65" customHeight="1">
      <c r="A22" s="8"/>
      <c r="B22" s="30" t="s">
        <v>338</v>
      </c>
      <c r="C22" s="145" t="s">
        <v>1151</v>
      </c>
      <c r="D22" s="143" t="s">
        <v>327</v>
      </c>
      <c r="E22" s="144">
        <v>47922</v>
      </c>
      <c r="F22" s="143" t="s">
        <v>328</v>
      </c>
      <c r="G22" s="143" t="s">
        <v>346</v>
      </c>
      <c r="H22" s="143" t="s">
        <v>1152</v>
      </c>
      <c r="I22" s="164">
        <v>452.87900000000002</v>
      </c>
      <c r="K22" s="165">
        <v>436.988</v>
      </c>
      <c r="L22" s="165">
        <v>0</v>
      </c>
    </row>
    <row r="23" spans="1:17" s="9" customFormat="1" ht="14.65" customHeight="1">
      <c r="A23" s="8"/>
      <c r="B23" s="30" t="s">
        <v>338</v>
      </c>
      <c r="C23" s="145" t="s">
        <v>1153</v>
      </c>
      <c r="D23" s="143" t="s">
        <v>327</v>
      </c>
      <c r="E23" s="144">
        <v>49383</v>
      </c>
      <c r="F23" s="143" t="s">
        <v>328</v>
      </c>
      <c r="G23" s="143" t="s">
        <v>346</v>
      </c>
      <c r="H23" s="143" t="s">
        <v>1154</v>
      </c>
      <c r="I23" s="164">
        <v>31.05</v>
      </c>
      <c r="K23" s="165">
        <v>30.222999999999999</v>
      </c>
      <c r="L23" s="165">
        <v>0</v>
      </c>
    </row>
    <row r="24" spans="1:17" s="9" customFormat="1" ht="14.65" customHeight="1">
      <c r="A24" s="8"/>
      <c r="B24" s="30" t="s">
        <v>358</v>
      </c>
      <c r="C24" s="145" t="s">
        <v>360</v>
      </c>
      <c r="D24" s="143" t="s">
        <v>327</v>
      </c>
      <c r="E24" s="144">
        <v>47788</v>
      </c>
      <c r="F24" s="143" t="s">
        <v>328</v>
      </c>
      <c r="G24" s="143" t="s">
        <v>356</v>
      </c>
      <c r="H24" s="143" t="s">
        <v>361</v>
      </c>
      <c r="I24" s="164">
        <v>37.232999999999997</v>
      </c>
      <c r="K24" s="165">
        <v>40.133000000000003</v>
      </c>
      <c r="L24" s="165">
        <v>38.636000000000003</v>
      </c>
    </row>
    <row r="25" spans="1:17" s="9" customFormat="1" ht="14.65" customHeight="1">
      <c r="A25" s="8"/>
      <c r="B25" s="30" t="s">
        <v>362</v>
      </c>
      <c r="C25" s="145" t="s">
        <v>364</v>
      </c>
      <c r="D25" s="143" t="s">
        <v>327</v>
      </c>
      <c r="E25" s="144">
        <v>47635</v>
      </c>
      <c r="F25" s="143" t="s">
        <v>328</v>
      </c>
      <c r="G25" s="143" t="s">
        <v>356</v>
      </c>
      <c r="H25" s="143" t="s">
        <v>365</v>
      </c>
      <c r="I25" s="164">
        <v>137.47200000000001</v>
      </c>
      <c r="K25" s="165">
        <v>151.06100000000001</v>
      </c>
      <c r="L25" s="165">
        <v>145.81800000000001</v>
      </c>
    </row>
    <row r="26" spans="1:17" s="9" customFormat="1" ht="14.65" customHeight="1">
      <c r="A26" s="8"/>
      <c r="B26" s="30" t="s">
        <v>371</v>
      </c>
      <c r="C26" s="145" t="s">
        <v>372</v>
      </c>
      <c r="D26" s="143" t="s">
        <v>327</v>
      </c>
      <c r="E26" s="144">
        <v>45809</v>
      </c>
      <c r="F26" s="143" t="s">
        <v>328</v>
      </c>
      <c r="G26" s="143" t="s">
        <v>346</v>
      </c>
      <c r="H26" s="143" t="s">
        <v>373</v>
      </c>
      <c r="I26" s="164">
        <v>0</v>
      </c>
      <c r="K26" s="165">
        <v>0</v>
      </c>
      <c r="L26" s="165">
        <v>653.65499999999997</v>
      </c>
    </row>
    <row r="27" spans="1:17" s="9" customFormat="1" ht="14.65" customHeight="1">
      <c r="A27" s="8"/>
      <c r="B27" s="30" t="s">
        <v>1094</v>
      </c>
      <c r="C27" s="145" t="s">
        <v>36</v>
      </c>
      <c r="D27" s="143" t="s">
        <v>327</v>
      </c>
      <c r="E27" s="144">
        <v>45992</v>
      </c>
      <c r="F27" s="143" t="s">
        <v>346</v>
      </c>
      <c r="G27" s="143" t="s">
        <v>346</v>
      </c>
      <c r="H27" s="143" t="s">
        <v>1055</v>
      </c>
      <c r="I27" s="164">
        <v>424.37700000000001</v>
      </c>
      <c r="K27" s="165">
        <v>408.95800000000003</v>
      </c>
      <c r="L27" s="165">
        <v>395.44200000000001</v>
      </c>
    </row>
    <row r="28" spans="1:17" s="9" customFormat="1" ht="14.65" customHeight="1">
      <c r="A28" s="8"/>
      <c r="B28" s="30" t="s">
        <v>387</v>
      </c>
      <c r="C28" s="142" t="s">
        <v>388</v>
      </c>
      <c r="D28" s="143" t="s">
        <v>327</v>
      </c>
      <c r="E28" s="144">
        <v>48670</v>
      </c>
      <c r="F28" s="143" t="s">
        <v>328</v>
      </c>
      <c r="G28" s="143" t="s">
        <v>356</v>
      </c>
      <c r="H28" s="143" t="s">
        <v>389</v>
      </c>
      <c r="I28" s="164">
        <v>130.84899999999999</v>
      </c>
      <c r="K28" s="165">
        <v>133.971</v>
      </c>
      <c r="L28" s="165">
        <v>130.15299999999999</v>
      </c>
    </row>
    <row r="29" spans="1:17" s="9" customFormat="1" ht="14.65" customHeight="1">
      <c r="A29" s="8"/>
      <c r="B29" s="30" t="s">
        <v>713</v>
      </c>
      <c r="C29" s="145" t="s">
        <v>714</v>
      </c>
      <c r="D29" s="143" t="s">
        <v>327</v>
      </c>
      <c r="E29" s="144">
        <v>49461</v>
      </c>
      <c r="F29" s="143" t="s">
        <v>328</v>
      </c>
      <c r="G29" s="143" t="s">
        <v>356</v>
      </c>
      <c r="H29" s="143" t="s">
        <v>715</v>
      </c>
      <c r="I29" s="164">
        <v>203.00858599</v>
      </c>
      <c r="K29" s="165">
        <v>219.26499999999999</v>
      </c>
      <c r="L29" s="165">
        <v>211.73099999999999</v>
      </c>
    </row>
    <row r="30" spans="1:17" s="9" customFormat="1" ht="14.65" customHeight="1">
      <c r="A30" s="8"/>
      <c r="B30" s="30" t="s">
        <v>713</v>
      </c>
      <c r="C30" s="145" t="s">
        <v>716</v>
      </c>
      <c r="D30" s="143" t="s">
        <v>327</v>
      </c>
      <c r="E30" s="144">
        <v>51653</v>
      </c>
      <c r="F30" s="143" t="s">
        <v>328</v>
      </c>
      <c r="G30" s="143" t="s">
        <v>356</v>
      </c>
      <c r="H30" s="143" t="s">
        <v>333</v>
      </c>
      <c r="I30" s="164">
        <v>555.11562920999995</v>
      </c>
      <c r="K30" s="165">
        <v>568.13599999999997</v>
      </c>
      <c r="L30" s="165">
        <v>547.86099999999999</v>
      </c>
    </row>
    <row r="31" spans="1:17" s="9" customFormat="1" ht="14.65" customHeight="1">
      <c r="A31" s="8"/>
      <c r="B31" s="30" t="s">
        <v>1155</v>
      </c>
      <c r="C31" s="145" t="s">
        <v>1156</v>
      </c>
      <c r="D31" s="143" t="s">
        <v>327</v>
      </c>
      <c r="E31" s="144">
        <v>49383</v>
      </c>
      <c r="F31" s="143" t="s">
        <v>328</v>
      </c>
      <c r="G31" s="143" t="s">
        <v>356</v>
      </c>
      <c r="H31" s="143" t="s">
        <v>1157</v>
      </c>
      <c r="I31" s="164">
        <v>124.249</v>
      </c>
      <c r="K31" s="165">
        <v>120.901</v>
      </c>
      <c r="L31" s="165">
        <v>0</v>
      </c>
    </row>
    <row r="32" spans="1:17" s="9" customFormat="1" ht="14.65" customHeight="1">
      <c r="A32" s="8"/>
      <c r="B32" s="30" t="s">
        <v>59</v>
      </c>
      <c r="C32" s="142" t="s">
        <v>36</v>
      </c>
      <c r="D32" s="143" t="s">
        <v>322</v>
      </c>
      <c r="E32" s="144">
        <v>47757</v>
      </c>
      <c r="F32" s="143" t="s">
        <v>321</v>
      </c>
      <c r="G32" s="143" t="s">
        <v>321</v>
      </c>
      <c r="H32" s="143" t="s">
        <v>323</v>
      </c>
      <c r="I32" s="164">
        <v>83.722999999999999</v>
      </c>
      <c r="K32" s="165">
        <v>87.103999999999999</v>
      </c>
      <c r="L32" s="165">
        <v>90.606999999999999</v>
      </c>
      <c r="O32" s="8"/>
      <c r="P32" s="8"/>
      <c r="Q32" s="8"/>
    </row>
    <row r="33" spans="1:17" s="9" customFormat="1" ht="14.65" customHeight="1">
      <c r="A33" s="8"/>
      <c r="B33" s="30" t="s">
        <v>184</v>
      </c>
      <c r="C33" s="142" t="s">
        <v>36</v>
      </c>
      <c r="D33" s="143" t="s">
        <v>322</v>
      </c>
      <c r="E33" s="144">
        <v>50222</v>
      </c>
      <c r="F33" s="143" t="s">
        <v>321</v>
      </c>
      <c r="G33" s="143" t="s">
        <v>321</v>
      </c>
      <c r="H33" s="143" t="s">
        <v>324</v>
      </c>
      <c r="I33" s="164">
        <v>76.576999999999998</v>
      </c>
      <c r="K33" s="165">
        <v>77.676000000000002</v>
      </c>
      <c r="L33" s="165">
        <v>78.903000000000006</v>
      </c>
      <c r="O33" s="8"/>
      <c r="P33" s="8"/>
      <c r="Q33" s="8"/>
    </row>
    <row r="34" spans="1:17" s="9" customFormat="1" ht="14.65" customHeight="1">
      <c r="A34" s="8"/>
      <c r="B34" s="30" t="s">
        <v>70</v>
      </c>
      <c r="C34" s="142" t="s">
        <v>36</v>
      </c>
      <c r="D34" s="143" t="s">
        <v>322</v>
      </c>
      <c r="E34" s="144">
        <v>48580</v>
      </c>
      <c r="F34" s="143" t="s">
        <v>321</v>
      </c>
      <c r="G34" s="143" t="s">
        <v>321</v>
      </c>
      <c r="H34" s="143" t="s">
        <v>325</v>
      </c>
      <c r="I34" s="164">
        <v>193.142</v>
      </c>
      <c r="K34" s="165">
        <v>196.511</v>
      </c>
      <c r="L34" s="165">
        <v>200.06899999999999</v>
      </c>
      <c r="O34" s="8"/>
      <c r="P34" s="8"/>
      <c r="Q34" s="8"/>
    </row>
    <row r="35" spans="1:17" s="9" customFormat="1" ht="14.65" customHeight="1">
      <c r="A35" s="8"/>
      <c r="B35" s="30" t="s">
        <v>79</v>
      </c>
      <c r="C35" s="142" t="s">
        <v>36</v>
      </c>
      <c r="D35" s="143" t="s">
        <v>322</v>
      </c>
      <c r="E35" s="144">
        <v>49004</v>
      </c>
      <c r="F35" s="143" t="s">
        <v>321</v>
      </c>
      <c r="G35" s="143" t="s">
        <v>321</v>
      </c>
      <c r="H35" s="143" t="s">
        <v>331</v>
      </c>
      <c r="I35" s="164">
        <v>735.42499999999995</v>
      </c>
      <c r="K35" s="165">
        <v>745.15099999999995</v>
      </c>
      <c r="L35" s="165">
        <v>755.67899999999997</v>
      </c>
      <c r="O35" s="8"/>
      <c r="P35" s="8"/>
      <c r="Q35" s="8"/>
    </row>
    <row r="36" spans="1:17" s="9" customFormat="1" ht="14.65" customHeight="1">
      <c r="A36" s="8"/>
      <c r="B36" s="30" t="s">
        <v>362</v>
      </c>
      <c r="C36" s="142" t="s">
        <v>36</v>
      </c>
      <c r="D36" s="143" t="s">
        <v>322</v>
      </c>
      <c r="E36" s="144">
        <v>49096</v>
      </c>
      <c r="F36" s="143" t="s">
        <v>321</v>
      </c>
      <c r="G36" s="143" t="s">
        <v>321</v>
      </c>
      <c r="H36" s="143" t="s">
        <v>363</v>
      </c>
      <c r="I36" s="164">
        <v>572.45600000000002</v>
      </c>
      <c r="K36" s="165">
        <v>579.38199999999995</v>
      </c>
      <c r="L36" s="165">
        <v>586.94299999999998</v>
      </c>
      <c r="O36" s="8"/>
      <c r="P36" s="8"/>
      <c r="Q36" s="8"/>
    </row>
    <row r="37" spans="1:17" s="9" customFormat="1" ht="14.65" customHeight="1">
      <c r="A37" s="8"/>
      <c r="B37" s="30" t="s">
        <v>358</v>
      </c>
      <c r="C37" s="142" t="s">
        <v>36</v>
      </c>
      <c r="D37" s="143" t="s">
        <v>322</v>
      </c>
      <c r="E37" s="144">
        <v>48519</v>
      </c>
      <c r="F37" s="143" t="s">
        <v>321</v>
      </c>
      <c r="G37" s="143" t="s">
        <v>321</v>
      </c>
      <c r="H37" s="143" t="s">
        <v>359</v>
      </c>
      <c r="I37" s="164">
        <v>103.114</v>
      </c>
      <c r="K37" s="165">
        <v>104.92</v>
      </c>
      <c r="L37" s="165">
        <v>106.821</v>
      </c>
      <c r="O37" s="8"/>
      <c r="P37" s="8"/>
      <c r="Q37" s="8"/>
    </row>
    <row r="38" spans="1:17" s="9" customFormat="1" ht="14.65" customHeight="1">
      <c r="A38" s="8"/>
      <c r="B38" s="30" t="s">
        <v>385</v>
      </c>
      <c r="C38" s="146" t="s">
        <v>36</v>
      </c>
      <c r="D38" s="143" t="s">
        <v>322</v>
      </c>
      <c r="E38" s="144">
        <v>49096</v>
      </c>
      <c r="F38" s="143" t="s">
        <v>321</v>
      </c>
      <c r="G38" s="143" t="s">
        <v>321</v>
      </c>
      <c r="H38" s="143" t="s">
        <v>386</v>
      </c>
      <c r="I38" s="164">
        <v>155.68415662999999</v>
      </c>
      <c r="K38" s="165">
        <v>159.02500000000001</v>
      </c>
      <c r="L38" s="165">
        <v>162.62</v>
      </c>
      <c r="O38" s="8"/>
      <c r="P38" s="8"/>
      <c r="Q38" s="8"/>
    </row>
    <row r="39" spans="1:17" s="9" customFormat="1" ht="14.65" customHeight="1">
      <c r="A39" s="8"/>
      <c r="B39" s="30" t="s">
        <v>387</v>
      </c>
      <c r="C39" s="146" t="s">
        <v>36</v>
      </c>
      <c r="D39" s="143" t="s">
        <v>322</v>
      </c>
      <c r="E39" s="144">
        <v>49400</v>
      </c>
      <c r="F39" s="143" t="s">
        <v>321</v>
      </c>
      <c r="G39" s="143" t="s">
        <v>321</v>
      </c>
      <c r="H39" s="143" t="s">
        <v>746</v>
      </c>
      <c r="I39" s="164">
        <v>389.09416141999998</v>
      </c>
      <c r="K39" s="165">
        <v>393.036</v>
      </c>
      <c r="L39" s="165">
        <v>397.435</v>
      </c>
      <c r="O39" s="8"/>
      <c r="P39" s="8"/>
      <c r="Q39" s="8"/>
    </row>
    <row r="40" spans="1:17" s="9" customFormat="1" ht="14.65" customHeight="1">
      <c r="A40" s="8"/>
      <c r="B40" s="30" t="s">
        <v>88</v>
      </c>
      <c r="C40" s="142" t="s">
        <v>36</v>
      </c>
      <c r="D40" s="143" t="s">
        <v>334</v>
      </c>
      <c r="E40" s="144">
        <v>50526</v>
      </c>
      <c r="F40" s="143" t="s">
        <v>321</v>
      </c>
      <c r="G40" s="143" t="s">
        <v>335</v>
      </c>
      <c r="H40" s="143" t="s">
        <v>336</v>
      </c>
      <c r="I40" s="164">
        <v>261.60399999999998</v>
      </c>
      <c r="K40" s="165">
        <v>266.483</v>
      </c>
      <c r="L40" s="165">
        <v>268.82499999999999</v>
      </c>
      <c r="O40" s="8"/>
      <c r="P40" s="8"/>
      <c r="Q40" s="8"/>
    </row>
    <row r="41" spans="1:17" s="9" customFormat="1" ht="14.65" customHeight="1">
      <c r="A41" s="8"/>
      <c r="B41" s="30" t="s">
        <v>94</v>
      </c>
      <c r="C41" s="142" t="s">
        <v>36</v>
      </c>
      <c r="D41" s="143" t="s">
        <v>334</v>
      </c>
      <c r="E41" s="144">
        <v>50771</v>
      </c>
      <c r="F41" s="143" t="s">
        <v>321</v>
      </c>
      <c r="G41" s="143" t="s">
        <v>335</v>
      </c>
      <c r="H41" s="143" t="s">
        <v>337</v>
      </c>
      <c r="I41" s="164">
        <v>240.48400000000001</v>
      </c>
      <c r="K41" s="165">
        <v>245.697</v>
      </c>
      <c r="L41" s="165">
        <v>248.59100000000001</v>
      </c>
      <c r="O41" s="8"/>
      <c r="P41" s="8"/>
      <c r="Q41" s="8"/>
    </row>
    <row r="42" spans="1:17" s="9" customFormat="1" ht="14.65" customHeight="1">
      <c r="A42" s="8"/>
      <c r="B42" s="30" t="s">
        <v>107</v>
      </c>
      <c r="C42" s="142" t="s">
        <v>36</v>
      </c>
      <c r="D42" s="143" t="s">
        <v>334</v>
      </c>
      <c r="E42" s="144">
        <v>50710</v>
      </c>
      <c r="F42" s="143" t="s">
        <v>321</v>
      </c>
      <c r="G42" s="143" t="s">
        <v>335</v>
      </c>
      <c r="H42" s="143" t="s">
        <v>366</v>
      </c>
      <c r="I42" s="164">
        <v>171.87100000000001</v>
      </c>
      <c r="K42" s="165">
        <v>174.726</v>
      </c>
      <c r="L42" s="165">
        <v>175.947</v>
      </c>
      <c r="O42" s="8"/>
      <c r="P42" s="8"/>
      <c r="Q42" s="8"/>
    </row>
    <row r="43" spans="1:17" s="9" customFormat="1" ht="14.65" customHeight="1">
      <c r="A43" s="8"/>
      <c r="B43" s="30" t="s">
        <v>1158</v>
      </c>
      <c r="C43" s="142" t="s">
        <v>36</v>
      </c>
      <c r="D43" s="143" t="s">
        <v>334</v>
      </c>
      <c r="E43" s="144">
        <v>52413</v>
      </c>
      <c r="F43" s="143" t="s">
        <v>321</v>
      </c>
      <c r="G43" s="143" t="s">
        <v>335</v>
      </c>
      <c r="H43" s="143" t="s">
        <v>367</v>
      </c>
      <c r="I43" s="164">
        <v>545.69799999999998</v>
      </c>
      <c r="K43" s="165">
        <v>556.54999999999995</v>
      </c>
      <c r="L43" s="165">
        <v>562.19600000000003</v>
      </c>
      <c r="O43" s="8"/>
      <c r="P43" s="8"/>
      <c r="Q43" s="8"/>
    </row>
    <row r="44" spans="1:17" s="9" customFormat="1" ht="14.65" customHeight="1">
      <c r="A44" s="8"/>
      <c r="B44" s="30" t="s">
        <v>131</v>
      </c>
      <c r="C44" s="142" t="s">
        <v>36</v>
      </c>
      <c r="D44" s="143" t="s">
        <v>334</v>
      </c>
      <c r="E44" s="144">
        <v>52718</v>
      </c>
      <c r="F44" s="143" t="s">
        <v>321</v>
      </c>
      <c r="G44" s="143" t="s">
        <v>335</v>
      </c>
      <c r="H44" s="143" t="s">
        <v>392</v>
      </c>
      <c r="I44" s="164">
        <v>433.49799999999999</v>
      </c>
      <c r="K44" s="165">
        <v>441.46699999999998</v>
      </c>
      <c r="L44" s="165">
        <v>445.33100000000002</v>
      </c>
      <c r="O44" s="8"/>
      <c r="P44" s="8"/>
      <c r="Q44" s="8"/>
    </row>
    <row r="45" spans="1:17" s="9" customFormat="1" ht="14.65" customHeight="1">
      <c r="A45" s="8"/>
      <c r="B45" s="30" t="s">
        <v>368</v>
      </c>
      <c r="C45" s="142" t="s">
        <v>36</v>
      </c>
      <c r="D45" s="143" t="s">
        <v>369</v>
      </c>
      <c r="E45" s="144">
        <v>51775</v>
      </c>
      <c r="F45" s="143" t="s">
        <v>328</v>
      </c>
      <c r="G45" s="143" t="s">
        <v>328</v>
      </c>
      <c r="H45" s="143" t="s">
        <v>370</v>
      </c>
      <c r="I45" s="164">
        <v>406.326493138655</v>
      </c>
      <c r="K45" s="165">
        <v>406.90100000000001</v>
      </c>
      <c r="L45" s="165">
        <v>400.11799999999999</v>
      </c>
      <c r="O45" s="8"/>
      <c r="P45" s="8"/>
      <c r="Q45" s="8"/>
    </row>
    <row r="46" spans="1:17" s="9" customFormat="1" ht="14.65" customHeight="1">
      <c r="A46" s="8"/>
      <c r="B46" s="30" t="s">
        <v>1159</v>
      </c>
      <c r="C46" s="142" t="s">
        <v>36</v>
      </c>
      <c r="D46" s="143" t="s">
        <v>369</v>
      </c>
      <c r="E46" s="144">
        <v>52413</v>
      </c>
      <c r="F46" s="143" t="s">
        <v>328</v>
      </c>
      <c r="G46" s="143" t="s">
        <v>328</v>
      </c>
      <c r="H46" s="143" t="s">
        <v>717</v>
      </c>
      <c r="I46" s="164">
        <v>397.71024967</v>
      </c>
      <c r="K46" s="165">
        <v>407.27499999999998</v>
      </c>
      <c r="L46" s="165">
        <v>403.24</v>
      </c>
      <c r="O46" s="8"/>
      <c r="P46" s="8"/>
      <c r="Q46" s="8"/>
    </row>
    <row r="47" spans="1:17" s="9" customFormat="1" ht="14.65" customHeight="1">
      <c r="A47" s="8"/>
      <c r="B47" s="30" t="s">
        <v>374</v>
      </c>
      <c r="C47" s="142" t="s">
        <v>36</v>
      </c>
      <c r="D47" s="143" t="s">
        <v>375</v>
      </c>
      <c r="E47" s="144">
        <v>46235</v>
      </c>
      <c r="F47" s="143" t="s">
        <v>328</v>
      </c>
      <c r="G47" s="143" t="s">
        <v>346</v>
      </c>
      <c r="H47" s="143" t="s">
        <v>1058</v>
      </c>
      <c r="I47" s="164">
        <v>593.49599999999998</v>
      </c>
      <c r="K47" s="165">
        <v>623.11199999999997</v>
      </c>
      <c r="L47" s="165">
        <v>679.97299999999996</v>
      </c>
      <c r="O47" s="8"/>
      <c r="P47" s="8"/>
      <c r="Q47" s="8"/>
    </row>
    <row r="48" spans="1:17" s="9" customFormat="1" ht="14.65" customHeight="1">
      <c r="A48" s="8"/>
      <c r="B48" s="30" t="s">
        <v>374</v>
      </c>
      <c r="C48" s="142" t="s">
        <v>36</v>
      </c>
      <c r="D48" s="143" t="s">
        <v>375</v>
      </c>
      <c r="E48" s="144">
        <v>46235</v>
      </c>
      <c r="F48" s="143" t="s">
        <v>328</v>
      </c>
      <c r="G48" s="143" t="s">
        <v>346</v>
      </c>
      <c r="H48" s="143" t="s">
        <v>1058</v>
      </c>
      <c r="I48" s="164">
        <v>261.05500000000001</v>
      </c>
      <c r="K48" s="165">
        <v>261.05500000000001</v>
      </c>
      <c r="L48" s="165">
        <v>291.36599999999999</v>
      </c>
      <c r="O48" s="8"/>
      <c r="P48" s="8"/>
      <c r="Q48" s="8"/>
    </row>
    <row r="49" spans="1:12" s="9" customFormat="1" ht="14.65" customHeight="1">
      <c r="A49" s="8"/>
      <c r="B49" s="30" t="s">
        <v>673</v>
      </c>
      <c r="C49" s="142" t="s">
        <v>36</v>
      </c>
      <c r="D49" s="143" t="s">
        <v>718</v>
      </c>
      <c r="E49" s="144">
        <v>47119</v>
      </c>
      <c r="F49" s="143" t="s">
        <v>719</v>
      </c>
      <c r="G49" s="143" t="s">
        <v>719</v>
      </c>
      <c r="H49" s="143" t="s">
        <v>720</v>
      </c>
      <c r="I49" s="164">
        <v>194.85499999999999</v>
      </c>
      <c r="K49" s="165">
        <v>206.488</v>
      </c>
      <c r="L49" s="165">
        <v>222.673</v>
      </c>
    </row>
    <row r="50" spans="1:12" s="9" customFormat="1" ht="14.65" customHeight="1">
      <c r="A50" s="8"/>
      <c r="B50" s="30" t="s">
        <v>673</v>
      </c>
      <c r="C50" s="142" t="s">
        <v>36</v>
      </c>
      <c r="D50" s="143" t="s">
        <v>721</v>
      </c>
      <c r="E50" s="144" t="s">
        <v>34</v>
      </c>
      <c r="F50" s="143" t="s">
        <v>34</v>
      </c>
      <c r="G50" s="143" t="s">
        <v>34</v>
      </c>
      <c r="H50" s="143" t="s">
        <v>722</v>
      </c>
      <c r="I50" s="164">
        <v>985.55399999999997</v>
      </c>
      <c r="K50" s="165">
        <v>1065.105</v>
      </c>
      <c r="L50" s="165">
        <v>1169.3420000000001</v>
      </c>
    </row>
    <row r="51" spans="1:12" s="9" customFormat="1" ht="14.65" customHeight="1">
      <c r="A51" s="8"/>
      <c r="B51" s="30" t="s">
        <v>1095</v>
      </c>
      <c r="C51" s="142" t="s">
        <v>36</v>
      </c>
      <c r="D51" s="143" t="s">
        <v>725</v>
      </c>
      <c r="E51" s="144">
        <v>45992</v>
      </c>
      <c r="F51" s="144" t="s">
        <v>346</v>
      </c>
      <c r="G51" s="144" t="s">
        <v>346</v>
      </c>
      <c r="H51" s="143" t="s">
        <v>1096</v>
      </c>
      <c r="I51" s="164">
        <v>12.029</v>
      </c>
      <c r="K51" s="165">
        <v>11.5</v>
      </c>
      <c r="L51" s="165">
        <v>11.827999999999999</v>
      </c>
    </row>
    <row r="52" spans="1:12" s="9" customFormat="1" ht="14.65" customHeight="1">
      <c r="A52" s="8"/>
      <c r="B52" s="49" t="s">
        <v>723</v>
      </c>
      <c r="C52" s="55"/>
      <c r="D52" s="55"/>
      <c r="E52" s="55"/>
      <c r="F52" s="55"/>
      <c r="G52" s="55"/>
      <c r="H52" s="55"/>
      <c r="I52" s="225">
        <f>SUM(I11:I51)</f>
        <v>11313.593276058657</v>
      </c>
      <c r="K52" s="225">
        <f>SUM(K11:K51)</f>
        <v>11707.759999999998</v>
      </c>
      <c r="L52" s="225">
        <f>SUM(L11:L51)</f>
        <v>11813.530000000002</v>
      </c>
    </row>
    <row r="53" spans="1:12" s="9" customFormat="1" ht="14.65" customHeight="1">
      <c r="A53" s="8"/>
      <c r="B53" s="30" t="s">
        <v>724</v>
      </c>
      <c r="C53" s="142" t="s">
        <v>36</v>
      </c>
      <c r="D53" s="143" t="s">
        <v>721</v>
      </c>
      <c r="E53" s="144" t="s">
        <v>34</v>
      </c>
      <c r="F53" s="144" t="s">
        <v>34</v>
      </c>
      <c r="G53" s="144" t="s">
        <v>34</v>
      </c>
      <c r="H53" s="9" t="s">
        <v>722</v>
      </c>
      <c r="I53" s="164">
        <v>-985.55399999999997</v>
      </c>
      <c r="K53" s="165">
        <v>-1065.105</v>
      </c>
      <c r="L53" s="165">
        <v>-1169.3420000000001</v>
      </c>
    </row>
    <row r="54" spans="1:12" s="9" customFormat="1" ht="14.65" customHeight="1">
      <c r="A54" s="8"/>
      <c r="B54" s="49" t="s">
        <v>376</v>
      </c>
      <c r="C54" s="55"/>
      <c r="D54" s="55"/>
      <c r="E54" s="55"/>
      <c r="F54" s="55"/>
      <c r="G54" s="55"/>
      <c r="H54" s="55"/>
      <c r="I54" s="38">
        <f>SUM(I52:I53)</f>
        <v>10328.039276058656</v>
      </c>
      <c r="K54" s="38">
        <f>SUM(K52:K53)</f>
        <v>10642.654999999999</v>
      </c>
      <c r="L54" s="38">
        <f>SUM(L52:L53)</f>
        <v>10644.188000000002</v>
      </c>
    </row>
    <row r="55" spans="1:12" s="9" customFormat="1" ht="14.65" customHeight="1">
      <c r="A55" s="8"/>
      <c r="B55" s="30" t="s">
        <v>151</v>
      </c>
      <c r="C55" s="146" t="s">
        <v>36</v>
      </c>
      <c r="D55" s="143" t="s">
        <v>322</v>
      </c>
      <c r="E55" s="144">
        <v>45658</v>
      </c>
      <c r="F55" s="143" t="s">
        <v>321</v>
      </c>
      <c r="G55" s="143" t="s">
        <v>321</v>
      </c>
      <c r="H55" s="143" t="s">
        <v>377</v>
      </c>
      <c r="I55" s="164">
        <v>0</v>
      </c>
      <c r="K55" s="164">
        <v>0</v>
      </c>
      <c r="L55" s="164">
        <v>0.28356000000000003</v>
      </c>
    </row>
    <row r="56" spans="1:12" s="9" customFormat="1" ht="14.65" customHeight="1">
      <c r="A56" s="8"/>
      <c r="B56" s="30" t="s">
        <v>143</v>
      </c>
      <c r="C56" s="145" t="s">
        <v>378</v>
      </c>
      <c r="D56" s="143" t="s">
        <v>327</v>
      </c>
      <c r="E56" s="144">
        <v>49157</v>
      </c>
      <c r="F56" s="143" t="s">
        <v>328</v>
      </c>
      <c r="G56" s="143" t="s">
        <v>356</v>
      </c>
      <c r="H56" s="9" t="s">
        <v>379</v>
      </c>
      <c r="I56" s="164">
        <v>0</v>
      </c>
      <c r="K56" s="164">
        <v>0</v>
      </c>
      <c r="L56" s="164">
        <v>0</v>
      </c>
    </row>
    <row r="57" spans="1:12" s="9" customFormat="1" ht="14.65" customHeight="1">
      <c r="A57" s="8"/>
      <c r="B57" s="30" t="s">
        <v>143</v>
      </c>
      <c r="C57" s="146" t="s">
        <v>36</v>
      </c>
      <c r="D57" s="143" t="s">
        <v>322</v>
      </c>
      <c r="E57" s="144">
        <v>49706</v>
      </c>
      <c r="F57" s="143" t="s">
        <v>321</v>
      </c>
      <c r="G57" s="143" t="s">
        <v>321</v>
      </c>
      <c r="H57" s="9" t="s">
        <v>380</v>
      </c>
      <c r="I57" s="164">
        <v>0</v>
      </c>
      <c r="K57" s="164">
        <v>0</v>
      </c>
      <c r="L57" s="164">
        <v>0</v>
      </c>
    </row>
    <row r="58" spans="1:12" s="9" customFormat="1" ht="14.65" customHeight="1">
      <c r="A58" s="8"/>
      <c r="B58" s="30" t="s">
        <v>143</v>
      </c>
      <c r="C58" s="145" t="s">
        <v>381</v>
      </c>
      <c r="D58" s="143" t="s">
        <v>327</v>
      </c>
      <c r="E58" s="144">
        <v>48183</v>
      </c>
      <c r="F58" s="143" t="s">
        <v>328</v>
      </c>
      <c r="G58" s="143" t="s">
        <v>356</v>
      </c>
      <c r="H58" s="9" t="s">
        <v>382</v>
      </c>
      <c r="I58" s="164">
        <v>0</v>
      </c>
      <c r="K58" s="164">
        <v>0</v>
      </c>
      <c r="L58" s="164">
        <v>0</v>
      </c>
    </row>
    <row r="59" spans="1:12" s="9" customFormat="1" ht="14.65" customHeight="1">
      <c r="A59" s="8"/>
      <c r="B59" s="30" t="s">
        <v>143</v>
      </c>
      <c r="C59" s="146" t="s">
        <v>36</v>
      </c>
      <c r="D59" s="143" t="s">
        <v>334</v>
      </c>
      <c r="E59" s="144">
        <v>50587</v>
      </c>
      <c r="F59" s="143" t="s">
        <v>321</v>
      </c>
      <c r="G59" s="143" t="s">
        <v>335</v>
      </c>
      <c r="H59" s="9" t="s">
        <v>383</v>
      </c>
      <c r="I59" s="164">
        <v>0</v>
      </c>
      <c r="K59" s="164">
        <v>0</v>
      </c>
      <c r="L59" s="164">
        <v>0</v>
      </c>
    </row>
    <row r="60" spans="1:12" s="9" customFormat="1" ht="14.65" customHeight="1">
      <c r="A60" s="8"/>
      <c r="B60" s="30" t="s">
        <v>143</v>
      </c>
      <c r="C60" s="146" t="s">
        <v>36</v>
      </c>
      <c r="D60" s="143" t="s">
        <v>322</v>
      </c>
      <c r="E60" s="144">
        <v>49096</v>
      </c>
      <c r="F60" s="143" t="s">
        <v>321</v>
      </c>
      <c r="G60" s="143" t="s">
        <v>321</v>
      </c>
      <c r="H60" s="9" t="s">
        <v>384</v>
      </c>
      <c r="I60" s="164">
        <v>0</v>
      </c>
      <c r="K60" s="164">
        <v>0</v>
      </c>
      <c r="L60" s="164">
        <v>0</v>
      </c>
    </row>
    <row r="61" spans="1:12" s="9" customFormat="1" ht="14.65" customHeight="1">
      <c r="A61" s="8"/>
      <c r="B61" s="30" t="s">
        <v>385</v>
      </c>
      <c r="C61" s="146" t="s">
        <v>36</v>
      </c>
      <c r="D61" s="143" t="s">
        <v>322</v>
      </c>
      <c r="E61" s="144">
        <v>49096</v>
      </c>
      <c r="F61" s="143" t="s">
        <v>321</v>
      </c>
      <c r="G61" s="143" t="s">
        <v>321</v>
      </c>
      <c r="H61" s="9" t="s">
        <v>386</v>
      </c>
      <c r="I61" s="164">
        <v>0</v>
      </c>
      <c r="K61" s="164">
        <v>0</v>
      </c>
      <c r="L61" s="164">
        <v>0</v>
      </c>
    </row>
    <row r="62" spans="1:12" s="9" customFormat="1" ht="14.65" customHeight="1">
      <c r="A62" s="8"/>
      <c r="B62" s="30" t="s">
        <v>387</v>
      </c>
      <c r="C62" s="145" t="s">
        <v>388</v>
      </c>
      <c r="D62" s="143" t="s">
        <v>327</v>
      </c>
      <c r="E62" s="144">
        <v>48670</v>
      </c>
      <c r="F62" s="143" t="s">
        <v>328</v>
      </c>
      <c r="G62" s="143" t="s">
        <v>356</v>
      </c>
      <c r="H62" s="9" t="s">
        <v>389</v>
      </c>
      <c r="I62" s="164">
        <v>0</v>
      </c>
      <c r="K62" s="164">
        <v>0</v>
      </c>
      <c r="L62" s="164">
        <v>0</v>
      </c>
    </row>
    <row r="63" spans="1:12" s="9" customFormat="1" ht="14.65" customHeight="1">
      <c r="A63" s="8"/>
      <c r="B63" s="30" t="s">
        <v>387</v>
      </c>
      <c r="C63" s="146" t="s">
        <v>36</v>
      </c>
      <c r="D63" s="143" t="s">
        <v>322</v>
      </c>
      <c r="E63" s="144">
        <v>49400</v>
      </c>
      <c r="F63" s="143" t="s">
        <v>321</v>
      </c>
      <c r="G63" s="143" t="s">
        <v>321</v>
      </c>
      <c r="H63" s="9" t="s">
        <v>746</v>
      </c>
      <c r="I63" s="164">
        <v>0</v>
      </c>
      <c r="K63" s="164">
        <v>0</v>
      </c>
      <c r="L63" s="164">
        <v>0</v>
      </c>
    </row>
    <row r="64" spans="1:12" s="9" customFormat="1" ht="14.65" customHeight="1">
      <c r="A64" s="8"/>
      <c r="B64" s="30" t="s">
        <v>131</v>
      </c>
      <c r="C64" s="145" t="s">
        <v>390</v>
      </c>
      <c r="D64" s="143" t="s">
        <v>327</v>
      </c>
      <c r="E64" s="144">
        <v>45231</v>
      </c>
      <c r="F64" s="147" t="s">
        <v>391</v>
      </c>
      <c r="G64" s="147" t="s">
        <v>391</v>
      </c>
      <c r="H64" s="9" t="s">
        <v>340</v>
      </c>
      <c r="I64" s="164">
        <v>0</v>
      </c>
      <c r="K64" s="164">
        <v>0</v>
      </c>
      <c r="L64" s="164">
        <v>0</v>
      </c>
    </row>
    <row r="65" spans="1:33 16348:16348" s="9" customFormat="1" ht="14.65" customHeight="1">
      <c r="A65" s="8"/>
      <c r="B65" s="30" t="s">
        <v>131</v>
      </c>
      <c r="C65" s="146" t="s">
        <v>36</v>
      </c>
      <c r="D65" s="143" t="s">
        <v>334</v>
      </c>
      <c r="E65" s="144">
        <v>52718</v>
      </c>
      <c r="F65" s="143" t="s">
        <v>321</v>
      </c>
      <c r="G65" s="143" t="s">
        <v>335</v>
      </c>
      <c r="H65" s="9" t="s">
        <v>392</v>
      </c>
      <c r="I65" s="164">
        <v>0</v>
      </c>
      <c r="K65" s="164">
        <v>0</v>
      </c>
      <c r="L65" s="164">
        <v>0</v>
      </c>
    </row>
    <row r="66" spans="1:33 16348:16348" s="9" customFormat="1" ht="14.65" customHeight="1">
      <c r="A66" s="8"/>
      <c r="B66" s="49" t="s">
        <v>393</v>
      </c>
      <c r="C66" s="55"/>
      <c r="D66" s="55"/>
      <c r="E66" s="55"/>
      <c r="F66" s="55"/>
      <c r="G66" s="55"/>
      <c r="H66" s="55"/>
      <c r="I66" s="38">
        <f>SUM(I54:I65)</f>
        <v>10328.039276058656</v>
      </c>
      <c r="K66" s="38">
        <f>SUM(K54:K65)</f>
        <v>10642.654999999999</v>
      </c>
      <c r="L66" s="38">
        <f>SUM(L54:L65)</f>
        <v>10644.471560000002</v>
      </c>
    </row>
    <row r="67" spans="1:33 16348:16348" s="9" customFormat="1" ht="14.65" customHeight="1">
      <c r="A67" s="8"/>
      <c r="B67" s="132"/>
      <c r="C67" s="134"/>
      <c r="D67" s="134"/>
      <c r="E67" s="134"/>
      <c r="F67" s="134"/>
      <c r="G67" s="134"/>
      <c r="H67" s="134"/>
      <c r="I67" s="134"/>
      <c r="K67" s="134"/>
      <c r="L67" s="134"/>
    </row>
    <row r="68" spans="1:33 16348:16348" s="9" customFormat="1" ht="14.65" customHeight="1">
      <c r="A68" s="8"/>
      <c r="B68" s="138" t="s">
        <v>38</v>
      </c>
      <c r="C68" s="134"/>
      <c r="D68" s="134"/>
      <c r="E68" s="134"/>
      <c r="F68" s="134"/>
      <c r="G68" s="134"/>
      <c r="H68" s="134"/>
      <c r="I68" s="134"/>
      <c r="K68" s="134"/>
      <c r="L68" s="134"/>
    </row>
    <row r="69" spans="1:33 16348:16348" s="9" customFormat="1" ht="14.65" customHeight="1">
      <c r="A69" s="8"/>
      <c r="B69" s="138" t="s">
        <v>394</v>
      </c>
      <c r="C69" s="44"/>
      <c r="D69" s="44"/>
      <c r="E69" s="44"/>
      <c r="F69" s="44"/>
      <c r="G69" s="44"/>
      <c r="H69" s="44"/>
      <c r="I69" s="44"/>
      <c r="K69" s="44"/>
      <c r="L69" s="44"/>
    </row>
    <row r="70" spans="1:33 16348:16348" s="9" customFormat="1" ht="14.65" customHeight="1">
      <c r="A70" s="8"/>
      <c r="B70" s="30"/>
      <c r="C70" s="44"/>
      <c r="D70" s="44"/>
      <c r="E70" s="44"/>
      <c r="F70" s="44"/>
      <c r="G70" s="44"/>
      <c r="H70" s="44"/>
      <c r="I70" s="44"/>
      <c r="K70" s="44"/>
      <c r="L70" s="44"/>
    </row>
    <row r="71" spans="1:33 16348:16348" s="9" customFormat="1" ht="14.65" customHeight="1">
      <c r="A71" s="8"/>
      <c r="B71" s="135" t="s">
        <v>395</v>
      </c>
      <c r="C71" s="44"/>
      <c r="D71" s="44"/>
      <c r="E71" s="44"/>
      <c r="F71" s="44"/>
      <c r="G71" s="44"/>
      <c r="H71" s="44"/>
      <c r="I71" s="44"/>
      <c r="K71" s="44"/>
      <c r="L71" s="44"/>
    </row>
    <row r="72" spans="1:33 16348:16348" s="9" customFormat="1" ht="14.65" customHeight="1">
      <c r="A72" s="8"/>
      <c r="B72" s="30"/>
      <c r="C72" s="44"/>
      <c r="D72" s="44"/>
      <c r="E72" s="44"/>
      <c r="F72" s="44"/>
      <c r="G72" s="44"/>
      <c r="H72" s="44"/>
      <c r="I72" s="44"/>
      <c r="K72" s="44"/>
      <c r="L72" s="44"/>
    </row>
    <row r="73" spans="1:33 16348:16348" s="9" customFormat="1" ht="15.75">
      <c r="A73" s="8"/>
      <c r="B73" s="5" t="s">
        <v>396</v>
      </c>
      <c r="C73" s="74" t="s">
        <v>397</v>
      </c>
      <c r="D73" s="74" t="s">
        <v>398</v>
      </c>
      <c r="E73" s="74" t="s">
        <v>399</v>
      </c>
      <c r="F73" s="74" t="s">
        <v>400</v>
      </c>
      <c r="G73" s="74" t="s">
        <v>401</v>
      </c>
      <c r="H73" s="74" t="s">
        <v>402</v>
      </c>
      <c r="I73" s="74" t="s">
        <v>403</v>
      </c>
      <c r="J73" s="74" t="s">
        <v>404</v>
      </c>
      <c r="K73" s="74" t="s">
        <v>405</v>
      </c>
      <c r="L73" s="74" t="s">
        <v>406</v>
      </c>
      <c r="M73" s="74" t="s">
        <v>407</v>
      </c>
      <c r="N73" s="74" t="s">
        <v>408</v>
      </c>
      <c r="O73" s="74" t="s">
        <v>409</v>
      </c>
      <c r="P73" s="74" t="s">
        <v>410</v>
      </c>
      <c r="Q73" s="74" t="s">
        <v>411</v>
      </c>
      <c r="R73" s="74" t="s">
        <v>412</v>
      </c>
      <c r="S73" s="74" t="s">
        <v>413</v>
      </c>
      <c r="T73" s="74" t="s">
        <v>414</v>
      </c>
      <c r="U73" s="74" t="s">
        <v>415</v>
      </c>
      <c r="V73" s="74" t="s">
        <v>416</v>
      </c>
      <c r="W73" s="74" t="s">
        <v>417</v>
      </c>
      <c r="X73" s="74" t="s">
        <v>418</v>
      </c>
      <c r="Y73" s="74" t="s">
        <v>419</v>
      </c>
      <c r="Z73" s="74" t="s">
        <v>420</v>
      </c>
      <c r="AA73" s="74" t="s">
        <v>175</v>
      </c>
      <c r="AB73" s="74" t="s">
        <v>726</v>
      </c>
      <c r="AC73" s="74" t="s">
        <v>743</v>
      </c>
      <c r="AD73" s="74" t="s">
        <v>750</v>
      </c>
      <c r="AE73" s="74" t="s">
        <v>1093</v>
      </c>
      <c r="AF73" s="74" t="s">
        <v>1144</v>
      </c>
      <c r="AG73" s="74" t="s">
        <v>1145</v>
      </c>
    </row>
    <row r="74" spans="1:33 16348:16348" s="9" customFormat="1" ht="14.65" customHeight="1">
      <c r="A74" s="8"/>
      <c r="B74" s="30" t="s">
        <v>421</v>
      </c>
      <c r="C74" s="148">
        <v>9.2999999999999999E-2</v>
      </c>
      <c r="D74" s="148">
        <v>9.4399999999999998E-2</v>
      </c>
      <c r="E74" s="148">
        <v>9.6699999999999994E-2</v>
      </c>
      <c r="F74" s="148">
        <v>9.35E-2</v>
      </c>
      <c r="G74" s="148">
        <v>9.2999999999999999E-2</v>
      </c>
      <c r="H74" s="148">
        <v>8.6900000000000005E-2</v>
      </c>
      <c r="I74" s="148">
        <v>8.9700000000000002E-2</v>
      </c>
      <c r="J74" s="148">
        <v>8.8599999999999998E-2</v>
      </c>
      <c r="K74" s="148">
        <v>8.3699999999999997E-2</v>
      </c>
      <c r="L74" s="148">
        <v>7.7799999999999994E-2</v>
      </c>
      <c r="M74" s="148">
        <v>7.7499999999999999E-2</v>
      </c>
      <c r="N74" s="148">
        <v>7.7700000000000005E-2</v>
      </c>
      <c r="O74" s="148">
        <v>7.85E-2</v>
      </c>
      <c r="P74" s="148">
        <v>7.7600000000000002E-2</v>
      </c>
      <c r="Q74" s="148">
        <v>7.6899999999999996E-2</v>
      </c>
      <c r="R74" s="148">
        <v>8.2600000000000007E-2</v>
      </c>
      <c r="S74" s="148">
        <v>8.6599999999999996E-2</v>
      </c>
      <c r="T74" s="148">
        <v>9.5100000000000004E-2</v>
      </c>
      <c r="U74" s="148">
        <v>0.1003</v>
      </c>
      <c r="V74" s="148">
        <v>9.7199999999999995E-2</v>
      </c>
      <c r="W74" s="148">
        <v>0.10680000000000001</v>
      </c>
      <c r="X74" s="148">
        <v>0.10340000000000001</v>
      </c>
      <c r="Y74" s="148">
        <v>0.1007</v>
      </c>
      <c r="Z74" s="148">
        <v>9.0800000000000006E-2</v>
      </c>
      <c r="AA74" s="148">
        <v>8.7499999999999994E-2</v>
      </c>
      <c r="AB74" s="148">
        <v>8.77E-2</v>
      </c>
      <c r="AC74" s="148">
        <v>8.8400000000000006E-2</v>
      </c>
      <c r="AD74" s="148">
        <v>8.7499999999999994E-2</v>
      </c>
      <c r="AE74" s="148">
        <v>9.4700000000000006E-2</v>
      </c>
      <c r="AF74" s="128">
        <v>0.1012</v>
      </c>
      <c r="AG74" s="128">
        <v>9.8633331060409557E-2</v>
      </c>
    </row>
    <row r="75" spans="1:33 16348:16348" s="9" customFormat="1" ht="14.65" customHeight="1">
      <c r="A75" s="8"/>
      <c r="B75" s="31" t="s">
        <v>422</v>
      </c>
      <c r="C75" s="163">
        <v>8.8000000000000007</v>
      </c>
      <c r="D75" s="163">
        <v>7.8</v>
      </c>
      <c r="E75" s="163">
        <v>8.1</v>
      </c>
      <c r="F75" s="163">
        <v>7.5</v>
      </c>
      <c r="G75" s="163">
        <v>7.7</v>
      </c>
      <c r="H75" s="163">
        <v>7.7</v>
      </c>
      <c r="I75" s="163">
        <v>7.8</v>
      </c>
      <c r="J75" s="163">
        <v>7.6</v>
      </c>
      <c r="K75" s="163">
        <v>7.4</v>
      </c>
      <c r="L75" s="163">
        <v>7.6</v>
      </c>
      <c r="M75" s="163">
        <v>7.5</v>
      </c>
      <c r="N75" s="163">
        <v>7.3</v>
      </c>
      <c r="O75" s="163">
        <v>6.8</v>
      </c>
      <c r="P75" s="163">
        <v>6.7</v>
      </c>
      <c r="Q75" s="163">
        <v>6.4</v>
      </c>
      <c r="R75" s="163">
        <v>6.3</v>
      </c>
      <c r="S75" s="163">
        <v>5.9</v>
      </c>
      <c r="T75" s="163">
        <v>5.6</v>
      </c>
      <c r="U75" s="163">
        <v>5.0999999999999996</v>
      </c>
      <c r="V75" s="163">
        <v>4.5999999999999996</v>
      </c>
      <c r="W75" s="163">
        <v>4.7</v>
      </c>
      <c r="X75" s="163">
        <v>4.7</v>
      </c>
      <c r="Y75" s="163">
        <v>4.3</v>
      </c>
      <c r="Z75" s="163">
        <v>4</v>
      </c>
      <c r="AA75" s="163">
        <v>3.9</v>
      </c>
      <c r="AB75" s="163">
        <v>5.3</v>
      </c>
      <c r="AC75" s="163">
        <v>5.2</v>
      </c>
      <c r="AD75" s="163">
        <v>5.0999999999999996</v>
      </c>
      <c r="AE75" s="163">
        <v>4.9000000000000004</v>
      </c>
      <c r="AF75" s="163">
        <v>5.05</v>
      </c>
      <c r="AG75" s="163">
        <v>5.0014286227086329</v>
      </c>
    </row>
    <row r="76" spans="1:33 16348:16348" s="9" customFormat="1" ht="14.65" customHeight="1">
      <c r="A76" s="8"/>
      <c r="B76" s="8"/>
      <c r="D76" s="52"/>
      <c r="E76" s="52"/>
      <c r="F76" s="52"/>
      <c r="G76" s="52"/>
      <c r="I76" s="52"/>
      <c r="J76" s="52"/>
      <c r="XDT76" s="52"/>
    </row>
    <row r="77" spans="1:33 16348:16348" s="9" customFormat="1" ht="14.65" customHeight="1">
      <c r="A77" s="8"/>
      <c r="B77" s="135" t="s">
        <v>765</v>
      </c>
      <c r="C77" s="136">
        <f>Summary!$B$7</f>
        <v>45838</v>
      </c>
      <c r="D77" s="162"/>
      <c r="E77" s="162"/>
      <c r="F77" s="51"/>
      <c r="G77" s="51"/>
    </row>
    <row r="78" spans="1:33 16348:16348" s="9" customFormat="1" ht="14.65" customHeight="1">
      <c r="A78" s="8"/>
      <c r="B78" s="8"/>
      <c r="D78" s="51"/>
      <c r="E78" s="51"/>
      <c r="F78" s="51"/>
      <c r="G78" s="51"/>
    </row>
    <row r="79" spans="1:33 16348:16348" s="9" customFormat="1" ht="47.25">
      <c r="A79" s="8"/>
      <c r="B79" s="160" t="s">
        <v>179</v>
      </c>
      <c r="C79" s="161" t="s">
        <v>423</v>
      </c>
      <c r="D79" s="161" t="s">
        <v>424</v>
      </c>
      <c r="E79" s="161" t="s">
        <v>1188</v>
      </c>
      <c r="F79" s="51"/>
      <c r="G79" s="51"/>
    </row>
    <row r="80" spans="1:33 16348:16348" s="9" customFormat="1" ht="14.65" customHeight="1">
      <c r="A80" s="8"/>
      <c r="B80" s="159">
        <v>2025</v>
      </c>
      <c r="C80" s="166">
        <v>598.39006661325129</v>
      </c>
      <c r="D80" s="166">
        <v>232.30199999999999</v>
      </c>
      <c r="E80" s="166">
        <f t="shared" ref="E80:E99" si="0">SUM(C80:D80)</f>
        <v>830.69206661325131</v>
      </c>
      <c r="F80" s="51"/>
      <c r="G80" s="51"/>
    </row>
    <row r="81" spans="1:7" s="9" customFormat="1" ht="14.65" customHeight="1">
      <c r="A81" s="8"/>
      <c r="B81" s="159">
        <v>2026</v>
      </c>
      <c r="C81" s="166">
        <v>1577.6484668086466</v>
      </c>
      <c r="D81" s="166">
        <v>97.378</v>
      </c>
      <c r="E81" s="166">
        <f t="shared" si="0"/>
        <v>1675.0264668086465</v>
      </c>
      <c r="F81" s="51"/>
      <c r="G81" s="51"/>
    </row>
    <row r="82" spans="1:7" s="9" customFormat="1" ht="14.65" customHeight="1">
      <c r="A82" s="8"/>
      <c r="B82" s="159">
        <v>2027</v>
      </c>
      <c r="C82" s="166">
        <v>820.40592895370605</v>
      </c>
      <c r="D82" s="166">
        <v>98.393999622170071</v>
      </c>
      <c r="E82" s="166">
        <f t="shared" si="0"/>
        <v>918.79992857587615</v>
      </c>
      <c r="F82" s="51"/>
      <c r="G82" s="51"/>
    </row>
    <row r="83" spans="1:7" s="9" customFormat="1" ht="14.65" customHeight="1">
      <c r="A83" s="8"/>
      <c r="B83" s="159">
        <v>2028</v>
      </c>
      <c r="C83" s="166">
        <v>841.05539015314218</v>
      </c>
      <c r="D83" s="166">
        <v>94.735289563156599</v>
      </c>
      <c r="E83" s="166">
        <f t="shared" si="0"/>
        <v>935.79067971629877</v>
      </c>
      <c r="F83" s="51"/>
      <c r="G83" s="51"/>
    </row>
    <row r="84" spans="1:7" s="9" customFormat="1" ht="14.65" customHeight="1">
      <c r="A84" s="8"/>
      <c r="B84" s="159">
        <v>2029</v>
      </c>
      <c r="C84" s="166">
        <v>1359.6544735190826</v>
      </c>
      <c r="D84" s="166">
        <v>33.682970719818684</v>
      </c>
      <c r="E84" s="166">
        <f t="shared" si="0"/>
        <v>1393.3374442389013</v>
      </c>
      <c r="F84" s="51"/>
      <c r="G84" s="51"/>
    </row>
    <row r="85" spans="1:7" s="9" customFormat="1" ht="14.65" customHeight="1">
      <c r="A85" s="8"/>
      <c r="B85" s="159">
        <v>2030</v>
      </c>
      <c r="C85" s="166">
        <v>679.43049396507422</v>
      </c>
      <c r="D85" s="166">
        <v>19.190626122518093</v>
      </c>
      <c r="E85" s="166">
        <f t="shared" si="0"/>
        <v>698.62112008759232</v>
      </c>
      <c r="F85" s="51"/>
      <c r="G85" s="51"/>
    </row>
    <row r="86" spans="1:7" s="9" customFormat="1" ht="14.65" customHeight="1">
      <c r="A86" s="8"/>
      <c r="B86" s="159">
        <v>2031</v>
      </c>
      <c r="C86" s="166">
        <v>885.7932525427542</v>
      </c>
      <c r="D86" s="166">
        <v>11.879744104804967</v>
      </c>
      <c r="E86" s="166">
        <f t="shared" si="0"/>
        <v>897.67299664755922</v>
      </c>
      <c r="F86" s="51"/>
      <c r="G86" s="51"/>
    </row>
    <row r="87" spans="1:7" s="9" customFormat="1" ht="14.65" customHeight="1">
      <c r="A87" s="8"/>
      <c r="B87" s="159">
        <v>2032</v>
      </c>
      <c r="C87" s="166">
        <v>478.13273648676727</v>
      </c>
      <c r="D87" s="166">
        <v>13.175452387570022</v>
      </c>
      <c r="E87" s="166">
        <f t="shared" si="0"/>
        <v>491.3081888743373</v>
      </c>
      <c r="F87" s="51"/>
      <c r="G87" s="51"/>
    </row>
    <row r="88" spans="1:7" s="9" customFormat="1" ht="14.65" customHeight="1">
      <c r="A88" s="8"/>
      <c r="B88" s="159">
        <v>2033</v>
      </c>
      <c r="C88" s="166">
        <v>1390.4295458555375</v>
      </c>
      <c r="D88" s="166">
        <v>124.76224638867234</v>
      </c>
      <c r="E88" s="166">
        <f t="shared" si="0"/>
        <v>1515.1917922442099</v>
      </c>
    </row>
    <row r="89" spans="1:7" s="9" customFormat="1" ht="14.65" customHeight="1">
      <c r="A89" s="8"/>
      <c r="B89" s="159">
        <v>2034</v>
      </c>
      <c r="C89" s="166">
        <v>372.48615852635299</v>
      </c>
      <c r="D89" s="166">
        <v>8.318679920496562</v>
      </c>
      <c r="E89" s="166">
        <f t="shared" si="0"/>
        <v>380.80483844684954</v>
      </c>
      <c r="F89" s="51"/>
      <c r="G89" s="51"/>
    </row>
    <row r="90" spans="1:7" s="9" customFormat="1" ht="14.65" customHeight="1">
      <c r="A90" s="8"/>
      <c r="B90" s="159">
        <v>2035</v>
      </c>
      <c r="C90" s="166">
        <v>289.10691376989479</v>
      </c>
      <c r="D90" s="166">
        <v>10.022338993898245</v>
      </c>
      <c r="E90" s="166">
        <f t="shared" si="0"/>
        <v>299.12925276379303</v>
      </c>
    </row>
    <row r="91" spans="1:7" s="9" customFormat="1" ht="14.65" customHeight="1">
      <c r="A91" s="8"/>
      <c r="B91" s="159">
        <v>2036</v>
      </c>
      <c r="C91" s="166">
        <v>218.80140964700055</v>
      </c>
      <c r="D91" s="166">
        <v>9.05585883913988</v>
      </c>
      <c r="E91" s="166">
        <f t="shared" si="0"/>
        <v>227.85726848614044</v>
      </c>
    </row>
    <row r="92" spans="1:7" s="9" customFormat="1" ht="14.65" customHeight="1">
      <c r="A92" s="8"/>
      <c r="B92" s="159">
        <v>2037</v>
      </c>
      <c r="C92" s="166">
        <v>229.77234623741703</v>
      </c>
      <c r="D92" s="166">
        <v>9.7193988412519587</v>
      </c>
      <c r="E92" s="166">
        <f t="shared" si="0"/>
        <v>239.491745078669</v>
      </c>
    </row>
    <row r="93" spans="1:7" s="9" customFormat="1" ht="14.65" customHeight="1">
      <c r="A93" s="8"/>
      <c r="B93" s="159">
        <v>2038</v>
      </c>
      <c r="C93" s="166">
        <v>213.93702031999993</v>
      </c>
      <c r="D93" s="166">
        <v>9.1805256045021366</v>
      </c>
      <c r="E93" s="166">
        <f t="shared" si="0"/>
        <v>223.11754592450205</v>
      </c>
    </row>
    <row r="94" spans="1:7" s="9" customFormat="1" ht="14.65" customHeight="1">
      <c r="A94" s="8"/>
      <c r="B94" s="159">
        <v>2039</v>
      </c>
      <c r="C94" s="166">
        <v>149.24992831999992</v>
      </c>
      <c r="D94" s="166">
        <v>6.2483650200327085</v>
      </c>
      <c r="E94" s="166">
        <f t="shared" si="0"/>
        <v>155.49829334003263</v>
      </c>
    </row>
    <row r="95" spans="1:7" s="9" customFormat="1" ht="14.65" customHeight="1">
      <c r="A95" s="8"/>
      <c r="B95" s="159">
        <v>2040</v>
      </c>
      <c r="C95" s="166">
        <v>149.30600532999995</v>
      </c>
      <c r="D95" s="166">
        <v>6.1911927814889554</v>
      </c>
      <c r="E95" s="166">
        <f t="shared" si="0"/>
        <v>155.4971981114889</v>
      </c>
    </row>
    <row r="96" spans="1:7" s="9" customFormat="1" ht="14.65" customHeight="1">
      <c r="A96" s="8"/>
      <c r="B96" s="159">
        <v>2041</v>
      </c>
      <c r="C96" s="166">
        <v>125.82671383000007</v>
      </c>
      <c r="D96" s="166">
        <v>4.61826099312613</v>
      </c>
      <c r="E96" s="166">
        <f t="shared" si="0"/>
        <v>130.44497482312622</v>
      </c>
    </row>
    <row r="97" spans="1:6" s="9" customFormat="1" ht="14.65" customHeight="1">
      <c r="A97" s="8"/>
      <c r="B97" s="159">
        <v>2042</v>
      </c>
      <c r="C97" s="166">
        <v>75.664284819999963</v>
      </c>
      <c r="D97" s="166">
        <v>2.8603335056647778</v>
      </c>
      <c r="E97" s="166">
        <f t="shared" si="0"/>
        <v>78.524618325664747</v>
      </c>
    </row>
    <row r="98" spans="1:6" s="9" customFormat="1" ht="14.65" customHeight="1">
      <c r="A98" s="8"/>
      <c r="B98" s="159">
        <v>2043</v>
      </c>
      <c r="C98" s="166">
        <v>54.393227459999984</v>
      </c>
      <c r="D98" s="166">
        <v>2.860612626281553</v>
      </c>
      <c r="E98" s="166">
        <f t="shared" si="0"/>
        <v>57.253840086281535</v>
      </c>
    </row>
    <row r="99" spans="1:6" s="9" customFormat="1" ht="14.65" customHeight="1">
      <c r="A99" s="8"/>
      <c r="B99" s="159">
        <v>2044</v>
      </c>
      <c r="C99" s="166">
        <v>8.341026059999999</v>
      </c>
      <c r="D99" s="166">
        <v>1.1919908054358543</v>
      </c>
      <c r="E99" s="166">
        <f t="shared" si="0"/>
        <v>9.5330168654358527</v>
      </c>
    </row>
    <row r="100" spans="1:6" s="9" customFormat="1" ht="14.65" customHeight="1">
      <c r="A100" s="8"/>
      <c r="B100" s="158" t="s">
        <v>37</v>
      </c>
      <c r="C100" s="167">
        <f>SUM(C80:C99)</f>
        <v>10517.825389218626</v>
      </c>
      <c r="D100" s="167">
        <f>SUM(D80:D99)</f>
        <v>795.76788684002963</v>
      </c>
      <c r="E100" s="167">
        <f>SUM(E80:E99)</f>
        <v>11313.593276058657</v>
      </c>
    </row>
    <row r="101" spans="1:6" s="9" customFormat="1" ht="14.65" customHeight="1">
      <c r="A101" s="8"/>
      <c r="B101" s="1"/>
      <c r="C101" s="1"/>
      <c r="D101" s="1"/>
      <c r="E101" s="1"/>
    </row>
    <row r="102" spans="1:6" s="9" customFormat="1" ht="14.65" customHeight="1">
      <c r="A102" s="8"/>
      <c r="B102" s="1" t="s">
        <v>38</v>
      </c>
      <c r="C102" s="2"/>
      <c r="D102" s="2"/>
      <c r="E102" s="2"/>
    </row>
    <row r="103" spans="1:6" ht="14.65" customHeight="1">
      <c r="B103" s="1" t="s">
        <v>727</v>
      </c>
    </row>
    <row r="105" spans="1:6" ht="47.25">
      <c r="B105" s="160" t="s">
        <v>179</v>
      </c>
      <c r="C105" s="161" t="s">
        <v>425</v>
      </c>
      <c r="D105" s="161" t="s">
        <v>766</v>
      </c>
      <c r="E105" s="161" t="s">
        <v>747</v>
      </c>
    </row>
    <row r="106" spans="1:6" ht="14.65" customHeight="1">
      <c r="B106" s="159">
        <v>2025</v>
      </c>
      <c r="C106" s="227">
        <v>598.39006661325129</v>
      </c>
      <c r="D106" s="198">
        <v>436.40600000000001</v>
      </c>
      <c r="E106" s="198"/>
    </row>
    <row r="107" spans="1:6" ht="15.75">
      <c r="B107" s="159">
        <v>2026</v>
      </c>
      <c r="C107" s="227">
        <v>1577.6484668086466</v>
      </c>
      <c r="D107" s="227"/>
      <c r="E107" s="198">
        <v>854.55099999999993</v>
      </c>
    </row>
    <row r="108" spans="1:6" ht="14.65" customHeight="1">
      <c r="B108" s="159">
        <v>2027</v>
      </c>
      <c r="C108" s="227">
        <v>820.40592895370605</v>
      </c>
      <c r="D108" s="198"/>
      <c r="E108" s="198"/>
      <c r="F108" s="198"/>
    </row>
    <row r="109" spans="1:6" ht="14.65" customHeight="1">
      <c r="B109" s="159">
        <v>2028</v>
      </c>
      <c r="C109" s="227">
        <v>841.05539015314218</v>
      </c>
      <c r="D109" s="198"/>
      <c r="E109" s="198"/>
    </row>
    <row r="110" spans="1:6" ht="14.65" customHeight="1">
      <c r="B110" s="159">
        <v>2029</v>
      </c>
      <c r="C110" s="227">
        <v>1359.6544735190826</v>
      </c>
      <c r="D110" s="198"/>
      <c r="E110" s="198"/>
    </row>
    <row r="111" spans="1:6" ht="14.65" customHeight="1">
      <c r="B111" s="159">
        <v>2030</v>
      </c>
      <c r="C111" s="227">
        <v>679.43049396507422</v>
      </c>
      <c r="D111" s="198"/>
      <c r="E111" s="198"/>
    </row>
    <row r="112" spans="1:6" ht="14.65" customHeight="1">
      <c r="B112" s="159">
        <v>2031</v>
      </c>
      <c r="C112" s="227">
        <v>885.7932525427542</v>
      </c>
      <c r="D112" s="198"/>
      <c r="E112" s="198"/>
    </row>
    <row r="113" spans="2:5" ht="14.65" customHeight="1">
      <c r="B113" s="159">
        <v>2032</v>
      </c>
      <c r="C113" s="227">
        <v>478.13273648676727</v>
      </c>
      <c r="D113" s="198"/>
      <c r="E113" s="198"/>
    </row>
    <row r="114" spans="2:5" ht="14.65" customHeight="1">
      <c r="B114" s="159">
        <v>2033</v>
      </c>
      <c r="C114" s="227">
        <v>1390.4295458555375</v>
      </c>
      <c r="D114" s="198"/>
      <c r="E114" s="198"/>
    </row>
    <row r="115" spans="2:5" ht="14.65" customHeight="1">
      <c r="B115" s="159">
        <v>2034</v>
      </c>
      <c r="C115" s="227">
        <v>372.48615852635299</v>
      </c>
      <c r="D115" s="198"/>
      <c r="E115" s="198"/>
    </row>
    <row r="116" spans="2:5" ht="14.65" customHeight="1">
      <c r="B116" s="159">
        <v>2035</v>
      </c>
      <c r="C116" s="227">
        <v>289.10691376989479</v>
      </c>
      <c r="D116" s="198"/>
      <c r="E116" s="198"/>
    </row>
    <row r="117" spans="2:5" ht="14.65" customHeight="1">
      <c r="B117" s="159">
        <v>2036</v>
      </c>
      <c r="C117" s="227">
        <v>218.80140964700055</v>
      </c>
      <c r="D117" s="198"/>
      <c r="E117" s="198"/>
    </row>
    <row r="118" spans="2:5" ht="14.65" customHeight="1">
      <c r="B118" s="159">
        <v>2037</v>
      </c>
      <c r="C118" s="227">
        <v>229.77234623741703</v>
      </c>
      <c r="D118" s="198"/>
      <c r="E118" s="198"/>
    </row>
    <row r="119" spans="2:5" ht="14.65" customHeight="1">
      <c r="B119" s="159">
        <v>2038</v>
      </c>
      <c r="C119" s="227">
        <v>213.93702031999993</v>
      </c>
      <c r="D119" s="198"/>
      <c r="E119" s="198"/>
    </row>
    <row r="120" spans="2:5" ht="14.65" customHeight="1">
      <c r="B120" s="159">
        <v>2039</v>
      </c>
      <c r="C120" s="227">
        <v>149.24992831999992</v>
      </c>
      <c r="D120" s="198"/>
      <c r="E120" s="198"/>
    </row>
    <row r="121" spans="2:5" ht="14.65" customHeight="1">
      <c r="B121" s="159">
        <v>2040</v>
      </c>
      <c r="C121" s="227">
        <v>149.30600532999995</v>
      </c>
      <c r="D121" s="198"/>
      <c r="E121" s="198"/>
    </row>
    <row r="122" spans="2:5" ht="14.65" customHeight="1">
      <c r="B122" s="159">
        <v>2041</v>
      </c>
      <c r="C122" s="227">
        <v>125.82671383000007</v>
      </c>
      <c r="D122" s="198"/>
      <c r="E122" s="198"/>
    </row>
    <row r="123" spans="2:5" ht="14.65" customHeight="1">
      <c r="B123" s="159">
        <v>2042</v>
      </c>
      <c r="C123" s="227">
        <v>75.664284819999963</v>
      </c>
      <c r="D123" s="198"/>
      <c r="E123" s="198"/>
    </row>
    <row r="124" spans="2:5" ht="14.65" customHeight="1">
      <c r="B124" s="159">
        <v>2043</v>
      </c>
      <c r="C124" s="227">
        <v>54.393227459999984</v>
      </c>
      <c r="D124" s="198"/>
      <c r="E124" s="198"/>
    </row>
    <row r="125" spans="2:5" ht="14.65" customHeight="1">
      <c r="B125" s="159">
        <v>2044</v>
      </c>
      <c r="C125" s="227">
        <v>8.341026059999999</v>
      </c>
      <c r="D125" s="198"/>
      <c r="E125" s="198"/>
    </row>
    <row r="126" spans="2:5" ht="14.65" customHeight="1">
      <c r="B126" s="158" t="s">
        <v>37</v>
      </c>
      <c r="C126" s="228">
        <f>SUM(C106:C125)</f>
        <v>10517.825389218626</v>
      </c>
      <c r="D126" s="228">
        <f>SUM(D106:D125)</f>
        <v>436.40600000000001</v>
      </c>
      <c r="E126" s="228">
        <f>SUM(E106:E125)</f>
        <v>854.55099999999993</v>
      </c>
    </row>
    <row r="128" spans="2:5" ht="14.65" customHeight="1">
      <c r="B128" s="1" t="s">
        <v>38</v>
      </c>
    </row>
    <row r="129" spans="2:5" ht="14.65" customHeight="1">
      <c r="B129" s="1" t="s">
        <v>767</v>
      </c>
    </row>
    <row r="131" spans="2:5" ht="47.25">
      <c r="B131" s="160" t="s">
        <v>179</v>
      </c>
      <c r="C131" s="161" t="s">
        <v>425</v>
      </c>
      <c r="D131" s="161" t="s">
        <v>766</v>
      </c>
      <c r="E131" s="161" t="s">
        <v>747</v>
      </c>
    </row>
    <row r="132" spans="2:5" ht="15.75">
      <c r="B132" s="159">
        <v>2025</v>
      </c>
      <c r="C132" s="227">
        <v>598.39006661325129</v>
      </c>
      <c r="D132" s="198">
        <v>436.40600000000001</v>
      </c>
      <c r="E132" s="198"/>
    </row>
    <row r="133" spans="2:5" ht="14.65" customHeight="1">
      <c r="B133" s="159">
        <v>2026</v>
      </c>
      <c r="C133" s="227">
        <v>1577.6484668086466</v>
      </c>
      <c r="D133" s="227"/>
      <c r="E133" s="198">
        <v>854.55099999999993</v>
      </c>
    </row>
    <row r="134" spans="2:5" ht="14.65" customHeight="1">
      <c r="B134" s="159">
        <v>2027</v>
      </c>
      <c r="C134" s="227">
        <v>820.40592895370605</v>
      </c>
      <c r="D134" s="198"/>
      <c r="E134" s="198"/>
    </row>
    <row r="135" spans="2:5" ht="14.65" customHeight="1">
      <c r="B135" s="159">
        <v>2028</v>
      </c>
      <c r="C135" s="227">
        <v>841.05539015314218</v>
      </c>
      <c r="D135" s="198"/>
      <c r="E135" s="198"/>
    </row>
    <row r="136" spans="2:5" ht="14.65" customHeight="1">
      <c r="B136" s="159">
        <v>2029</v>
      </c>
      <c r="C136" s="227">
        <v>1359.6544735190826</v>
      </c>
      <c r="D136" s="198"/>
      <c r="E136" s="198"/>
    </row>
    <row r="137" spans="2:5" ht="14.65" customHeight="1">
      <c r="B137" s="159">
        <v>2030</v>
      </c>
      <c r="C137" s="227">
        <v>679.43049396507422</v>
      </c>
      <c r="D137" s="198"/>
      <c r="E137" s="198"/>
    </row>
    <row r="138" spans="2:5" ht="14.65" customHeight="1">
      <c r="B138" s="159">
        <v>2031</v>
      </c>
      <c r="C138" s="227">
        <v>885.7932525427542</v>
      </c>
      <c r="D138" s="198"/>
      <c r="E138" s="198"/>
    </row>
    <row r="139" spans="2:5" ht="14.65" customHeight="1">
      <c r="B139" s="159">
        <v>2032</v>
      </c>
      <c r="C139" s="227">
        <v>478.13273648676727</v>
      </c>
      <c r="D139" s="198"/>
      <c r="E139" s="198"/>
    </row>
    <row r="140" spans="2:5" ht="14.65" customHeight="1">
      <c r="B140" s="159">
        <v>2033</v>
      </c>
      <c r="C140" s="227">
        <v>1390.4295458555375</v>
      </c>
      <c r="D140" s="198"/>
      <c r="E140" s="198"/>
    </row>
    <row r="141" spans="2:5" ht="14.65" customHeight="1">
      <c r="B141" s="159">
        <v>2034</v>
      </c>
      <c r="C141" s="227">
        <v>372.48615852635299</v>
      </c>
      <c r="D141" s="198"/>
      <c r="E141" s="198"/>
    </row>
    <row r="142" spans="2:5" ht="14.65" customHeight="1">
      <c r="B142" s="159">
        <v>2035</v>
      </c>
      <c r="C142" s="227">
        <v>289.10691376989479</v>
      </c>
      <c r="D142" s="198"/>
      <c r="E142" s="198"/>
    </row>
    <row r="143" spans="2:5" ht="14.65" customHeight="1">
      <c r="B143" s="159">
        <v>2036</v>
      </c>
      <c r="C143" s="227">
        <v>218.80140964700055</v>
      </c>
      <c r="D143" s="198"/>
      <c r="E143" s="198"/>
    </row>
    <row r="144" spans="2:5" ht="14.65" customHeight="1">
      <c r="B144" s="159">
        <v>2037</v>
      </c>
      <c r="C144" s="227">
        <v>229.77234623741703</v>
      </c>
      <c r="D144" s="198"/>
      <c r="E144" s="198"/>
    </row>
    <row r="145" spans="2:5" ht="14.65" customHeight="1">
      <c r="B145" s="159">
        <v>2038</v>
      </c>
      <c r="C145" s="227">
        <v>213.93702031999993</v>
      </c>
      <c r="D145" s="198"/>
      <c r="E145" s="198"/>
    </row>
    <row r="146" spans="2:5" ht="14.65" customHeight="1">
      <c r="B146" s="159">
        <v>2039</v>
      </c>
      <c r="C146" s="227">
        <v>149.24992831999992</v>
      </c>
      <c r="D146" s="198"/>
      <c r="E146" s="198"/>
    </row>
    <row r="147" spans="2:5" ht="14.65" customHeight="1">
      <c r="B147" s="159">
        <v>2040</v>
      </c>
      <c r="C147" s="227">
        <v>149.30600532999995</v>
      </c>
      <c r="D147" s="198"/>
      <c r="E147" s="198"/>
    </row>
    <row r="148" spans="2:5" ht="14.65" customHeight="1">
      <c r="B148" s="159">
        <v>2041</v>
      </c>
      <c r="C148" s="227">
        <v>125.82671383000007</v>
      </c>
      <c r="D148" s="198"/>
      <c r="E148" s="198"/>
    </row>
    <row r="149" spans="2:5" ht="14.65" customHeight="1">
      <c r="B149" s="159">
        <v>2042</v>
      </c>
      <c r="C149" s="227">
        <v>75.664284819999963</v>
      </c>
      <c r="D149" s="198"/>
      <c r="E149" s="198"/>
    </row>
    <row r="150" spans="2:5" ht="14.65" customHeight="1">
      <c r="B150" s="159">
        <v>2043</v>
      </c>
      <c r="C150" s="227">
        <v>54.393227459999984</v>
      </c>
      <c r="D150" s="198"/>
      <c r="E150" s="198"/>
    </row>
    <row r="151" spans="2:5" ht="14.65" customHeight="1">
      <c r="B151" s="159">
        <v>2044</v>
      </c>
      <c r="C151" s="227">
        <v>8.341026059999999</v>
      </c>
      <c r="D151" s="198"/>
      <c r="E151" s="198"/>
    </row>
    <row r="152" spans="2:5" ht="14.65" customHeight="1">
      <c r="B152" s="158" t="s">
        <v>37</v>
      </c>
      <c r="C152" s="228">
        <f>SUM(C132:C151)</f>
        <v>10517.825389218626</v>
      </c>
      <c r="D152" s="228">
        <f>SUM(D132:D151)</f>
        <v>436.40600000000001</v>
      </c>
      <c r="E152" s="228">
        <f>SUM(E132:E151)</f>
        <v>854.55099999999993</v>
      </c>
    </row>
    <row r="154" spans="2:5" ht="14.65" customHeight="1">
      <c r="B154" s="1" t="s">
        <v>38</v>
      </c>
    </row>
    <row r="155" spans="2:5" ht="14.65" customHeight="1">
      <c r="B155" s="1" t="s">
        <v>767</v>
      </c>
    </row>
  </sheetData>
  <hyperlinks>
    <hyperlink ref="C56" r:id="rId1" xr:uid="{DAC2823A-78CA-4E23-B44A-4BA6E19B5AB0}"/>
    <hyperlink ref="C58" r:id="rId2" xr:uid="{11195FC8-48E4-465C-8AE2-3CAF7033E724}"/>
    <hyperlink ref="C62" r:id="rId3" xr:uid="{0BC8B6BD-C2BA-4CE8-8DEB-6040461A19F5}"/>
    <hyperlink ref="C64" r:id="rId4" xr:uid="{44EBB702-CF9A-4848-8F85-65B2743E9B54}"/>
  </hyperlinks>
  <pageMargins left="0.511811024" right="0.511811024" top="0.78740157499999996" bottom="0.78740157499999996" header="0.31496062000000002" footer="0.31496062000000002"/>
  <pageSetup paperSize="9" orientation="portrait" r:id="rId5"/>
  <ignoredErrors>
    <ignoredError sqref="E80:E100" formulaRange="1"/>
  </ignoredErrors>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DC338-25DA-46EA-9ED1-138F730515C7}">
  <sheetPr codeName="Planilha18">
    <tabColor theme="1"/>
  </sheetPr>
  <dimension ref="B1:Q798"/>
  <sheetViews>
    <sheetView showGridLines="0" zoomScaleNormal="100" workbookViewId="0"/>
  </sheetViews>
  <sheetFormatPr defaultColWidth="8.7109375" defaultRowHeight="14.65" customHeight="1"/>
  <cols>
    <col min="1" max="1" width="2.5703125" style="59" customWidth="1"/>
    <col min="2" max="2" width="47.28515625" style="1" customWidth="1"/>
    <col min="3" max="3" width="15.7109375" style="2" customWidth="1"/>
    <col min="4" max="4" width="6.7109375" style="2" customWidth="1"/>
    <col min="5" max="5" width="23.28515625" style="2" customWidth="1"/>
    <col min="6" max="6" width="16.7109375" style="2" customWidth="1"/>
    <col min="7" max="8" width="31.28515625" style="59" bestFit="1" customWidth="1"/>
    <col min="9" max="16384" width="8.7109375" style="59"/>
  </cols>
  <sheetData>
    <row r="1" spans="2:17" ht="14.65" customHeight="1">
      <c r="B1" s="59"/>
      <c r="C1" s="77"/>
      <c r="D1" s="77"/>
      <c r="E1" s="77"/>
      <c r="F1" s="77"/>
    </row>
    <row r="2" spans="2:17" ht="14.65" customHeight="1">
      <c r="B2" s="59"/>
      <c r="C2" s="77"/>
      <c r="D2" s="77"/>
      <c r="E2" s="77"/>
      <c r="F2" s="77"/>
    </row>
    <row r="3" spans="2:17" ht="14.65" customHeight="1">
      <c r="B3" s="59"/>
      <c r="C3" s="77"/>
      <c r="D3" s="77"/>
      <c r="E3" s="77"/>
      <c r="F3" s="77"/>
    </row>
    <row r="4" spans="2:17" ht="14.65" customHeight="1">
      <c r="B4" s="59"/>
      <c r="C4" s="77"/>
      <c r="D4" s="77"/>
      <c r="E4" s="77"/>
      <c r="F4" s="77"/>
    </row>
    <row r="5" spans="2:17" ht="14.65" customHeight="1">
      <c r="B5" s="59"/>
      <c r="C5" s="77"/>
      <c r="D5" s="77"/>
      <c r="E5" s="77"/>
      <c r="F5" s="77"/>
    </row>
    <row r="6" spans="2:17" ht="14.65" customHeight="1">
      <c r="B6" s="59"/>
      <c r="C6" s="77"/>
      <c r="D6" s="77"/>
      <c r="E6" s="77"/>
      <c r="F6" s="77"/>
    </row>
    <row r="7" spans="2:17" ht="14.65" customHeight="1">
      <c r="B7" s="59"/>
      <c r="C7" s="77"/>
      <c r="D7" s="77"/>
      <c r="E7" s="77"/>
      <c r="F7" s="77"/>
    </row>
    <row r="8" spans="2:17" ht="14.65" customHeight="1">
      <c r="B8" s="112" t="s">
        <v>15</v>
      </c>
      <c r="C8" s="203">
        <f>Summary!B7</f>
        <v>45838</v>
      </c>
      <c r="D8" s="229"/>
      <c r="E8" s="229"/>
      <c r="F8" s="229"/>
      <c r="G8" s="113"/>
      <c r="H8" s="113"/>
      <c r="I8" s="113"/>
      <c r="J8" s="113"/>
      <c r="K8" s="113"/>
      <c r="L8" s="113"/>
      <c r="M8" s="113"/>
      <c r="N8" s="113"/>
      <c r="O8" s="114"/>
      <c r="P8" s="114"/>
      <c r="Q8" s="114"/>
    </row>
    <row r="9" spans="2:17" ht="14.65" customHeight="1">
      <c r="B9" s="59"/>
      <c r="C9" s="77"/>
      <c r="D9" s="77"/>
      <c r="E9" s="77"/>
      <c r="F9" s="77"/>
    </row>
    <row r="10" spans="2:17" ht="14.65" customHeight="1">
      <c r="B10" s="59"/>
      <c r="C10" s="77"/>
      <c r="D10" s="77"/>
      <c r="E10" s="77"/>
      <c r="F10" s="77"/>
    </row>
    <row r="11" spans="2:17" ht="14.65" customHeight="1">
      <c r="B11" s="59"/>
      <c r="C11" s="77"/>
      <c r="D11" s="77"/>
      <c r="E11" s="77"/>
      <c r="F11" s="77"/>
    </row>
    <row r="12" spans="2:17" ht="14.65" customHeight="1">
      <c r="B12" s="59"/>
      <c r="C12" s="77"/>
      <c r="D12" s="77"/>
      <c r="E12" s="77"/>
      <c r="F12" s="77"/>
    </row>
    <row r="13" spans="2:17" ht="14.65" customHeight="1">
      <c r="B13" s="59"/>
      <c r="C13" s="77"/>
      <c r="D13" s="77"/>
      <c r="E13" s="77"/>
      <c r="F13" s="77"/>
    </row>
    <row r="14" spans="2:17" ht="14.65" customHeight="1">
      <c r="B14" s="59"/>
      <c r="C14" s="77"/>
      <c r="D14" s="77"/>
      <c r="E14" s="77"/>
      <c r="F14" s="77"/>
    </row>
    <row r="15" spans="2:17" ht="14.65" customHeight="1">
      <c r="B15" s="59"/>
      <c r="C15" s="77"/>
      <c r="D15" s="77"/>
      <c r="E15" s="77"/>
      <c r="F15" s="77"/>
    </row>
    <row r="16" spans="2:17" ht="14.65" customHeight="1">
      <c r="B16" s="59"/>
      <c r="C16" s="77"/>
      <c r="D16" s="77"/>
      <c r="E16" s="77"/>
      <c r="F16" s="77"/>
    </row>
    <row r="17" spans="2:6" ht="14.65" customHeight="1">
      <c r="B17" s="59"/>
      <c r="C17" s="77"/>
      <c r="D17" s="77"/>
      <c r="E17" s="77"/>
      <c r="F17" s="77"/>
    </row>
    <row r="18" spans="2:6" ht="14.65" customHeight="1">
      <c r="B18" s="59"/>
      <c r="C18" s="77"/>
      <c r="D18" s="77"/>
      <c r="E18" s="77"/>
      <c r="F18" s="77"/>
    </row>
    <row r="19" spans="2:6" ht="14.65" customHeight="1">
      <c r="B19" s="59"/>
      <c r="C19" s="77"/>
      <c r="D19" s="77"/>
      <c r="E19" s="77"/>
      <c r="F19" s="77"/>
    </row>
    <row r="20" spans="2:6" ht="14.65" customHeight="1">
      <c r="B20" s="59"/>
      <c r="C20" s="77"/>
      <c r="D20" s="77"/>
      <c r="E20" s="77"/>
      <c r="F20" s="77"/>
    </row>
    <row r="21" spans="2:6" ht="14.65" customHeight="1">
      <c r="B21" s="59"/>
      <c r="C21" s="77"/>
      <c r="D21" s="77"/>
      <c r="E21" s="77"/>
      <c r="F21" s="77"/>
    </row>
    <row r="22" spans="2:6" ht="14.65" customHeight="1">
      <c r="B22" s="59"/>
      <c r="C22" s="77"/>
      <c r="D22" s="77"/>
      <c r="E22" s="77"/>
      <c r="F22" s="77"/>
    </row>
    <row r="23" spans="2:6" ht="14.65" customHeight="1">
      <c r="B23" s="59"/>
      <c r="C23" s="77"/>
      <c r="D23" s="77"/>
      <c r="E23" s="77"/>
      <c r="F23" s="77"/>
    </row>
    <row r="24" spans="2:6" ht="14.65" customHeight="1">
      <c r="B24" s="59"/>
      <c r="C24" s="77"/>
      <c r="D24" s="77"/>
      <c r="E24" s="77"/>
      <c r="F24" s="77"/>
    </row>
    <row r="25" spans="2:6" ht="14.65" customHeight="1">
      <c r="B25" s="59"/>
      <c r="C25" s="77"/>
      <c r="D25" s="77"/>
      <c r="E25" s="77"/>
      <c r="F25" s="77"/>
    </row>
    <row r="26" spans="2:6" ht="14.65" customHeight="1">
      <c r="B26" s="59"/>
      <c r="C26" s="77"/>
      <c r="D26" s="77"/>
      <c r="E26" s="77"/>
      <c r="F26" s="77"/>
    </row>
    <row r="27" spans="2:6" ht="14.65" customHeight="1">
      <c r="B27" s="59"/>
      <c r="C27" s="77"/>
      <c r="D27" s="77"/>
      <c r="E27" s="77"/>
      <c r="F27" s="77"/>
    </row>
    <row r="28" spans="2:6" ht="14.65" customHeight="1">
      <c r="B28" s="59"/>
      <c r="C28" s="77"/>
      <c r="D28" s="77"/>
      <c r="E28" s="77"/>
      <c r="F28" s="77"/>
    </row>
    <row r="29" spans="2:6" ht="14.65" customHeight="1">
      <c r="B29" s="59"/>
      <c r="C29" s="77"/>
      <c r="D29" s="77"/>
      <c r="E29" s="77"/>
      <c r="F29" s="77"/>
    </row>
    <row r="30" spans="2:6" ht="14.65" customHeight="1">
      <c r="B30" s="59"/>
      <c r="C30" s="77"/>
      <c r="D30" s="77"/>
      <c r="E30" s="77"/>
      <c r="F30" s="77"/>
    </row>
    <row r="31" spans="2:6" ht="14.65" customHeight="1">
      <c r="B31" s="8" t="s">
        <v>740</v>
      </c>
      <c r="C31" s="77"/>
      <c r="D31" s="77"/>
      <c r="E31" s="77"/>
      <c r="F31" s="77"/>
    </row>
    <row r="32" spans="2:6" ht="14.65" customHeight="1">
      <c r="B32" s="59"/>
      <c r="C32" s="77"/>
      <c r="D32" s="77"/>
      <c r="E32" s="77"/>
      <c r="F32" s="77"/>
    </row>
    <row r="33" spans="2:7" ht="14.65" customHeight="1">
      <c r="B33" s="59"/>
      <c r="C33" s="77"/>
      <c r="D33" s="77"/>
      <c r="E33" s="77"/>
      <c r="F33" s="77"/>
    </row>
    <row r="34" spans="2:7" ht="25.5" customHeight="1">
      <c r="B34" s="5" t="s">
        <v>773</v>
      </c>
      <c r="C34" s="6" t="s">
        <v>41</v>
      </c>
      <c r="D34" s="6" t="s">
        <v>769</v>
      </c>
      <c r="E34" s="6" t="s">
        <v>768</v>
      </c>
      <c r="F34" s="6" t="s">
        <v>770</v>
      </c>
      <c r="G34" s="101" t="s">
        <v>314</v>
      </c>
    </row>
    <row r="35" spans="2:7" ht="14.45" customHeight="1">
      <c r="B35" s="10" t="s">
        <v>1168</v>
      </c>
      <c r="C35" s="13"/>
      <c r="D35" s="248"/>
      <c r="E35" s="13"/>
      <c r="F35" s="13"/>
      <c r="G35" s="13"/>
    </row>
    <row r="36" spans="2:7" ht="14.45" customHeight="1">
      <c r="B36" s="68" t="s">
        <v>778</v>
      </c>
      <c r="C36" s="2" t="s">
        <v>772</v>
      </c>
      <c r="D36" s="174">
        <v>1</v>
      </c>
      <c r="E36" s="2" t="s">
        <v>774</v>
      </c>
      <c r="F36" s="2" t="s">
        <v>776</v>
      </c>
      <c r="G36" s="2" t="s">
        <v>35</v>
      </c>
    </row>
    <row r="37" spans="2:7" ht="14.45" customHeight="1">
      <c r="B37" s="68" t="s">
        <v>771</v>
      </c>
      <c r="C37" s="2" t="s">
        <v>772</v>
      </c>
      <c r="D37" s="174">
        <v>1</v>
      </c>
      <c r="E37" s="2" t="s">
        <v>774</v>
      </c>
      <c r="F37" s="2" t="s">
        <v>775</v>
      </c>
      <c r="G37" s="2" t="s">
        <v>779</v>
      </c>
    </row>
    <row r="38" spans="2:7" ht="14.45" customHeight="1">
      <c r="B38" s="68" t="s">
        <v>1134</v>
      </c>
      <c r="C38" s="2" t="s">
        <v>772</v>
      </c>
      <c r="D38" s="174">
        <v>1</v>
      </c>
      <c r="E38" s="2" t="s">
        <v>774</v>
      </c>
      <c r="F38" s="2" t="s">
        <v>776</v>
      </c>
      <c r="G38" s="2" t="s">
        <v>35</v>
      </c>
    </row>
    <row r="39" spans="2:7" ht="14.45" customHeight="1">
      <c r="B39" s="10" t="s">
        <v>1169</v>
      </c>
      <c r="C39" s="13"/>
      <c r="D39" s="248"/>
      <c r="E39" s="13"/>
      <c r="F39" s="13"/>
      <c r="G39" s="13"/>
    </row>
    <row r="40" spans="2:7" ht="14.45" customHeight="1">
      <c r="B40" s="68" t="s">
        <v>771</v>
      </c>
      <c r="C40" s="2" t="s">
        <v>772</v>
      </c>
      <c r="D40" s="174">
        <v>1</v>
      </c>
      <c r="E40" s="2" t="s">
        <v>774</v>
      </c>
      <c r="F40" s="2" t="s">
        <v>775</v>
      </c>
      <c r="G40" s="2" t="s">
        <v>779</v>
      </c>
    </row>
    <row r="41" spans="2:7" ht="14.45" customHeight="1">
      <c r="B41" s="68" t="s">
        <v>780</v>
      </c>
      <c r="C41" s="2" t="s">
        <v>777</v>
      </c>
      <c r="D41" s="174">
        <v>1</v>
      </c>
      <c r="E41" s="2" t="s">
        <v>774</v>
      </c>
      <c r="F41" s="2" t="s">
        <v>776</v>
      </c>
      <c r="G41" s="2" t="s">
        <v>784</v>
      </c>
    </row>
    <row r="42" spans="2:7" ht="14.45" customHeight="1">
      <c r="B42" s="68" t="s">
        <v>781</v>
      </c>
      <c r="C42" s="2" t="s">
        <v>777</v>
      </c>
      <c r="D42" s="174">
        <v>1</v>
      </c>
      <c r="E42" s="2" t="s">
        <v>774</v>
      </c>
      <c r="F42" s="2" t="s">
        <v>776</v>
      </c>
      <c r="G42" s="2" t="s">
        <v>785</v>
      </c>
    </row>
    <row r="43" spans="2:7" ht="14.45" customHeight="1">
      <c r="B43" s="68" t="s">
        <v>782</v>
      </c>
      <c r="C43" s="2" t="s">
        <v>777</v>
      </c>
      <c r="D43" s="174">
        <v>1</v>
      </c>
      <c r="E43" s="2" t="s">
        <v>774</v>
      </c>
      <c r="F43" s="2" t="s">
        <v>776</v>
      </c>
      <c r="G43" s="2" t="s">
        <v>783</v>
      </c>
    </row>
    <row r="44" spans="2:7" ht="14.45" customHeight="1">
      <c r="B44" s="68" t="s">
        <v>786</v>
      </c>
      <c r="C44" s="2" t="s">
        <v>777</v>
      </c>
      <c r="D44" s="174">
        <v>1</v>
      </c>
      <c r="E44" s="2" t="s">
        <v>774</v>
      </c>
      <c r="F44" s="2" t="s">
        <v>776</v>
      </c>
      <c r="G44" s="2" t="s">
        <v>783</v>
      </c>
    </row>
    <row r="45" spans="2:7" ht="14.45" customHeight="1">
      <c r="B45" s="68" t="s">
        <v>787</v>
      </c>
      <c r="C45" s="2" t="s">
        <v>777</v>
      </c>
      <c r="D45" s="174">
        <v>1</v>
      </c>
      <c r="E45" s="2" t="s">
        <v>774</v>
      </c>
      <c r="F45" s="2" t="s">
        <v>776</v>
      </c>
      <c r="G45" s="2" t="s">
        <v>783</v>
      </c>
    </row>
    <row r="46" spans="2:7" ht="14.45" customHeight="1">
      <c r="B46" s="68" t="s">
        <v>801</v>
      </c>
      <c r="C46" s="2" t="s">
        <v>777</v>
      </c>
      <c r="D46" s="174">
        <v>1</v>
      </c>
      <c r="E46" s="2" t="s">
        <v>774</v>
      </c>
      <c r="F46" s="2" t="s">
        <v>776</v>
      </c>
      <c r="G46" s="2" t="s">
        <v>802</v>
      </c>
    </row>
    <row r="47" spans="2:7" ht="14.45" customHeight="1">
      <c r="B47" s="68" t="s">
        <v>803</v>
      </c>
      <c r="C47" s="2" t="s">
        <v>777</v>
      </c>
      <c r="D47" s="174">
        <v>1</v>
      </c>
      <c r="E47" s="2" t="s">
        <v>774</v>
      </c>
      <c r="F47" s="2" t="s">
        <v>776</v>
      </c>
      <c r="G47" s="2" t="s">
        <v>804</v>
      </c>
    </row>
    <row r="48" spans="2:7" ht="14.45" customHeight="1">
      <c r="B48" s="68" t="s">
        <v>805</v>
      </c>
      <c r="C48" s="2" t="s">
        <v>777</v>
      </c>
      <c r="D48" s="174">
        <v>1</v>
      </c>
      <c r="E48" s="2" t="s">
        <v>774</v>
      </c>
      <c r="F48" s="2" t="s">
        <v>776</v>
      </c>
      <c r="G48" s="2" t="s">
        <v>804</v>
      </c>
    </row>
    <row r="49" spans="2:7" ht="14.45" customHeight="1">
      <c r="B49" s="68" t="s">
        <v>880</v>
      </c>
      <c r="D49" s="174">
        <v>1</v>
      </c>
      <c r="E49" s="2" t="s">
        <v>774</v>
      </c>
      <c r="F49" s="2" t="s">
        <v>776</v>
      </c>
      <c r="G49" s="2" t="s">
        <v>882</v>
      </c>
    </row>
    <row r="50" spans="2:7" ht="14.45" customHeight="1">
      <c r="B50" s="68" t="s">
        <v>900</v>
      </c>
      <c r="C50" s="2" t="s">
        <v>777</v>
      </c>
      <c r="D50" s="174">
        <v>1</v>
      </c>
      <c r="E50" s="2" t="s">
        <v>774</v>
      </c>
      <c r="F50" s="2" t="s">
        <v>776</v>
      </c>
      <c r="G50" s="2" t="s">
        <v>36</v>
      </c>
    </row>
    <row r="51" spans="2:7" ht="14.45" customHeight="1">
      <c r="B51" s="68" t="s">
        <v>893</v>
      </c>
      <c r="C51" s="2" t="s">
        <v>777</v>
      </c>
      <c r="D51" s="174">
        <v>1</v>
      </c>
      <c r="E51" s="2" t="s">
        <v>774</v>
      </c>
      <c r="F51" s="2" t="s">
        <v>776</v>
      </c>
      <c r="G51" s="2" t="s">
        <v>894</v>
      </c>
    </row>
    <row r="52" spans="2:7" ht="14.45" customHeight="1">
      <c r="B52" s="68" t="s">
        <v>895</v>
      </c>
      <c r="C52" s="2" t="s">
        <v>777</v>
      </c>
      <c r="D52" s="174">
        <v>1</v>
      </c>
      <c r="E52" s="2" t="s">
        <v>774</v>
      </c>
      <c r="F52" s="2" t="s">
        <v>776</v>
      </c>
      <c r="G52" s="2" t="s">
        <v>894</v>
      </c>
    </row>
    <row r="53" spans="2:7" ht="14.45" customHeight="1">
      <c r="B53" s="68" t="s">
        <v>896</v>
      </c>
      <c r="C53" s="2" t="s">
        <v>777</v>
      </c>
      <c r="D53" s="174">
        <v>1</v>
      </c>
      <c r="E53" s="2" t="s">
        <v>774</v>
      </c>
      <c r="F53" s="2" t="s">
        <v>776</v>
      </c>
      <c r="G53" s="2" t="s">
        <v>894</v>
      </c>
    </row>
    <row r="54" spans="2:7" ht="14.45" customHeight="1">
      <c r="B54" s="68" t="s">
        <v>897</v>
      </c>
      <c r="C54" s="2" t="s">
        <v>777</v>
      </c>
      <c r="D54" s="174">
        <v>1</v>
      </c>
      <c r="E54" s="2" t="s">
        <v>774</v>
      </c>
      <c r="F54" s="2" t="s">
        <v>776</v>
      </c>
      <c r="G54" s="2" t="s">
        <v>894</v>
      </c>
    </row>
    <row r="55" spans="2:7" ht="14.45" customHeight="1">
      <c r="B55" s="68" t="s">
        <v>898</v>
      </c>
      <c r="C55" s="2" t="s">
        <v>777</v>
      </c>
      <c r="D55" s="174">
        <v>1</v>
      </c>
      <c r="E55" s="2" t="s">
        <v>774</v>
      </c>
      <c r="F55" s="2" t="s">
        <v>776</v>
      </c>
      <c r="G55" s="2" t="s">
        <v>894</v>
      </c>
    </row>
    <row r="56" spans="2:7" ht="14.45" customHeight="1">
      <c r="B56" s="68" t="s">
        <v>899</v>
      </c>
      <c r="C56" s="2" t="s">
        <v>777</v>
      </c>
      <c r="D56" s="174">
        <v>1</v>
      </c>
      <c r="E56" s="2" t="s">
        <v>774</v>
      </c>
      <c r="F56" s="2" t="s">
        <v>776</v>
      </c>
      <c r="G56" s="2" t="s">
        <v>894</v>
      </c>
    </row>
    <row r="57" spans="2:7" ht="14.45" customHeight="1">
      <c r="B57" s="68" t="s">
        <v>883</v>
      </c>
      <c r="C57" s="2" t="s">
        <v>777</v>
      </c>
      <c r="D57" s="174">
        <v>1</v>
      </c>
      <c r="E57" s="2" t="s">
        <v>774</v>
      </c>
      <c r="F57" s="2" t="s">
        <v>776</v>
      </c>
      <c r="G57" s="2" t="s">
        <v>884</v>
      </c>
    </row>
    <row r="58" spans="2:7" ht="14.45" customHeight="1">
      <c r="B58" s="68" t="s">
        <v>788</v>
      </c>
      <c r="C58" s="2" t="s">
        <v>777</v>
      </c>
      <c r="D58" s="174">
        <v>1</v>
      </c>
      <c r="E58" s="2" t="s">
        <v>774</v>
      </c>
      <c r="F58" s="2" t="s">
        <v>776</v>
      </c>
      <c r="G58" s="2" t="s">
        <v>789</v>
      </c>
    </row>
    <row r="59" spans="2:7" ht="14.45" customHeight="1">
      <c r="B59" s="68" t="s">
        <v>806</v>
      </c>
      <c r="C59" s="2" t="s">
        <v>807</v>
      </c>
      <c r="D59" s="174">
        <v>1</v>
      </c>
      <c r="E59" s="2" t="s">
        <v>774</v>
      </c>
      <c r="F59" s="2" t="s">
        <v>776</v>
      </c>
      <c r="G59" s="2" t="s">
        <v>809</v>
      </c>
    </row>
    <row r="60" spans="2:7" ht="14.45" customHeight="1">
      <c r="B60" s="68" t="s">
        <v>808</v>
      </c>
      <c r="C60" s="2" t="s">
        <v>807</v>
      </c>
      <c r="D60" s="174">
        <v>1</v>
      </c>
      <c r="E60" s="2" t="s">
        <v>774</v>
      </c>
      <c r="F60" s="2" t="s">
        <v>776</v>
      </c>
      <c r="G60" s="2" t="s">
        <v>810</v>
      </c>
    </row>
    <row r="61" spans="2:7" ht="14.45" customHeight="1">
      <c r="B61" s="68" t="s">
        <v>811</v>
      </c>
      <c r="C61" s="2" t="s">
        <v>807</v>
      </c>
      <c r="D61" s="174">
        <v>1</v>
      </c>
      <c r="E61" s="2" t="s">
        <v>774</v>
      </c>
      <c r="F61" s="2" t="s">
        <v>776</v>
      </c>
      <c r="G61" s="2" t="s">
        <v>810</v>
      </c>
    </row>
    <row r="62" spans="2:7" ht="14.45" customHeight="1">
      <c r="B62" s="68" t="s">
        <v>812</v>
      </c>
      <c r="C62" s="2" t="s">
        <v>807</v>
      </c>
      <c r="D62" s="174">
        <v>1</v>
      </c>
      <c r="E62" s="2" t="s">
        <v>774</v>
      </c>
      <c r="F62" s="2" t="s">
        <v>776</v>
      </c>
      <c r="G62" s="2" t="s">
        <v>810</v>
      </c>
    </row>
    <row r="63" spans="2:7" ht="14.45" customHeight="1">
      <c r="B63" s="68" t="s">
        <v>815</v>
      </c>
      <c r="C63" s="2" t="s">
        <v>807</v>
      </c>
      <c r="D63" s="174">
        <v>1</v>
      </c>
      <c r="E63" s="2" t="s">
        <v>774</v>
      </c>
      <c r="F63" s="2" t="s">
        <v>776</v>
      </c>
      <c r="G63" s="2" t="s">
        <v>816</v>
      </c>
    </row>
    <row r="64" spans="2:7" ht="14.45" customHeight="1">
      <c r="B64" s="68" t="s">
        <v>817</v>
      </c>
      <c r="C64" s="2" t="s">
        <v>807</v>
      </c>
      <c r="D64" s="174">
        <v>1</v>
      </c>
      <c r="E64" s="2" t="s">
        <v>774</v>
      </c>
      <c r="F64" s="2" t="s">
        <v>776</v>
      </c>
      <c r="G64" s="2" t="s">
        <v>818</v>
      </c>
    </row>
    <row r="65" spans="2:7" ht="14.45" customHeight="1">
      <c r="B65" s="68" t="s">
        <v>819</v>
      </c>
      <c r="C65" s="2" t="s">
        <v>807</v>
      </c>
      <c r="D65" s="174">
        <v>1</v>
      </c>
      <c r="E65" s="2" t="s">
        <v>774</v>
      </c>
      <c r="F65" s="2" t="s">
        <v>776</v>
      </c>
      <c r="G65" s="2" t="s">
        <v>818</v>
      </c>
    </row>
    <row r="66" spans="2:7" ht="14.45" customHeight="1">
      <c r="B66" s="68" t="s">
        <v>820</v>
      </c>
      <c r="C66" s="2" t="s">
        <v>807</v>
      </c>
      <c r="D66" s="174">
        <v>1</v>
      </c>
      <c r="E66" s="2" t="s">
        <v>774</v>
      </c>
      <c r="F66" s="2" t="s">
        <v>776</v>
      </c>
      <c r="G66" s="2" t="s">
        <v>818</v>
      </c>
    </row>
    <row r="67" spans="2:7" ht="14.45" customHeight="1">
      <c r="B67" s="68" t="s">
        <v>826</v>
      </c>
      <c r="C67" s="2" t="s">
        <v>827</v>
      </c>
      <c r="D67" s="174">
        <v>1</v>
      </c>
      <c r="E67" s="2" t="s">
        <v>774</v>
      </c>
      <c r="F67" s="2" t="s">
        <v>776</v>
      </c>
      <c r="G67" s="2" t="s">
        <v>828</v>
      </c>
    </row>
    <row r="68" spans="2:7" ht="14.45" customHeight="1">
      <c r="B68" s="68" t="s">
        <v>829</v>
      </c>
      <c r="C68" s="2" t="s">
        <v>827</v>
      </c>
      <c r="D68" s="174">
        <v>1</v>
      </c>
      <c r="E68" s="2" t="s">
        <v>774</v>
      </c>
      <c r="F68" s="2" t="s">
        <v>776</v>
      </c>
      <c r="G68" s="2" t="s">
        <v>830</v>
      </c>
    </row>
    <row r="69" spans="2:7" ht="14.45" customHeight="1">
      <c r="B69" s="68" t="s">
        <v>831</v>
      </c>
      <c r="C69" s="2" t="s">
        <v>827</v>
      </c>
      <c r="D69" s="174">
        <v>1</v>
      </c>
      <c r="E69" s="2" t="s">
        <v>774</v>
      </c>
      <c r="F69" s="2" t="s">
        <v>776</v>
      </c>
      <c r="G69" s="2" t="s">
        <v>830</v>
      </c>
    </row>
    <row r="70" spans="2:7" ht="14.45" customHeight="1">
      <c r="B70" s="68" t="s">
        <v>832</v>
      </c>
      <c r="C70" s="2" t="s">
        <v>827</v>
      </c>
      <c r="D70" s="174">
        <v>1</v>
      </c>
      <c r="E70" s="2" t="s">
        <v>774</v>
      </c>
      <c r="F70" s="2" t="s">
        <v>776</v>
      </c>
      <c r="G70" s="2" t="s">
        <v>830</v>
      </c>
    </row>
    <row r="71" spans="2:7" ht="14.45" customHeight="1">
      <c r="B71" s="68" t="s">
        <v>833</v>
      </c>
      <c r="C71" s="2" t="s">
        <v>827</v>
      </c>
      <c r="D71" s="174">
        <v>1</v>
      </c>
      <c r="E71" s="2" t="s">
        <v>774</v>
      </c>
      <c r="F71" s="2" t="s">
        <v>776</v>
      </c>
      <c r="G71" s="2" t="s">
        <v>830</v>
      </c>
    </row>
    <row r="72" spans="2:7" ht="14.45" customHeight="1">
      <c r="B72" s="68" t="s">
        <v>834</v>
      </c>
      <c r="C72" s="2" t="s">
        <v>827</v>
      </c>
      <c r="D72" s="174">
        <v>1</v>
      </c>
      <c r="E72" s="2" t="s">
        <v>774</v>
      </c>
      <c r="F72" s="2" t="s">
        <v>776</v>
      </c>
      <c r="G72" s="2" t="s">
        <v>830</v>
      </c>
    </row>
    <row r="73" spans="2:7" ht="14.45" customHeight="1">
      <c r="B73" s="68" t="s">
        <v>835</v>
      </c>
      <c r="C73" s="2" t="s">
        <v>827</v>
      </c>
      <c r="D73" s="174">
        <v>1</v>
      </c>
      <c r="E73" s="2" t="s">
        <v>774</v>
      </c>
      <c r="F73" s="2" t="s">
        <v>776</v>
      </c>
      <c r="G73" s="2" t="s">
        <v>830</v>
      </c>
    </row>
    <row r="74" spans="2:7" ht="14.45" customHeight="1">
      <c r="B74" s="68" t="s">
        <v>836</v>
      </c>
      <c r="C74" s="2" t="s">
        <v>827</v>
      </c>
      <c r="D74" s="174">
        <v>1</v>
      </c>
      <c r="E74" s="2" t="s">
        <v>774</v>
      </c>
      <c r="F74" s="2" t="s">
        <v>776</v>
      </c>
      <c r="G74" s="2" t="s">
        <v>830</v>
      </c>
    </row>
    <row r="75" spans="2:7" ht="14.45" customHeight="1">
      <c r="B75" s="68" t="s">
        <v>837</v>
      </c>
      <c r="C75" s="2" t="s">
        <v>827</v>
      </c>
      <c r="D75" s="174">
        <v>1</v>
      </c>
      <c r="E75" s="2" t="s">
        <v>774</v>
      </c>
      <c r="F75" s="2" t="s">
        <v>776</v>
      </c>
      <c r="G75" s="2" t="s">
        <v>830</v>
      </c>
    </row>
    <row r="76" spans="2:7" ht="14.45" customHeight="1">
      <c r="B76" s="68" t="s">
        <v>838</v>
      </c>
      <c r="C76" s="2" t="s">
        <v>827</v>
      </c>
      <c r="D76" s="174">
        <v>1</v>
      </c>
      <c r="E76" s="2" t="s">
        <v>774</v>
      </c>
      <c r="F76" s="2" t="s">
        <v>776</v>
      </c>
      <c r="G76" s="2" t="s">
        <v>839</v>
      </c>
    </row>
    <row r="77" spans="2:7" ht="14.45" customHeight="1">
      <c r="B77" s="68" t="s">
        <v>840</v>
      </c>
      <c r="C77" s="2" t="s">
        <v>827</v>
      </c>
      <c r="D77" s="174">
        <v>1</v>
      </c>
      <c r="E77" s="2" t="s">
        <v>774</v>
      </c>
      <c r="F77" s="2" t="s">
        <v>776</v>
      </c>
      <c r="G77" s="2" t="s">
        <v>839</v>
      </c>
    </row>
    <row r="78" spans="2:7" ht="14.45" customHeight="1">
      <c r="B78" s="68" t="s">
        <v>841</v>
      </c>
      <c r="C78" s="2" t="s">
        <v>827</v>
      </c>
      <c r="D78" s="174">
        <v>1</v>
      </c>
      <c r="E78" s="2" t="s">
        <v>774</v>
      </c>
      <c r="F78" s="2" t="s">
        <v>776</v>
      </c>
      <c r="G78" s="2" t="s">
        <v>842</v>
      </c>
    </row>
    <row r="79" spans="2:7" ht="14.45" customHeight="1">
      <c r="B79" s="68" t="s">
        <v>843</v>
      </c>
      <c r="C79" s="2" t="s">
        <v>827</v>
      </c>
      <c r="D79" s="174">
        <v>1</v>
      </c>
      <c r="E79" s="2" t="s">
        <v>774</v>
      </c>
      <c r="F79" s="2" t="s">
        <v>776</v>
      </c>
      <c r="G79" s="2" t="s">
        <v>842</v>
      </c>
    </row>
    <row r="80" spans="2:7" ht="14.45" customHeight="1">
      <c r="B80" s="68" t="s">
        <v>844</v>
      </c>
      <c r="C80" s="2" t="s">
        <v>827</v>
      </c>
      <c r="D80" s="174">
        <v>1</v>
      </c>
      <c r="E80" s="2" t="s">
        <v>774</v>
      </c>
      <c r="F80" s="2" t="s">
        <v>776</v>
      </c>
      <c r="G80" s="2" t="s">
        <v>845</v>
      </c>
    </row>
    <row r="81" spans="2:7" ht="14.45" customHeight="1">
      <c r="B81" s="68" t="s">
        <v>846</v>
      </c>
      <c r="C81" s="2" t="s">
        <v>827</v>
      </c>
      <c r="D81" s="174">
        <v>1</v>
      </c>
      <c r="E81" s="2" t="s">
        <v>774</v>
      </c>
      <c r="F81" s="2" t="s">
        <v>776</v>
      </c>
      <c r="G81" s="2" t="s">
        <v>847</v>
      </c>
    </row>
    <row r="82" spans="2:7" ht="14.45" customHeight="1">
      <c r="B82" s="68" t="s">
        <v>848</v>
      </c>
      <c r="C82" s="2" t="s">
        <v>827</v>
      </c>
      <c r="D82" s="174">
        <v>1</v>
      </c>
      <c r="E82" s="2" t="s">
        <v>774</v>
      </c>
      <c r="F82" s="2" t="s">
        <v>776</v>
      </c>
      <c r="G82" s="2" t="s">
        <v>847</v>
      </c>
    </row>
    <row r="83" spans="2:7" ht="14.45" customHeight="1">
      <c r="B83" s="68" t="s">
        <v>849</v>
      </c>
      <c r="C83" s="2" t="s">
        <v>827</v>
      </c>
      <c r="D83" s="174">
        <v>1</v>
      </c>
      <c r="E83" s="2" t="s">
        <v>774</v>
      </c>
      <c r="F83" s="2" t="s">
        <v>776</v>
      </c>
      <c r="G83" s="2" t="s">
        <v>850</v>
      </c>
    </row>
    <row r="84" spans="2:7" ht="14.45" customHeight="1">
      <c r="B84" s="68" t="s">
        <v>851</v>
      </c>
      <c r="C84" s="2" t="s">
        <v>852</v>
      </c>
      <c r="D84" s="174">
        <v>1</v>
      </c>
      <c r="E84" s="2" t="s">
        <v>774</v>
      </c>
      <c r="F84" s="2" t="s">
        <v>776</v>
      </c>
      <c r="G84" s="2" t="s">
        <v>853</v>
      </c>
    </row>
    <row r="85" spans="2:7" ht="14.45" customHeight="1">
      <c r="B85" s="68" t="s">
        <v>854</v>
      </c>
      <c r="C85" s="2" t="s">
        <v>852</v>
      </c>
      <c r="D85" s="174">
        <v>1</v>
      </c>
      <c r="E85" s="2" t="s">
        <v>774</v>
      </c>
      <c r="F85" s="2" t="s">
        <v>776</v>
      </c>
      <c r="G85" s="2" t="s">
        <v>853</v>
      </c>
    </row>
    <row r="86" spans="2:7" ht="14.45" customHeight="1">
      <c r="B86" s="68" t="s">
        <v>821</v>
      </c>
      <c r="C86" s="2" t="s">
        <v>822</v>
      </c>
      <c r="D86" s="174">
        <v>1</v>
      </c>
      <c r="E86" s="2" t="s">
        <v>774</v>
      </c>
      <c r="F86" s="2" t="s">
        <v>776</v>
      </c>
      <c r="G86" s="2" t="s">
        <v>823</v>
      </c>
    </row>
    <row r="87" spans="2:7" ht="14.45" customHeight="1">
      <c r="B87" s="68" t="s">
        <v>892</v>
      </c>
      <c r="C87" s="2" t="s">
        <v>777</v>
      </c>
      <c r="D87" s="174">
        <v>1</v>
      </c>
      <c r="E87" s="2" t="s">
        <v>774</v>
      </c>
      <c r="F87" s="2" t="s">
        <v>776</v>
      </c>
      <c r="G87" s="2" t="s">
        <v>886</v>
      </c>
    </row>
    <row r="88" spans="2:7" ht="14.45" customHeight="1">
      <c r="B88" s="68" t="s">
        <v>891</v>
      </c>
      <c r="C88" s="2" t="s">
        <v>777</v>
      </c>
      <c r="D88" s="174">
        <v>1</v>
      </c>
      <c r="E88" s="2" t="s">
        <v>774</v>
      </c>
      <c r="F88" s="2" t="s">
        <v>776</v>
      </c>
      <c r="G88" s="2" t="s">
        <v>886</v>
      </c>
    </row>
    <row r="89" spans="2:7" ht="14.45" customHeight="1">
      <c r="B89" s="68" t="s">
        <v>918</v>
      </c>
      <c r="D89" s="174">
        <v>1</v>
      </c>
      <c r="E89" s="2" t="s">
        <v>774</v>
      </c>
      <c r="F89" s="2" t="s">
        <v>776</v>
      </c>
      <c r="G89" s="2" t="s">
        <v>36</v>
      </c>
    </row>
    <row r="90" spans="2:7" ht="14.45" customHeight="1">
      <c r="B90" s="68" t="s">
        <v>918</v>
      </c>
      <c r="C90" s="2" t="s">
        <v>777</v>
      </c>
      <c r="D90" s="174">
        <v>1</v>
      </c>
      <c r="E90" s="2" t="s">
        <v>774</v>
      </c>
      <c r="F90" s="2" t="s">
        <v>776</v>
      </c>
      <c r="G90" s="2" t="s">
        <v>36</v>
      </c>
    </row>
    <row r="91" spans="2:7" ht="14.45" customHeight="1">
      <c r="B91" s="68" t="s">
        <v>885</v>
      </c>
      <c r="C91" s="2" t="s">
        <v>777</v>
      </c>
      <c r="D91" s="174">
        <v>1</v>
      </c>
      <c r="E91" s="2" t="s">
        <v>774</v>
      </c>
      <c r="F91" s="2" t="s">
        <v>776</v>
      </c>
      <c r="G91" s="2" t="s">
        <v>886</v>
      </c>
    </row>
    <row r="92" spans="2:7" ht="14.45" customHeight="1">
      <c r="B92" s="68" t="s">
        <v>889</v>
      </c>
      <c r="C92" s="2" t="s">
        <v>777</v>
      </c>
      <c r="D92" s="174">
        <v>1</v>
      </c>
      <c r="E92" s="2" t="s">
        <v>774</v>
      </c>
      <c r="F92" s="2" t="s">
        <v>776</v>
      </c>
      <c r="G92" s="2" t="s">
        <v>886</v>
      </c>
    </row>
    <row r="93" spans="2:7" ht="14.45" customHeight="1">
      <c r="B93" s="68" t="s">
        <v>888</v>
      </c>
      <c r="C93" s="2" t="s">
        <v>777</v>
      </c>
      <c r="D93" s="174">
        <v>1</v>
      </c>
      <c r="E93" s="2" t="s">
        <v>774</v>
      </c>
      <c r="F93" s="2" t="s">
        <v>776</v>
      </c>
      <c r="G93" s="2" t="s">
        <v>886</v>
      </c>
    </row>
    <row r="94" spans="2:7" ht="14.45" customHeight="1">
      <c r="B94" s="68" t="s">
        <v>887</v>
      </c>
      <c r="C94" s="2" t="s">
        <v>777</v>
      </c>
      <c r="D94" s="174">
        <v>1</v>
      </c>
      <c r="E94" s="2" t="s">
        <v>774</v>
      </c>
      <c r="F94" s="2" t="s">
        <v>776</v>
      </c>
      <c r="G94" s="2" t="s">
        <v>886</v>
      </c>
    </row>
    <row r="95" spans="2:7" ht="14.45" customHeight="1">
      <c r="B95" s="68" t="s">
        <v>861</v>
      </c>
      <c r="C95" s="2" t="s">
        <v>862</v>
      </c>
      <c r="D95" s="174">
        <v>1</v>
      </c>
      <c r="E95" s="2" t="s">
        <v>774</v>
      </c>
      <c r="F95" s="2" t="s">
        <v>776</v>
      </c>
      <c r="G95" s="2" t="s">
        <v>36</v>
      </c>
    </row>
    <row r="96" spans="2:7" ht="14.45" customHeight="1">
      <c r="B96" s="68" t="s">
        <v>890</v>
      </c>
      <c r="C96" s="2" t="s">
        <v>772</v>
      </c>
      <c r="D96" s="174">
        <v>1</v>
      </c>
      <c r="E96" s="2" t="s">
        <v>774</v>
      </c>
      <c r="F96" s="2" t="s">
        <v>776</v>
      </c>
      <c r="G96" s="2" t="s">
        <v>884</v>
      </c>
    </row>
    <row r="97" spans="2:7" ht="14.45" customHeight="1">
      <c r="B97" s="68" t="s">
        <v>860</v>
      </c>
      <c r="C97" s="2" t="s">
        <v>772</v>
      </c>
      <c r="D97" s="174">
        <v>1</v>
      </c>
      <c r="E97" s="2" t="s">
        <v>774</v>
      </c>
      <c r="F97" s="2" t="s">
        <v>776</v>
      </c>
      <c r="G97" s="2" t="s">
        <v>36</v>
      </c>
    </row>
    <row r="98" spans="2:7" ht="14.45" customHeight="1">
      <c r="B98" s="68" t="s">
        <v>857</v>
      </c>
      <c r="C98" s="2" t="s">
        <v>777</v>
      </c>
      <c r="D98" s="174">
        <v>1</v>
      </c>
      <c r="E98" s="2" t="s">
        <v>774</v>
      </c>
      <c r="F98" s="2" t="s">
        <v>776</v>
      </c>
      <c r="G98" s="2" t="s">
        <v>36</v>
      </c>
    </row>
    <row r="99" spans="2:7" ht="14.45" customHeight="1">
      <c r="B99" s="68" t="s">
        <v>858</v>
      </c>
      <c r="C99" s="2" t="s">
        <v>777</v>
      </c>
      <c r="D99" s="174">
        <v>1</v>
      </c>
      <c r="E99" s="2" t="s">
        <v>774</v>
      </c>
      <c r="F99" s="2" t="s">
        <v>776</v>
      </c>
      <c r="G99" s="2" t="s">
        <v>36</v>
      </c>
    </row>
    <row r="100" spans="2:7" ht="14.45" customHeight="1">
      <c r="B100" s="68" t="s">
        <v>813</v>
      </c>
      <c r="C100" s="2" t="s">
        <v>772</v>
      </c>
      <c r="D100" s="174">
        <v>1</v>
      </c>
      <c r="E100" s="2" t="s">
        <v>774</v>
      </c>
      <c r="F100" s="2" t="s">
        <v>776</v>
      </c>
      <c r="G100" s="2" t="s">
        <v>814</v>
      </c>
    </row>
    <row r="101" spans="2:7" ht="14.45" customHeight="1">
      <c r="B101" s="68" t="s">
        <v>790</v>
      </c>
      <c r="C101" s="2" t="s">
        <v>777</v>
      </c>
      <c r="D101" s="174">
        <v>1</v>
      </c>
      <c r="E101" s="2" t="s">
        <v>774</v>
      </c>
      <c r="F101" s="2" t="s">
        <v>776</v>
      </c>
      <c r="G101" s="2" t="s">
        <v>791</v>
      </c>
    </row>
    <row r="102" spans="2:7" ht="14.45" customHeight="1">
      <c r="B102" s="68" t="s">
        <v>792</v>
      </c>
      <c r="C102" s="2" t="s">
        <v>777</v>
      </c>
      <c r="D102" s="174">
        <v>1</v>
      </c>
      <c r="E102" s="2" t="s">
        <v>774</v>
      </c>
      <c r="F102" s="2" t="s">
        <v>776</v>
      </c>
      <c r="G102" s="2" t="s">
        <v>791</v>
      </c>
    </row>
    <row r="103" spans="2:7" ht="14.45" customHeight="1">
      <c r="B103" s="68" t="s">
        <v>793</v>
      </c>
      <c r="C103" s="2" t="s">
        <v>777</v>
      </c>
      <c r="D103" s="174">
        <v>1</v>
      </c>
      <c r="E103" s="2" t="s">
        <v>774</v>
      </c>
      <c r="F103" s="2" t="s">
        <v>776</v>
      </c>
      <c r="G103" s="2" t="s">
        <v>791</v>
      </c>
    </row>
    <row r="104" spans="2:7" ht="14.45" customHeight="1">
      <c r="B104" s="68" t="s">
        <v>794</v>
      </c>
      <c r="C104" s="2" t="s">
        <v>777</v>
      </c>
      <c r="D104" s="174">
        <v>1</v>
      </c>
      <c r="E104" s="2" t="s">
        <v>774</v>
      </c>
      <c r="F104" s="2" t="s">
        <v>776</v>
      </c>
      <c r="G104" s="2" t="s">
        <v>791</v>
      </c>
    </row>
    <row r="105" spans="2:7" ht="14.45" customHeight="1">
      <c r="B105" s="68" t="s">
        <v>795</v>
      </c>
      <c r="C105" s="2" t="s">
        <v>777</v>
      </c>
      <c r="D105" s="174">
        <v>1</v>
      </c>
      <c r="E105" s="2" t="s">
        <v>774</v>
      </c>
      <c r="F105" s="2" t="s">
        <v>776</v>
      </c>
      <c r="G105" s="2" t="s">
        <v>791</v>
      </c>
    </row>
    <row r="106" spans="2:7" ht="14.45" customHeight="1">
      <c r="B106" s="68" t="s">
        <v>796</v>
      </c>
      <c r="C106" s="2" t="s">
        <v>777</v>
      </c>
      <c r="D106" s="174">
        <v>1</v>
      </c>
      <c r="E106" s="2" t="s">
        <v>774</v>
      </c>
      <c r="F106" s="2" t="s">
        <v>776</v>
      </c>
      <c r="G106" s="2" t="s">
        <v>791</v>
      </c>
    </row>
    <row r="107" spans="2:7" ht="14.45" customHeight="1">
      <c r="B107" s="68" t="s">
        <v>797</v>
      </c>
      <c r="C107" s="2" t="s">
        <v>777</v>
      </c>
      <c r="D107" s="174">
        <v>1</v>
      </c>
      <c r="E107" s="2" t="s">
        <v>774</v>
      </c>
      <c r="F107" s="2" t="s">
        <v>776</v>
      </c>
      <c r="G107" s="2" t="s">
        <v>791</v>
      </c>
    </row>
    <row r="108" spans="2:7" ht="14.45" customHeight="1">
      <c r="B108" s="68" t="s">
        <v>798</v>
      </c>
      <c r="C108" s="2" t="s">
        <v>777</v>
      </c>
      <c r="D108" s="174">
        <v>1</v>
      </c>
      <c r="E108" s="2" t="s">
        <v>774</v>
      </c>
      <c r="F108" s="2" t="s">
        <v>776</v>
      </c>
      <c r="G108" s="2" t="s">
        <v>791</v>
      </c>
    </row>
    <row r="109" spans="2:7" ht="14.45" customHeight="1">
      <c r="B109" s="68" t="s">
        <v>799</v>
      </c>
      <c r="C109" s="2" t="s">
        <v>777</v>
      </c>
      <c r="D109" s="174">
        <v>1</v>
      </c>
      <c r="E109" s="2" t="s">
        <v>774</v>
      </c>
      <c r="F109" s="2" t="s">
        <v>776</v>
      </c>
      <c r="G109" s="2" t="s">
        <v>791</v>
      </c>
    </row>
    <row r="110" spans="2:7" ht="14.45" customHeight="1">
      <c r="B110" s="68" t="s">
        <v>800</v>
      </c>
      <c r="C110" s="2" t="s">
        <v>777</v>
      </c>
      <c r="D110" s="174">
        <v>0.51</v>
      </c>
      <c r="E110" s="2" t="s">
        <v>1170</v>
      </c>
      <c r="F110" s="2" t="s">
        <v>776</v>
      </c>
      <c r="G110" s="2" t="s">
        <v>791</v>
      </c>
    </row>
    <row r="111" spans="2:7" ht="14.45" customHeight="1">
      <c r="B111" s="68" t="s">
        <v>824</v>
      </c>
      <c r="C111" s="2" t="s">
        <v>822</v>
      </c>
      <c r="D111" s="174">
        <v>1</v>
      </c>
      <c r="E111" s="2" t="s">
        <v>774</v>
      </c>
      <c r="F111" s="2" t="s">
        <v>776</v>
      </c>
      <c r="G111" s="2" t="s">
        <v>825</v>
      </c>
    </row>
    <row r="112" spans="2:7" ht="14.45" customHeight="1">
      <c r="B112" s="68" t="s">
        <v>855</v>
      </c>
      <c r="C112" s="2" t="s">
        <v>822</v>
      </c>
      <c r="D112" s="174">
        <v>1</v>
      </c>
      <c r="E112" s="2" t="s">
        <v>774</v>
      </c>
      <c r="F112" s="2" t="s">
        <v>881</v>
      </c>
      <c r="G112" s="2" t="s">
        <v>856</v>
      </c>
    </row>
    <row r="113" spans="2:7" ht="14.45" customHeight="1">
      <c r="B113" s="68" t="s">
        <v>863</v>
      </c>
      <c r="C113" s="2" t="s">
        <v>777</v>
      </c>
      <c r="D113" s="174">
        <v>1</v>
      </c>
      <c r="E113" s="2" t="s">
        <v>774</v>
      </c>
      <c r="F113" s="2" t="s">
        <v>776</v>
      </c>
      <c r="G113" s="2" t="s">
        <v>864</v>
      </c>
    </row>
    <row r="114" spans="2:7" ht="14.45" customHeight="1">
      <c r="B114" s="68" t="s">
        <v>865</v>
      </c>
      <c r="C114" s="2" t="s">
        <v>777</v>
      </c>
      <c r="D114" s="174">
        <v>1</v>
      </c>
      <c r="E114" s="2" t="s">
        <v>774</v>
      </c>
      <c r="F114" s="2" t="s">
        <v>776</v>
      </c>
      <c r="G114" s="2" t="s">
        <v>866</v>
      </c>
    </row>
    <row r="115" spans="2:7" ht="14.45" customHeight="1">
      <c r="B115" s="68" t="s">
        <v>867</v>
      </c>
      <c r="C115" s="2" t="s">
        <v>777</v>
      </c>
      <c r="D115" s="174">
        <v>1</v>
      </c>
      <c r="E115" s="2" t="s">
        <v>774</v>
      </c>
      <c r="F115" s="2" t="s">
        <v>776</v>
      </c>
      <c r="G115" s="2" t="s">
        <v>866</v>
      </c>
    </row>
    <row r="116" spans="2:7" ht="14.45" customHeight="1">
      <c r="B116" s="68" t="s">
        <v>868</v>
      </c>
      <c r="C116" s="2" t="s">
        <v>777</v>
      </c>
      <c r="D116" s="174">
        <v>1</v>
      </c>
      <c r="E116" s="2" t="s">
        <v>774</v>
      </c>
      <c r="F116" s="2" t="s">
        <v>776</v>
      </c>
      <c r="G116" s="2" t="s">
        <v>866</v>
      </c>
    </row>
    <row r="117" spans="2:7" ht="14.45" customHeight="1">
      <c r="B117" s="68" t="s">
        <v>869</v>
      </c>
      <c r="C117" s="2" t="s">
        <v>777</v>
      </c>
      <c r="D117" s="174">
        <v>1</v>
      </c>
      <c r="E117" s="2" t="s">
        <v>774</v>
      </c>
      <c r="F117" s="2" t="s">
        <v>776</v>
      </c>
      <c r="G117" s="2" t="s">
        <v>870</v>
      </c>
    </row>
    <row r="118" spans="2:7" ht="14.45" customHeight="1">
      <c r="B118" s="68" t="s">
        <v>871</v>
      </c>
      <c r="C118" s="2" t="s">
        <v>777</v>
      </c>
      <c r="D118" s="174">
        <v>1</v>
      </c>
      <c r="E118" s="2" t="s">
        <v>774</v>
      </c>
      <c r="F118" s="2" t="s">
        <v>776</v>
      </c>
      <c r="G118" s="2" t="s">
        <v>877</v>
      </c>
    </row>
    <row r="119" spans="2:7" ht="14.45" customHeight="1">
      <c r="B119" s="68" t="s">
        <v>872</v>
      </c>
      <c r="C119" s="2" t="s">
        <v>777</v>
      </c>
      <c r="D119" s="174">
        <v>1</v>
      </c>
      <c r="E119" s="2" t="s">
        <v>774</v>
      </c>
      <c r="F119" s="2" t="s">
        <v>776</v>
      </c>
      <c r="G119" s="2" t="s">
        <v>877</v>
      </c>
    </row>
    <row r="120" spans="2:7" ht="14.45" customHeight="1">
      <c r="B120" s="68" t="s">
        <v>873</v>
      </c>
      <c r="C120" s="2" t="s">
        <v>777</v>
      </c>
      <c r="D120" s="174">
        <v>1</v>
      </c>
      <c r="E120" s="2" t="s">
        <v>774</v>
      </c>
      <c r="F120" s="2" t="s">
        <v>776</v>
      </c>
      <c r="G120" s="2" t="s">
        <v>877</v>
      </c>
    </row>
    <row r="121" spans="2:7" ht="14.45" customHeight="1">
      <c r="B121" s="68" t="s">
        <v>874</v>
      </c>
      <c r="C121" s="2" t="s">
        <v>777</v>
      </c>
      <c r="D121" s="174">
        <v>1</v>
      </c>
      <c r="E121" s="2" t="s">
        <v>774</v>
      </c>
      <c r="F121" s="2" t="s">
        <v>776</v>
      </c>
      <c r="G121" s="2" t="s">
        <v>877</v>
      </c>
    </row>
    <row r="122" spans="2:7" ht="14.45" customHeight="1">
      <c r="B122" s="68" t="s">
        <v>875</v>
      </c>
      <c r="C122" s="2" t="s">
        <v>777</v>
      </c>
      <c r="D122" s="174">
        <v>1</v>
      </c>
      <c r="E122" s="2" t="s">
        <v>774</v>
      </c>
      <c r="F122" s="2" t="s">
        <v>776</v>
      </c>
      <c r="G122" s="2" t="s">
        <v>876</v>
      </c>
    </row>
    <row r="123" spans="2:7" ht="14.45" customHeight="1">
      <c r="B123" s="68" t="s">
        <v>1171</v>
      </c>
      <c r="C123" s="2" t="s">
        <v>777</v>
      </c>
      <c r="D123" s="174">
        <v>1</v>
      </c>
      <c r="E123" s="2" t="s">
        <v>774</v>
      </c>
      <c r="F123" s="2" t="s">
        <v>776</v>
      </c>
      <c r="G123" s="2" t="s">
        <v>878</v>
      </c>
    </row>
    <row r="124" spans="2:7" ht="14.45" customHeight="1">
      <c r="B124" s="68" t="s">
        <v>1172</v>
      </c>
      <c r="C124" s="2" t="s">
        <v>777</v>
      </c>
      <c r="D124" s="174">
        <v>1</v>
      </c>
      <c r="E124" s="2" t="s">
        <v>774</v>
      </c>
      <c r="F124" s="2" t="s">
        <v>776</v>
      </c>
      <c r="G124" s="2" t="s">
        <v>878</v>
      </c>
    </row>
    <row r="125" spans="2:7" ht="14.45" customHeight="1">
      <c r="B125" s="68" t="s">
        <v>1173</v>
      </c>
      <c r="C125" s="2" t="s">
        <v>777</v>
      </c>
      <c r="D125" s="174"/>
      <c r="G125" s="2" t="s">
        <v>878</v>
      </c>
    </row>
    <row r="126" spans="2:7" ht="14.45" customHeight="1">
      <c r="B126" s="68" t="s">
        <v>1174</v>
      </c>
      <c r="C126" s="2" t="s">
        <v>777</v>
      </c>
      <c r="D126" s="174">
        <v>1</v>
      </c>
      <c r="E126" s="2" t="s">
        <v>774</v>
      </c>
      <c r="F126" s="2" t="s">
        <v>775</v>
      </c>
      <c r="G126" s="2" t="s">
        <v>878</v>
      </c>
    </row>
    <row r="127" spans="2:7" ht="14.45" customHeight="1">
      <c r="B127" s="10" t="s">
        <v>1175</v>
      </c>
      <c r="C127" s="13"/>
      <c r="D127" s="248">
        <v>0.69950000000000001</v>
      </c>
      <c r="E127" s="13" t="s">
        <v>774</v>
      </c>
      <c r="F127" s="2" t="s">
        <v>776</v>
      </c>
      <c r="G127" s="13"/>
    </row>
    <row r="128" spans="2:7" ht="14.45" customHeight="1">
      <c r="B128" s="68" t="s">
        <v>879</v>
      </c>
      <c r="C128" s="2" t="s">
        <v>772</v>
      </c>
      <c r="D128" s="174">
        <v>0.69950000000000001</v>
      </c>
      <c r="E128" s="2" t="s">
        <v>774</v>
      </c>
      <c r="F128" s="2" t="s">
        <v>776</v>
      </c>
      <c r="G128" s="2" t="s">
        <v>779</v>
      </c>
    </row>
    <row r="129" spans="2:7" ht="14.45" customHeight="1">
      <c r="B129" s="68" t="s">
        <v>909</v>
      </c>
      <c r="C129" s="2" t="s">
        <v>772</v>
      </c>
      <c r="D129" s="174">
        <v>0.69950000000000001</v>
      </c>
      <c r="E129" s="2" t="s">
        <v>774</v>
      </c>
      <c r="F129" s="2" t="s">
        <v>776</v>
      </c>
      <c r="G129" s="2" t="s">
        <v>910</v>
      </c>
    </row>
    <row r="130" spans="2:7" ht="14.45" customHeight="1">
      <c r="B130" s="68" t="s">
        <v>1116</v>
      </c>
      <c r="C130" s="2" t="s">
        <v>772</v>
      </c>
      <c r="D130" s="174">
        <v>0.69950000000000001</v>
      </c>
      <c r="E130" s="2" t="s">
        <v>774</v>
      </c>
      <c r="F130" s="2" t="s">
        <v>776</v>
      </c>
      <c r="G130" s="2" t="s">
        <v>911</v>
      </c>
    </row>
    <row r="131" spans="2:7" ht="14.45" customHeight="1">
      <c r="B131" s="68" t="s">
        <v>1117</v>
      </c>
      <c r="C131" s="2" t="s">
        <v>772</v>
      </c>
      <c r="D131" s="174">
        <v>0.69950000000000001</v>
      </c>
      <c r="E131" s="2" t="s">
        <v>774</v>
      </c>
      <c r="F131" s="2" t="s">
        <v>776</v>
      </c>
      <c r="G131" s="2" t="s">
        <v>911</v>
      </c>
    </row>
    <row r="132" spans="2:7" ht="14.45" customHeight="1">
      <c r="B132" s="68" t="s">
        <v>912</v>
      </c>
      <c r="C132" s="2" t="s">
        <v>772</v>
      </c>
      <c r="D132" s="174">
        <v>0.69950000000000001</v>
      </c>
      <c r="E132" s="2" t="s">
        <v>774</v>
      </c>
      <c r="F132" s="2" t="s">
        <v>776</v>
      </c>
      <c r="G132" s="2" t="s">
        <v>911</v>
      </c>
    </row>
    <row r="133" spans="2:7" ht="14.45" customHeight="1">
      <c r="B133" s="68" t="s">
        <v>913</v>
      </c>
      <c r="C133" s="2" t="s">
        <v>772</v>
      </c>
      <c r="D133" s="174">
        <v>0.69950000000000001</v>
      </c>
      <c r="E133" s="2" t="s">
        <v>774</v>
      </c>
      <c r="F133" s="2" t="s">
        <v>776</v>
      </c>
      <c r="G133" s="2" t="s">
        <v>911</v>
      </c>
    </row>
    <row r="134" spans="2:7" ht="14.45" customHeight="1">
      <c r="B134" s="68" t="s">
        <v>914</v>
      </c>
      <c r="C134" s="2" t="s">
        <v>772</v>
      </c>
      <c r="D134" s="174">
        <v>1</v>
      </c>
      <c r="E134" s="2" t="s">
        <v>774</v>
      </c>
      <c r="F134" s="2" t="s">
        <v>776</v>
      </c>
      <c r="G134" s="2" t="s">
        <v>911</v>
      </c>
    </row>
    <row r="135" spans="2:7" ht="14.45" customHeight="1">
      <c r="B135" s="68" t="s">
        <v>915</v>
      </c>
      <c r="C135" s="2" t="s">
        <v>772</v>
      </c>
      <c r="D135" s="174">
        <v>1</v>
      </c>
      <c r="E135" s="2" t="s">
        <v>774</v>
      </c>
      <c r="F135" s="2" t="s">
        <v>776</v>
      </c>
      <c r="G135" s="2" t="s">
        <v>911</v>
      </c>
    </row>
    <row r="136" spans="2:7" ht="14.45" customHeight="1">
      <c r="B136" s="68" t="s">
        <v>901</v>
      </c>
      <c r="C136" s="2" t="s">
        <v>772</v>
      </c>
      <c r="D136" s="174">
        <v>1</v>
      </c>
      <c r="E136" s="2" t="s">
        <v>774</v>
      </c>
      <c r="F136" s="2" t="s">
        <v>776</v>
      </c>
      <c r="G136" s="2" t="s">
        <v>36</v>
      </c>
    </row>
    <row r="137" spans="2:7" ht="14.45" customHeight="1">
      <c r="B137" s="68" t="s">
        <v>903</v>
      </c>
      <c r="C137" s="2" t="s">
        <v>827</v>
      </c>
      <c r="D137" s="174">
        <v>1</v>
      </c>
      <c r="E137" s="2" t="s">
        <v>774</v>
      </c>
      <c r="F137" s="2" t="s">
        <v>776</v>
      </c>
      <c r="G137" s="2" t="s">
        <v>36</v>
      </c>
    </row>
    <row r="138" spans="2:7" ht="14.45" customHeight="1">
      <c r="B138" s="68" t="s">
        <v>904</v>
      </c>
      <c r="C138" s="2" t="s">
        <v>827</v>
      </c>
      <c r="D138" s="174">
        <v>1</v>
      </c>
      <c r="E138" s="2" t="s">
        <v>774</v>
      </c>
      <c r="F138" s="2" t="s">
        <v>776</v>
      </c>
      <c r="G138" s="2" t="s">
        <v>36</v>
      </c>
    </row>
    <row r="139" spans="2:7" ht="14.45" customHeight="1">
      <c r="B139" s="68" t="s">
        <v>1181</v>
      </c>
      <c r="C139" s="2" t="s">
        <v>772</v>
      </c>
      <c r="D139" s="174">
        <v>1</v>
      </c>
      <c r="E139" s="2" t="s">
        <v>774</v>
      </c>
      <c r="F139" s="2" t="s">
        <v>776</v>
      </c>
      <c r="G139" s="2" t="s">
        <v>36</v>
      </c>
    </row>
    <row r="140" spans="2:7" ht="14.45" customHeight="1">
      <c r="B140" s="68" t="s">
        <v>905</v>
      </c>
      <c r="C140" s="2" t="s">
        <v>827</v>
      </c>
      <c r="D140" s="174">
        <v>1</v>
      </c>
      <c r="E140" s="2" t="s">
        <v>774</v>
      </c>
      <c r="F140" s="2" t="s">
        <v>776</v>
      </c>
      <c r="G140" s="2" t="s">
        <v>36</v>
      </c>
    </row>
    <row r="141" spans="2:7" ht="14.45" customHeight="1">
      <c r="B141" s="68" t="s">
        <v>906</v>
      </c>
      <c r="C141" s="2" t="s">
        <v>827</v>
      </c>
      <c r="D141" s="174">
        <v>1</v>
      </c>
      <c r="E141" s="2" t="s">
        <v>774</v>
      </c>
      <c r="F141" s="2" t="s">
        <v>776</v>
      </c>
      <c r="G141" s="2" t="s">
        <v>36</v>
      </c>
    </row>
    <row r="142" spans="2:7" ht="14.45" customHeight="1">
      <c r="B142" s="68" t="s">
        <v>907</v>
      </c>
      <c r="C142" s="2" t="s">
        <v>827</v>
      </c>
      <c r="D142" s="174">
        <v>1</v>
      </c>
      <c r="E142" s="2" t="s">
        <v>774</v>
      </c>
      <c r="F142" s="2" t="s">
        <v>776</v>
      </c>
      <c r="G142" s="2" t="s">
        <v>36</v>
      </c>
    </row>
    <row r="143" spans="2:7" ht="14.45" customHeight="1">
      <c r="B143" s="68" t="s">
        <v>908</v>
      </c>
      <c r="C143" s="2" t="s">
        <v>827</v>
      </c>
      <c r="D143" s="174">
        <v>1</v>
      </c>
      <c r="E143" s="2" t="s">
        <v>774</v>
      </c>
      <c r="F143" s="2" t="s">
        <v>776</v>
      </c>
      <c r="G143" s="2" t="s">
        <v>36</v>
      </c>
    </row>
    <row r="144" spans="2:7" ht="14.45" customHeight="1">
      <c r="B144" s="68" t="s">
        <v>916</v>
      </c>
      <c r="C144" s="2" t="s">
        <v>777</v>
      </c>
      <c r="D144" s="174">
        <v>1</v>
      </c>
      <c r="E144" s="2" t="s">
        <v>774</v>
      </c>
      <c r="F144" s="2" t="s">
        <v>776</v>
      </c>
      <c r="G144" s="2" t="s">
        <v>36</v>
      </c>
    </row>
    <row r="145" spans="2:7" ht="14.45" customHeight="1">
      <c r="B145" s="68" t="s">
        <v>917</v>
      </c>
      <c r="C145" s="2" t="s">
        <v>777</v>
      </c>
      <c r="D145" s="174">
        <v>1</v>
      </c>
      <c r="E145" s="2" t="s">
        <v>774</v>
      </c>
      <c r="F145" s="2" t="s">
        <v>776</v>
      </c>
      <c r="G145" s="2" t="s">
        <v>36</v>
      </c>
    </row>
    <row r="146" spans="2:7" ht="14.45" customHeight="1">
      <c r="B146" s="68" t="s">
        <v>919</v>
      </c>
      <c r="C146" s="2" t="s">
        <v>777</v>
      </c>
      <c r="D146" s="174">
        <v>1</v>
      </c>
      <c r="E146" s="2" t="s">
        <v>774</v>
      </c>
      <c r="F146" s="2" t="s">
        <v>776</v>
      </c>
      <c r="G146" s="2" t="s">
        <v>36</v>
      </c>
    </row>
    <row r="147" spans="2:7" ht="14.45" customHeight="1">
      <c r="B147" s="68" t="s">
        <v>920</v>
      </c>
      <c r="C147" s="2" t="s">
        <v>777</v>
      </c>
      <c r="D147" s="174">
        <v>1</v>
      </c>
      <c r="E147" s="2" t="s">
        <v>774</v>
      </c>
      <c r="F147" s="2" t="s">
        <v>776</v>
      </c>
      <c r="G147" s="2" t="s">
        <v>36</v>
      </c>
    </row>
    <row r="148" spans="2:7" ht="14.45" customHeight="1">
      <c r="B148" s="68" t="s">
        <v>921</v>
      </c>
      <c r="C148" s="2" t="s">
        <v>777</v>
      </c>
      <c r="D148" s="174">
        <v>0.5</v>
      </c>
      <c r="E148" s="2" t="s">
        <v>1170</v>
      </c>
      <c r="F148" s="2" t="s">
        <v>776</v>
      </c>
      <c r="G148" s="2" t="s">
        <v>36</v>
      </c>
    </row>
    <row r="149" spans="2:7" ht="14.45" customHeight="1">
      <c r="B149" s="68" t="s">
        <v>922</v>
      </c>
      <c r="C149" s="2" t="s">
        <v>777</v>
      </c>
      <c r="D149" s="174">
        <v>1</v>
      </c>
      <c r="E149" s="2" t="s">
        <v>774</v>
      </c>
      <c r="F149" s="2" t="s">
        <v>776</v>
      </c>
      <c r="G149" s="2" t="s">
        <v>36</v>
      </c>
    </row>
    <row r="150" spans="2:7" ht="14.45" customHeight="1">
      <c r="B150" s="68" t="s">
        <v>935</v>
      </c>
      <c r="C150" s="2" t="s">
        <v>777</v>
      </c>
      <c r="D150" s="174">
        <v>1</v>
      </c>
      <c r="E150" s="2" t="s">
        <v>774</v>
      </c>
      <c r="F150" s="2" t="s">
        <v>776</v>
      </c>
      <c r="G150" s="2" t="s">
        <v>936</v>
      </c>
    </row>
    <row r="151" spans="2:7" ht="14.45" customHeight="1">
      <c r="B151" s="68" t="s">
        <v>923</v>
      </c>
      <c r="C151" s="2" t="s">
        <v>777</v>
      </c>
      <c r="D151" s="174">
        <v>1</v>
      </c>
      <c r="E151" s="2" t="s">
        <v>774</v>
      </c>
      <c r="F151" s="2" t="s">
        <v>776</v>
      </c>
      <c r="G151" s="2" t="s">
        <v>36</v>
      </c>
    </row>
    <row r="152" spans="2:7" ht="14.45" customHeight="1">
      <c r="B152" s="68" t="s">
        <v>924</v>
      </c>
      <c r="C152" s="2" t="s">
        <v>777</v>
      </c>
      <c r="D152" s="174">
        <v>1</v>
      </c>
      <c r="E152" s="2" t="s">
        <v>774</v>
      </c>
      <c r="F152" s="2" t="s">
        <v>776</v>
      </c>
      <c r="G152" s="2" t="s">
        <v>36</v>
      </c>
    </row>
    <row r="153" spans="2:7" ht="14.45" customHeight="1">
      <c r="B153" s="68" t="s">
        <v>925</v>
      </c>
      <c r="C153" s="2" t="s">
        <v>777</v>
      </c>
      <c r="D153" s="174">
        <v>1</v>
      </c>
      <c r="E153" s="2" t="s">
        <v>774</v>
      </c>
      <c r="F153" s="2" t="s">
        <v>776</v>
      </c>
      <c r="G153" s="2" t="s">
        <v>36</v>
      </c>
    </row>
    <row r="154" spans="2:7" ht="14.45" customHeight="1">
      <c r="B154" s="68" t="s">
        <v>926</v>
      </c>
      <c r="C154" s="2" t="s">
        <v>777</v>
      </c>
      <c r="D154" s="174">
        <v>1</v>
      </c>
      <c r="E154" s="2" t="s">
        <v>774</v>
      </c>
      <c r="F154" s="2" t="s">
        <v>776</v>
      </c>
      <c r="G154" s="2" t="s">
        <v>36</v>
      </c>
    </row>
    <row r="155" spans="2:7" ht="14.45" customHeight="1">
      <c r="B155" s="68" t="s">
        <v>927</v>
      </c>
      <c r="C155" s="2" t="s">
        <v>777</v>
      </c>
      <c r="D155" s="174">
        <v>1</v>
      </c>
      <c r="E155" s="2" t="s">
        <v>774</v>
      </c>
      <c r="F155" s="2" t="s">
        <v>776</v>
      </c>
      <c r="G155" s="2" t="s">
        <v>36</v>
      </c>
    </row>
    <row r="156" spans="2:7" ht="14.45" customHeight="1">
      <c r="B156" s="68" t="s">
        <v>928</v>
      </c>
      <c r="C156" s="2" t="s">
        <v>777</v>
      </c>
      <c r="D156" s="174">
        <v>1</v>
      </c>
      <c r="E156" s="2" t="s">
        <v>774</v>
      </c>
      <c r="F156" s="2" t="s">
        <v>776</v>
      </c>
      <c r="G156" s="2" t="s">
        <v>36</v>
      </c>
    </row>
    <row r="157" spans="2:7" ht="14.45" customHeight="1">
      <c r="B157" s="68" t="s">
        <v>859</v>
      </c>
      <c r="C157" s="2" t="s">
        <v>777</v>
      </c>
      <c r="D157" s="174">
        <v>1</v>
      </c>
      <c r="E157" s="2" t="s">
        <v>774</v>
      </c>
      <c r="F157" s="2" t="s">
        <v>776</v>
      </c>
      <c r="G157" s="2" t="s">
        <v>36</v>
      </c>
    </row>
    <row r="158" spans="2:7" ht="14.45" customHeight="1">
      <c r="B158" s="68" t="s">
        <v>929</v>
      </c>
      <c r="C158" s="2" t="s">
        <v>777</v>
      </c>
      <c r="D158" s="174">
        <v>1</v>
      </c>
      <c r="E158" s="2" t="s">
        <v>774</v>
      </c>
      <c r="F158" s="2" t="s">
        <v>776</v>
      </c>
      <c r="G158" s="2" t="s">
        <v>36</v>
      </c>
    </row>
    <row r="159" spans="2:7" ht="14.45" customHeight="1">
      <c r="B159" s="68" t="s">
        <v>930</v>
      </c>
      <c r="C159" s="2" t="s">
        <v>777</v>
      </c>
      <c r="D159" s="174">
        <v>1</v>
      </c>
      <c r="E159" s="2" t="s">
        <v>774</v>
      </c>
      <c r="F159" s="2" t="s">
        <v>776</v>
      </c>
      <c r="G159" s="2" t="s">
        <v>36</v>
      </c>
    </row>
    <row r="160" spans="2:7" ht="14.45" customHeight="1">
      <c r="B160" s="68" t="s">
        <v>931</v>
      </c>
      <c r="C160" s="2" t="s">
        <v>777</v>
      </c>
      <c r="D160" s="174">
        <v>1</v>
      </c>
      <c r="E160" s="2" t="s">
        <v>774</v>
      </c>
      <c r="F160" s="2" t="s">
        <v>776</v>
      </c>
      <c r="G160" s="2" t="s">
        <v>36</v>
      </c>
    </row>
    <row r="161" spans="2:7" ht="14.45" customHeight="1">
      <c r="B161" s="68" t="s">
        <v>932</v>
      </c>
      <c r="C161" s="2" t="s">
        <v>777</v>
      </c>
      <c r="D161" s="174">
        <v>1</v>
      </c>
      <c r="E161" s="2" t="s">
        <v>774</v>
      </c>
      <c r="F161" s="2" t="s">
        <v>776</v>
      </c>
      <c r="G161" s="2" t="s">
        <v>36</v>
      </c>
    </row>
    <row r="162" spans="2:7" ht="14.45" customHeight="1">
      <c r="B162" s="68" t="s">
        <v>933</v>
      </c>
      <c r="C162" s="2" t="s">
        <v>777</v>
      </c>
      <c r="D162" s="174">
        <v>1</v>
      </c>
      <c r="E162" s="2" t="s">
        <v>774</v>
      </c>
      <c r="F162" s="2" t="s">
        <v>776</v>
      </c>
      <c r="G162" s="2" t="s">
        <v>36</v>
      </c>
    </row>
    <row r="163" spans="2:7" ht="14.45" customHeight="1">
      <c r="B163" s="68" t="s">
        <v>934</v>
      </c>
      <c r="C163" s="2" t="s">
        <v>777</v>
      </c>
      <c r="D163" s="174">
        <v>1</v>
      </c>
      <c r="E163" s="2" t="s">
        <v>774</v>
      </c>
      <c r="F163" s="2" t="s">
        <v>776</v>
      </c>
      <c r="G163" s="2" t="s">
        <v>36</v>
      </c>
    </row>
    <row r="164" spans="2:7" ht="14.45" customHeight="1">
      <c r="B164" s="68" t="s">
        <v>902</v>
      </c>
      <c r="C164" s="2" t="s">
        <v>827</v>
      </c>
      <c r="D164" s="174">
        <v>1</v>
      </c>
      <c r="E164" s="2" t="s">
        <v>774</v>
      </c>
      <c r="F164" s="2" t="s">
        <v>776</v>
      </c>
      <c r="G164" s="2" t="s">
        <v>36</v>
      </c>
    </row>
    <row r="165" spans="2:7" ht="14.45" customHeight="1">
      <c r="B165" s="68" t="s">
        <v>1176</v>
      </c>
      <c r="C165" s="2" t="s">
        <v>772</v>
      </c>
      <c r="D165" s="174">
        <v>1</v>
      </c>
      <c r="E165" s="2" t="s">
        <v>774</v>
      </c>
      <c r="F165" s="2" t="s">
        <v>776</v>
      </c>
      <c r="G165" s="2" t="s">
        <v>36</v>
      </c>
    </row>
    <row r="166" spans="2:7" ht="14.45" customHeight="1">
      <c r="B166" s="68" t="s">
        <v>1177</v>
      </c>
      <c r="C166" s="2" t="s">
        <v>772</v>
      </c>
      <c r="D166" s="174">
        <v>1</v>
      </c>
      <c r="E166" s="2" t="s">
        <v>774</v>
      </c>
      <c r="F166" s="2" t="s">
        <v>776</v>
      </c>
      <c r="G166" s="2" t="s">
        <v>36</v>
      </c>
    </row>
    <row r="167" spans="2:7" ht="14.45" customHeight="1">
      <c r="B167" s="68" t="s">
        <v>1178</v>
      </c>
      <c r="C167" s="2" t="s">
        <v>772</v>
      </c>
      <c r="D167" s="174">
        <v>1</v>
      </c>
      <c r="E167" s="2" t="s">
        <v>774</v>
      </c>
      <c r="F167" s="2" t="s">
        <v>776</v>
      </c>
      <c r="G167" s="2" t="s">
        <v>36</v>
      </c>
    </row>
    <row r="168" spans="2:7" ht="14.45" customHeight="1">
      <c r="B168" s="68" t="s">
        <v>1179</v>
      </c>
      <c r="C168" s="2" t="s">
        <v>772</v>
      </c>
      <c r="D168" s="174">
        <v>1</v>
      </c>
      <c r="E168" s="2" t="s">
        <v>774</v>
      </c>
      <c r="F168" s="2" t="s">
        <v>776</v>
      </c>
      <c r="G168" s="2" t="s">
        <v>36</v>
      </c>
    </row>
    <row r="169" spans="2:7" ht="14.45" customHeight="1">
      <c r="B169" s="70" t="s">
        <v>1180</v>
      </c>
      <c r="C169" s="17" t="s">
        <v>772</v>
      </c>
      <c r="D169" s="230">
        <v>1</v>
      </c>
      <c r="E169" s="17" t="s">
        <v>774</v>
      </c>
      <c r="F169" s="17" t="s">
        <v>776</v>
      </c>
      <c r="G169" s="17" t="s">
        <v>36</v>
      </c>
    </row>
    <row r="170" spans="2:7" ht="14.65" customHeight="1">
      <c r="B170" s="68"/>
      <c r="D170" s="174"/>
      <c r="G170" s="2"/>
    </row>
    <row r="171" spans="2:7" ht="14.65" customHeight="1">
      <c r="B171" s="68"/>
      <c r="D171" s="174"/>
      <c r="G171" s="2"/>
    </row>
    <row r="172" spans="2:7" ht="14.65" customHeight="1">
      <c r="B172" s="68"/>
      <c r="D172" s="174"/>
      <c r="G172" s="2"/>
    </row>
    <row r="173" spans="2:7" ht="14.65" customHeight="1">
      <c r="B173" s="68"/>
      <c r="D173" s="174"/>
      <c r="G173" s="2"/>
    </row>
    <row r="174" spans="2:7" ht="14.65" customHeight="1">
      <c r="B174" s="68"/>
      <c r="D174" s="174"/>
      <c r="G174" s="2"/>
    </row>
    <row r="175" spans="2:7" ht="14.65" customHeight="1">
      <c r="B175" s="68"/>
      <c r="D175" s="174"/>
      <c r="G175" s="2"/>
    </row>
    <row r="176" spans="2:7" ht="14.65" customHeight="1">
      <c r="B176" s="68"/>
      <c r="D176" s="174"/>
      <c r="G176" s="2"/>
    </row>
    <row r="177" spans="2:7" ht="14.65" customHeight="1">
      <c r="B177" s="68"/>
      <c r="D177" s="174"/>
      <c r="G177" s="2"/>
    </row>
    <row r="178" spans="2:7" ht="14.65" customHeight="1">
      <c r="B178" s="68"/>
      <c r="D178" s="174"/>
      <c r="G178" s="2"/>
    </row>
    <row r="179" spans="2:7" ht="14.65" customHeight="1">
      <c r="B179" s="68"/>
      <c r="D179" s="174"/>
      <c r="G179" s="2"/>
    </row>
    <row r="180" spans="2:7" ht="14.65" customHeight="1">
      <c r="B180" s="68"/>
      <c r="D180" s="174"/>
      <c r="G180" s="2"/>
    </row>
    <row r="181" spans="2:7" ht="14.65" customHeight="1">
      <c r="B181" s="68"/>
      <c r="D181" s="174"/>
      <c r="G181" s="2"/>
    </row>
    <row r="182" spans="2:7" ht="14.65" customHeight="1">
      <c r="B182" s="68"/>
      <c r="D182" s="174"/>
      <c r="G182" s="2"/>
    </row>
    <row r="183" spans="2:7" ht="14.65" customHeight="1">
      <c r="B183" s="68"/>
      <c r="D183" s="174"/>
      <c r="G183" s="2"/>
    </row>
    <row r="184" spans="2:7" ht="14.65" customHeight="1">
      <c r="B184" s="68"/>
      <c r="D184" s="174"/>
      <c r="G184" s="2"/>
    </row>
    <row r="185" spans="2:7" ht="14.65" customHeight="1">
      <c r="B185" s="68"/>
      <c r="D185" s="174"/>
      <c r="G185" s="2"/>
    </row>
    <row r="186" spans="2:7" ht="14.65" customHeight="1">
      <c r="B186" s="68"/>
      <c r="D186" s="174"/>
      <c r="G186" s="2"/>
    </row>
    <row r="187" spans="2:7" ht="14.65" customHeight="1">
      <c r="B187" s="68"/>
      <c r="D187" s="174"/>
      <c r="G187" s="2"/>
    </row>
    <row r="188" spans="2:7" ht="14.65" customHeight="1">
      <c r="B188" s="68"/>
      <c r="D188" s="174"/>
      <c r="G188" s="2"/>
    </row>
    <row r="189" spans="2:7" ht="14.65" customHeight="1">
      <c r="B189" s="68"/>
      <c r="D189" s="174"/>
      <c r="G189" s="2"/>
    </row>
    <row r="190" spans="2:7" ht="14.65" customHeight="1">
      <c r="B190" s="68"/>
      <c r="D190" s="174"/>
      <c r="G190" s="2"/>
    </row>
    <row r="191" spans="2:7" ht="14.65" customHeight="1">
      <c r="B191" s="68"/>
      <c r="D191" s="174"/>
      <c r="G191" s="2"/>
    </row>
    <row r="192" spans="2:7" ht="14.65" customHeight="1">
      <c r="B192" s="68"/>
      <c r="D192" s="174"/>
      <c r="G192" s="2"/>
    </row>
    <row r="193" spans="2:7" ht="14.65" customHeight="1">
      <c r="B193" s="68"/>
      <c r="D193" s="174"/>
      <c r="G193" s="2"/>
    </row>
    <row r="194" spans="2:7" ht="14.65" customHeight="1">
      <c r="B194" s="68"/>
      <c r="D194" s="174"/>
      <c r="G194" s="2"/>
    </row>
    <row r="195" spans="2:7" ht="14.65" customHeight="1">
      <c r="B195" s="68"/>
      <c r="D195" s="174"/>
      <c r="G195" s="2"/>
    </row>
    <row r="196" spans="2:7" ht="14.65" customHeight="1">
      <c r="B196" s="68"/>
      <c r="D196" s="174"/>
      <c r="G196" s="2"/>
    </row>
    <row r="197" spans="2:7" ht="14.65" customHeight="1">
      <c r="B197" s="68"/>
      <c r="D197" s="174"/>
      <c r="G197" s="2"/>
    </row>
    <row r="198" spans="2:7" ht="14.65" customHeight="1">
      <c r="B198" s="68"/>
      <c r="D198" s="174"/>
      <c r="G198" s="2"/>
    </row>
    <row r="199" spans="2:7" ht="14.65" customHeight="1">
      <c r="B199" s="68"/>
      <c r="D199" s="174"/>
      <c r="G199" s="2"/>
    </row>
    <row r="200" spans="2:7" ht="14.65" customHeight="1">
      <c r="B200" s="68"/>
      <c r="D200" s="174"/>
      <c r="G200" s="2"/>
    </row>
    <row r="201" spans="2:7" ht="14.65" customHeight="1">
      <c r="B201" s="68"/>
      <c r="D201" s="174"/>
      <c r="G201" s="2"/>
    </row>
    <row r="202" spans="2:7" ht="14.65" customHeight="1">
      <c r="B202" s="68"/>
      <c r="D202" s="174"/>
      <c r="G202" s="2"/>
    </row>
    <row r="203" spans="2:7" ht="14.65" customHeight="1">
      <c r="B203" s="68"/>
      <c r="D203" s="174"/>
      <c r="G203" s="2"/>
    </row>
    <row r="204" spans="2:7" ht="14.65" customHeight="1">
      <c r="B204" s="68"/>
      <c r="D204" s="174"/>
      <c r="G204" s="2"/>
    </row>
    <row r="205" spans="2:7" ht="14.65" customHeight="1">
      <c r="B205" s="68"/>
      <c r="D205" s="174"/>
      <c r="G205" s="2"/>
    </row>
    <row r="206" spans="2:7" ht="14.65" customHeight="1">
      <c r="B206" s="68"/>
      <c r="D206" s="174"/>
      <c r="G206" s="2"/>
    </row>
    <row r="207" spans="2:7" ht="14.65" customHeight="1">
      <c r="B207" s="68"/>
      <c r="D207" s="174"/>
      <c r="G207" s="2"/>
    </row>
    <row r="208" spans="2:7" ht="14.65" customHeight="1">
      <c r="B208" s="68"/>
      <c r="D208" s="174"/>
      <c r="G208" s="2"/>
    </row>
    <row r="209" spans="2:7" ht="14.65" customHeight="1">
      <c r="B209" s="68"/>
      <c r="D209" s="174"/>
      <c r="G209" s="2"/>
    </row>
    <row r="210" spans="2:7" ht="14.65" customHeight="1">
      <c r="B210" s="68"/>
      <c r="D210" s="174"/>
      <c r="G210" s="2"/>
    </row>
    <row r="211" spans="2:7" ht="14.65" customHeight="1">
      <c r="B211" s="68"/>
      <c r="D211" s="174"/>
      <c r="G211" s="2"/>
    </row>
    <row r="212" spans="2:7" ht="14.65" customHeight="1">
      <c r="B212" s="68"/>
      <c r="D212" s="174"/>
      <c r="G212" s="2"/>
    </row>
    <row r="213" spans="2:7" ht="14.65" customHeight="1">
      <c r="B213" s="68"/>
      <c r="D213" s="174"/>
      <c r="G213" s="2"/>
    </row>
    <row r="214" spans="2:7" ht="14.65" customHeight="1">
      <c r="B214" s="68"/>
      <c r="D214" s="174"/>
      <c r="G214" s="2"/>
    </row>
    <row r="215" spans="2:7" ht="14.65" customHeight="1">
      <c r="B215" s="68"/>
      <c r="D215" s="174"/>
      <c r="G215" s="2"/>
    </row>
    <row r="216" spans="2:7" ht="14.65" customHeight="1">
      <c r="B216" s="68"/>
      <c r="D216" s="174"/>
      <c r="G216" s="2"/>
    </row>
    <row r="217" spans="2:7" ht="14.65" customHeight="1">
      <c r="B217" s="68"/>
      <c r="D217" s="174"/>
      <c r="G217" s="2"/>
    </row>
    <row r="218" spans="2:7" ht="14.65" customHeight="1">
      <c r="B218" s="68"/>
      <c r="D218" s="174"/>
      <c r="G218" s="2"/>
    </row>
    <row r="219" spans="2:7" ht="14.65" customHeight="1">
      <c r="B219" s="68"/>
      <c r="D219" s="174"/>
      <c r="G219" s="2"/>
    </row>
    <row r="220" spans="2:7" ht="14.65" customHeight="1">
      <c r="B220" s="68"/>
      <c r="D220" s="174"/>
      <c r="G220" s="2"/>
    </row>
    <row r="221" spans="2:7" ht="14.65" customHeight="1">
      <c r="B221" s="68"/>
      <c r="D221" s="174"/>
      <c r="G221" s="2"/>
    </row>
    <row r="222" spans="2:7" ht="14.65" customHeight="1">
      <c r="B222" s="68"/>
      <c r="D222" s="174"/>
      <c r="G222" s="2"/>
    </row>
    <row r="223" spans="2:7" ht="14.65" customHeight="1">
      <c r="B223" s="68"/>
      <c r="D223" s="174"/>
      <c r="G223" s="2"/>
    </row>
    <row r="224" spans="2:7" ht="14.65" customHeight="1">
      <c r="B224" s="68"/>
      <c r="D224" s="174"/>
      <c r="G224" s="2"/>
    </row>
    <row r="225" spans="2:7" ht="14.65" customHeight="1">
      <c r="B225" s="68"/>
      <c r="D225" s="174"/>
      <c r="G225" s="2"/>
    </row>
    <row r="226" spans="2:7" ht="14.65" customHeight="1">
      <c r="B226" s="68"/>
      <c r="D226" s="174"/>
      <c r="G226" s="2"/>
    </row>
    <row r="227" spans="2:7" ht="14.65" customHeight="1">
      <c r="B227" s="68"/>
      <c r="D227" s="174"/>
      <c r="G227" s="2"/>
    </row>
    <row r="228" spans="2:7" ht="14.65" customHeight="1">
      <c r="B228" s="68"/>
      <c r="D228" s="174"/>
      <c r="G228" s="2"/>
    </row>
    <row r="229" spans="2:7" ht="14.65" customHeight="1">
      <c r="B229" s="68"/>
      <c r="D229" s="174"/>
      <c r="G229" s="2"/>
    </row>
    <row r="230" spans="2:7" ht="14.65" customHeight="1">
      <c r="B230" s="68"/>
      <c r="D230" s="174"/>
      <c r="G230" s="2"/>
    </row>
    <row r="231" spans="2:7" ht="14.65" customHeight="1">
      <c r="B231" s="68"/>
      <c r="D231" s="174"/>
      <c r="G231" s="2"/>
    </row>
    <row r="232" spans="2:7" ht="14.65" customHeight="1">
      <c r="B232" s="68"/>
      <c r="D232" s="174"/>
      <c r="G232" s="2"/>
    </row>
    <row r="233" spans="2:7" ht="14.65" customHeight="1">
      <c r="B233" s="68"/>
      <c r="D233" s="174"/>
      <c r="G233" s="2"/>
    </row>
    <row r="234" spans="2:7" ht="14.65" customHeight="1">
      <c r="B234" s="68"/>
      <c r="D234" s="174"/>
      <c r="G234" s="2"/>
    </row>
    <row r="235" spans="2:7" ht="14.65" customHeight="1">
      <c r="B235" s="68"/>
      <c r="D235" s="174"/>
      <c r="G235" s="2"/>
    </row>
    <row r="236" spans="2:7" ht="14.65" customHeight="1">
      <c r="B236" s="68"/>
      <c r="D236" s="174"/>
      <c r="G236" s="2"/>
    </row>
    <row r="237" spans="2:7" ht="14.65" customHeight="1">
      <c r="B237" s="68"/>
      <c r="D237" s="174"/>
      <c r="G237" s="2"/>
    </row>
    <row r="238" spans="2:7" ht="14.65" customHeight="1">
      <c r="B238" s="68"/>
      <c r="D238" s="174"/>
      <c r="G238" s="2"/>
    </row>
    <row r="239" spans="2:7" ht="14.65" customHeight="1">
      <c r="B239" s="68"/>
      <c r="D239" s="174"/>
      <c r="G239" s="2"/>
    </row>
    <row r="240" spans="2:7" ht="14.65" customHeight="1">
      <c r="B240" s="68"/>
      <c r="D240" s="174"/>
      <c r="G240" s="2"/>
    </row>
    <row r="241" spans="2:7" ht="14.65" customHeight="1">
      <c r="B241" s="68"/>
      <c r="D241" s="174"/>
      <c r="G241" s="2"/>
    </row>
    <row r="242" spans="2:7" ht="14.65" customHeight="1">
      <c r="B242" s="68"/>
      <c r="D242" s="174"/>
      <c r="G242" s="2"/>
    </row>
    <row r="243" spans="2:7" ht="14.65" customHeight="1">
      <c r="B243" s="68"/>
      <c r="D243" s="174"/>
      <c r="G243" s="2"/>
    </row>
    <row r="244" spans="2:7" ht="14.65" customHeight="1">
      <c r="B244" s="68"/>
      <c r="D244" s="174"/>
      <c r="G244" s="2"/>
    </row>
    <row r="245" spans="2:7" ht="14.65" customHeight="1">
      <c r="B245" s="68"/>
      <c r="D245" s="174"/>
      <c r="G245" s="2"/>
    </row>
    <row r="246" spans="2:7" ht="14.65" customHeight="1">
      <c r="B246" s="68"/>
      <c r="D246" s="174"/>
      <c r="G246" s="2"/>
    </row>
    <row r="247" spans="2:7" ht="14.65" customHeight="1">
      <c r="B247" s="68"/>
      <c r="D247" s="174"/>
      <c r="G247" s="2"/>
    </row>
    <row r="248" spans="2:7" ht="14.65" customHeight="1">
      <c r="B248" s="68"/>
      <c r="D248" s="174"/>
      <c r="G248" s="2"/>
    </row>
    <row r="249" spans="2:7" ht="14.65" customHeight="1">
      <c r="B249" s="68"/>
      <c r="D249" s="174"/>
      <c r="G249" s="2"/>
    </row>
    <row r="250" spans="2:7" ht="14.65" customHeight="1">
      <c r="B250" s="68"/>
      <c r="D250" s="174"/>
      <c r="G250" s="2"/>
    </row>
    <row r="251" spans="2:7" ht="14.65" customHeight="1">
      <c r="B251" s="68"/>
      <c r="D251" s="174"/>
      <c r="G251" s="2"/>
    </row>
    <row r="252" spans="2:7" ht="14.65" customHeight="1">
      <c r="B252" s="68"/>
      <c r="D252" s="174"/>
      <c r="G252" s="2"/>
    </row>
    <row r="253" spans="2:7" ht="14.65" customHeight="1">
      <c r="B253" s="68"/>
      <c r="D253" s="174"/>
      <c r="G253" s="2"/>
    </row>
    <row r="254" spans="2:7" ht="14.65" customHeight="1">
      <c r="B254" s="68"/>
      <c r="D254" s="174"/>
      <c r="G254" s="2"/>
    </row>
    <row r="255" spans="2:7" ht="14.65" customHeight="1">
      <c r="B255" s="68"/>
      <c r="D255" s="174"/>
      <c r="G255" s="2"/>
    </row>
    <row r="256" spans="2:7" ht="14.65" customHeight="1">
      <c r="B256" s="68"/>
      <c r="D256" s="174"/>
      <c r="G256" s="2"/>
    </row>
    <row r="257" spans="2:7" ht="14.65" customHeight="1">
      <c r="B257" s="68"/>
      <c r="D257" s="174"/>
      <c r="G257" s="2"/>
    </row>
    <row r="258" spans="2:7" ht="14.65" customHeight="1">
      <c r="B258" s="68"/>
      <c r="D258" s="174"/>
      <c r="G258" s="2"/>
    </row>
    <row r="259" spans="2:7" ht="14.65" customHeight="1">
      <c r="B259" s="68"/>
      <c r="D259" s="174"/>
      <c r="G259" s="2"/>
    </row>
    <row r="260" spans="2:7" ht="14.65" customHeight="1">
      <c r="B260" s="68"/>
      <c r="D260" s="174"/>
      <c r="G260" s="2"/>
    </row>
    <row r="261" spans="2:7" ht="14.65" customHeight="1">
      <c r="B261" s="68"/>
      <c r="D261" s="174"/>
      <c r="G261" s="2"/>
    </row>
    <row r="262" spans="2:7" ht="14.65" customHeight="1">
      <c r="B262" s="68"/>
      <c r="D262" s="174"/>
      <c r="G262" s="2"/>
    </row>
    <row r="263" spans="2:7" ht="14.65" customHeight="1">
      <c r="B263" s="68"/>
      <c r="D263" s="174"/>
      <c r="G263" s="2"/>
    </row>
    <row r="264" spans="2:7" ht="14.65" customHeight="1">
      <c r="B264" s="68"/>
      <c r="D264" s="174"/>
      <c r="G264" s="2"/>
    </row>
    <row r="265" spans="2:7" ht="14.65" customHeight="1">
      <c r="B265" s="68"/>
      <c r="D265" s="174"/>
      <c r="G265" s="2"/>
    </row>
    <row r="266" spans="2:7" ht="14.65" customHeight="1">
      <c r="B266" s="68"/>
      <c r="D266" s="174"/>
      <c r="G266" s="2"/>
    </row>
    <row r="267" spans="2:7" ht="14.65" customHeight="1">
      <c r="B267" s="68"/>
      <c r="D267" s="174"/>
      <c r="G267" s="2"/>
    </row>
    <row r="268" spans="2:7" ht="14.65" customHeight="1">
      <c r="B268" s="68"/>
      <c r="D268" s="174"/>
      <c r="G268" s="2"/>
    </row>
    <row r="269" spans="2:7" ht="14.65" customHeight="1">
      <c r="B269" s="68"/>
      <c r="D269" s="174"/>
      <c r="G269" s="2"/>
    </row>
    <row r="270" spans="2:7" ht="14.65" customHeight="1">
      <c r="B270" s="68"/>
      <c r="D270" s="174"/>
      <c r="G270" s="2"/>
    </row>
    <row r="271" spans="2:7" ht="14.65" customHeight="1">
      <c r="B271" s="68"/>
      <c r="D271" s="174"/>
      <c r="G271" s="2"/>
    </row>
    <row r="272" spans="2:7" ht="14.65" customHeight="1">
      <c r="B272" s="68"/>
      <c r="D272" s="174"/>
      <c r="G272" s="2"/>
    </row>
    <row r="273" spans="2:7" ht="14.65" customHeight="1">
      <c r="B273" s="68"/>
      <c r="D273" s="174"/>
      <c r="G273" s="2"/>
    </row>
    <row r="274" spans="2:7" ht="14.65" customHeight="1">
      <c r="B274" s="68"/>
      <c r="D274" s="174"/>
      <c r="G274" s="2"/>
    </row>
    <row r="275" spans="2:7" ht="14.65" customHeight="1">
      <c r="B275" s="68"/>
      <c r="D275" s="174"/>
      <c r="G275" s="2"/>
    </row>
    <row r="276" spans="2:7" ht="14.65" customHeight="1">
      <c r="B276" s="68"/>
      <c r="D276" s="174"/>
      <c r="G276" s="2"/>
    </row>
    <row r="277" spans="2:7" ht="14.65" customHeight="1">
      <c r="B277" s="68"/>
      <c r="D277" s="174"/>
      <c r="G277" s="2"/>
    </row>
    <row r="278" spans="2:7" ht="14.65" customHeight="1">
      <c r="B278" s="68"/>
      <c r="D278" s="174"/>
      <c r="G278" s="2"/>
    </row>
    <row r="279" spans="2:7" ht="14.65" customHeight="1">
      <c r="B279" s="68"/>
      <c r="D279" s="174"/>
      <c r="G279" s="2"/>
    </row>
    <row r="280" spans="2:7" ht="14.65" customHeight="1">
      <c r="B280" s="68"/>
      <c r="D280" s="174"/>
      <c r="G280" s="2"/>
    </row>
    <row r="281" spans="2:7" ht="14.65" customHeight="1">
      <c r="B281" s="68"/>
      <c r="D281" s="174"/>
      <c r="G281" s="2"/>
    </row>
    <row r="282" spans="2:7" ht="14.65" customHeight="1">
      <c r="B282" s="68"/>
      <c r="D282" s="174"/>
      <c r="G282" s="2"/>
    </row>
    <row r="283" spans="2:7" ht="14.65" customHeight="1">
      <c r="B283" s="68"/>
      <c r="D283" s="174"/>
      <c r="G283" s="2"/>
    </row>
    <row r="284" spans="2:7" ht="14.65" customHeight="1">
      <c r="B284" s="68"/>
      <c r="D284" s="174"/>
      <c r="G284" s="2"/>
    </row>
    <row r="285" spans="2:7" ht="14.65" customHeight="1">
      <c r="B285" s="68"/>
      <c r="D285" s="174"/>
      <c r="G285" s="2"/>
    </row>
    <row r="286" spans="2:7" ht="14.65" customHeight="1">
      <c r="B286" s="68"/>
      <c r="D286" s="174"/>
      <c r="G286" s="2"/>
    </row>
    <row r="287" spans="2:7" ht="14.65" customHeight="1">
      <c r="B287" s="68"/>
      <c r="D287" s="174"/>
      <c r="G287" s="2"/>
    </row>
    <row r="288" spans="2:7" ht="14.65" customHeight="1">
      <c r="B288" s="68"/>
      <c r="D288" s="174"/>
      <c r="G288" s="2"/>
    </row>
    <row r="289" spans="2:7" ht="14.65" customHeight="1">
      <c r="B289" s="68"/>
      <c r="D289" s="174"/>
      <c r="G289" s="2"/>
    </row>
    <row r="290" spans="2:7" ht="14.65" customHeight="1">
      <c r="B290" s="68"/>
      <c r="D290" s="174"/>
      <c r="G290" s="2"/>
    </row>
    <row r="291" spans="2:7" ht="14.65" customHeight="1">
      <c r="B291" s="68"/>
      <c r="D291" s="174"/>
      <c r="G291" s="2"/>
    </row>
    <row r="292" spans="2:7" ht="14.65" customHeight="1">
      <c r="B292" s="68"/>
      <c r="D292" s="174"/>
      <c r="G292" s="2"/>
    </row>
    <row r="293" spans="2:7" ht="14.65" customHeight="1">
      <c r="B293" s="68"/>
      <c r="D293" s="174"/>
      <c r="G293" s="2"/>
    </row>
    <row r="294" spans="2:7" ht="14.65" customHeight="1">
      <c r="B294" s="68"/>
      <c r="D294" s="174"/>
      <c r="G294" s="2"/>
    </row>
    <row r="295" spans="2:7" ht="14.65" customHeight="1">
      <c r="B295" s="68"/>
      <c r="D295" s="174"/>
      <c r="G295" s="2"/>
    </row>
    <row r="296" spans="2:7" ht="14.65" customHeight="1">
      <c r="B296" s="68"/>
      <c r="D296" s="174"/>
      <c r="G296" s="2"/>
    </row>
    <row r="297" spans="2:7" ht="14.65" customHeight="1">
      <c r="B297" s="68"/>
      <c r="D297" s="174"/>
      <c r="G297" s="2"/>
    </row>
    <row r="298" spans="2:7" ht="14.65" customHeight="1">
      <c r="B298" s="68"/>
      <c r="D298" s="174"/>
      <c r="G298" s="2"/>
    </row>
    <row r="299" spans="2:7" ht="14.65" customHeight="1">
      <c r="B299" s="68"/>
      <c r="D299" s="174"/>
      <c r="G299" s="2"/>
    </row>
    <row r="300" spans="2:7" ht="14.65" customHeight="1">
      <c r="B300" s="68"/>
      <c r="D300" s="174"/>
      <c r="G300" s="2"/>
    </row>
    <row r="301" spans="2:7" ht="14.65" customHeight="1">
      <c r="B301" s="68"/>
      <c r="D301" s="174"/>
      <c r="G301" s="2"/>
    </row>
    <row r="302" spans="2:7" ht="14.65" customHeight="1">
      <c r="B302" s="68"/>
      <c r="D302" s="174"/>
      <c r="G302" s="2"/>
    </row>
    <row r="303" spans="2:7" ht="14.65" customHeight="1">
      <c r="B303" s="68"/>
      <c r="D303" s="174"/>
      <c r="G303" s="2"/>
    </row>
    <row r="304" spans="2:7" ht="14.65" customHeight="1">
      <c r="B304" s="68"/>
      <c r="D304" s="174"/>
      <c r="G304" s="2"/>
    </row>
    <row r="305" spans="2:7" ht="14.65" customHeight="1">
      <c r="B305" s="68"/>
      <c r="D305" s="174"/>
      <c r="G305" s="2"/>
    </row>
    <row r="306" spans="2:7" ht="14.65" customHeight="1">
      <c r="B306" s="68"/>
      <c r="D306" s="174"/>
      <c r="G306" s="2"/>
    </row>
    <row r="307" spans="2:7" ht="14.65" customHeight="1">
      <c r="B307" s="68"/>
      <c r="D307" s="174"/>
      <c r="G307" s="2"/>
    </row>
    <row r="308" spans="2:7" ht="14.65" customHeight="1">
      <c r="B308" s="68"/>
      <c r="D308" s="174"/>
      <c r="G308" s="2"/>
    </row>
    <row r="309" spans="2:7" ht="14.65" customHeight="1">
      <c r="B309" s="68"/>
      <c r="D309" s="174"/>
      <c r="G309" s="2"/>
    </row>
    <row r="310" spans="2:7" ht="14.65" customHeight="1">
      <c r="B310" s="68"/>
      <c r="D310" s="174"/>
      <c r="G310" s="2"/>
    </row>
    <row r="311" spans="2:7" ht="14.65" customHeight="1">
      <c r="B311" s="68"/>
      <c r="D311" s="174"/>
      <c r="G311" s="2"/>
    </row>
    <row r="312" spans="2:7" ht="14.65" customHeight="1">
      <c r="B312" s="68"/>
      <c r="D312" s="174"/>
      <c r="G312" s="2"/>
    </row>
    <row r="313" spans="2:7" ht="14.65" customHeight="1">
      <c r="B313" s="68"/>
      <c r="D313" s="174"/>
      <c r="G313" s="2"/>
    </row>
    <row r="314" spans="2:7" ht="14.65" customHeight="1">
      <c r="B314" s="68"/>
      <c r="D314" s="174"/>
      <c r="G314" s="2"/>
    </row>
    <row r="315" spans="2:7" ht="14.65" customHeight="1">
      <c r="B315" s="68"/>
      <c r="D315" s="174"/>
      <c r="G315" s="2"/>
    </row>
    <row r="316" spans="2:7" ht="14.65" customHeight="1">
      <c r="B316" s="68"/>
      <c r="D316" s="174"/>
      <c r="G316" s="2"/>
    </row>
    <row r="317" spans="2:7" ht="14.65" customHeight="1">
      <c r="B317" s="68"/>
      <c r="D317" s="174"/>
      <c r="G317" s="2"/>
    </row>
    <row r="318" spans="2:7" ht="14.65" customHeight="1">
      <c r="B318" s="68"/>
      <c r="D318" s="174"/>
      <c r="G318" s="2"/>
    </row>
    <row r="319" spans="2:7" ht="14.65" customHeight="1">
      <c r="B319" s="68"/>
      <c r="D319" s="174"/>
      <c r="G319" s="2"/>
    </row>
    <row r="320" spans="2:7" ht="14.65" customHeight="1">
      <c r="B320" s="68"/>
      <c r="D320" s="174"/>
      <c r="G320" s="2"/>
    </row>
    <row r="321" spans="2:7" ht="14.65" customHeight="1">
      <c r="B321" s="68"/>
      <c r="D321" s="174"/>
      <c r="G321" s="2"/>
    </row>
    <row r="322" spans="2:7" ht="14.65" customHeight="1">
      <c r="B322" s="68"/>
      <c r="D322" s="174"/>
      <c r="G322" s="2"/>
    </row>
    <row r="323" spans="2:7" ht="14.65" customHeight="1">
      <c r="B323" s="68"/>
      <c r="D323" s="174"/>
      <c r="G323" s="2"/>
    </row>
    <row r="324" spans="2:7" ht="14.65" customHeight="1">
      <c r="B324" s="68"/>
      <c r="D324" s="174"/>
      <c r="G324" s="2"/>
    </row>
    <row r="325" spans="2:7" ht="14.65" customHeight="1">
      <c r="B325" s="68"/>
      <c r="D325" s="174"/>
      <c r="G325" s="2"/>
    </row>
    <row r="326" spans="2:7" ht="14.65" customHeight="1">
      <c r="B326" s="68"/>
      <c r="D326" s="174"/>
      <c r="G326" s="2"/>
    </row>
    <row r="327" spans="2:7" ht="14.65" customHeight="1">
      <c r="B327" s="68"/>
      <c r="D327" s="174"/>
      <c r="G327" s="2"/>
    </row>
    <row r="328" spans="2:7" ht="14.65" customHeight="1">
      <c r="B328" s="68"/>
      <c r="D328" s="174"/>
      <c r="G328" s="2"/>
    </row>
    <row r="329" spans="2:7" ht="14.65" customHeight="1">
      <c r="B329" s="68"/>
      <c r="D329" s="174"/>
      <c r="G329" s="2"/>
    </row>
    <row r="330" spans="2:7" ht="14.65" customHeight="1">
      <c r="B330" s="68"/>
      <c r="D330" s="174"/>
      <c r="G330" s="2"/>
    </row>
    <row r="331" spans="2:7" ht="14.65" customHeight="1">
      <c r="B331" s="68"/>
      <c r="D331" s="174"/>
      <c r="G331" s="2"/>
    </row>
    <row r="332" spans="2:7" ht="14.65" customHeight="1">
      <c r="B332" s="68"/>
      <c r="D332" s="174"/>
      <c r="G332" s="2"/>
    </row>
    <row r="333" spans="2:7" ht="14.65" customHeight="1">
      <c r="B333" s="68"/>
      <c r="D333" s="174"/>
      <c r="G333" s="2"/>
    </row>
    <row r="334" spans="2:7" ht="14.65" customHeight="1">
      <c r="B334" s="68"/>
      <c r="D334" s="174"/>
      <c r="G334" s="2"/>
    </row>
    <row r="335" spans="2:7" ht="14.65" customHeight="1">
      <c r="B335" s="68"/>
      <c r="D335" s="174"/>
      <c r="G335" s="2"/>
    </row>
    <row r="336" spans="2:7" ht="14.65" customHeight="1">
      <c r="B336" s="68"/>
      <c r="D336" s="174"/>
      <c r="G336" s="2"/>
    </row>
    <row r="337" spans="2:7" ht="14.65" customHeight="1">
      <c r="B337" s="68"/>
      <c r="D337" s="174"/>
      <c r="G337" s="2"/>
    </row>
    <row r="338" spans="2:7" ht="14.65" customHeight="1">
      <c r="B338" s="68"/>
      <c r="D338" s="174"/>
      <c r="G338" s="2"/>
    </row>
    <row r="339" spans="2:7" ht="14.65" customHeight="1">
      <c r="B339" s="68"/>
      <c r="D339" s="174"/>
      <c r="G339" s="2"/>
    </row>
    <row r="340" spans="2:7" ht="14.65" customHeight="1">
      <c r="B340" s="68"/>
      <c r="D340" s="174"/>
      <c r="G340" s="2"/>
    </row>
    <row r="341" spans="2:7" ht="14.65" customHeight="1">
      <c r="B341" s="68"/>
      <c r="D341" s="174"/>
      <c r="G341" s="2"/>
    </row>
    <row r="342" spans="2:7" ht="14.65" customHeight="1">
      <c r="B342" s="68"/>
      <c r="D342" s="174"/>
      <c r="G342" s="2"/>
    </row>
    <row r="343" spans="2:7" ht="14.65" customHeight="1">
      <c r="B343" s="68"/>
      <c r="D343" s="174"/>
      <c r="G343" s="2"/>
    </row>
    <row r="344" spans="2:7" ht="14.65" customHeight="1">
      <c r="B344" s="68"/>
      <c r="D344" s="174"/>
      <c r="G344" s="2"/>
    </row>
    <row r="345" spans="2:7" ht="14.65" customHeight="1">
      <c r="B345" s="68"/>
      <c r="D345" s="174"/>
      <c r="G345" s="2"/>
    </row>
    <row r="346" spans="2:7" ht="14.65" customHeight="1">
      <c r="B346" s="68"/>
      <c r="D346" s="174"/>
      <c r="G346" s="2"/>
    </row>
    <row r="347" spans="2:7" ht="14.65" customHeight="1">
      <c r="B347" s="68"/>
      <c r="D347" s="174"/>
      <c r="G347" s="2"/>
    </row>
    <row r="348" spans="2:7" ht="14.65" customHeight="1">
      <c r="B348" s="68"/>
      <c r="D348" s="174"/>
      <c r="G348" s="2"/>
    </row>
    <row r="349" spans="2:7" ht="14.65" customHeight="1">
      <c r="B349" s="68"/>
      <c r="D349" s="174"/>
      <c r="G349" s="2"/>
    </row>
    <row r="350" spans="2:7" ht="14.65" customHeight="1">
      <c r="B350" s="68"/>
      <c r="D350" s="174"/>
      <c r="G350" s="2"/>
    </row>
    <row r="351" spans="2:7" ht="14.65" customHeight="1">
      <c r="B351" s="68"/>
      <c r="D351" s="174"/>
      <c r="G351" s="2"/>
    </row>
    <row r="352" spans="2:7" ht="14.65" customHeight="1">
      <c r="B352" s="68"/>
      <c r="D352" s="174"/>
      <c r="G352" s="2"/>
    </row>
    <row r="353" spans="2:7" ht="14.65" customHeight="1">
      <c r="B353" s="68"/>
      <c r="D353" s="174"/>
      <c r="G353" s="2"/>
    </row>
    <row r="354" spans="2:7" ht="14.65" customHeight="1">
      <c r="B354" s="68"/>
      <c r="D354" s="174"/>
      <c r="G354" s="2"/>
    </row>
    <row r="355" spans="2:7" ht="14.65" customHeight="1">
      <c r="B355" s="68"/>
      <c r="D355" s="174"/>
      <c r="G355" s="2"/>
    </row>
    <row r="356" spans="2:7" ht="14.65" customHeight="1">
      <c r="B356" s="68"/>
      <c r="D356" s="174"/>
      <c r="G356" s="2"/>
    </row>
    <row r="357" spans="2:7" ht="14.65" customHeight="1">
      <c r="B357" s="68"/>
      <c r="D357" s="174"/>
      <c r="G357" s="2"/>
    </row>
    <row r="358" spans="2:7" ht="14.65" customHeight="1">
      <c r="B358" s="68"/>
      <c r="D358" s="174"/>
      <c r="G358" s="2"/>
    </row>
    <row r="359" spans="2:7" ht="14.65" customHeight="1">
      <c r="B359" s="68"/>
      <c r="D359" s="174"/>
      <c r="G359" s="2"/>
    </row>
    <row r="360" spans="2:7" ht="14.65" customHeight="1">
      <c r="B360" s="68"/>
      <c r="D360" s="174"/>
      <c r="G360" s="2"/>
    </row>
    <row r="361" spans="2:7" ht="14.65" customHeight="1">
      <c r="B361" s="68"/>
      <c r="D361" s="174"/>
      <c r="G361" s="2"/>
    </row>
    <row r="362" spans="2:7" ht="14.65" customHeight="1">
      <c r="B362" s="68"/>
      <c r="D362" s="174"/>
      <c r="G362" s="2"/>
    </row>
    <row r="363" spans="2:7" ht="14.65" customHeight="1">
      <c r="B363" s="68"/>
      <c r="D363" s="174"/>
      <c r="G363" s="2"/>
    </row>
    <row r="364" spans="2:7" ht="14.65" customHeight="1">
      <c r="B364" s="68"/>
      <c r="D364" s="174"/>
      <c r="G364" s="2"/>
    </row>
    <row r="365" spans="2:7" ht="14.65" customHeight="1">
      <c r="B365" s="68"/>
      <c r="D365" s="174"/>
      <c r="G365" s="2"/>
    </row>
    <row r="366" spans="2:7" ht="14.65" customHeight="1">
      <c r="B366" s="68"/>
      <c r="D366" s="174"/>
      <c r="G366" s="2"/>
    </row>
    <row r="367" spans="2:7" ht="14.65" customHeight="1">
      <c r="B367" s="68"/>
      <c r="D367" s="174"/>
      <c r="G367" s="2"/>
    </row>
    <row r="368" spans="2:7" ht="14.65" customHeight="1">
      <c r="B368" s="68"/>
      <c r="D368" s="174"/>
      <c r="G368" s="2"/>
    </row>
    <row r="369" spans="2:7" ht="14.65" customHeight="1">
      <c r="B369" s="68"/>
      <c r="D369" s="174"/>
      <c r="G369" s="2"/>
    </row>
    <row r="370" spans="2:7" ht="14.65" customHeight="1">
      <c r="B370" s="68"/>
      <c r="D370" s="174"/>
      <c r="G370" s="2"/>
    </row>
    <row r="371" spans="2:7" ht="14.65" customHeight="1">
      <c r="B371" s="68"/>
      <c r="D371" s="174"/>
      <c r="G371" s="2"/>
    </row>
    <row r="372" spans="2:7" ht="14.65" customHeight="1">
      <c r="B372" s="68"/>
      <c r="D372" s="174"/>
      <c r="G372" s="2"/>
    </row>
    <row r="373" spans="2:7" ht="14.65" customHeight="1">
      <c r="B373" s="68"/>
      <c r="D373" s="174"/>
      <c r="G373" s="2"/>
    </row>
    <row r="374" spans="2:7" ht="14.65" customHeight="1">
      <c r="B374" s="68"/>
      <c r="D374" s="174"/>
      <c r="G374" s="2"/>
    </row>
    <row r="375" spans="2:7" ht="14.65" customHeight="1">
      <c r="B375" s="68"/>
      <c r="D375" s="174"/>
      <c r="G375" s="2"/>
    </row>
    <row r="376" spans="2:7" ht="14.65" customHeight="1">
      <c r="B376" s="68"/>
      <c r="D376" s="174"/>
      <c r="G376" s="2"/>
    </row>
    <row r="377" spans="2:7" ht="14.65" customHeight="1">
      <c r="B377" s="68"/>
      <c r="D377" s="174"/>
      <c r="G377" s="2"/>
    </row>
    <row r="378" spans="2:7" ht="14.65" customHeight="1">
      <c r="B378" s="68"/>
      <c r="D378" s="174"/>
      <c r="G378" s="2"/>
    </row>
    <row r="379" spans="2:7" ht="14.65" customHeight="1">
      <c r="B379" s="68"/>
      <c r="D379" s="174"/>
      <c r="G379" s="2"/>
    </row>
    <row r="380" spans="2:7" ht="14.65" customHeight="1">
      <c r="B380" s="68"/>
      <c r="D380" s="174"/>
      <c r="G380" s="2"/>
    </row>
    <row r="381" spans="2:7" ht="14.65" customHeight="1">
      <c r="B381" s="68"/>
      <c r="D381" s="174"/>
      <c r="G381" s="2"/>
    </row>
    <row r="382" spans="2:7" ht="14.65" customHeight="1">
      <c r="B382" s="68"/>
      <c r="D382" s="174"/>
      <c r="G382" s="2"/>
    </row>
    <row r="383" spans="2:7" ht="14.65" customHeight="1">
      <c r="B383" s="68"/>
      <c r="D383" s="174"/>
      <c r="G383" s="2"/>
    </row>
    <row r="384" spans="2:7" ht="14.65" customHeight="1">
      <c r="B384" s="68"/>
      <c r="D384" s="174"/>
      <c r="G384" s="2"/>
    </row>
    <row r="385" spans="2:7" ht="14.65" customHeight="1">
      <c r="B385" s="68"/>
      <c r="D385" s="174"/>
      <c r="G385" s="2"/>
    </row>
    <row r="386" spans="2:7" ht="14.65" customHeight="1">
      <c r="B386" s="68"/>
      <c r="D386" s="174"/>
      <c r="G386" s="2"/>
    </row>
    <row r="387" spans="2:7" ht="14.65" customHeight="1">
      <c r="B387" s="68"/>
      <c r="D387" s="174"/>
      <c r="G387" s="2"/>
    </row>
    <row r="388" spans="2:7" ht="14.65" customHeight="1">
      <c r="B388" s="68"/>
      <c r="D388" s="174"/>
      <c r="G388" s="2"/>
    </row>
    <row r="389" spans="2:7" ht="14.65" customHeight="1">
      <c r="B389" s="68"/>
      <c r="D389" s="174"/>
      <c r="G389" s="2"/>
    </row>
    <row r="390" spans="2:7" ht="14.65" customHeight="1">
      <c r="B390" s="68"/>
      <c r="D390" s="174"/>
      <c r="G390" s="2"/>
    </row>
    <row r="391" spans="2:7" ht="14.65" customHeight="1">
      <c r="B391" s="68"/>
      <c r="D391" s="174"/>
      <c r="G391" s="2"/>
    </row>
    <row r="392" spans="2:7" ht="14.65" customHeight="1">
      <c r="B392" s="68"/>
      <c r="D392" s="174"/>
      <c r="G392" s="2"/>
    </row>
    <row r="393" spans="2:7" ht="14.65" customHeight="1">
      <c r="B393" s="68"/>
      <c r="D393" s="174"/>
      <c r="G393" s="2"/>
    </row>
    <row r="394" spans="2:7" ht="14.65" customHeight="1">
      <c r="B394" s="68"/>
      <c r="D394" s="174"/>
      <c r="G394" s="2"/>
    </row>
    <row r="395" spans="2:7" ht="14.65" customHeight="1">
      <c r="B395" s="68"/>
      <c r="D395" s="174"/>
      <c r="G395" s="2"/>
    </row>
    <row r="396" spans="2:7" ht="14.65" customHeight="1">
      <c r="B396" s="68"/>
      <c r="D396" s="174"/>
      <c r="G396" s="2"/>
    </row>
    <row r="397" spans="2:7" ht="14.65" customHeight="1">
      <c r="B397" s="68"/>
      <c r="D397" s="174"/>
      <c r="G397" s="2"/>
    </row>
    <row r="398" spans="2:7" ht="14.65" customHeight="1">
      <c r="B398" s="68"/>
      <c r="D398" s="174"/>
      <c r="G398" s="2"/>
    </row>
    <row r="399" spans="2:7" ht="14.65" customHeight="1">
      <c r="B399" s="68"/>
      <c r="D399" s="174"/>
      <c r="G399" s="2"/>
    </row>
    <row r="400" spans="2:7" ht="14.65" customHeight="1">
      <c r="B400" s="68"/>
      <c r="D400" s="174"/>
      <c r="G400" s="2"/>
    </row>
    <row r="401" spans="2:7" ht="14.65" customHeight="1">
      <c r="B401" s="68"/>
      <c r="D401" s="174"/>
      <c r="G401" s="2"/>
    </row>
    <row r="402" spans="2:7" ht="14.65" customHeight="1">
      <c r="B402" s="68"/>
      <c r="D402" s="174"/>
      <c r="G402" s="2"/>
    </row>
    <row r="403" spans="2:7" ht="14.65" customHeight="1">
      <c r="B403" s="68"/>
      <c r="D403" s="174"/>
      <c r="G403" s="2"/>
    </row>
    <row r="404" spans="2:7" ht="14.65" customHeight="1">
      <c r="B404" s="68"/>
      <c r="D404" s="174"/>
      <c r="G404" s="2"/>
    </row>
    <row r="405" spans="2:7" ht="14.65" customHeight="1">
      <c r="B405" s="68"/>
      <c r="D405" s="174"/>
      <c r="G405" s="2"/>
    </row>
    <row r="406" spans="2:7" ht="14.65" customHeight="1">
      <c r="B406" s="68"/>
      <c r="D406" s="174"/>
      <c r="G406" s="2"/>
    </row>
    <row r="407" spans="2:7" ht="14.65" customHeight="1">
      <c r="B407" s="68"/>
      <c r="D407" s="174"/>
      <c r="G407" s="2"/>
    </row>
    <row r="408" spans="2:7" ht="14.65" customHeight="1">
      <c r="B408" s="68"/>
      <c r="D408" s="174"/>
      <c r="G408" s="2"/>
    </row>
    <row r="409" spans="2:7" ht="14.65" customHeight="1">
      <c r="B409" s="68"/>
      <c r="D409" s="174"/>
      <c r="G409" s="2"/>
    </row>
    <row r="410" spans="2:7" ht="14.65" customHeight="1">
      <c r="B410" s="68"/>
      <c r="D410" s="174"/>
      <c r="G410" s="2"/>
    </row>
    <row r="411" spans="2:7" ht="14.65" customHeight="1">
      <c r="B411" s="68"/>
      <c r="D411" s="174"/>
      <c r="G411" s="2"/>
    </row>
    <row r="412" spans="2:7" ht="14.65" customHeight="1">
      <c r="B412" s="68"/>
      <c r="D412" s="174"/>
      <c r="G412" s="2"/>
    </row>
    <row r="413" spans="2:7" ht="14.65" customHeight="1">
      <c r="B413" s="68"/>
      <c r="D413" s="174"/>
      <c r="G413" s="2"/>
    </row>
    <row r="414" spans="2:7" ht="14.65" customHeight="1">
      <c r="B414" s="68"/>
      <c r="D414" s="174"/>
      <c r="G414" s="2"/>
    </row>
    <row r="415" spans="2:7" ht="14.65" customHeight="1">
      <c r="B415" s="68"/>
      <c r="D415" s="174"/>
      <c r="G415" s="2"/>
    </row>
    <row r="416" spans="2:7" ht="14.65" customHeight="1">
      <c r="B416" s="68"/>
      <c r="D416" s="174"/>
      <c r="G416" s="2"/>
    </row>
    <row r="417" spans="2:7" ht="14.65" customHeight="1">
      <c r="B417" s="68"/>
      <c r="D417" s="174"/>
      <c r="G417" s="2"/>
    </row>
    <row r="418" spans="2:7" ht="14.65" customHeight="1">
      <c r="B418" s="68"/>
      <c r="D418" s="174"/>
      <c r="G418" s="2"/>
    </row>
    <row r="419" spans="2:7" ht="14.65" customHeight="1">
      <c r="B419" s="68"/>
      <c r="D419" s="174"/>
      <c r="G419" s="2"/>
    </row>
    <row r="420" spans="2:7" ht="14.65" customHeight="1">
      <c r="B420" s="68"/>
      <c r="D420" s="174"/>
      <c r="G420" s="2"/>
    </row>
    <row r="421" spans="2:7" ht="14.65" customHeight="1">
      <c r="B421" s="68"/>
      <c r="D421" s="174"/>
      <c r="G421" s="2"/>
    </row>
    <row r="422" spans="2:7" ht="14.65" customHeight="1">
      <c r="B422" s="68"/>
      <c r="D422" s="174"/>
      <c r="G422" s="2"/>
    </row>
    <row r="423" spans="2:7" ht="14.65" customHeight="1">
      <c r="B423" s="68"/>
      <c r="D423" s="174"/>
      <c r="G423" s="2"/>
    </row>
    <row r="424" spans="2:7" ht="14.65" customHeight="1">
      <c r="B424" s="68"/>
      <c r="D424" s="174"/>
      <c r="G424" s="2"/>
    </row>
    <row r="425" spans="2:7" ht="14.65" customHeight="1">
      <c r="B425" s="68"/>
      <c r="D425" s="174"/>
      <c r="G425" s="2"/>
    </row>
    <row r="426" spans="2:7" ht="14.65" customHeight="1">
      <c r="B426" s="68"/>
      <c r="D426" s="174"/>
      <c r="G426" s="2"/>
    </row>
    <row r="427" spans="2:7" ht="14.65" customHeight="1">
      <c r="B427" s="68"/>
      <c r="D427" s="174"/>
      <c r="G427" s="2"/>
    </row>
    <row r="428" spans="2:7" ht="14.65" customHeight="1">
      <c r="B428" s="68"/>
      <c r="D428" s="174"/>
      <c r="G428" s="2"/>
    </row>
    <row r="429" spans="2:7" ht="14.65" customHeight="1">
      <c r="B429" s="68"/>
      <c r="D429" s="174"/>
      <c r="G429" s="2"/>
    </row>
    <row r="430" spans="2:7" ht="14.65" customHeight="1">
      <c r="B430" s="68"/>
      <c r="D430" s="174"/>
      <c r="G430" s="2"/>
    </row>
    <row r="431" spans="2:7" ht="14.65" customHeight="1">
      <c r="B431" s="68"/>
      <c r="D431" s="174"/>
      <c r="G431" s="2"/>
    </row>
    <row r="432" spans="2:7" ht="14.65" customHeight="1">
      <c r="B432" s="68"/>
      <c r="D432" s="174"/>
      <c r="G432" s="2"/>
    </row>
    <row r="433" spans="2:7" ht="14.65" customHeight="1">
      <c r="B433" s="68"/>
      <c r="D433" s="174"/>
      <c r="G433" s="2"/>
    </row>
    <row r="434" spans="2:7" ht="14.65" customHeight="1">
      <c r="B434" s="68"/>
      <c r="D434" s="174"/>
      <c r="G434" s="2"/>
    </row>
    <row r="435" spans="2:7" ht="14.65" customHeight="1">
      <c r="B435" s="68"/>
      <c r="D435" s="174"/>
      <c r="G435" s="2"/>
    </row>
    <row r="436" spans="2:7" ht="14.65" customHeight="1">
      <c r="B436" s="68"/>
      <c r="D436" s="174"/>
      <c r="G436" s="2"/>
    </row>
    <row r="437" spans="2:7" ht="14.65" customHeight="1">
      <c r="B437" s="68"/>
      <c r="D437" s="174"/>
      <c r="G437" s="2"/>
    </row>
    <row r="438" spans="2:7" ht="14.65" customHeight="1">
      <c r="B438" s="68"/>
      <c r="D438" s="174"/>
      <c r="G438" s="2"/>
    </row>
    <row r="439" spans="2:7" ht="14.65" customHeight="1">
      <c r="B439" s="68"/>
      <c r="D439" s="174"/>
      <c r="G439" s="2"/>
    </row>
    <row r="440" spans="2:7" ht="14.65" customHeight="1">
      <c r="B440" s="68"/>
      <c r="D440" s="174"/>
      <c r="G440" s="2"/>
    </row>
    <row r="441" spans="2:7" ht="14.65" customHeight="1">
      <c r="B441" s="68"/>
      <c r="D441" s="174"/>
      <c r="G441" s="2"/>
    </row>
    <row r="442" spans="2:7" ht="14.65" customHeight="1">
      <c r="B442" s="68"/>
      <c r="D442" s="174"/>
      <c r="G442" s="2"/>
    </row>
    <row r="443" spans="2:7" ht="14.65" customHeight="1">
      <c r="B443" s="68"/>
      <c r="D443" s="174"/>
      <c r="G443" s="2"/>
    </row>
    <row r="444" spans="2:7" ht="14.65" customHeight="1">
      <c r="B444" s="68"/>
      <c r="D444" s="174"/>
      <c r="G444" s="2"/>
    </row>
    <row r="445" spans="2:7" ht="14.65" customHeight="1">
      <c r="B445" s="68"/>
      <c r="D445" s="174"/>
      <c r="G445" s="2"/>
    </row>
    <row r="446" spans="2:7" ht="14.65" customHeight="1">
      <c r="B446" s="68"/>
      <c r="D446" s="174"/>
      <c r="G446" s="2"/>
    </row>
    <row r="447" spans="2:7" ht="14.65" customHeight="1">
      <c r="B447" s="68"/>
      <c r="D447" s="174"/>
      <c r="G447" s="2"/>
    </row>
    <row r="448" spans="2:7" ht="14.65" customHeight="1">
      <c r="B448" s="68"/>
      <c r="D448" s="174"/>
      <c r="G448" s="2"/>
    </row>
    <row r="449" spans="2:7" ht="14.65" customHeight="1">
      <c r="B449" s="68"/>
      <c r="D449" s="174"/>
      <c r="G449" s="2"/>
    </row>
    <row r="450" spans="2:7" ht="14.65" customHeight="1">
      <c r="B450" s="68"/>
      <c r="D450" s="174"/>
      <c r="G450" s="2"/>
    </row>
    <row r="451" spans="2:7" ht="14.65" customHeight="1">
      <c r="B451" s="68"/>
      <c r="D451" s="174"/>
      <c r="G451" s="2"/>
    </row>
    <row r="452" spans="2:7" ht="14.65" customHeight="1">
      <c r="B452" s="68"/>
      <c r="D452" s="174"/>
      <c r="G452" s="2"/>
    </row>
    <row r="453" spans="2:7" ht="14.65" customHeight="1">
      <c r="B453" s="68"/>
      <c r="D453" s="174"/>
      <c r="G453" s="2"/>
    </row>
    <row r="454" spans="2:7" ht="14.65" customHeight="1">
      <c r="B454" s="68"/>
      <c r="D454" s="174"/>
      <c r="G454" s="2"/>
    </row>
    <row r="455" spans="2:7" ht="14.65" customHeight="1">
      <c r="B455" s="68"/>
      <c r="D455" s="174"/>
      <c r="G455" s="2"/>
    </row>
    <row r="456" spans="2:7" ht="14.65" customHeight="1">
      <c r="B456" s="68"/>
      <c r="D456" s="174"/>
      <c r="G456" s="2"/>
    </row>
    <row r="457" spans="2:7" ht="14.65" customHeight="1">
      <c r="B457" s="68"/>
      <c r="D457" s="174"/>
      <c r="G457" s="2"/>
    </row>
    <row r="458" spans="2:7" ht="14.65" customHeight="1">
      <c r="B458" s="68"/>
      <c r="D458" s="174"/>
      <c r="G458" s="2"/>
    </row>
    <row r="459" spans="2:7" ht="14.65" customHeight="1">
      <c r="B459" s="68"/>
      <c r="D459" s="174"/>
      <c r="G459" s="2"/>
    </row>
    <row r="460" spans="2:7" ht="14.65" customHeight="1">
      <c r="B460" s="68"/>
      <c r="D460" s="174"/>
      <c r="G460" s="2"/>
    </row>
    <row r="461" spans="2:7" ht="14.65" customHeight="1">
      <c r="B461" s="68"/>
      <c r="D461" s="174"/>
      <c r="G461" s="2"/>
    </row>
    <row r="462" spans="2:7" ht="14.65" customHeight="1">
      <c r="B462" s="68"/>
      <c r="D462" s="174"/>
      <c r="G462" s="2"/>
    </row>
    <row r="463" spans="2:7" ht="14.65" customHeight="1">
      <c r="B463" s="68"/>
      <c r="D463" s="174"/>
      <c r="G463" s="2"/>
    </row>
    <row r="464" spans="2:7" ht="14.65" customHeight="1">
      <c r="B464" s="68"/>
      <c r="D464" s="174"/>
      <c r="G464" s="2"/>
    </row>
    <row r="465" spans="2:7" ht="14.65" customHeight="1">
      <c r="B465" s="68"/>
      <c r="D465" s="174"/>
      <c r="G465" s="2"/>
    </row>
    <row r="466" spans="2:7" ht="14.65" customHeight="1">
      <c r="B466" s="68"/>
      <c r="D466" s="174"/>
      <c r="G466" s="2"/>
    </row>
    <row r="467" spans="2:7" ht="14.65" customHeight="1">
      <c r="B467" s="68"/>
      <c r="D467" s="174"/>
      <c r="G467" s="2"/>
    </row>
    <row r="468" spans="2:7" ht="14.65" customHeight="1">
      <c r="B468" s="68"/>
      <c r="D468" s="174"/>
      <c r="G468" s="2"/>
    </row>
    <row r="469" spans="2:7" ht="14.65" customHeight="1">
      <c r="B469" s="68"/>
      <c r="D469" s="174"/>
      <c r="G469" s="2"/>
    </row>
    <row r="470" spans="2:7" ht="14.65" customHeight="1">
      <c r="B470" s="68"/>
      <c r="D470" s="174"/>
      <c r="G470" s="2"/>
    </row>
    <row r="471" spans="2:7" ht="14.65" customHeight="1">
      <c r="B471" s="68"/>
      <c r="D471" s="174"/>
      <c r="G471" s="2"/>
    </row>
    <row r="472" spans="2:7" ht="14.65" customHeight="1">
      <c r="B472" s="68"/>
      <c r="D472" s="174"/>
      <c r="G472" s="2"/>
    </row>
    <row r="473" spans="2:7" ht="14.65" customHeight="1">
      <c r="B473" s="68"/>
      <c r="D473" s="174"/>
      <c r="G473" s="2"/>
    </row>
    <row r="474" spans="2:7" ht="14.65" customHeight="1">
      <c r="B474" s="68"/>
      <c r="D474" s="174"/>
      <c r="G474" s="2"/>
    </row>
    <row r="475" spans="2:7" ht="14.65" customHeight="1">
      <c r="B475" s="68"/>
      <c r="D475" s="174"/>
      <c r="G475" s="2"/>
    </row>
    <row r="476" spans="2:7" ht="14.65" customHeight="1">
      <c r="B476" s="68"/>
      <c r="D476" s="174"/>
      <c r="G476" s="2"/>
    </row>
    <row r="477" spans="2:7" ht="14.65" customHeight="1">
      <c r="B477" s="68"/>
      <c r="D477" s="174"/>
      <c r="G477" s="2"/>
    </row>
    <row r="478" spans="2:7" ht="14.65" customHeight="1">
      <c r="B478" s="68"/>
      <c r="D478" s="174"/>
      <c r="G478" s="2"/>
    </row>
    <row r="479" spans="2:7" ht="14.65" customHeight="1">
      <c r="B479" s="68"/>
      <c r="D479" s="174"/>
      <c r="G479" s="2"/>
    </row>
    <row r="480" spans="2:7" ht="14.65" customHeight="1">
      <c r="B480" s="68"/>
      <c r="D480" s="174"/>
      <c r="G480" s="2"/>
    </row>
    <row r="481" spans="2:7" ht="14.65" customHeight="1">
      <c r="B481" s="68"/>
      <c r="D481" s="174"/>
      <c r="G481" s="2"/>
    </row>
    <row r="482" spans="2:7" ht="14.65" customHeight="1">
      <c r="B482" s="68"/>
      <c r="D482" s="174"/>
      <c r="G482" s="2"/>
    </row>
    <row r="483" spans="2:7" ht="14.65" customHeight="1">
      <c r="B483" s="68"/>
      <c r="D483" s="174"/>
      <c r="G483" s="2"/>
    </row>
    <row r="484" spans="2:7" ht="14.65" customHeight="1">
      <c r="B484" s="68"/>
      <c r="D484" s="174"/>
      <c r="G484" s="2"/>
    </row>
    <row r="485" spans="2:7" ht="14.65" customHeight="1">
      <c r="B485" s="68"/>
      <c r="D485" s="174"/>
      <c r="G485" s="2"/>
    </row>
    <row r="486" spans="2:7" ht="14.65" customHeight="1">
      <c r="B486" s="68"/>
      <c r="D486" s="174"/>
      <c r="G486" s="2"/>
    </row>
    <row r="487" spans="2:7" ht="14.65" customHeight="1">
      <c r="B487" s="68"/>
      <c r="D487" s="174"/>
      <c r="G487" s="2"/>
    </row>
    <row r="488" spans="2:7" ht="14.65" customHeight="1">
      <c r="B488" s="68"/>
      <c r="D488" s="174"/>
      <c r="G488" s="2"/>
    </row>
    <row r="489" spans="2:7" ht="14.65" customHeight="1">
      <c r="B489" s="68"/>
      <c r="D489" s="174"/>
      <c r="G489" s="2"/>
    </row>
    <row r="490" spans="2:7" ht="14.65" customHeight="1">
      <c r="B490" s="68"/>
      <c r="D490" s="174"/>
      <c r="G490" s="2"/>
    </row>
    <row r="491" spans="2:7" ht="14.65" customHeight="1">
      <c r="B491" s="68"/>
      <c r="D491" s="174"/>
      <c r="G491" s="2"/>
    </row>
    <row r="492" spans="2:7" ht="14.65" customHeight="1">
      <c r="B492" s="68"/>
      <c r="D492" s="174"/>
      <c r="G492" s="2"/>
    </row>
    <row r="493" spans="2:7" ht="14.65" customHeight="1">
      <c r="B493" s="68"/>
      <c r="D493" s="174"/>
      <c r="G493" s="2"/>
    </row>
    <row r="494" spans="2:7" ht="14.65" customHeight="1">
      <c r="B494" s="68"/>
      <c r="D494" s="174"/>
      <c r="G494" s="2"/>
    </row>
    <row r="495" spans="2:7" ht="14.65" customHeight="1">
      <c r="B495" s="68"/>
      <c r="D495" s="174"/>
      <c r="G495" s="2"/>
    </row>
    <row r="496" spans="2:7" ht="14.65" customHeight="1">
      <c r="B496" s="68"/>
      <c r="D496" s="174"/>
      <c r="G496" s="2"/>
    </row>
    <row r="497" spans="2:7" ht="14.65" customHeight="1">
      <c r="B497" s="68"/>
      <c r="D497" s="174"/>
      <c r="G497" s="2"/>
    </row>
    <row r="498" spans="2:7" ht="14.65" customHeight="1">
      <c r="B498" s="68"/>
      <c r="D498" s="174"/>
      <c r="G498" s="2"/>
    </row>
    <row r="499" spans="2:7" ht="14.65" customHeight="1">
      <c r="B499" s="68"/>
      <c r="D499" s="174"/>
      <c r="G499" s="2"/>
    </row>
    <row r="500" spans="2:7" ht="14.65" customHeight="1">
      <c r="B500" s="68"/>
      <c r="D500" s="174"/>
      <c r="G500" s="2"/>
    </row>
    <row r="501" spans="2:7" ht="14.65" customHeight="1">
      <c r="B501" s="68"/>
      <c r="D501" s="174"/>
      <c r="G501" s="2"/>
    </row>
    <row r="502" spans="2:7" ht="14.65" customHeight="1">
      <c r="B502" s="68"/>
      <c r="D502" s="174"/>
      <c r="G502" s="2"/>
    </row>
    <row r="503" spans="2:7" ht="14.65" customHeight="1">
      <c r="B503" s="68"/>
      <c r="D503" s="174"/>
      <c r="G503" s="2"/>
    </row>
    <row r="504" spans="2:7" ht="14.65" customHeight="1">
      <c r="B504" s="68"/>
      <c r="D504" s="174"/>
      <c r="G504" s="2"/>
    </row>
    <row r="505" spans="2:7" ht="14.65" customHeight="1">
      <c r="B505" s="68"/>
      <c r="D505" s="174"/>
      <c r="G505" s="2"/>
    </row>
    <row r="506" spans="2:7" ht="14.65" customHeight="1">
      <c r="B506" s="68"/>
      <c r="D506" s="174"/>
      <c r="G506" s="2"/>
    </row>
    <row r="507" spans="2:7" ht="14.65" customHeight="1">
      <c r="B507" s="68"/>
      <c r="D507" s="174"/>
      <c r="G507" s="2"/>
    </row>
    <row r="508" spans="2:7" ht="14.65" customHeight="1">
      <c r="B508" s="68"/>
      <c r="D508" s="174"/>
      <c r="G508" s="2"/>
    </row>
    <row r="509" spans="2:7" ht="14.65" customHeight="1">
      <c r="B509" s="68"/>
      <c r="D509" s="174"/>
      <c r="G509" s="2"/>
    </row>
    <row r="510" spans="2:7" ht="14.65" customHeight="1">
      <c r="B510" s="68"/>
      <c r="D510" s="174"/>
      <c r="G510" s="2"/>
    </row>
    <row r="511" spans="2:7" ht="14.65" customHeight="1">
      <c r="B511" s="68"/>
      <c r="D511" s="174"/>
      <c r="G511" s="2"/>
    </row>
    <row r="512" spans="2:7" ht="14.65" customHeight="1">
      <c r="B512" s="68"/>
      <c r="D512" s="174"/>
      <c r="G512" s="2"/>
    </row>
    <row r="513" spans="2:7" ht="14.65" customHeight="1">
      <c r="B513" s="68"/>
      <c r="D513" s="174"/>
      <c r="G513" s="2"/>
    </row>
    <row r="514" spans="2:7" ht="14.65" customHeight="1">
      <c r="B514" s="68"/>
      <c r="D514" s="174"/>
      <c r="G514" s="2"/>
    </row>
    <row r="515" spans="2:7" ht="14.65" customHeight="1">
      <c r="B515" s="68"/>
      <c r="D515" s="174"/>
      <c r="G515" s="2"/>
    </row>
    <row r="516" spans="2:7" ht="14.65" customHeight="1">
      <c r="B516" s="68"/>
      <c r="D516" s="174"/>
      <c r="G516" s="2"/>
    </row>
    <row r="517" spans="2:7" ht="14.65" customHeight="1">
      <c r="B517" s="68"/>
      <c r="D517" s="174"/>
      <c r="G517" s="2"/>
    </row>
    <row r="518" spans="2:7" ht="14.65" customHeight="1">
      <c r="B518" s="68"/>
      <c r="D518" s="174"/>
      <c r="G518" s="2"/>
    </row>
    <row r="519" spans="2:7" ht="14.65" customHeight="1">
      <c r="B519" s="68"/>
      <c r="D519" s="174"/>
      <c r="G519" s="2"/>
    </row>
    <row r="520" spans="2:7" ht="14.65" customHeight="1">
      <c r="B520" s="68"/>
      <c r="D520" s="174"/>
      <c r="G520" s="2"/>
    </row>
    <row r="521" spans="2:7" ht="14.65" customHeight="1">
      <c r="B521" s="68"/>
      <c r="D521" s="174"/>
      <c r="G521" s="2"/>
    </row>
    <row r="522" spans="2:7" ht="14.65" customHeight="1">
      <c r="B522" s="68"/>
      <c r="D522" s="174"/>
      <c r="G522" s="2"/>
    </row>
    <row r="523" spans="2:7" ht="14.65" customHeight="1">
      <c r="B523" s="68"/>
      <c r="D523" s="174"/>
      <c r="G523" s="2"/>
    </row>
    <row r="524" spans="2:7" ht="14.65" customHeight="1">
      <c r="B524" s="68"/>
      <c r="D524" s="174"/>
      <c r="G524" s="2"/>
    </row>
    <row r="525" spans="2:7" ht="14.65" customHeight="1">
      <c r="B525" s="68"/>
      <c r="D525" s="174"/>
      <c r="G525" s="2"/>
    </row>
    <row r="526" spans="2:7" ht="14.65" customHeight="1">
      <c r="B526" s="68"/>
      <c r="D526" s="174"/>
      <c r="G526" s="2"/>
    </row>
    <row r="527" spans="2:7" ht="14.65" customHeight="1">
      <c r="B527" s="68"/>
      <c r="D527" s="174"/>
      <c r="G527" s="2"/>
    </row>
    <row r="528" spans="2:7" ht="14.65" customHeight="1">
      <c r="B528" s="68"/>
      <c r="D528" s="174"/>
      <c r="G528" s="2"/>
    </row>
    <row r="529" spans="2:7" ht="14.65" customHeight="1">
      <c r="B529" s="68"/>
      <c r="D529" s="174"/>
      <c r="G529" s="2"/>
    </row>
    <row r="530" spans="2:7" ht="14.65" customHeight="1">
      <c r="B530" s="68"/>
      <c r="D530" s="174"/>
      <c r="G530" s="2"/>
    </row>
    <row r="531" spans="2:7" ht="14.65" customHeight="1">
      <c r="B531" s="68"/>
      <c r="D531" s="174"/>
      <c r="G531" s="2"/>
    </row>
    <row r="532" spans="2:7" ht="14.65" customHeight="1">
      <c r="B532" s="68"/>
      <c r="D532" s="174"/>
      <c r="G532" s="2"/>
    </row>
    <row r="533" spans="2:7" ht="14.65" customHeight="1">
      <c r="B533" s="68"/>
      <c r="D533" s="174"/>
      <c r="G533" s="2"/>
    </row>
    <row r="534" spans="2:7" ht="14.65" customHeight="1">
      <c r="B534" s="68"/>
      <c r="D534" s="174"/>
      <c r="G534" s="2"/>
    </row>
    <row r="535" spans="2:7" ht="14.65" customHeight="1">
      <c r="B535" s="68"/>
      <c r="D535" s="174"/>
      <c r="G535" s="2"/>
    </row>
    <row r="536" spans="2:7" ht="14.65" customHeight="1">
      <c r="B536" s="68"/>
      <c r="D536" s="174"/>
      <c r="G536" s="2"/>
    </row>
    <row r="537" spans="2:7" ht="14.65" customHeight="1">
      <c r="B537" s="68"/>
      <c r="D537" s="174"/>
      <c r="G537" s="2"/>
    </row>
    <row r="538" spans="2:7" ht="14.65" customHeight="1">
      <c r="B538" s="68"/>
      <c r="D538" s="174"/>
      <c r="G538" s="2"/>
    </row>
    <row r="539" spans="2:7" ht="14.65" customHeight="1">
      <c r="B539" s="68"/>
      <c r="D539" s="174"/>
      <c r="G539" s="2"/>
    </row>
    <row r="540" spans="2:7" ht="14.65" customHeight="1">
      <c r="B540" s="68"/>
      <c r="D540" s="174"/>
      <c r="G540" s="2"/>
    </row>
    <row r="541" spans="2:7" ht="14.65" customHeight="1">
      <c r="B541" s="68"/>
      <c r="D541" s="174"/>
      <c r="G541" s="2"/>
    </row>
    <row r="542" spans="2:7" ht="14.65" customHeight="1">
      <c r="B542" s="68"/>
      <c r="D542" s="174"/>
      <c r="G542" s="2"/>
    </row>
    <row r="543" spans="2:7" ht="14.65" customHeight="1">
      <c r="B543" s="68"/>
      <c r="D543" s="174"/>
      <c r="G543" s="2"/>
    </row>
    <row r="544" spans="2:7" ht="14.65" customHeight="1">
      <c r="B544" s="68"/>
      <c r="D544" s="174"/>
      <c r="G544" s="2"/>
    </row>
    <row r="545" spans="2:7" ht="14.65" customHeight="1">
      <c r="B545" s="68"/>
      <c r="D545" s="174"/>
      <c r="G545" s="2"/>
    </row>
    <row r="546" spans="2:7" ht="14.65" customHeight="1">
      <c r="B546" s="68"/>
      <c r="D546" s="174"/>
      <c r="G546" s="2"/>
    </row>
    <row r="547" spans="2:7" ht="14.65" customHeight="1">
      <c r="B547" s="68"/>
      <c r="D547" s="174"/>
      <c r="G547" s="2"/>
    </row>
    <row r="548" spans="2:7" ht="14.65" customHeight="1">
      <c r="B548" s="68"/>
      <c r="D548" s="174"/>
      <c r="G548" s="2"/>
    </row>
    <row r="549" spans="2:7" ht="14.65" customHeight="1">
      <c r="B549" s="68"/>
      <c r="D549" s="174"/>
      <c r="G549" s="2"/>
    </row>
    <row r="550" spans="2:7" ht="14.65" customHeight="1">
      <c r="B550" s="68"/>
      <c r="D550" s="174"/>
      <c r="G550" s="2"/>
    </row>
    <row r="551" spans="2:7" ht="14.65" customHeight="1">
      <c r="B551" s="68"/>
      <c r="D551" s="174"/>
      <c r="G551" s="2"/>
    </row>
    <row r="552" spans="2:7" ht="14.65" customHeight="1">
      <c r="B552" s="68"/>
      <c r="D552" s="174"/>
      <c r="G552" s="2"/>
    </row>
    <row r="553" spans="2:7" ht="14.65" customHeight="1">
      <c r="B553" s="68"/>
      <c r="D553" s="174"/>
      <c r="G553" s="2"/>
    </row>
    <row r="554" spans="2:7" ht="14.65" customHeight="1">
      <c r="B554" s="68"/>
      <c r="D554" s="174"/>
      <c r="G554" s="2"/>
    </row>
    <row r="555" spans="2:7" ht="14.65" customHeight="1">
      <c r="B555" s="68"/>
      <c r="D555" s="174"/>
      <c r="G555" s="2"/>
    </row>
    <row r="556" spans="2:7" ht="14.65" customHeight="1">
      <c r="B556" s="68"/>
      <c r="D556" s="174"/>
      <c r="G556" s="2"/>
    </row>
    <row r="557" spans="2:7" ht="14.65" customHeight="1">
      <c r="B557" s="68"/>
      <c r="D557" s="174"/>
      <c r="G557" s="2"/>
    </row>
    <row r="558" spans="2:7" ht="14.65" customHeight="1">
      <c r="B558" s="68"/>
      <c r="D558" s="174"/>
      <c r="G558" s="2"/>
    </row>
    <row r="559" spans="2:7" ht="14.65" customHeight="1">
      <c r="B559" s="68"/>
      <c r="D559" s="174"/>
      <c r="G559" s="2"/>
    </row>
    <row r="560" spans="2:7" ht="14.65" customHeight="1">
      <c r="B560" s="68"/>
      <c r="D560" s="174"/>
      <c r="G560" s="2"/>
    </row>
    <row r="561" spans="2:7" ht="14.65" customHeight="1">
      <c r="B561" s="68"/>
      <c r="D561" s="174"/>
      <c r="G561" s="2"/>
    </row>
    <row r="562" spans="2:7" ht="14.65" customHeight="1">
      <c r="B562" s="68"/>
      <c r="D562" s="174"/>
      <c r="G562" s="2"/>
    </row>
    <row r="563" spans="2:7" ht="14.65" customHeight="1">
      <c r="B563" s="68"/>
      <c r="D563" s="174"/>
      <c r="G563" s="2"/>
    </row>
    <row r="564" spans="2:7" ht="14.65" customHeight="1">
      <c r="B564" s="68"/>
      <c r="D564" s="174"/>
      <c r="G564" s="2"/>
    </row>
    <row r="565" spans="2:7" ht="14.65" customHeight="1">
      <c r="B565" s="68"/>
      <c r="D565" s="174"/>
      <c r="G565" s="2"/>
    </row>
    <row r="566" spans="2:7" ht="14.65" customHeight="1">
      <c r="B566" s="68"/>
      <c r="D566" s="174"/>
      <c r="G566" s="2"/>
    </row>
    <row r="567" spans="2:7" ht="14.65" customHeight="1">
      <c r="B567" s="68"/>
      <c r="D567" s="174"/>
      <c r="G567" s="2"/>
    </row>
    <row r="568" spans="2:7" ht="14.65" customHeight="1">
      <c r="B568" s="68"/>
      <c r="D568" s="174"/>
      <c r="G568" s="2"/>
    </row>
    <row r="569" spans="2:7" ht="14.65" customHeight="1">
      <c r="B569" s="68"/>
      <c r="D569" s="174"/>
      <c r="G569" s="2"/>
    </row>
    <row r="570" spans="2:7" ht="14.65" customHeight="1">
      <c r="B570" s="68"/>
      <c r="D570" s="174"/>
      <c r="G570" s="2"/>
    </row>
    <row r="571" spans="2:7" ht="14.65" customHeight="1">
      <c r="B571" s="68"/>
      <c r="D571" s="174"/>
      <c r="G571" s="2"/>
    </row>
    <row r="572" spans="2:7" ht="14.65" customHeight="1">
      <c r="B572" s="68"/>
      <c r="D572" s="174"/>
      <c r="G572" s="2"/>
    </row>
    <row r="573" spans="2:7" ht="14.65" customHeight="1">
      <c r="B573" s="68"/>
      <c r="D573" s="174"/>
      <c r="G573" s="2"/>
    </row>
    <row r="574" spans="2:7" ht="14.65" customHeight="1">
      <c r="B574" s="68"/>
      <c r="D574" s="174"/>
      <c r="G574" s="2"/>
    </row>
    <row r="575" spans="2:7" ht="14.65" customHeight="1">
      <c r="B575" s="68"/>
      <c r="D575" s="174"/>
      <c r="G575" s="2"/>
    </row>
    <row r="576" spans="2:7" ht="14.65" customHeight="1">
      <c r="B576" s="68"/>
      <c r="D576" s="174"/>
      <c r="G576" s="2"/>
    </row>
    <row r="577" spans="2:7" ht="14.65" customHeight="1">
      <c r="B577" s="68"/>
      <c r="D577" s="174"/>
      <c r="G577" s="2"/>
    </row>
    <row r="578" spans="2:7" ht="14.65" customHeight="1">
      <c r="B578" s="68"/>
      <c r="D578" s="174"/>
      <c r="G578" s="2"/>
    </row>
    <row r="579" spans="2:7" ht="14.65" customHeight="1">
      <c r="B579" s="68"/>
      <c r="D579" s="174"/>
      <c r="G579" s="2"/>
    </row>
    <row r="580" spans="2:7" ht="14.65" customHeight="1">
      <c r="B580" s="68"/>
      <c r="D580" s="174"/>
      <c r="G580" s="2"/>
    </row>
    <row r="581" spans="2:7" ht="14.65" customHeight="1">
      <c r="B581" s="68"/>
      <c r="D581" s="174"/>
      <c r="G581" s="2"/>
    </row>
    <row r="582" spans="2:7" ht="14.65" customHeight="1">
      <c r="B582" s="68"/>
      <c r="D582" s="174"/>
      <c r="G582" s="2"/>
    </row>
    <row r="583" spans="2:7" ht="14.65" customHeight="1">
      <c r="B583" s="68"/>
      <c r="D583" s="174"/>
      <c r="G583" s="2"/>
    </row>
    <row r="584" spans="2:7" ht="14.65" customHeight="1">
      <c r="B584" s="68"/>
      <c r="D584" s="174"/>
      <c r="G584" s="2"/>
    </row>
    <row r="585" spans="2:7" ht="14.65" customHeight="1">
      <c r="B585" s="68"/>
      <c r="D585" s="174"/>
      <c r="G585" s="2"/>
    </row>
    <row r="586" spans="2:7" ht="14.65" customHeight="1">
      <c r="B586" s="68"/>
      <c r="D586" s="174"/>
      <c r="G586" s="2"/>
    </row>
    <row r="587" spans="2:7" ht="14.65" customHeight="1">
      <c r="B587" s="68"/>
      <c r="D587" s="174"/>
      <c r="G587" s="2"/>
    </row>
    <row r="588" spans="2:7" ht="14.65" customHeight="1">
      <c r="B588" s="68"/>
      <c r="D588" s="174"/>
      <c r="G588" s="2"/>
    </row>
    <row r="589" spans="2:7" ht="14.65" customHeight="1">
      <c r="B589" s="68"/>
      <c r="D589" s="174"/>
      <c r="G589" s="2"/>
    </row>
    <row r="590" spans="2:7" ht="14.65" customHeight="1">
      <c r="B590" s="68"/>
      <c r="D590" s="174"/>
      <c r="G590" s="2"/>
    </row>
    <row r="591" spans="2:7" ht="14.65" customHeight="1">
      <c r="B591" s="68"/>
      <c r="D591" s="174"/>
      <c r="G591" s="2"/>
    </row>
    <row r="592" spans="2:7" ht="14.65" customHeight="1">
      <c r="B592" s="68"/>
      <c r="D592" s="174"/>
      <c r="G592" s="2"/>
    </row>
    <row r="593" spans="2:7" ht="14.65" customHeight="1">
      <c r="B593" s="68"/>
      <c r="D593" s="174"/>
      <c r="G593" s="2"/>
    </row>
    <row r="594" spans="2:7" ht="14.65" customHeight="1">
      <c r="B594" s="68"/>
      <c r="D594" s="174"/>
      <c r="G594" s="2"/>
    </row>
    <row r="595" spans="2:7" ht="14.65" customHeight="1">
      <c r="B595" s="68"/>
      <c r="D595" s="174"/>
      <c r="G595" s="2"/>
    </row>
    <row r="596" spans="2:7" ht="14.65" customHeight="1">
      <c r="B596" s="68"/>
      <c r="D596" s="174"/>
      <c r="G596" s="2"/>
    </row>
    <row r="597" spans="2:7" ht="14.65" customHeight="1">
      <c r="B597" s="68"/>
      <c r="D597" s="174"/>
      <c r="G597" s="2"/>
    </row>
    <row r="598" spans="2:7" ht="14.65" customHeight="1">
      <c r="B598" s="68"/>
      <c r="D598" s="174"/>
      <c r="G598" s="2"/>
    </row>
    <row r="599" spans="2:7" ht="14.65" customHeight="1">
      <c r="B599" s="68"/>
      <c r="D599" s="174"/>
      <c r="G599" s="2"/>
    </row>
    <row r="600" spans="2:7" ht="14.65" customHeight="1">
      <c r="B600" s="68"/>
      <c r="D600" s="174"/>
      <c r="G600" s="2"/>
    </row>
    <row r="601" spans="2:7" ht="14.65" customHeight="1">
      <c r="B601" s="68"/>
      <c r="D601" s="174"/>
      <c r="G601" s="2"/>
    </row>
    <row r="602" spans="2:7" ht="14.65" customHeight="1">
      <c r="B602" s="68"/>
      <c r="D602" s="174"/>
      <c r="G602" s="2"/>
    </row>
    <row r="603" spans="2:7" ht="14.65" customHeight="1">
      <c r="B603" s="68"/>
      <c r="D603" s="174"/>
      <c r="G603" s="2"/>
    </row>
    <row r="604" spans="2:7" ht="14.65" customHeight="1">
      <c r="B604" s="68"/>
      <c r="D604" s="174"/>
      <c r="G604" s="2"/>
    </row>
    <row r="605" spans="2:7" ht="14.65" customHeight="1">
      <c r="B605" s="68"/>
      <c r="D605" s="174"/>
      <c r="G605" s="2"/>
    </row>
    <row r="606" spans="2:7" ht="14.65" customHeight="1">
      <c r="B606" s="68"/>
      <c r="D606" s="174"/>
      <c r="G606" s="2"/>
    </row>
    <row r="607" spans="2:7" ht="14.65" customHeight="1">
      <c r="B607" s="68"/>
      <c r="D607" s="174"/>
      <c r="G607" s="2"/>
    </row>
    <row r="608" spans="2:7" ht="14.65" customHeight="1">
      <c r="B608" s="68"/>
      <c r="D608" s="174"/>
      <c r="G608" s="2"/>
    </row>
    <row r="609" spans="2:7" ht="14.65" customHeight="1">
      <c r="B609" s="68"/>
      <c r="D609" s="174"/>
      <c r="G609" s="2"/>
    </row>
    <row r="610" spans="2:7" ht="14.65" customHeight="1">
      <c r="B610" s="68"/>
      <c r="D610" s="174"/>
      <c r="G610" s="2"/>
    </row>
    <row r="611" spans="2:7" ht="14.65" customHeight="1">
      <c r="B611" s="68"/>
      <c r="D611" s="174"/>
      <c r="G611" s="2"/>
    </row>
    <row r="612" spans="2:7" ht="14.65" customHeight="1">
      <c r="B612" s="68"/>
      <c r="D612" s="174"/>
      <c r="G612" s="2"/>
    </row>
    <row r="613" spans="2:7" ht="14.65" customHeight="1">
      <c r="B613" s="68"/>
      <c r="D613" s="174"/>
      <c r="G613" s="2"/>
    </row>
    <row r="614" spans="2:7" ht="14.65" customHeight="1">
      <c r="B614" s="68"/>
      <c r="D614" s="174"/>
      <c r="G614" s="2"/>
    </row>
    <row r="615" spans="2:7" ht="14.65" customHeight="1">
      <c r="B615" s="68"/>
      <c r="D615" s="174"/>
      <c r="G615" s="2"/>
    </row>
    <row r="616" spans="2:7" ht="14.65" customHeight="1">
      <c r="B616" s="68"/>
      <c r="D616" s="174"/>
      <c r="G616" s="2"/>
    </row>
    <row r="617" spans="2:7" ht="14.65" customHeight="1">
      <c r="B617" s="68"/>
      <c r="D617" s="174"/>
      <c r="G617" s="2"/>
    </row>
    <row r="618" spans="2:7" ht="14.65" customHeight="1">
      <c r="B618" s="68"/>
      <c r="D618" s="174"/>
      <c r="G618" s="2"/>
    </row>
    <row r="619" spans="2:7" ht="14.65" customHeight="1">
      <c r="B619" s="68"/>
      <c r="D619" s="174"/>
      <c r="G619" s="2"/>
    </row>
    <row r="620" spans="2:7" ht="14.65" customHeight="1">
      <c r="B620" s="68"/>
      <c r="D620" s="174"/>
      <c r="G620" s="2"/>
    </row>
    <row r="621" spans="2:7" ht="14.65" customHeight="1">
      <c r="B621" s="68"/>
      <c r="D621" s="174"/>
      <c r="G621" s="2"/>
    </row>
    <row r="622" spans="2:7" ht="14.65" customHeight="1">
      <c r="B622" s="68"/>
      <c r="D622" s="174"/>
      <c r="G622" s="2"/>
    </row>
    <row r="623" spans="2:7" ht="14.65" customHeight="1">
      <c r="B623" s="68"/>
      <c r="D623" s="174"/>
      <c r="G623" s="2"/>
    </row>
    <row r="624" spans="2:7" ht="14.65" customHeight="1">
      <c r="B624" s="68"/>
      <c r="D624" s="174"/>
      <c r="G624" s="2"/>
    </row>
    <row r="625" spans="2:7" ht="14.65" customHeight="1">
      <c r="B625" s="68"/>
      <c r="D625" s="174"/>
      <c r="G625" s="2"/>
    </row>
    <row r="626" spans="2:7" ht="14.65" customHeight="1">
      <c r="B626" s="68"/>
      <c r="D626" s="174"/>
      <c r="G626" s="2"/>
    </row>
    <row r="627" spans="2:7" ht="14.65" customHeight="1">
      <c r="B627" s="68"/>
      <c r="D627" s="174"/>
      <c r="G627" s="2"/>
    </row>
    <row r="628" spans="2:7" ht="14.65" customHeight="1">
      <c r="B628" s="68"/>
      <c r="D628" s="174"/>
      <c r="G628" s="2"/>
    </row>
    <row r="629" spans="2:7" ht="14.65" customHeight="1">
      <c r="B629" s="68"/>
      <c r="D629" s="174"/>
      <c r="G629" s="2"/>
    </row>
    <row r="630" spans="2:7" ht="14.65" customHeight="1">
      <c r="B630" s="68"/>
      <c r="D630" s="174"/>
      <c r="G630" s="2"/>
    </row>
    <row r="631" spans="2:7" ht="14.65" customHeight="1">
      <c r="B631" s="68"/>
      <c r="D631" s="174"/>
      <c r="G631" s="2"/>
    </row>
    <row r="632" spans="2:7" ht="14.65" customHeight="1">
      <c r="B632" s="68"/>
      <c r="D632" s="174"/>
      <c r="G632" s="2"/>
    </row>
    <row r="633" spans="2:7" ht="14.65" customHeight="1">
      <c r="B633" s="68"/>
      <c r="D633" s="174"/>
      <c r="G633" s="2"/>
    </row>
    <row r="634" spans="2:7" ht="14.65" customHeight="1">
      <c r="B634" s="68"/>
      <c r="D634" s="174"/>
      <c r="G634" s="2"/>
    </row>
    <row r="635" spans="2:7" ht="14.65" customHeight="1">
      <c r="B635" s="68"/>
      <c r="D635" s="174"/>
      <c r="G635" s="2"/>
    </row>
    <row r="636" spans="2:7" ht="14.65" customHeight="1">
      <c r="B636" s="68"/>
      <c r="D636" s="174"/>
      <c r="G636" s="2"/>
    </row>
    <row r="637" spans="2:7" ht="14.65" customHeight="1">
      <c r="B637" s="68"/>
      <c r="D637" s="174"/>
      <c r="G637" s="2"/>
    </row>
    <row r="638" spans="2:7" ht="14.65" customHeight="1">
      <c r="B638" s="68"/>
      <c r="D638" s="174"/>
      <c r="G638" s="2"/>
    </row>
    <row r="639" spans="2:7" ht="14.65" customHeight="1">
      <c r="B639" s="68"/>
      <c r="D639" s="174"/>
      <c r="G639" s="2"/>
    </row>
    <row r="640" spans="2:7" ht="14.65" customHeight="1">
      <c r="B640" s="68"/>
      <c r="D640" s="174"/>
      <c r="G640" s="2"/>
    </row>
    <row r="641" spans="2:7" ht="14.65" customHeight="1">
      <c r="B641" s="68"/>
      <c r="D641" s="174"/>
      <c r="G641" s="2"/>
    </row>
    <row r="642" spans="2:7" ht="14.65" customHeight="1">
      <c r="B642" s="68"/>
      <c r="D642" s="174"/>
      <c r="G642" s="2"/>
    </row>
    <row r="643" spans="2:7" ht="14.65" customHeight="1">
      <c r="B643" s="68"/>
      <c r="D643" s="174"/>
      <c r="G643" s="2"/>
    </row>
    <row r="644" spans="2:7" ht="14.65" customHeight="1">
      <c r="B644" s="68"/>
      <c r="D644" s="174"/>
      <c r="G644" s="2"/>
    </row>
    <row r="645" spans="2:7" ht="14.65" customHeight="1">
      <c r="B645" s="68"/>
      <c r="D645" s="174"/>
      <c r="G645" s="2"/>
    </row>
    <row r="646" spans="2:7" ht="14.65" customHeight="1">
      <c r="B646" s="68"/>
      <c r="D646" s="174"/>
      <c r="G646" s="2"/>
    </row>
    <row r="647" spans="2:7" ht="14.65" customHeight="1">
      <c r="B647" s="68"/>
      <c r="D647" s="174"/>
      <c r="G647" s="2"/>
    </row>
    <row r="648" spans="2:7" ht="14.65" customHeight="1">
      <c r="B648" s="68"/>
      <c r="D648" s="174"/>
      <c r="G648" s="2"/>
    </row>
    <row r="649" spans="2:7" ht="14.65" customHeight="1">
      <c r="B649" s="68"/>
      <c r="D649" s="174"/>
      <c r="G649" s="2"/>
    </row>
    <row r="650" spans="2:7" ht="14.65" customHeight="1">
      <c r="B650" s="68"/>
      <c r="D650" s="174"/>
      <c r="G650" s="2"/>
    </row>
    <row r="651" spans="2:7" ht="14.65" customHeight="1">
      <c r="B651" s="68"/>
      <c r="D651" s="174"/>
      <c r="G651" s="2"/>
    </row>
    <row r="652" spans="2:7" ht="14.65" customHeight="1">
      <c r="B652" s="68"/>
      <c r="D652" s="174"/>
      <c r="G652" s="2"/>
    </row>
    <row r="653" spans="2:7" ht="14.65" customHeight="1">
      <c r="B653" s="68"/>
      <c r="D653" s="174"/>
      <c r="G653" s="2"/>
    </row>
    <row r="654" spans="2:7" ht="14.65" customHeight="1">
      <c r="B654" s="68"/>
      <c r="D654" s="174"/>
      <c r="G654" s="2"/>
    </row>
    <row r="655" spans="2:7" ht="14.65" customHeight="1">
      <c r="B655" s="68"/>
      <c r="D655" s="174"/>
      <c r="G655" s="2"/>
    </row>
    <row r="656" spans="2:7" ht="14.65" customHeight="1">
      <c r="B656" s="68"/>
      <c r="D656" s="174"/>
      <c r="G656" s="2"/>
    </row>
    <row r="657" spans="2:7" ht="14.65" customHeight="1">
      <c r="B657" s="68"/>
      <c r="D657" s="174"/>
      <c r="G657" s="2"/>
    </row>
    <row r="658" spans="2:7" ht="14.65" customHeight="1">
      <c r="B658" s="68"/>
      <c r="D658" s="174"/>
      <c r="G658" s="2"/>
    </row>
    <row r="659" spans="2:7" ht="14.65" customHeight="1">
      <c r="B659" s="68"/>
      <c r="D659" s="174"/>
      <c r="G659" s="2"/>
    </row>
    <row r="660" spans="2:7" ht="14.65" customHeight="1">
      <c r="B660" s="68"/>
      <c r="D660" s="174"/>
      <c r="G660" s="2"/>
    </row>
    <row r="661" spans="2:7" ht="14.65" customHeight="1">
      <c r="B661" s="68"/>
      <c r="D661" s="174"/>
      <c r="G661" s="2"/>
    </row>
    <row r="662" spans="2:7" ht="14.65" customHeight="1">
      <c r="B662" s="68"/>
      <c r="D662" s="174"/>
      <c r="G662" s="2"/>
    </row>
    <row r="663" spans="2:7" ht="14.65" customHeight="1">
      <c r="B663" s="68"/>
      <c r="D663" s="174"/>
      <c r="G663" s="2"/>
    </row>
    <row r="664" spans="2:7" ht="14.65" customHeight="1">
      <c r="B664" s="68"/>
      <c r="D664" s="174"/>
      <c r="G664" s="2"/>
    </row>
    <row r="665" spans="2:7" ht="14.65" customHeight="1">
      <c r="B665" s="68"/>
      <c r="D665" s="174"/>
      <c r="G665" s="2"/>
    </row>
    <row r="666" spans="2:7" ht="14.65" customHeight="1">
      <c r="B666" s="68"/>
      <c r="D666" s="174"/>
      <c r="G666" s="2"/>
    </row>
    <row r="667" spans="2:7" ht="14.65" customHeight="1">
      <c r="B667" s="68"/>
      <c r="D667" s="174"/>
      <c r="G667" s="2"/>
    </row>
    <row r="668" spans="2:7" ht="14.65" customHeight="1">
      <c r="B668" s="68"/>
      <c r="D668" s="174"/>
      <c r="G668" s="2"/>
    </row>
    <row r="669" spans="2:7" ht="14.65" customHeight="1">
      <c r="B669" s="68"/>
      <c r="D669" s="174"/>
      <c r="G669" s="2"/>
    </row>
    <row r="670" spans="2:7" ht="14.65" customHeight="1">
      <c r="B670" s="68"/>
      <c r="D670" s="174"/>
      <c r="G670" s="2"/>
    </row>
    <row r="671" spans="2:7" ht="14.65" customHeight="1">
      <c r="B671" s="68"/>
      <c r="D671" s="174"/>
      <c r="G671" s="2"/>
    </row>
    <row r="672" spans="2:7" ht="14.65" customHeight="1">
      <c r="B672" s="68"/>
      <c r="D672" s="174"/>
      <c r="G672" s="2"/>
    </row>
    <row r="673" spans="2:7" ht="14.65" customHeight="1">
      <c r="B673" s="68"/>
      <c r="D673" s="174"/>
      <c r="G673" s="2"/>
    </row>
    <row r="674" spans="2:7" ht="14.65" customHeight="1">
      <c r="B674" s="68"/>
      <c r="D674" s="174"/>
      <c r="G674" s="2"/>
    </row>
    <row r="675" spans="2:7" ht="14.65" customHeight="1">
      <c r="B675" s="68"/>
      <c r="D675" s="174"/>
      <c r="G675" s="2"/>
    </row>
    <row r="676" spans="2:7" ht="14.65" customHeight="1">
      <c r="B676" s="68"/>
      <c r="D676" s="174"/>
      <c r="G676" s="2"/>
    </row>
    <row r="677" spans="2:7" ht="14.65" customHeight="1">
      <c r="B677" s="68"/>
      <c r="D677" s="174"/>
      <c r="G677" s="2"/>
    </row>
    <row r="678" spans="2:7" ht="14.65" customHeight="1">
      <c r="B678" s="68"/>
      <c r="D678" s="174"/>
      <c r="G678" s="2"/>
    </row>
    <row r="679" spans="2:7" ht="14.65" customHeight="1">
      <c r="B679" s="68"/>
      <c r="D679" s="174"/>
      <c r="G679" s="2"/>
    </row>
    <row r="680" spans="2:7" ht="14.65" customHeight="1">
      <c r="B680" s="68"/>
      <c r="D680" s="174"/>
      <c r="G680" s="2"/>
    </row>
    <row r="681" spans="2:7" ht="14.65" customHeight="1">
      <c r="B681" s="68"/>
      <c r="D681" s="174"/>
      <c r="G681" s="2"/>
    </row>
    <row r="682" spans="2:7" ht="14.65" customHeight="1">
      <c r="B682" s="68"/>
      <c r="D682" s="174"/>
      <c r="G682" s="2"/>
    </row>
    <row r="683" spans="2:7" ht="14.65" customHeight="1">
      <c r="B683" s="68"/>
      <c r="D683" s="174"/>
      <c r="G683" s="2"/>
    </row>
    <row r="684" spans="2:7" ht="14.65" customHeight="1">
      <c r="B684" s="68"/>
      <c r="D684" s="174"/>
      <c r="G684" s="2"/>
    </row>
    <row r="685" spans="2:7" ht="14.65" customHeight="1">
      <c r="B685" s="68"/>
      <c r="D685" s="174"/>
      <c r="G685" s="2"/>
    </row>
    <row r="686" spans="2:7" ht="14.65" customHeight="1">
      <c r="B686" s="68"/>
      <c r="D686" s="174"/>
      <c r="G686" s="2"/>
    </row>
    <row r="687" spans="2:7" ht="14.65" customHeight="1">
      <c r="B687" s="68"/>
      <c r="D687" s="174"/>
      <c r="G687" s="2"/>
    </row>
    <row r="688" spans="2:7" ht="14.65" customHeight="1">
      <c r="B688" s="68"/>
      <c r="D688" s="174"/>
      <c r="G688" s="2"/>
    </row>
    <row r="689" spans="2:7" ht="14.65" customHeight="1">
      <c r="B689" s="68"/>
      <c r="D689" s="174"/>
      <c r="G689" s="2"/>
    </row>
    <row r="690" spans="2:7" ht="14.65" customHeight="1">
      <c r="B690" s="68"/>
      <c r="D690" s="174"/>
      <c r="G690" s="2"/>
    </row>
    <row r="691" spans="2:7" ht="14.65" customHeight="1">
      <c r="B691" s="68"/>
      <c r="D691" s="174"/>
      <c r="G691" s="2"/>
    </row>
    <row r="692" spans="2:7" ht="14.65" customHeight="1">
      <c r="B692" s="68"/>
      <c r="D692" s="174"/>
      <c r="G692" s="2"/>
    </row>
    <row r="693" spans="2:7" ht="14.65" customHeight="1">
      <c r="B693" s="68"/>
      <c r="D693" s="174"/>
      <c r="G693" s="2"/>
    </row>
    <row r="694" spans="2:7" ht="14.65" customHeight="1">
      <c r="B694" s="68"/>
      <c r="D694" s="174"/>
      <c r="G694" s="2"/>
    </row>
    <row r="695" spans="2:7" ht="14.65" customHeight="1">
      <c r="B695" s="68"/>
      <c r="D695" s="174"/>
      <c r="G695" s="2"/>
    </row>
    <row r="696" spans="2:7" ht="14.65" customHeight="1">
      <c r="B696" s="68"/>
      <c r="D696" s="174"/>
      <c r="G696" s="2"/>
    </row>
    <row r="697" spans="2:7" ht="14.65" customHeight="1">
      <c r="B697" s="68"/>
      <c r="D697" s="174"/>
      <c r="G697" s="2"/>
    </row>
    <row r="698" spans="2:7" ht="14.65" customHeight="1">
      <c r="B698" s="68"/>
      <c r="D698" s="174"/>
      <c r="G698" s="2"/>
    </row>
    <row r="699" spans="2:7" ht="14.65" customHeight="1">
      <c r="B699" s="68"/>
      <c r="D699" s="174"/>
      <c r="G699" s="2"/>
    </row>
    <row r="700" spans="2:7" ht="14.65" customHeight="1">
      <c r="B700" s="68"/>
      <c r="D700" s="174"/>
      <c r="G700" s="2"/>
    </row>
    <row r="701" spans="2:7" ht="14.65" customHeight="1">
      <c r="B701" s="68"/>
      <c r="D701" s="174"/>
      <c r="G701" s="2"/>
    </row>
    <row r="702" spans="2:7" ht="14.65" customHeight="1">
      <c r="B702" s="68"/>
      <c r="D702" s="174"/>
      <c r="G702" s="2"/>
    </row>
    <row r="703" spans="2:7" ht="14.65" customHeight="1">
      <c r="B703" s="68"/>
      <c r="D703" s="174"/>
      <c r="G703" s="2"/>
    </row>
    <row r="704" spans="2:7" ht="14.65" customHeight="1">
      <c r="B704" s="68"/>
      <c r="D704" s="174"/>
      <c r="G704" s="2"/>
    </row>
    <row r="705" spans="2:7" ht="14.65" customHeight="1">
      <c r="B705" s="68"/>
      <c r="D705" s="174"/>
      <c r="G705" s="2"/>
    </row>
    <row r="706" spans="2:7" ht="14.65" customHeight="1">
      <c r="B706" s="68"/>
      <c r="D706" s="174"/>
      <c r="G706" s="2"/>
    </row>
    <row r="707" spans="2:7" ht="14.65" customHeight="1">
      <c r="B707" s="68"/>
      <c r="D707" s="174"/>
      <c r="G707" s="2"/>
    </row>
    <row r="708" spans="2:7" ht="14.65" customHeight="1">
      <c r="B708" s="68"/>
      <c r="D708" s="174"/>
      <c r="G708" s="2"/>
    </row>
    <row r="709" spans="2:7" ht="14.65" customHeight="1">
      <c r="B709" s="68"/>
      <c r="D709" s="174"/>
      <c r="G709" s="2"/>
    </row>
    <row r="710" spans="2:7" ht="14.65" customHeight="1">
      <c r="B710" s="68"/>
      <c r="D710" s="174"/>
      <c r="G710" s="2"/>
    </row>
    <row r="711" spans="2:7" ht="14.65" customHeight="1">
      <c r="B711" s="68"/>
      <c r="D711" s="174"/>
      <c r="G711" s="2"/>
    </row>
    <row r="712" spans="2:7" ht="14.65" customHeight="1">
      <c r="B712" s="68"/>
      <c r="D712" s="174"/>
      <c r="G712" s="2"/>
    </row>
    <row r="713" spans="2:7" ht="14.65" customHeight="1">
      <c r="B713" s="68"/>
      <c r="D713" s="174"/>
      <c r="G713" s="2"/>
    </row>
    <row r="714" spans="2:7" ht="14.65" customHeight="1">
      <c r="B714" s="68"/>
      <c r="D714" s="174"/>
      <c r="G714" s="2"/>
    </row>
    <row r="715" spans="2:7" ht="14.65" customHeight="1">
      <c r="B715" s="68"/>
      <c r="D715" s="174"/>
      <c r="G715" s="2"/>
    </row>
    <row r="716" spans="2:7" ht="14.65" customHeight="1">
      <c r="B716" s="68"/>
      <c r="D716" s="174"/>
      <c r="G716" s="2"/>
    </row>
    <row r="717" spans="2:7" ht="14.65" customHeight="1">
      <c r="B717" s="68"/>
      <c r="D717" s="174"/>
      <c r="G717" s="2"/>
    </row>
    <row r="718" spans="2:7" ht="14.65" customHeight="1">
      <c r="B718" s="68"/>
      <c r="D718" s="174"/>
      <c r="G718" s="2"/>
    </row>
    <row r="719" spans="2:7" ht="14.65" customHeight="1">
      <c r="B719" s="68"/>
      <c r="D719" s="174"/>
      <c r="G719" s="2"/>
    </row>
    <row r="720" spans="2:7" ht="14.65" customHeight="1">
      <c r="B720" s="68"/>
      <c r="D720" s="174"/>
      <c r="G720" s="2"/>
    </row>
    <row r="721" spans="2:7" ht="14.65" customHeight="1">
      <c r="B721" s="68"/>
      <c r="D721" s="174"/>
      <c r="G721" s="2"/>
    </row>
    <row r="722" spans="2:7" ht="14.65" customHeight="1">
      <c r="B722" s="68"/>
      <c r="D722" s="174"/>
      <c r="G722" s="2"/>
    </row>
    <row r="723" spans="2:7" ht="14.65" customHeight="1">
      <c r="B723" s="68"/>
      <c r="D723" s="174"/>
      <c r="G723" s="2"/>
    </row>
    <row r="724" spans="2:7" ht="14.65" customHeight="1">
      <c r="B724" s="68"/>
      <c r="D724" s="174"/>
      <c r="G724" s="2"/>
    </row>
    <row r="725" spans="2:7" ht="14.65" customHeight="1">
      <c r="B725" s="68"/>
      <c r="D725" s="174"/>
      <c r="G725" s="2"/>
    </row>
    <row r="726" spans="2:7" ht="14.65" customHeight="1">
      <c r="B726" s="68"/>
      <c r="D726" s="174"/>
      <c r="G726" s="2"/>
    </row>
    <row r="727" spans="2:7" ht="14.65" customHeight="1">
      <c r="B727" s="68"/>
      <c r="D727" s="174"/>
      <c r="G727" s="2"/>
    </row>
    <row r="728" spans="2:7" ht="14.65" customHeight="1">
      <c r="B728" s="68"/>
      <c r="D728" s="174"/>
      <c r="G728" s="2"/>
    </row>
    <row r="729" spans="2:7" ht="14.65" customHeight="1">
      <c r="B729" s="68"/>
      <c r="D729" s="174"/>
      <c r="G729" s="2"/>
    </row>
    <row r="730" spans="2:7" ht="14.65" customHeight="1">
      <c r="B730" s="68"/>
      <c r="D730" s="174"/>
      <c r="G730" s="2"/>
    </row>
    <row r="731" spans="2:7" ht="14.65" customHeight="1">
      <c r="B731" s="68"/>
      <c r="D731" s="174"/>
      <c r="G731" s="2"/>
    </row>
    <row r="732" spans="2:7" ht="14.65" customHeight="1">
      <c r="B732" s="68"/>
      <c r="D732" s="174"/>
      <c r="G732" s="2"/>
    </row>
    <row r="733" spans="2:7" ht="14.65" customHeight="1">
      <c r="B733" s="68"/>
      <c r="D733" s="174"/>
      <c r="G733" s="2"/>
    </row>
    <row r="734" spans="2:7" ht="14.65" customHeight="1">
      <c r="B734" s="68"/>
      <c r="D734" s="174"/>
      <c r="G734" s="2"/>
    </row>
    <row r="735" spans="2:7" ht="14.65" customHeight="1">
      <c r="B735" s="68"/>
      <c r="D735" s="174"/>
      <c r="G735" s="2"/>
    </row>
    <row r="736" spans="2:7" ht="14.65" customHeight="1">
      <c r="B736" s="68"/>
      <c r="D736" s="174"/>
      <c r="G736" s="2"/>
    </row>
    <row r="737" spans="2:7" ht="14.65" customHeight="1">
      <c r="B737" s="68"/>
      <c r="D737" s="174"/>
      <c r="G737" s="2"/>
    </row>
    <row r="738" spans="2:7" ht="14.65" customHeight="1">
      <c r="B738" s="68"/>
      <c r="D738" s="174"/>
      <c r="G738" s="2"/>
    </row>
    <row r="739" spans="2:7" ht="14.65" customHeight="1">
      <c r="B739" s="68"/>
      <c r="D739" s="174"/>
      <c r="G739" s="2"/>
    </row>
    <row r="740" spans="2:7" ht="14.65" customHeight="1">
      <c r="B740" s="68"/>
      <c r="D740" s="174"/>
      <c r="G740" s="2"/>
    </row>
    <row r="741" spans="2:7" ht="14.65" customHeight="1">
      <c r="B741" s="68"/>
      <c r="D741" s="174"/>
      <c r="G741" s="2"/>
    </row>
    <row r="742" spans="2:7" ht="14.65" customHeight="1">
      <c r="B742" s="68"/>
      <c r="D742" s="174"/>
      <c r="G742" s="2"/>
    </row>
    <row r="743" spans="2:7" ht="14.65" customHeight="1">
      <c r="B743" s="68"/>
      <c r="D743" s="174"/>
      <c r="G743" s="2"/>
    </row>
    <row r="744" spans="2:7" ht="14.65" customHeight="1">
      <c r="B744" s="68"/>
      <c r="D744" s="174"/>
      <c r="G744" s="2"/>
    </row>
    <row r="745" spans="2:7" ht="14.65" customHeight="1">
      <c r="B745" s="68"/>
      <c r="D745" s="174"/>
      <c r="G745" s="2"/>
    </row>
    <row r="746" spans="2:7" ht="14.65" customHeight="1">
      <c r="B746" s="68"/>
      <c r="D746" s="174"/>
      <c r="G746" s="2"/>
    </row>
    <row r="747" spans="2:7" ht="14.65" customHeight="1">
      <c r="B747" s="68"/>
      <c r="D747" s="174"/>
      <c r="G747" s="2"/>
    </row>
    <row r="748" spans="2:7" ht="14.65" customHeight="1">
      <c r="B748" s="68"/>
      <c r="D748" s="174"/>
      <c r="G748" s="2"/>
    </row>
    <row r="749" spans="2:7" ht="14.65" customHeight="1">
      <c r="B749" s="68"/>
      <c r="D749" s="174"/>
      <c r="G749" s="2"/>
    </row>
    <row r="750" spans="2:7" ht="14.65" customHeight="1">
      <c r="B750" s="68"/>
      <c r="D750" s="174"/>
      <c r="G750" s="2"/>
    </row>
    <row r="751" spans="2:7" ht="14.65" customHeight="1">
      <c r="B751" s="68"/>
      <c r="D751" s="174"/>
      <c r="G751" s="2"/>
    </row>
    <row r="752" spans="2:7" ht="14.65" customHeight="1">
      <c r="B752" s="68"/>
      <c r="D752" s="174"/>
      <c r="G752" s="2"/>
    </row>
    <row r="753" spans="2:7" ht="14.65" customHeight="1">
      <c r="B753" s="68"/>
      <c r="D753" s="174"/>
      <c r="G753" s="2"/>
    </row>
    <row r="754" spans="2:7" ht="14.65" customHeight="1">
      <c r="B754" s="68"/>
      <c r="D754" s="174"/>
      <c r="G754" s="2"/>
    </row>
    <row r="755" spans="2:7" ht="14.65" customHeight="1">
      <c r="B755" s="68"/>
      <c r="D755" s="174"/>
      <c r="G755" s="2"/>
    </row>
    <row r="756" spans="2:7" ht="14.65" customHeight="1">
      <c r="B756" s="68"/>
      <c r="D756" s="174"/>
      <c r="G756" s="2"/>
    </row>
    <row r="757" spans="2:7" ht="14.65" customHeight="1">
      <c r="B757" s="68"/>
      <c r="D757" s="174"/>
      <c r="G757" s="2"/>
    </row>
    <row r="758" spans="2:7" ht="14.65" customHeight="1">
      <c r="B758" s="68"/>
      <c r="D758" s="174"/>
      <c r="G758" s="2"/>
    </row>
    <row r="759" spans="2:7" ht="14.65" customHeight="1">
      <c r="B759" s="68"/>
      <c r="D759" s="174"/>
      <c r="G759" s="2"/>
    </row>
    <row r="760" spans="2:7" ht="14.65" customHeight="1">
      <c r="B760" s="68"/>
      <c r="D760" s="174"/>
      <c r="G760" s="2"/>
    </row>
    <row r="761" spans="2:7" ht="14.65" customHeight="1">
      <c r="B761" s="68"/>
      <c r="D761" s="174"/>
      <c r="G761" s="2"/>
    </row>
    <row r="762" spans="2:7" ht="14.65" customHeight="1">
      <c r="B762" s="68"/>
      <c r="D762" s="174"/>
      <c r="G762" s="2"/>
    </row>
    <row r="763" spans="2:7" ht="14.65" customHeight="1">
      <c r="B763" s="68"/>
      <c r="D763" s="174"/>
      <c r="G763" s="2"/>
    </row>
    <row r="764" spans="2:7" ht="14.65" customHeight="1">
      <c r="B764" s="68"/>
      <c r="D764" s="174"/>
      <c r="G764" s="2"/>
    </row>
    <row r="765" spans="2:7" ht="14.65" customHeight="1">
      <c r="B765" s="68"/>
      <c r="D765" s="174"/>
      <c r="G765" s="2"/>
    </row>
    <row r="766" spans="2:7" ht="14.65" customHeight="1">
      <c r="B766" s="68"/>
      <c r="D766" s="174"/>
      <c r="G766" s="2"/>
    </row>
    <row r="767" spans="2:7" ht="14.65" customHeight="1">
      <c r="B767" s="68"/>
      <c r="D767" s="174"/>
      <c r="G767" s="2"/>
    </row>
    <row r="768" spans="2:7" ht="14.65" customHeight="1">
      <c r="B768" s="68"/>
      <c r="D768" s="174"/>
      <c r="G768" s="2"/>
    </row>
    <row r="769" spans="2:7" ht="14.65" customHeight="1">
      <c r="B769" s="68"/>
      <c r="D769" s="174"/>
      <c r="G769" s="2"/>
    </row>
    <row r="770" spans="2:7" ht="14.65" customHeight="1">
      <c r="B770" s="68"/>
      <c r="D770" s="174"/>
      <c r="G770" s="2"/>
    </row>
    <row r="771" spans="2:7" ht="14.65" customHeight="1">
      <c r="B771" s="68"/>
      <c r="D771" s="174"/>
      <c r="G771" s="2"/>
    </row>
    <row r="772" spans="2:7" ht="14.65" customHeight="1">
      <c r="B772" s="68"/>
      <c r="D772" s="174"/>
      <c r="G772" s="2"/>
    </row>
    <row r="773" spans="2:7" ht="14.65" customHeight="1">
      <c r="B773" s="68"/>
      <c r="D773" s="174"/>
      <c r="G773" s="2"/>
    </row>
    <row r="774" spans="2:7" ht="14.65" customHeight="1">
      <c r="B774" s="68"/>
      <c r="D774" s="174"/>
      <c r="G774" s="2"/>
    </row>
    <row r="775" spans="2:7" ht="14.65" customHeight="1">
      <c r="B775" s="68"/>
      <c r="D775" s="174"/>
      <c r="G775" s="2"/>
    </row>
    <row r="776" spans="2:7" ht="14.65" customHeight="1">
      <c r="B776" s="68"/>
      <c r="D776" s="174"/>
      <c r="G776" s="2"/>
    </row>
    <row r="777" spans="2:7" ht="14.65" customHeight="1">
      <c r="B777" s="68"/>
      <c r="D777" s="174"/>
      <c r="G777" s="2"/>
    </row>
    <row r="778" spans="2:7" ht="14.65" customHeight="1">
      <c r="B778" s="68"/>
      <c r="D778" s="174"/>
      <c r="G778" s="2"/>
    </row>
    <row r="779" spans="2:7" ht="14.65" customHeight="1">
      <c r="B779" s="68"/>
      <c r="D779" s="174"/>
      <c r="G779" s="2"/>
    </row>
    <row r="780" spans="2:7" ht="14.65" customHeight="1">
      <c r="B780" s="68"/>
      <c r="D780" s="174"/>
      <c r="G780" s="2"/>
    </row>
    <row r="781" spans="2:7" ht="14.65" customHeight="1">
      <c r="B781" s="68"/>
      <c r="D781" s="174"/>
      <c r="G781" s="2"/>
    </row>
    <row r="782" spans="2:7" ht="14.65" customHeight="1">
      <c r="B782" s="68"/>
      <c r="D782" s="174"/>
      <c r="G782" s="2"/>
    </row>
    <row r="783" spans="2:7" ht="14.65" customHeight="1">
      <c r="B783" s="68"/>
      <c r="D783" s="174"/>
      <c r="G783" s="2"/>
    </row>
    <row r="784" spans="2:7" ht="14.65" customHeight="1">
      <c r="B784" s="68"/>
      <c r="D784" s="174"/>
      <c r="G784" s="2"/>
    </row>
    <row r="785" spans="2:7" ht="14.65" customHeight="1">
      <c r="B785" s="68"/>
      <c r="D785" s="174"/>
      <c r="G785" s="2"/>
    </row>
    <row r="786" spans="2:7" ht="14.65" customHeight="1">
      <c r="B786" s="68"/>
      <c r="D786" s="174"/>
      <c r="G786" s="2"/>
    </row>
    <row r="787" spans="2:7" ht="14.65" customHeight="1">
      <c r="B787" s="68"/>
      <c r="D787" s="174"/>
      <c r="G787" s="2"/>
    </row>
    <row r="788" spans="2:7" ht="14.65" customHeight="1">
      <c r="B788" s="68"/>
      <c r="D788" s="174"/>
      <c r="G788" s="2"/>
    </row>
    <row r="789" spans="2:7" ht="14.65" customHeight="1">
      <c r="B789" s="68"/>
      <c r="D789" s="174"/>
      <c r="G789" s="2"/>
    </row>
    <row r="790" spans="2:7" ht="14.65" customHeight="1">
      <c r="B790" s="68"/>
      <c r="D790" s="174"/>
      <c r="G790" s="2"/>
    </row>
    <row r="791" spans="2:7" ht="14.65" customHeight="1">
      <c r="B791" s="68"/>
      <c r="D791" s="174"/>
      <c r="G791" s="2"/>
    </row>
    <row r="792" spans="2:7" ht="14.65" customHeight="1">
      <c r="B792" s="68"/>
      <c r="D792" s="174"/>
      <c r="G792" s="2"/>
    </row>
    <row r="793" spans="2:7" ht="14.65" customHeight="1">
      <c r="B793" s="68"/>
      <c r="D793" s="174"/>
      <c r="G793" s="2"/>
    </row>
    <row r="794" spans="2:7" ht="14.65" customHeight="1">
      <c r="B794" s="68"/>
      <c r="D794" s="174"/>
      <c r="G794" s="2"/>
    </row>
    <row r="795" spans="2:7" ht="14.65" customHeight="1">
      <c r="B795" s="68"/>
      <c r="D795" s="174"/>
      <c r="G795" s="2"/>
    </row>
    <row r="796" spans="2:7" ht="14.65" customHeight="1">
      <c r="B796" s="68"/>
      <c r="D796" s="174"/>
      <c r="G796" s="2"/>
    </row>
    <row r="797" spans="2:7" ht="14.65" customHeight="1">
      <c r="B797" s="68"/>
      <c r="D797" s="174"/>
      <c r="G797" s="2"/>
    </row>
    <row r="798" spans="2:7" ht="14.65" customHeight="1">
      <c r="B798" s="68"/>
      <c r="D798" s="174"/>
    </row>
  </sheetData>
  <autoFilter ref="B34:G169" xr:uid="{704DC338-25DA-46EA-9ED1-138F730515C7}"/>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E479-DAEF-41F3-B6AB-B63292210124}">
  <sheetPr codeName="Planilha19">
    <tabColor theme="1"/>
  </sheetPr>
  <dimension ref="B1:O133"/>
  <sheetViews>
    <sheetView showGridLines="0" zoomScaleNormal="100" workbookViewId="0"/>
  </sheetViews>
  <sheetFormatPr defaultColWidth="8.7109375" defaultRowHeight="14.65" customHeight="1"/>
  <cols>
    <col min="1" max="1" width="2.5703125" style="115" customWidth="1"/>
    <col min="2" max="2" width="42.7109375" style="115" customWidth="1"/>
    <col min="3" max="3" width="15.7109375" style="59" customWidth="1"/>
    <col min="4" max="4" width="35.5703125" style="59" customWidth="1"/>
    <col min="5" max="5" width="68.28515625" style="59" bestFit="1" customWidth="1"/>
    <col min="6" max="6" width="35.5703125" style="115" customWidth="1"/>
    <col min="7" max="16384" width="8.7109375" style="115"/>
  </cols>
  <sheetData>
    <row r="1" spans="2:6" s="59" customFormat="1" ht="14.65" customHeight="1"/>
    <row r="2" spans="2:6" s="59" customFormat="1" ht="14.65" customHeight="1"/>
    <row r="3" spans="2:6" s="59" customFormat="1" ht="14.65" customHeight="1"/>
    <row r="4" spans="2:6" s="59" customFormat="1" ht="14.65" customHeight="1"/>
    <row r="5" spans="2:6" s="59" customFormat="1" ht="14.65" customHeight="1"/>
    <row r="6" spans="2:6" s="59" customFormat="1" ht="14.65" customHeight="1"/>
    <row r="7" spans="2:6" s="59" customFormat="1" ht="14.65" customHeight="1"/>
    <row r="8" spans="2:6" s="59" customFormat="1" ht="36.6" customHeight="1">
      <c r="B8" s="78" t="s">
        <v>426</v>
      </c>
      <c r="C8" s="78" t="s">
        <v>749</v>
      </c>
      <c r="D8" s="78" t="s">
        <v>427</v>
      </c>
      <c r="E8" s="78" t="s">
        <v>428</v>
      </c>
      <c r="F8" s="78" t="s">
        <v>960</v>
      </c>
    </row>
    <row r="9" spans="2:6" s="59" customFormat="1" ht="14.65" customHeight="1">
      <c r="B9" s="75" t="s">
        <v>26</v>
      </c>
      <c r="C9" s="76" t="s">
        <v>36</v>
      </c>
      <c r="D9" s="76" t="s">
        <v>36</v>
      </c>
      <c r="E9" s="76" t="s">
        <v>36</v>
      </c>
      <c r="F9" s="76" t="s">
        <v>36</v>
      </c>
    </row>
    <row r="10" spans="2:6" s="59" customFormat="1" ht="14.65" customHeight="1">
      <c r="B10" s="16" t="s">
        <v>429</v>
      </c>
      <c r="C10" s="15" t="s">
        <v>36</v>
      </c>
      <c r="D10" s="15" t="s">
        <v>36</v>
      </c>
      <c r="E10" s="15" t="s">
        <v>36</v>
      </c>
      <c r="F10" s="15" t="s">
        <v>36</v>
      </c>
    </row>
    <row r="11" spans="2:6" ht="14.65" customHeight="1">
      <c r="B11" s="157" t="s">
        <v>59</v>
      </c>
      <c r="C11" s="13" t="s">
        <v>36</v>
      </c>
      <c r="D11" s="13" t="s">
        <v>36</v>
      </c>
      <c r="E11" s="13" t="s">
        <v>36</v>
      </c>
      <c r="F11" s="13" t="s">
        <v>36</v>
      </c>
    </row>
    <row r="12" spans="2:6" ht="14.65" customHeight="1">
      <c r="B12" s="19" t="s">
        <v>430</v>
      </c>
      <c r="C12" s="2">
        <v>76890</v>
      </c>
      <c r="D12" s="2" t="s">
        <v>431</v>
      </c>
      <c r="E12" s="2" t="s">
        <v>432</v>
      </c>
      <c r="F12" s="2" t="s">
        <v>34</v>
      </c>
    </row>
    <row r="13" spans="2:6" ht="14.65" customHeight="1">
      <c r="B13" s="19" t="s">
        <v>433</v>
      </c>
      <c r="C13" s="2">
        <v>76901</v>
      </c>
      <c r="D13" s="2" t="s">
        <v>434</v>
      </c>
      <c r="E13" s="2" t="s">
        <v>435</v>
      </c>
      <c r="F13" s="2" t="s">
        <v>34</v>
      </c>
    </row>
    <row r="14" spans="2:6" ht="14.65" customHeight="1">
      <c r="B14" s="19" t="s">
        <v>436</v>
      </c>
      <c r="C14" s="2">
        <v>76892</v>
      </c>
      <c r="D14" s="2" t="s">
        <v>437</v>
      </c>
      <c r="E14" s="2" t="s">
        <v>438</v>
      </c>
      <c r="F14" s="2" t="s">
        <v>34</v>
      </c>
    </row>
    <row r="15" spans="2:6" ht="14.65" customHeight="1">
      <c r="B15" s="157" t="s">
        <v>70</v>
      </c>
      <c r="C15" s="13" t="s">
        <v>36</v>
      </c>
      <c r="D15" s="13" t="s">
        <v>36</v>
      </c>
      <c r="E15" s="13" t="s">
        <v>36</v>
      </c>
      <c r="F15" s="13" t="s">
        <v>36</v>
      </c>
    </row>
    <row r="16" spans="2:6" ht="14.65" customHeight="1">
      <c r="B16" s="119" t="s">
        <v>439</v>
      </c>
      <c r="C16" s="2">
        <v>92872</v>
      </c>
      <c r="D16" s="2" t="s">
        <v>440</v>
      </c>
      <c r="E16" s="2" t="s">
        <v>441</v>
      </c>
      <c r="F16" s="2" t="s">
        <v>34</v>
      </c>
    </row>
    <row r="17" spans="2:6" ht="14.65" customHeight="1">
      <c r="B17" s="119" t="s">
        <v>442</v>
      </c>
      <c r="C17" s="2">
        <v>86718</v>
      </c>
      <c r="D17" s="2" t="s">
        <v>443</v>
      </c>
      <c r="E17" s="2" t="s">
        <v>444</v>
      </c>
      <c r="F17" s="2" t="s">
        <v>34</v>
      </c>
    </row>
    <row r="18" spans="2:6" ht="14.65" customHeight="1">
      <c r="B18" s="119" t="s">
        <v>445</v>
      </c>
      <c r="C18" s="2">
        <v>86682</v>
      </c>
      <c r="D18" s="2" t="s">
        <v>446</v>
      </c>
      <c r="E18" s="2" t="s">
        <v>447</v>
      </c>
      <c r="F18" s="2" t="s">
        <v>34</v>
      </c>
    </row>
    <row r="19" spans="2:6" ht="14.65" customHeight="1">
      <c r="B19" s="117" t="s">
        <v>448</v>
      </c>
      <c r="C19" s="15" t="s">
        <v>36</v>
      </c>
      <c r="D19" s="15" t="s">
        <v>36</v>
      </c>
      <c r="E19" s="15" t="s">
        <v>36</v>
      </c>
      <c r="F19" s="15" t="s">
        <v>36</v>
      </c>
    </row>
    <row r="20" spans="2:6" ht="14.65" customHeight="1">
      <c r="B20" s="118" t="s">
        <v>79</v>
      </c>
      <c r="C20" s="13" t="s">
        <v>36</v>
      </c>
      <c r="D20" s="13" t="s">
        <v>36</v>
      </c>
      <c r="E20" s="13" t="s">
        <v>36</v>
      </c>
      <c r="F20" s="13" t="s">
        <v>36</v>
      </c>
    </row>
    <row r="21" spans="2:6" ht="14.65" customHeight="1">
      <c r="B21" s="119" t="s">
        <v>449</v>
      </c>
      <c r="C21" s="2">
        <v>98536</v>
      </c>
      <c r="D21" s="2" t="s">
        <v>450</v>
      </c>
      <c r="E21" s="2" t="s">
        <v>451</v>
      </c>
      <c r="F21" s="2" t="s">
        <v>956</v>
      </c>
    </row>
    <row r="22" spans="2:6" ht="14.65" customHeight="1">
      <c r="B22" s="119" t="s">
        <v>452</v>
      </c>
      <c r="C22" s="2">
        <v>98589</v>
      </c>
      <c r="D22" s="2" t="s">
        <v>453</v>
      </c>
      <c r="E22" s="2" t="s">
        <v>454</v>
      </c>
      <c r="F22" s="2" t="s">
        <v>956</v>
      </c>
    </row>
    <row r="23" spans="2:6" ht="14.65" customHeight="1">
      <c r="B23" s="119" t="s">
        <v>455</v>
      </c>
      <c r="C23" s="2">
        <v>98573</v>
      </c>
      <c r="D23" s="2" t="s">
        <v>456</v>
      </c>
      <c r="E23" s="2" t="s">
        <v>457</v>
      </c>
      <c r="F23" s="2" t="s">
        <v>956</v>
      </c>
    </row>
    <row r="24" spans="2:6" ht="14.65" customHeight="1">
      <c r="B24" s="119" t="s">
        <v>458</v>
      </c>
      <c r="C24" s="2">
        <v>98574</v>
      </c>
      <c r="D24" s="2" t="s">
        <v>459</v>
      </c>
      <c r="E24" s="2" t="s">
        <v>460</v>
      </c>
      <c r="F24" s="2" t="s">
        <v>956</v>
      </c>
    </row>
    <row r="25" spans="2:6" ht="14.65" customHeight="1">
      <c r="B25" s="119" t="s">
        <v>461</v>
      </c>
      <c r="C25" s="2">
        <v>98575</v>
      </c>
      <c r="D25" s="2" t="s">
        <v>462</v>
      </c>
      <c r="E25" s="2" t="s">
        <v>463</v>
      </c>
      <c r="F25" s="2" t="s">
        <v>956</v>
      </c>
    </row>
    <row r="26" spans="2:6" ht="14.65" customHeight="1">
      <c r="B26" s="119" t="s">
        <v>464</v>
      </c>
      <c r="C26" s="2">
        <v>98576</v>
      </c>
      <c r="D26" s="2" t="s">
        <v>465</v>
      </c>
      <c r="E26" s="2" t="s">
        <v>466</v>
      </c>
      <c r="F26" s="2" t="s">
        <v>956</v>
      </c>
    </row>
    <row r="27" spans="2:6" ht="14.65" customHeight="1">
      <c r="B27" s="119" t="s">
        <v>467</v>
      </c>
      <c r="C27" s="2">
        <v>98570</v>
      </c>
      <c r="D27" s="2" t="s">
        <v>468</v>
      </c>
      <c r="E27" s="2" t="s">
        <v>469</v>
      </c>
      <c r="F27" s="2" t="s">
        <v>956</v>
      </c>
    </row>
    <row r="28" spans="2:6" ht="14.65" customHeight="1">
      <c r="B28" s="119" t="s">
        <v>470</v>
      </c>
      <c r="C28" s="2">
        <v>98590</v>
      </c>
      <c r="D28" s="2" t="s">
        <v>471</v>
      </c>
      <c r="E28" s="2" t="s">
        <v>472</v>
      </c>
      <c r="F28" s="2" t="s">
        <v>956</v>
      </c>
    </row>
    <row r="29" spans="2:6" ht="14.65" customHeight="1">
      <c r="B29" s="118" t="s">
        <v>181</v>
      </c>
      <c r="C29" s="13" t="s">
        <v>36</v>
      </c>
      <c r="D29" s="13" t="s">
        <v>36</v>
      </c>
      <c r="E29" s="13" t="s">
        <v>36</v>
      </c>
      <c r="F29" s="13" t="s">
        <v>36</v>
      </c>
    </row>
    <row r="30" spans="2:6" ht="14.65" customHeight="1">
      <c r="B30" s="119" t="s">
        <v>473</v>
      </c>
      <c r="C30" s="2">
        <v>107202</v>
      </c>
      <c r="D30" s="2" t="s">
        <v>474</v>
      </c>
      <c r="E30" s="2" t="s">
        <v>475</v>
      </c>
      <c r="F30" s="2" t="s">
        <v>956</v>
      </c>
    </row>
    <row r="31" spans="2:6" ht="14.65" customHeight="1">
      <c r="B31" s="119" t="s">
        <v>476</v>
      </c>
      <c r="C31" s="2">
        <v>107121</v>
      </c>
      <c r="D31" s="2" t="s">
        <v>477</v>
      </c>
      <c r="E31" s="2" t="s">
        <v>478</v>
      </c>
      <c r="F31" s="2" t="s">
        <v>956</v>
      </c>
    </row>
    <row r="32" spans="2:6" ht="14.65" customHeight="1">
      <c r="B32" s="119" t="s">
        <v>479</v>
      </c>
      <c r="C32" s="2">
        <v>107120</v>
      </c>
      <c r="D32" s="2" t="s">
        <v>480</v>
      </c>
      <c r="E32" s="2" t="s">
        <v>481</v>
      </c>
      <c r="F32" s="2" t="s">
        <v>956</v>
      </c>
    </row>
    <row r="33" spans="2:6" ht="14.65" customHeight="1">
      <c r="B33" s="119" t="s">
        <v>482</v>
      </c>
      <c r="C33" s="2">
        <v>107119</v>
      </c>
      <c r="D33" s="2" t="s">
        <v>483</v>
      </c>
      <c r="E33" s="2" t="s">
        <v>484</v>
      </c>
      <c r="F33" s="2" t="s">
        <v>956</v>
      </c>
    </row>
    <row r="34" spans="2:6" ht="14.65" customHeight="1">
      <c r="B34" s="118" t="s">
        <v>182</v>
      </c>
      <c r="C34" s="13" t="s">
        <v>36</v>
      </c>
      <c r="D34" s="13" t="s">
        <v>36</v>
      </c>
      <c r="E34" s="13" t="s">
        <v>36</v>
      </c>
      <c r="F34" s="13" t="s">
        <v>36</v>
      </c>
    </row>
    <row r="35" spans="2:6" ht="14.65" customHeight="1">
      <c r="B35" s="119" t="s">
        <v>485</v>
      </c>
      <c r="C35" s="2">
        <v>125763</v>
      </c>
      <c r="D35" s="2" t="s">
        <v>486</v>
      </c>
      <c r="E35" s="2" t="s">
        <v>487</v>
      </c>
      <c r="F35" s="2" t="s">
        <v>956</v>
      </c>
    </row>
    <row r="36" spans="2:6" ht="14.65" customHeight="1">
      <c r="B36" s="119" t="s">
        <v>488</v>
      </c>
      <c r="C36" s="2">
        <v>125872</v>
      </c>
      <c r="D36" s="2" t="s">
        <v>489</v>
      </c>
      <c r="E36" s="2" t="s">
        <v>490</v>
      </c>
      <c r="F36" s="2" t="s">
        <v>956</v>
      </c>
    </row>
    <row r="37" spans="2:6" ht="14.65" customHeight="1">
      <c r="B37" s="120" t="s">
        <v>491</v>
      </c>
      <c r="C37" s="155">
        <v>125873</v>
      </c>
      <c r="D37" s="2" t="s">
        <v>492</v>
      </c>
      <c r="E37" s="2" t="s">
        <v>493</v>
      </c>
      <c r="F37" s="2" t="s">
        <v>956</v>
      </c>
    </row>
    <row r="38" spans="2:6" ht="14.65" customHeight="1">
      <c r="B38" s="116" t="s">
        <v>29</v>
      </c>
      <c r="C38" s="76" t="s">
        <v>36</v>
      </c>
      <c r="D38" s="76" t="s">
        <v>36</v>
      </c>
      <c r="E38" s="76" t="s">
        <v>36</v>
      </c>
      <c r="F38" s="76" t="s">
        <v>36</v>
      </c>
    </row>
    <row r="39" spans="2:6" ht="14.65" customHeight="1">
      <c r="B39" s="117" t="s">
        <v>96</v>
      </c>
      <c r="C39" s="15" t="s">
        <v>36</v>
      </c>
      <c r="D39" s="15" t="s">
        <v>36</v>
      </c>
      <c r="E39" s="15" t="s">
        <v>36</v>
      </c>
      <c r="F39" s="15" t="s">
        <v>36</v>
      </c>
    </row>
    <row r="40" spans="2:6" ht="14.65" customHeight="1">
      <c r="B40" s="118" t="s">
        <v>183</v>
      </c>
      <c r="C40" s="13" t="s">
        <v>36</v>
      </c>
      <c r="D40" s="13" t="s">
        <v>36</v>
      </c>
      <c r="E40" s="13" t="s">
        <v>36</v>
      </c>
      <c r="F40" s="13" t="s">
        <v>36</v>
      </c>
    </row>
    <row r="41" spans="2:6" ht="14.65" customHeight="1">
      <c r="B41" s="119" t="s">
        <v>494</v>
      </c>
      <c r="C41" s="2">
        <v>82287</v>
      </c>
      <c r="D41" s="2" t="s">
        <v>495</v>
      </c>
      <c r="E41" s="2" t="s">
        <v>496</v>
      </c>
      <c r="F41" s="2" t="s">
        <v>957</v>
      </c>
    </row>
    <row r="42" spans="2:6" ht="14.65" customHeight="1">
      <c r="B42" s="119" t="s">
        <v>497</v>
      </c>
      <c r="C42" s="2">
        <v>78664</v>
      </c>
      <c r="D42" s="2" t="s">
        <v>498</v>
      </c>
      <c r="E42" s="2" t="s">
        <v>499</v>
      </c>
      <c r="F42" s="2" t="s">
        <v>957</v>
      </c>
    </row>
    <row r="43" spans="2:6" ht="14.65" customHeight="1">
      <c r="B43" s="119" t="s">
        <v>500</v>
      </c>
      <c r="C43" s="2">
        <v>82288</v>
      </c>
      <c r="D43" s="2" t="s">
        <v>501</v>
      </c>
      <c r="E43" s="2" t="s">
        <v>502</v>
      </c>
      <c r="F43" s="2" t="s">
        <v>957</v>
      </c>
    </row>
    <row r="44" spans="2:6" ht="14.65" customHeight="1">
      <c r="B44" s="119" t="s">
        <v>503</v>
      </c>
      <c r="C44" s="2">
        <v>99783</v>
      </c>
      <c r="D44" s="2" t="s">
        <v>504</v>
      </c>
      <c r="E44" s="2" t="s">
        <v>505</v>
      </c>
      <c r="F44" s="2" t="s">
        <v>957</v>
      </c>
    </row>
    <row r="45" spans="2:6" ht="14.65" customHeight="1">
      <c r="B45" s="119" t="s">
        <v>506</v>
      </c>
      <c r="C45" s="2">
        <v>99259</v>
      </c>
      <c r="D45" s="2" t="s">
        <v>507</v>
      </c>
      <c r="E45" s="2" t="s">
        <v>508</v>
      </c>
      <c r="F45" s="2" t="s">
        <v>957</v>
      </c>
    </row>
    <row r="46" spans="2:6" ht="14.65" customHeight="1">
      <c r="B46" s="119" t="s">
        <v>509</v>
      </c>
      <c r="C46" s="2">
        <v>99784</v>
      </c>
      <c r="D46" s="2" t="s">
        <v>510</v>
      </c>
      <c r="E46" s="2" t="s">
        <v>511</v>
      </c>
      <c r="F46" s="2" t="s">
        <v>957</v>
      </c>
    </row>
    <row r="47" spans="2:6" ht="14.65" customHeight="1">
      <c r="B47" s="119" t="s">
        <v>512</v>
      </c>
      <c r="C47" s="2">
        <v>99785</v>
      </c>
      <c r="D47" s="2" t="s">
        <v>513</v>
      </c>
      <c r="E47" s="2" t="s">
        <v>514</v>
      </c>
      <c r="F47" s="2" t="s">
        <v>957</v>
      </c>
    </row>
    <row r="48" spans="2:6" ht="14.65" customHeight="1">
      <c r="B48" s="119" t="s">
        <v>515</v>
      </c>
      <c r="C48" s="2">
        <v>99786</v>
      </c>
      <c r="D48" s="2" t="s">
        <v>516</v>
      </c>
      <c r="E48" s="2" t="s">
        <v>517</v>
      </c>
      <c r="F48" s="2" t="s">
        <v>957</v>
      </c>
    </row>
    <row r="49" spans="2:6" ht="14.65" customHeight="1">
      <c r="B49" s="119" t="s">
        <v>518</v>
      </c>
      <c r="C49" s="2">
        <v>99787</v>
      </c>
      <c r="D49" s="2" t="s">
        <v>519</v>
      </c>
      <c r="E49" s="2" t="s">
        <v>520</v>
      </c>
      <c r="F49" s="2" t="s">
        <v>957</v>
      </c>
    </row>
    <row r="50" spans="2:6" ht="14.65" customHeight="1">
      <c r="B50" s="119" t="s">
        <v>521</v>
      </c>
      <c r="C50" s="2">
        <v>99788</v>
      </c>
      <c r="D50" s="2" t="s">
        <v>522</v>
      </c>
      <c r="E50" s="2" t="s">
        <v>523</v>
      </c>
      <c r="F50" s="2" t="s">
        <v>957</v>
      </c>
    </row>
    <row r="51" spans="2:6" ht="14.65" customHeight="1">
      <c r="B51" s="119" t="s">
        <v>524</v>
      </c>
      <c r="C51" s="2">
        <v>99795</v>
      </c>
      <c r="D51" s="2" t="s">
        <v>525</v>
      </c>
      <c r="E51" s="2" t="s">
        <v>526</v>
      </c>
      <c r="F51" s="2" t="s">
        <v>957</v>
      </c>
    </row>
    <row r="52" spans="2:6" ht="14.65" customHeight="1">
      <c r="B52" s="119" t="s">
        <v>527</v>
      </c>
      <c r="C52" s="2">
        <v>99796</v>
      </c>
      <c r="D52" s="2" t="s">
        <v>528</v>
      </c>
      <c r="E52" s="2" t="s">
        <v>529</v>
      </c>
      <c r="F52" s="2" t="s">
        <v>957</v>
      </c>
    </row>
    <row r="53" spans="2:6" ht="14.65" customHeight="1">
      <c r="B53" s="119" t="s">
        <v>530</v>
      </c>
      <c r="C53" s="2">
        <v>99797</v>
      </c>
      <c r="D53" s="2" t="s">
        <v>531</v>
      </c>
      <c r="E53" s="2" t="s">
        <v>532</v>
      </c>
      <c r="F53" s="2" t="s">
        <v>957</v>
      </c>
    </row>
    <row r="54" spans="2:6" ht="14.65" customHeight="1">
      <c r="B54" s="118" t="s">
        <v>107</v>
      </c>
      <c r="C54" s="13" t="s">
        <v>36</v>
      </c>
      <c r="D54" s="156" t="s">
        <v>36</v>
      </c>
      <c r="E54" s="156" t="s">
        <v>36</v>
      </c>
      <c r="F54" s="156" t="s">
        <v>36</v>
      </c>
    </row>
    <row r="55" spans="2:6" ht="14.65" customHeight="1">
      <c r="B55" s="119" t="s">
        <v>533</v>
      </c>
      <c r="C55" s="2">
        <v>99977</v>
      </c>
      <c r="D55" s="2" t="s">
        <v>534</v>
      </c>
      <c r="E55" s="2" t="s">
        <v>535</v>
      </c>
      <c r="F55" s="2" t="s">
        <v>958</v>
      </c>
    </row>
    <row r="56" spans="2:6" ht="14.65" customHeight="1">
      <c r="B56" s="119" t="s">
        <v>536</v>
      </c>
      <c r="C56" s="2">
        <v>99978</v>
      </c>
      <c r="D56" s="2" t="s">
        <v>537</v>
      </c>
      <c r="E56" s="2" t="s">
        <v>538</v>
      </c>
      <c r="F56" s="2" t="s">
        <v>958</v>
      </c>
    </row>
    <row r="57" spans="2:6" ht="14.65" customHeight="1">
      <c r="B57" s="118" t="s">
        <v>114</v>
      </c>
      <c r="C57" s="13" t="s">
        <v>36</v>
      </c>
      <c r="D57" s="156" t="s">
        <v>36</v>
      </c>
      <c r="E57" s="156" t="s">
        <v>36</v>
      </c>
      <c r="F57" s="156" t="s">
        <v>36</v>
      </c>
    </row>
    <row r="58" spans="2:6" ht="14.65" customHeight="1">
      <c r="B58" s="119" t="s">
        <v>948</v>
      </c>
      <c r="C58" s="2">
        <v>162241</v>
      </c>
      <c r="D58" s="2" t="s">
        <v>539</v>
      </c>
      <c r="E58" s="2" t="s">
        <v>540</v>
      </c>
      <c r="F58" s="2" t="s">
        <v>958</v>
      </c>
    </row>
    <row r="59" spans="2:6" ht="14.65" customHeight="1">
      <c r="B59" s="119" t="s">
        <v>949</v>
      </c>
      <c r="C59" s="2">
        <v>162292</v>
      </c>
      <c r="D59" s="2" t="s">
        <v>541</v>
      </c>
      <c r="E59" s="2" t="s">
        <v>542</v>
      </c>
      <c r="F59" s="2" t="s">
        <v>958</v>
      </c>
    </row>
    <row r="60" spans="2:6" ht="14.65" customHeight="1">
      <c r="B60" s="119" t="s">
        <v>950</v>
      </c>
      <c r="C60" s="2">
        <v>162293</v>
      </c>
      <c r="D60" s="2" t="s">
        <v>543</v>
      </c>
      <c r="E60" s="2" t="s">
        <v>544</v>
      </c>
      <c r="F60" s="2" t="s">
        <v>958</v>
      </c>
    </row>
    <row r="61" spans="2:6" ht="14.65" customHeight="1">
      <c r="B61" s="119" t="s">
        <v>951</v>
      </c>
      <c r="C61" s="2">
        <v>162312</v>
      </c>
      <c r="D61" s="2" t="s">
        <v>545</v>
      </c>
      <c r="E61" s="2" t="s">
        <v>546</v>
      </c>
      <c r="F61" s="2" t="s">
        <v>958</v>
      </c>
    </row>
    <row r="62" spans="2:6" ht="14.65" customHeight="1">
      <c r="B62" s="119" t="s">
        <v>952</v>
      </c>
      <c r="C62" s="2">
        <v>162313</v>
      </c>
      <c r="D62" s="2" t="s">
        <v>547</v>
      </c>
      <c r="E62" s="2" t="s">
        <v>548</v>
      </c>
      <c r="F62" s="2" t="s">
        <v>958</v>
      </c>
    </row>
    <row r="63" spans="2:6" ht="14.65" customHeight="1">
      <c r="B63" s="119" t="s">
        <v>953</v>
      </c>
      <c r="C63" s="2">
        <v>162314</v>
      </c>
      <c r="D63" s="2" t="s">
        <v>549</v>
      </c>
      <c r="E63" s="2" t="s">
        <v>550</v>
      </c>
      <c r="F63" s="2" t="s">
        <v>958</v>
      </c>
    </row>
    <row r="64" spans="2:6" ht="14.65" customHeight="1">
      <c r="B64" s="118" t="s">
        <v>118</v>
      </c>
      <c r="C64" s="13" t="s">
        <v>36</v>
      </c>
      <c r="D64" s="156" t="s">
        <v>36</v>
      </c>
      <c r="E64" s="156" t="s">
        <v>36</v>
      </c>
      <c r="F64" s="156" t="s">
        <v>36</v>
      </c>
    </row>
    <row r="65" spans="2:6" ht="14.65" customHeight="1">
      <c r="B65" s="119" t="s">
        <v>954</v>
      </c>
      <c r="C65" s="2">
        <v>164705</v>
      </c>
      <c r="D65" s="2" t="s">
        <v>955</v>
      </c>
      <c r="E65" s="2" t="s">
        <v>551</v>
      </c>
      <c r="F65" s="2" t="s">
        <v>958</v>
      </c>
    </row>
    <row r="66" spans="2:6" ht="14.65" customHeight="1">
      <c r="B66" s="119" t="s">
        <v>943</v>
      </c>
      <c r="C66" s="2">
        <v>164725</v>
      </c>
      <c r="D66" s="2" t="s">
        <v>552</v>
      </c>
      <c r="E66" s="2" t="s">
        <v>553</v>
      </c>
      <c r="F66" s="2" t="s">
        <v>958</v>
      </c>
    </row>
    <row r="67" spans="2:6" ht="14.65" customHeight="1">
      <c r="B67" s="119" t="s">
        <v>944</v>
      </c>
      <c r="C67" s="2">
        <v>164738</v>
      </c>
      <c r="D67" s="2" t="s">
        <v>554</v>
      </c>
      <c r="E67" s="2" t="s">
        <v>555</v>
      </c>
      <c r="F67" s="2" t="s">
        <v>958</v>
      </c>
    </row>
    <row r="68" spans="2:6" ht="14.65" customHeight="1">
      <c r="B68" s="119" t="s">
        <v>945</v>
      </c>
      <c r="C68" s="2">
        <v>164689</v>
      </c>
      <c r="D68" s="2" t="s">
        <v>556</v>
      </c>
      <c r="E68" s="2" t="s">
        <v>557</v>
      </c>
      <c r="F68" s="2" t="s">
        <v>958</v>
      </c>
    </row>
    <row r="69" spans="2:6" ht="14.65" customHeight="1">
      <c r="B69" s="119" t="s">
        <v>946</v>
      </c>
      <c r="C69" s="2">
        <v>164739</v>
      </c>
      <c r="D69" s="2" t="s">
        <v>558</v>
      </c>
      <c r="E69" s="2" t="s">
        <v>559</v>
      </c>
      <c r="F69" s="2" t="s">
        <v>958</v>
      </c>
    </row>
    <row r="70" spans="2:6" ht="14.65" customHeight="1">
      <c r="B70" s="119" t="s">
        <v>947</v>
      </c>
      <c r="C70" s="2">
        <v>164751</v>
      </c>
      <c r="D70" s="2" t="s">
        <v>560</v>
      </c>
      <c r="E70" s="2" t="s">
        <v>561</v>
      </c>
      <c r="F70" s="2" t="s">
        <v>958</v>
      </c>
    </row>
    <row r="71" spans="2:6" ht="14.65" customHeight="1">
      <c r="B71" s="117" t="s">
        <v>121</v>
      </c>
      <c r="C71" s="15" t="s">
        <v>36</v>
      </c>
      <c r="D71" s="15" t="s">
        <v>36</v>
      </c>
      <c r="E71" s="15" t="s">
        <v>36</v>
      </c>
      <c r="F71" s="15" t="s">
        <v>36</v>
      </c>
    </row>
    <row r="72" spans="2:6" ht="14.65" customHeight="1">
      <c r="B72" s="118" t="s">
        <v>385</v>
      </c>
      <c r="C72" s="13" t="s">
        <v>36</v>
      </c>
      <c r="D72" s="156" t="s">
        <v>36</v>
      </c>
      <c r="E72" s="156" t="s">
        <v>36</v>
      </c>
      <c r="F72" s="156" t="s">
        <v>36</v>
      </c>
    </row>
    <row r="73" spans="2:6" ht="14.65" customHeight="1">
      <c r="B73" s="119" t="s">
        <v>562</v>
      </c>
      <c r="C73" s="2">
        <v>98675</v>
      </c>
      <c r="D73" s="2" t="s">
        <v>563</v>
      </c>
      <c r="E73" s="2" t="s">
        <v>564</v>
      </c>
      <c r="F73" s="2" t="s">
        <v>34</v>
      </c>
    </row>
    <row r="74" spans="2:6" ht="14.65" customHeight="1">
      <c r="B74" s="119" t="s">
        <v>565</v>
      </c>
      <c r="C74" s="2">
        <v>98990</v>
      </c>
      <c r="D74" s="2" t="s">
        <v>566</v>
      </c>
      <c r="E74" s="2" t="s">
        <v>567</v>
      </c>
      <c r="F74" s="2" t="s">
        <v>34</v>
      </c>
    </row>
    <row r="75" spans="2:6" ht="14.65" customHeight="1">
      <c r="B75" s="119" t="s">
        <v>568</v>
      </c>
      <c r="C75" s="2">
        <v>98871</v>
      </c>
      <c r="D75" s="2" t="s">
        <v>569</v>
      </c>
      <c r="E75" s="2" t="s">
        <v>570</v>
      </c>
      <c r="F75" s="2" t="s">
        <v>34</v>
      </c>
    </row>
    <row r="76" spans="2:6" ht="14.65" customHeight="1">
      <c r="B76" s="118" t="s">
        <v>387</v>
      </c>
      <c r="C76" s="13" t="s">
        <v>36</v>
      </c>
      <c r="D76" s="156" t="s">
        <v>36</v>
      </c>
      <c r="E76" s="156" t="s">
        <v>36</v>
      </c>
      <c r="F76" s="156" t="s">
        <v>36</v>
      </c>
    </row>
    <row r="77" spans="2:6" ht="14.65" customHeight="1">
      <c r="B77" s="119" t="s">
        <v>571</v>
      </c>
      <c r="C77" s="2">
        <v>100916</v>
      </c>
      <c r="D77" s="2" t="s">
        <v>572</v>
      </c>
      <c r="E77" s="2" t="s">
        <v>573</v>
      </c>
      <c r="F77" s="2" t="s">
        <v>959</v>
      </c>
    </row>
    <row r="78" spans="2:6" ht="14.65" customHeight="1">
      <c r="B78" s="119" t="s">
        <v>574</v>
      </c>
      <c r="C78" s="2">
        <v>100917</v>
      </c>
      <c r="D78" s="2" t="s">
        <v>575</v>
      </c>
      <c r="E78" s="2" t="s">
        <v>576</v>
      </c>
      <c r="F78" s="2" t="s">
        <v>959</v>
      </c>
    </row>
    <row r="79" spans="2:6" ht="14.65" customHeight="1">
      <c r="B79" s="119" t="s">
        <v>577</v>
      </c>
      <c r="C79" s="2">
        <v>100918</v>
      </c>
      <c r="D79" s="2" t="s">
        <v>578</v>
      </c>
      <c r="E79" s="2" t="s">
        <v>579</v>
      </c>
      <c r="F79" s="2" t="s">
        <v>959</v>
      </c>
    </row>
    <row r="80" spans="2:6" ht="14.65" customHeight="1">
      <c r="B80" s="119" t="s">
        <v>580</v>
      </c>
      <c r="C80" s="2">
        <v>100939</v>
      </c>
      <c r="D80" s="2" t="s">
        <v>581</v>
      </c>
      <c r="E80" s="2" t="s">
        <v>582</v>
      </c>
      <c r="F80" s="2" t="s">
        <v>959</v>
      </c>
    </row>
    <row r="81" spans="2:15" ht="14.65" customHeight="1">
      <c r="B81" s="118" t="s">
        <v>131</v>
      </c>
      <c r="C81" s="13" t="s">
        <v>36</v>
      </c>
      <c r="D81" s="156" t="s">
        <v>36</v>
      </c>
      <c r="E81" s="156" t="s">
        <v>36</v>
      </c>
      <c r="F81" s="156" t="s">
        <v>36</v>
      </c>
    </row>
    <row r="82" spans="2:15" ht="14.65" customHeight="1">
      <c r="B82" s="119" t="s">
        <v>583</v>
      </c>
      <c r="C82" s="2">
        <v>143432</v>
      </c>
      <c r="D82" s="2" t="s">
        <v>584</v>
      </c>
      <c r="E82" s="2" t="s">
        <v>585</v>
      </c>
      <c r="F82" s="2" t="s">
        <v>959</v>
      </c>
    </row>
    <row r="83" spans="2:15" ht="14.65" customHeight="1">
      <c r="B83" s="119" t="s">
        <v>586</v>
      </c>
      <c r="C83" s="2">
        <v>143433</v>
      </c>
      <c r="D83" s="2" t="s">
        <v>587</v>
      </c>
      <c r="E83" s="2" t="s">
        <v>588</v>
      </c>
      <c r="F83" s="2" t="s">
        <v>959</v>
      </c>
    </row>
    <row r="84" spans="2:15" ht="14.65" customHeight="1">
      <c r="B84" s="119" t="s">
        <v>589</v>
      </c>
      <c r="C84" s="2">
        <v>143435</v>
      </c>
      <c r="D84" s="2" t="s">
        <v>590</v>
      </c>
      <c r="E84" s="2" t="s">
        <v>591</v>
      </c>
      <c r="F84" s="2" t="s">
        <v>959</v>
      </c>
    </row>
    <row r="85" spans="2:15" ht="14.65" customHeight="1">
      <c r="B85" s="119" t="s">
        <v>592</v>
      </c>
      <c r="C85" s="2">
        <v>143434</v>
      </c>
      <c r="D85" s="2" t="s">
        <v>593</v>
      </c>
      <c r="E85" s="2" t="s">
        <v>594</v>
      </c>
      <c r="F85" s="2" t="s">
        <v>959</v>
      </c>
    </row>
    <row r="86" spans="2:15" s="59" customFormat="1" ht="14.65" customHeight="1">
      <c r="B86" s="75" t="s">
        <v>30</v>
      </c>
      <c r="C86" s="76" t="s">
        <v>36</v>
      </c>
      <c r="D86" s="76" t="s">
        <v>36</v>
      </c>
      <c r="E86" s="76" t="s">
        <v>36</v>
      </c>
      <c r="F86" s="76" t="s">
        <v>36</v>
      </c>
      <c r="H86" s="115"/>
      <c r="I86" s="115"/>
      <c r="J86" s="115"/>
      <c r="M86" s="115"/>
      <c r="N86" s="115"/>
      <c r="O86" s="115"/>
    </row>
    <row r="87" spans="2:15" s="59" customFormat="1" ht="14.65" customHeight="1">
      <c r="B87" s="16" t="s">
        <v>184</v>
      </c>
      <c r="C87" s="15" t="s">
        <v>36</v>
      </c>
      <c r="D87" s="15" t="s">
        <v>36</v>
      </c>
      <c r="E87" s="15" t="s">
        <v>36</v>
      </c>
      <c r="F87" s="15" t="s">
        <v>36</v>
      </c>
      <c r="H87" s="115"/>
      <c r="I87" s="115"/>
      <c r="J87" s="115"/>
      <c r="M87" s="115"/>
      <c r="N87" s="115"/>
      <c r="O87" s="115"/>
    </row>
    <row r="88" spans="2:15" ht="14.65" customHeight="1">
      <c r="B88" s="118" t="s">
        <v>184</v>
      </c>
      <c r="C88" s="13" t="s">
        <v>36</v>
      </c>
      <c r="D88" s="156" t="s">
        <v>36</v>
      </c>
      <c r="E88" s="156" t="s">
        <v>36</v>
      </c>
      <c r="F88" s="156" t="s">
        <v>36</v>
      </c>
    </row>
    <row r="89" spans="2:15" ht="14.65" customHeight="1">
      <c r="B89" s="119" t="s">
        <v>595</v>
      </c>
      <c r="C89" s="2">
        <v>93832</v>
      </c>
      <c r="D89" s="2" t="s">
        <v>596</v>
      </c>
      <c r="E89" s="2" t="s">
        <v>597</v>
      </c>
      <c r="F89" s="2" t="s">
        <v>34</v>
      </c>
    </row>
    <row r="90" spans="2:15" ht="14.65" customHeight="1">
      <c r="B90" s="117" t="s">
        <v>155</v>
      </c>
      <c r="C90" s="15" t="s">
        <v>36</v>
      </c>
      <c r="D90" s="15" t="s">
        <v>36</v>
      </c>
      <c r="E90" s="15" t="s">
        <v>36</v>
      </c>
      <c r="F90" s="15" t="s">
        <v>36</v>
      </c>
    </row>
    <row r="91" spans="2:15" ht="14.65" customHeight="1">
      <c r="B91" s="118" t="s">
        <v>598</v>
      </c>
      <c r="C91" s="13" t="s">
        <v>36</v>
      </c>
      <c r="D91" s="156" t="s">
        <v>36</v>
      </c>
      <c r="E91" s="156" t="s">
        <v>36</v>
      </c>
      <c r="F91" s="156" t="s">
        <v>36</v>
      </c>
    </row>
    <row r="92" spans="2:15" ht="14.65" customHeight="1">
      <c r="B92" s="119" t="s">
        <v>599</v>
      </c>
      <c r="C92" s="2">
        <v>8976</v>
      </c>
      <c r="D92" s="2" t="s">
        <v>600</v>
      </c>
      <c r="E92" s="2" t="s">
        <v>601</v>
      </c>
      <c r="F92" s="2" t="s">
        <v>34</v>
      </c>
    </row>
    <row r="93" spans="2:15" ht="14.65" customHeight="1">
      <c r="B93" s="118" t="s">
        <v>602</v>
      </c>
      <c r="C93" s="13" t="s">
        <v>36</v>
      </c>
      <c r="D93" s="156" t="s">
        <v>36</v>
      </c>
      <c r="E93" s="156" t="s">
        <v>36</v>
      </c>
      <c r="F93" s="156" t="s">
        <v>36</v>
      </c>
    </row>
    <row r="94" spans="2:15" ht="14.65" customHeight="1">
      <c r="B94" s="119" t="s">
        <v>603</v>
      </c>
      <c r="C94" s="2">
        <v>8990</v>
      </c>
      <c r="D94" s="2" t="s">
        <v>604</v>
      </c>
      <c r="E94" s="2" t="s">
        <v>605</v>
      </c>
      <c r="F94" s="2" t="s">
        <v>34</v>
      </c>
    </row>
    <row r="95" spans="2:15" ht="14.65" customHeight="1">
      <c r="B95" s="117" t="s">
        <v>151</v>
      </c>
      <c r="C95" s="15" t="s">
        <v>36</v>
      </c>
      <c r="D95" s="15" t="s">
        <v>36</v>
      </c>
      <c r="E95" s="15" t="s">
        <v>36</v>
      </c>
      <c r="F95" s="15" t="s">
        <v>36</v>
      </c>
    </row>
    <row r="96" spans="2:15" ht="14.65" customHeight="1">
      <c r="B96" s="118" t="s">
        <v>151</v>
      </c>
      <c r="C96" s="13" t="s">
        <v>36</v>
      </c>
      <c r="D96" s="156" t="s">
        <v>36</v>
      </c>
      <c r="E96" s="156" t="s">
        <v>36</v>
      </c>
      <c r="F96" s="156" t="s">
        <v>36</v>
      </c>
    </row>
    <row r="97" spans="2:6" ht="14.65" customHeight="1">
      <c r="B97" s="119" t="s">
        <v>606</v>
      </c>
      <c r="C97" s="2">
        <v>8742</v>
      </c>
      <c r="D97" s="2" t="s">
        <v>607</v>
      </c>
      <c r="E97" s="2" t="s">
        <v>608</v>
      </c>
      <c r="F97" s="2" t="s">
        <v>34</v>
      </c>
    </row>
    <row r="98" spans="2:6" ht="14.65" customHeight="1">
      <c r="B98" s="117" t="s">
        <v>609</v>
      </c>
      <c r="C98" s="15" t="s">
        <v>36</v>
      </c>
      <c r="D98" s="15" t="s">
        <v>36</v>
      </c>
      <c r="E98" s="15" t="s">
        <v>36</v>
      </c>
      <c r="F98" s="15" t="s">
        <v>36</v>
      </c>
    </row>
    <row r="99" spans="2:6" ht="14.65" customHeight="1">
      <c r="B99" s="118" t="s">
        <v>609</v>
      </c>
      <c r="C99" s="13" t="s">
        <v>36</v>
      </c>
      <c r="D99" s="156" t="s">
        <v>36</v>
      </c>
      <c r="E99" s="156" t="s">
        <v>36</v>
      </c>
      <c r="F99" s="156" t="s">
        <v>36</v>
      </c>
    </row>
    <row r="100" spans="2:6" ht="14.65" customHeight="1">
      <c r="B100" s="119" t="s">
        <v>610</v>
      </c>
      <c r="C100" s="2">
        <v>8755</v>
      </c>
      <c r="D100" s="2" t="s">
        <v>611</v>
      </c>
      <c r="E100" s="2" t="s">
        <v>942</v>
      </c>
      <c r="F100" s="2" t="s">
        <v>34</v>
      </c>
    </row>
    <row r="101" spans="2:6" ht="14.65" customHeight="1">
      <c r="B101" s="116" t="s">
        <v>31</v>
      </c>
      <c r="C101" s="76" t="s">
        <v>36</v>
      </c>
      <c r="D101" s="76" t="s">
        <v>36</v>
      </c>
      <c r="E101" s="76" t="s">
        <v>36</v>
      </c>
      <c r="F101" s="76" t="s">
        <v>36</v>
      </c>
    </row>
    <row r="102" spans="2:6" ht="14.65" customHeight="1">
      <c r="B102" s="117" t="s">
        <v>612</v>
      </c>
      <c r="C102" s="15" t="s">
        <v>36</v>
      </c>
      <c r="D102" s="15" t="s">
        <v>36</v>
      </c>
      <c r="E102" s="15" t="s">
        <v>36</v>
      </c>
      <c r="F102" s="15" t="s">
        <v>36</v>
      </c>
    </row>
    <row r="103" spans="2:6" ht="14.65" customHeight="1">
      <c r="B103" s="118" t="s">
        <v>612</v>
      </c>
      <c r="C103" s="13" t="s">
        <v>36</v>
      </c>
      <c r="D103" s="156" t="s">
        <v>36</v>
      </c>
      <c r="E103" s="156" t="s">
        <v>36</v>
      </c>
      <c r="F103" s="156" t="s">
        <v>36</v>
      </c>
    </row>
    <row r="104" spans="2:6" ht="14.65" customHeight="1">
      <c r="B104" s="119" t="s">
        <v>613</v>
      </c>
      <c r="C104" s="2">
        <v>76899</v>
      </c>
      <c r="D104" s="2" t="s">
        <v>614</v>
      </c>
      <c r="E104" s="2" t="s">
        <v>615</v>
      </c>
      <c r="F104" s="2" t="s">
        <v>961</v>
      </c>
    </row>
    <row r="105" spans="2:6" ht="14.65" customHeight="1">
      <c r="B105" s="119" t="s">
        <v>616</v>
      </c>
      <c r="C105" s="2">
        <v>76924</v>
      </c>
      <c r="D105" s="2" t="s">
        <v>617</v>
      </c>
      <c r="E105" s="2" t="s">
        <v>615</v>
      </c>
      <c r="F105" s="2" t="s">
        <v>961</v>
      </c>
    </row>
    <row r="106" spans="2:6" ht="14.65" customHeight="1">
      <c r="B106" s="119" t="s">
        <v>618</v>
      </c>
      <c r="C106" s="2">
        <v>76926</v>
      </c>
      <c r="D106" s="2" t="s">
        <v>619</v>
      </c>
      <c r="E106" s="2" t="s">
        <v>615</v>
      </c>
      <c r="F106" s="2" t="s">
        <v>961</v>
      </c>
    </row>
    <row r="107" spans="2:6" ht="14.65" customHeight="1">
      <c r="B107" s="119" t="s">
        <v>620</v>
      </c>
      <c r="C107" s="2">
        <v>77087</v>
      </c>
      <c r="D107" s="2" t="s">
        <v>621</v>
      </c>
      <c r="E107" s="2" t="s">
        <v>615</v>
      </c>
      <c r="F107" s="2" t="s">
        <v>961</v>
      </c>
    </row>
    <row r="108" spans="2:6" ht="14.65" customHeight="1">
      <c r="B108" s="119" t="s">
        <v>622</v>
      </c>
      <c r="C108" s="2">
        <v>76906</v>
      </c>
      <c r="D108" s="2" t="s">
        <v>623</v>
      </c>
      <c r="E108" s="2" t="s">
        <v>615</v>
      </c>
      <c r="F108" s="2" t="s">
        <v>961</v>
      </c>
    </row>
    <row r="109" spans="2:6" ht="14.65" customHeight="1">
      <c r="B109" s="119" t="s">
        <v>624</v>
      </c>
      <c r="C109" s="2">
        <v>76898</v>
      </c>
      <c r="D109" s="2" t="s">
        <v>625</v>
      </c>
      <c r="E109" s="2" t="s">
        <v>615</v>
      </c>
      <c r="F109" s="2" t="s">
        <v>961</v>
      </c>
    </row>
    <row r="110" spans="2:6" ht="14.65" customHeight="1">
      <c r="B110" s="119" t="s">
        <v>626</v>
      </c>
      <c r="C110" s="2">
        <v>77085</v>
      </c>
      <c r="D110" s="2" t="s">
        <v>627</v>
      </c>
      <c r="E110" s="2" t="s">
        <v>615</v>
      </c>
      <c r="F110" s="2" t="s">
        <v>961</v>
      </c>
    </row>
    <row r="111" spans="2:6" ht="14.65" customHeight="1">
      <c r="B111" s="119" t="s">
        <v>628</v>
      </c>
      <c r="C111" s="2">
        <v>76905</v>
      </c>
      <c r="D111" s="2" t="s">
        <v>629</v>
      </c>
      <c r="E111" s="2" t="s">
        <v>615</v>
      </c>
      <c r="F111" s="2" t="s">
        <v>961</v>
      </c>
    </row>
    <row r="112" spans="2:6" ht="14.65" customHeight="1">
      <c r="B112" s="119" t="s">
        <v>630</v>
      </c>
      <c r="C112" s="2">
        <v>76895</v>
      </c>
      <c r="D112" s="2" t="s">
        <v>631</v>
      </c>
      <c r="E112" s="2" t="s">
        <v>615</v>
      </c>
      <c r="F112" s="2" t="s">
        <v>961</v>
      </c>
    </row>
    <row r="113" spans="2:6" ht="14.65" customHeight="1">
      <c r="B113" s="119" t="s">
        <v>632</v>
      </c>
      <c r="C113" s="2">
        <v>77086</v>
      </c>
      <c r="D113" s="2" t="s">
        <v>633</v>
      </c>
      <c r="E113" s="2" t="s">
        <v>615</v>
      </c>
      <c r="F113" s="2" t="s">
        <v>961</v>
      </c>
    </row>
    <row r="114" spans="2:6" ht="14.65" customHeight="1">
      <c r="B114" s="119" t="s">
        <v>634</v>
      </c>
      <c r="C114" s="2">
        <v>76904</v>
      </c>
      <c r="D114" s="2" t="s">
        <v>635</v>
      </c>
      <c r="E114" s="2" t="s">
        <v>615</v>
      </c>
      <c r="F114" s="2" t="s">
        <v>961</v>
      </c>
    </row>
    <row r="115" spans="2:6" ht="14.65" customHeight="1">
      <c r="B115" s="119" t="s">
        <v>636</v>
      </c>
      <c r="C115" s="2">
        <v>77004</v>
      </c>
      <c r="D115" s="2" t="s">
        <v>637</v>
      </c>
      <c r="E115" s="2" t="s">
        <v>615</v>
      </c>
      <c r="F115" s="2" t="s">
        <v>961</v>
      </c>
    </row>
    <row r="116" spans="2:6" ht="14.65" customHeight="1">
      <c r="B116" s="119" t="s">
        <v>638</v>
      </c>
      <c r="C116" s="2">
        <v>76897</v>
      </c>
      <c r="D116" s="2" t="s">
        <v>639</v>
      </c>
      <c r="E116" s="2" t="s">
        <v>615</v>
      </c>
      <c r="F116" s="2" t="s">
        <v>961</v>
      </c>
    </row>
    <row r="117" spans="2:6" ht="14.65" customHeight="1">
      <c r="B117" s="119" t="s">
        <v>640</v>
      </c>
      <c r="C117" s="2">
        <v>76944</v>
      </c>
      <c r="D117" s="2" t="s">
        <v>641</v>
      </c>
      <c r="E117" s="2" t="s">
        <v>615</v>
      </c>
      <c r="F117" s="2" t="s">
        <v>961</v>
      </c>
    </row>
    <row r="118" spans="2:6" ht="14.65" customHeight="1">
      <c r="B118" s="119" t="s">
        <v>642</v>
      </c>
      <c r="C118" s="2">
        <v>76984</v>
      </c>
      <c r="D118" s="2" t="s">
        <v>643</v>
      </c>
      <c r="E118" s="2" t="s">
        <v>615</v>
      </c>
      <c r="F118" s="2" t="s">
        <v>961</v>
      </c>
    </row>
    <row r="119" spans="2:6" ht="14.65" customHeight="1">
      <c r="B119" s="119" t="s">
        <v>644</v>
      </c>
      <c r="C119" s="2">
        <v>77005</v>
      </c>
      <c r="D119" s="2" t="s">
        <v>645</v>
      </c>
      <c r="E119" s="2" t="s">
        <v>615</v>
      </c>
      <c r="F119" s="2" t="s">
        <v>961</v>
      </c>
    </row>
    <row r="120" spans="2:6" ht="14.65" customHeight="1">
      <c r="B120" s="117" t="s">
        <v>646</v>
      </c>
      <c r="C120" s="15" t="s">
        <v>36</v>
      </c>
      <c r="D120" s="15" t="s">
        <v>36</v>
      </c>
      <c r="E120" s="15" t="s">
        <v>36</v>
      </c>
      <c r="F120" s="15" t="s">
        <v>36</v>
      </c>
    </row>
    <row r="121" spans="2:6" ht="14.65" customHeight="1">
      <c r="B121" s="118" t="s">
        <v>646</v>
      </c>
      <c r="C121" s="13" t="s">
        <v>36</v>
      </c>
      <c r="D121" s="156" t="s">
        <v>36</v>
      </c>
      <c r="E121" s="156" t="s">
        <v>36</v>
      </c>
      <c r="F121" s="156" t="s">
        <v>36</v>
      </c>
    </row>
    <row r="122" spans="2:6" ht="14.65" customHeight="1">
      <c r="B122" s="119" t="s">
        <v>647</v>
      </c>
      <c r="C122" s="2">
        <v>80901</v>
      </c>
      <c r="D122" s="2" t="s">
        <v>648</v>
      </c>
      <c r="E122" s="2" t="s">
        <v>615</v>
      </c>
      <c r="F122" s="2" t="s">
        <v>961</v>
      </c>
    </row>
    <row r="123" spans="2:6" ht="14.65" customHeight="1">
      <c r="B123" s="119" t="s">
        <v>649</v>
      </c>
      <c r="C123" s="2">
        <v>81768</v>
      </c>
      <c r="D123" s="2" t="s">
        <v>650</v>
      </c>
      <c r="E123" s="2" t="s">
        <v>615</v>
      </c>
      <c r="F123" s="2" t="s">
        <v>961</v>
      </c>
    </row>
    <row r="124" spans="2:6" ht="14.65" customHeight="1">
      <c r="B124" s="119" t="s">
        <v>651</v>
      </c>
      <c r="C124" s="2">
        <v>81708</v>
      </c>
      <c r="D124" s="2" t="s">
        <v>652</v>
      </c>
      <c r="E124" s="2" t="s">
        <v>615</v>
      </c>
      <c r="F124" s="2" t="s">
        <v>961</v>
      </c>
    </row>
    <row r="125" spans="2:6" ht="14.65" customHeight="1">
      <c r="B125" s="119" t="s">
        <v>653</v>
      </c>
      <c r="C125" s="2">
        <v>81733</v>
      </c>
      <c r="D125" s="2" t="s">
        <v>654</v>
      </c>
      <c r="E125" s="2" t="s">
        <v>615</v>
      </c>
      <c r="F125" s="2" t="s">
        <v>961</v>
      </c>
    </row>
    <row r="126" spans="2:6" ht="14.65" customHeight="1">
      <c r="B126" s="119" t="s">
        <v>655</v>
      </c>
      <c r="C126" s="2">
        <v>81735</v>
      </c>
      <c r="D126" s="2" t="s">
        <v>656</v>
      </c>
      <c r="E126" s="2" t="s">
        <v>615</v>
      </c>
      <c r="F126" s="2" t="s">
        <v>961</v>
      </c>
    </row>
    <row r="127" spans="2:6" ht="14.65" customHeight="1">
      <c r="B127" s="119" t="s">
        <v>657</v>
      </c>
      <c r="C127" s="2">
        <v>81730</v>
      </c>
      <c r="D127" s="2" t="s">
        <v>658</v>
      </c>
      <c r="E127" s="2" t="s">
        <v>615</v>
      </c>
      <c r="F127" s="2" t="s">
        <v>961</v>
      </c>
    </row>
    <row r="128" spans="2:6" ht="14.65" customHeight="1">
      <c r="B128" s="119" t="s">
        <v>659</v>
      </c>
      <c r="C128" s="2">
        <v>81668</v>
      </c>
      <c r="D128" s="2" t="s">
        <v>660</v>
      </c>
      <c r="E128" s="2" t="s">
        <v>615</v>
      </c>
      <c r="F128" s="2" t="s">
        <v>961</v>
      </c>
    </row>
    <row r="129" spans="2:6" ht="14.65" customHeight="1">
      <c r="B129" s="119" t="s">
        <v>661</v>
      </c>
      <c r="C129" s="2">
        <v>81732</v>
      </c>
      <c r="D129" s="2" t="s">
        <v>662</v>
      </c>
      <c r="E129" s="2" t="s">
        <v>615</v>
      </c>
      <c r="F129" s="2" t="s">
        <v>961</v>
      </c>
    </row>
    <row r="130" spans="2:6" ht="14.65" customHeight="1">
      <c r="B130" s="119" t="s">
        <v>663</v>
      </c>
      <c r="C130" s="2">
        <v>81731</v>
      </c>
      <c r="D130" s="2" t="s">
        <v>664</v>
      </c>
      <c r="E130" s="2" t="s">
        <v>615</v>
      </c>
      <c r="F130" s="2" t="s">
        <v>961</v>
      </c>
    </row>
    <row r="131" spans="2:6" ht="14.65" customHeight="1">
      <c r="B131" s="119" t="s">
        <v>665</v>
      </c>
      <c r="C131" s="2">
        <v>81736</v>
      </c>
      <c r="D131" s="2" t="s">
        <v>666</v>
      </c>
      <c r="E131" s="2" t="s">
        <v>615</v>
      </c>
      <c r="F131" s="2" t="s">
        <v>961</v>
      </c>
    </row>
    <row r="132" spans="2:6" ht="14.65" customHeight="1">
      <c r="B132" s="119" t="s">
        <v>667</v>
      </c>
      <c r="C132" s="2">
        <v>81734</v>
      </c>
      <c r="D132" s="2" t="s">
        <v>668</v>
      </c>
      <c r="E132" s="2" t="s">
        <v>615</v>
      </c>
      <c r="F132" s="2" t="s">
        <v>961</v>
      </c>
    </row>
    <row r="133" spans="2:6" ht="14.65" customHeight="1">
      <c r="B133" s="121" t="s">
        <v>669</v>
      </c>
      <c r="C133" s="17">
        <v>81737</v>
      </c>
      <c r="D133" s="17" t="s">
        <v>670</v>
      </c>
      <c r="E133" s="17" t="s">
        <v>615</v>
      </c>
      <c r="F133" s="17" t="s">
        <v>961</v>
      </c>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14D5-0739-4D8F-9FC8-DA056E08B3E3}">
  <sheetPr codeName="Planilha2">
    <tabColor theme="4"/>
  </sheetPr>
  <dimension ref="A1:K32"/>
  <sheetViews>
    <sheetView showGridLines="0" zoomScaleNormal="100" workbookViewId="0"/>
  </sheetViews>
  <sheetFormatPr defaultColWidth="0" defaultRowHeight="14.65" customHeight="1" zeroHeight="1"/>
  <cols>
    <col min="1" max="1" width="2.5703125" style="150" customWidth="1"/>
    <col min="2" max="2" width="77.42578125" style="150" customWidth="1"/>
    <col min="3" max="11" width="8.7109375" style="150" customWidth="1"/>
    <col min="12" max="15" width="8.7109375" style="150" hidden="1" customWidth="1"/>
    <col min="16" max="16384" width="8.7109375" style="150" hidden="1"/>
  </cols>
  <sheetData>
    <row r="1" spans="2:2" ht="14.65" customHeight="1"/>
    <row r="2" spans="2:2" ht="14.65" customHeight="1"/>
    <row r="3" spans="2:2" ht="14.65" customHeight="1"/>
    <row r="4" spans="2:2" ht="14.65" customHeight="1"/>
    <row r="5" spans="2:2" ht="14.65" customHeight="1"/>
    <row r="6" spans="2:2" ht="14.65" customHeight="1">
      <c r="B6" s="154" t="s">
        <v>1</v>
      </c>
    </row>
    <row r="7" spans="2:2" ht="14.65" customHeight="1">
      <c r="B7" s="202">
        <v>45838</v>
      </c>
    </row>
    <row r="8" spans="2:2" ht="14.65" customHeight="1">
      <c r="B8" s="151"/>
    </row>
    <row r="9" spans="2:2" ht="19.5">
      <c r="B9" s="152" t="s">
        <v>2</v>
      </c>
    </row>
    <row r="10" spans="2:2" ht="19.5">
      <c r="B10" s="153" t="s">
        <v>3</v>
      </c>
    </row>
    <row r="11" spans="2:2" ht="19.5">
      <c r="B11" s="152" t="s">
        <v>4</v>
      </c>
    </row>
    <row r="12" spans="2:2" ht="19.5">
      <c r="B12" s="152" t="s">
        <v>1051</v>
      </c>
    </row>
    <row r="13" spans="2:2" ht="19.5">
      <c r="B13" s="152" t="s">
        <v>5</v>
      </c>
    </row>
    <row r="14" spans="2:2" ht="19.5">
      <c r="B14" s="152" t="s">
        <v>6</v>
      </c>
    </row>
    <row r="15" spans="2:2" ht="19.5">
      <c r="B15" s="152" t="s">
        <v>7</v>
      </c>
    </row>
    <row r="16" spans="2:2" ht="19.5">
      <c r="B16" s="153" t="s">
        <v>8</v>
      </c>
    </row>
    <row r="17" spans="2:2" ht="19.5">
      <c r="B17" s="153" t="s">
        <v>9</v>
      </c>
    </row>
    <row r="18" spans="2:2" ht="19.5">
      <c r="B18" s="153" t="s">
        <v>10</v>
      </c>
    </row>
    <row r="19" spans="2:2" ht="19.5">
      <c r="B19" s="153" t="s">
        <v>11</v>
      </c>
    </row>
    <row r="20" spans="2:2" ht="19.5">
      <c r="B20" s="152" t="s">
        <v>12</v>
      </c>
    </row>
    <row r="21" spans="2:2" ht="19.5">
      <c r="B21" s="152" t="s">
        <v>13</v>
      </c>
    </row>
    <row r="22" spans="2:2" ht="19.5">
      <c r="B22" s="152" t="s">
        <v>1049</v>
      </c>
    </row>
    <row r="23" spans="2:2" ht="19.5">
      <c r="B23" s="152" t="s">
        <v>14</v>
      </c>
    </row>
    <row r="24" spans="2:2" ht="19.5">
      <c r="B24" s="152" t="s">
        <v>15</v>
      </c>
    </row>
    <row r="25" spans="2:2" ht="19.5">
      <c r="B25" s="152" t="s">
        <v>16</v>
      </c>
    </row>
    <row r="26" spans="2:2" ht="14.65" customHeight="1">
      <c r="B26" s="152" t="s">
        <v>693</v>
      </c>
    </row>
    <row r="27" spans="2:2" ht="20.100000000000001" customHeight="1">
      <c r="B27" s="231" t="s">
        <v>1050</v>
      </c>
    </row>
    <row r="28" spans="2:2" ht="20.100000000000001" customHeight="1">
      <c r="B28" s="231" t="s">
        <v>962</v>
      </c>
    </row>
    <row r="29" spans="2:2" ht="20.100000000000001" customHeight="1">
      <c r="B29" s="231" t="s">
        <v>965</v>
      </c>
    </row>
    <row r="30" spans="2:2" ht="20.100000000000001" customHeight="1">
      <c r="B30" s="231" t="s">
        <v>964</v>
      </c>
    </row>
    <row r="31" spans="2:2" ht="20.100000000000001" customHeight="1">
      <c r="B31" s="231" t="s">
        <v>963</v>
      </c>
    </row>
    <row r="32" spans="2:2" ht="14.65" customHeight="1"/>
  </sheetData>
  <hyperlinks>
    <hyperlink ref="B9" location="'Serena Portfolio'!A1" display="Serena Portfolio" xr:uid="{02345209-C85A-4EDE-BB71-5D0D19759959}"/>
    <hyperlink ref="B10" location="'Development Pipeline'!A1" display="Development Pipeline" xr:uid="{5B1A8392-F5D1-4F3C-8EA7-3C746C8C9777}"/>
    <hyperlink ref="B11" location="'Energy Production'!A1" display="Energy Production" xr:uid="{AC6A2256-0616-4DB3-875B-3CE59FB0502E}"/>
    <hyperlink ref="B13" location="'Energy Balance'!A1" display="Energy Balance" xr:uid="{870E15AA-5200-4DE4-AEDE-168BDB449235}"/>
    <hyperlink ref="B14" location="'Financials KPIs - Adjusted View'!A1" display="Financial KPIs - Adjusted View" xr:uid="{96AA2E35-F33B-42D6-8286-2F3750FAC074}"/>
    <hyperlink ref="B15" location="'Income Statement'!A1" display="Income Statement" xr:uid="{84F7CA73-4C38-49CD-B1E7-1898E5E22DCC}"/>
    <hyperlink ref="B16" location="'Net Operating Revenue'!A1" display="Net Operating Revenue" xr:uid="{C3B3A934-C4DB-4068-9763-521DC3FDFC83}"/>
    <hyperlink ref="B17" location="'Operating Costs'!A1" display="Operating Costs" xr:uid="{F7EE8A85-96E3-493C-A40F-ADF5D093AB1B}"/>
    <hyperlink ref="B18" location="'G&amp;A Expenses'!A1" display="G&amp;A Expenses" xr:uid="{24177301-9BF2-46F0-8FB2-B631A5936B97}"/>
    <hyperlink ref="B19" location="'Net Financial Result'!A1" display="Net Financial Result" xr:uid="{D7ADAC82-3D12-487A-8218-780A95F9042E}"/>
    <hyperlink ref="B20" location="'BS - Assets'!A1" display="Balance Sheet - Assets" xr:uid="{16BE7E52-66A7-426D-BBE1-A75A0AA22660}"/>
    <hyperlink ref="B21" location="'Balance Sheet - Liabilities'!A1" display="Balance Sheet - Liabilities" xr:uid="{9FF86CB7-A9DF-49BE-B53D-4E9E6D5DD3A7}"/>
    <hyperlink ref="B23" location="Indebtedness!A1" display="Indebtedness" xr:uid="{2A1F6FAA-1E28-42C7-8662-567454C158A0}"/>
    <hyperlink ref="B24" location="'Asset Structure'!A1" display="Asset Structure" xr:uid="{21840CBB-F65F-4C5B-8ACC-EDAEE12DBC0B}"/>
    <hyperlink ref="B25" location="'CCEE Assets Code'!A1" display="CCEE Assets Code" xr:uid="{AC5E29AF-9158-4725-B61D-B10AC355E8B8}"/>
    <hyperlink ref="B26" location="'TUST | TUSD'!A1" display="TUST | TUSD" xr:uid="{DD79C6C5-7063-4C22-A362-DA53590A17CB}"/>
    <hyperlink ref="B28" location="Pipoca!A1" display="Pipoca - Balance Sheet and Income Statement" xr:uid="{460F283D-A735-4CF5-A9F2-2AC1A1E36502}"/>
    <hyperlink ref="B29" location="'Serena Geração S.A. (Consolid.)'!A1" display="Serena Geração S.A. (Consolidated View) - Balance Sheet and Income Statement" xr:uid="{95314161-82B9-4C60-9F65-0706F399A44E}"/>
    <hyperlink ref="B30" location="'Serena Geração S.A. (Holding)'!A1" display="Serena Geração S.A. (Holding View) - Balance Sheet and Income Statement" xr:uid="{E55AFB14-7681-449B-87A2-3A7AD682D8D4}"/>
    <hyperlink ref="B31" location="'Assuruá 4 &amp; 5 Holding Energia'!A1" display="Assuruá 4 &amp; 5 Holding Energia S.A. - Balance Sheet and Income Statement" xr:uid="{9B8E4BCC-9AB9-46CA-B78A-D57B3C518020}"/>
    <hyperlink ref="B22" location="'CF Statement'!A1" display="Cash Flow Statement" xr:uid="{1A95381A-C92F-4813-BD5F-C07539AEC99E}"/>
    <hyperlink ref="B27" location="'P&amp;L - Goodnight 1'!A1" display="P&amp;L - Goodnight 1" xr:uid="{B5812F74-C3DA-4300-B6F6-D852AFB5AFAA}"/>
    <hyperlink ref="B12" location="'Curtailment ONS'!A1" display="Curtailment ONS" xr:uid="{9A4BAC5B-7B36-4C3E-9CE9-1C4F8BA083A2}"/>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FD31-64D4-4BEA-9D99-FFC68BCBBC10}">
  <sheetPr codeName="Planilha20">
    <tabColor theme="1"/>
  </sheetPr>
  <dimension ref="B1:L119"/>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defaultColWidth="8.7109375" defaultRowHeight="14.65" customHeight="1"/>
  <cols>
    <col min="1" max="1" width="2.5703125" style="115" customWidth="1"/>
    <col min="2" max="2" width="31.28515625" style="115" bestFit="1" customWidth="1"/>
    <col min="3" max="3" width="15.28515625" style="59" bestFit="1" customWidth="1"/>
    <col min="4" max="5" width="12.5703125" style="59" bestFit="1" customWidth="1"/>
    <col min="6" max="6" width="18" style="59" bestFit="1" customWidth="1"/>
    <col min="7" max="7" width="14.85546875" style="115" bestFit="1" customWidth="1"/>
    <col min="8" max="8" width="2" style="59" customWidth="1"/>
    <col min="9" max="10" width="12.5703125" style="115" bestFit="1" customWidth="1"/>
    <col min="11" max="11" width="23.28515625" style="115" customWidth="1"/>
    <col min="12" max="12" width="13.140625" style="115" bestFit="1" customWidth="1"/>
    <col min="13" max="16384" width="8.7109375" style="115"/>
  </cols>
  <sheetData>
    <row r="1" spans="2:12" s="59" customFormat="1" ht="14.65" customHeight="1"/>
    <row r="2" spans="2:12" s="59" customFormat="1" ht="14.65" customHeight="1"/>
    <row r="3" spans="2:12" s="59" customFormat="1" ht="14.65" customHeight="1"/>
    <row r="4" spans="2:12" s="59" customFormat="1" ht="14.65" customHeight="1"/>
    <row r="5" spans="2:12" s="59" customFormat="1" ht="14.65" customHeight="1"/>
    <row r="6" spans="2:12" s="59" customFormat="1" ht="14.65" customHeight="1"/>
    <row r="7" spans="2:12" s="59" customFormat="1" ht="14.65" customHeight="1">
      <c r="D7" s="257" t="s">
        <v>1160</v>
      </c>
      <c r="E7" s="257"/>
      <c r="F7" s="257"/>
      <c r="G7" s="257"/>
      <c r="I7" s="257" t="s">
        <v>1161</v>
      </c>
      <c r="J7" s="257"/>
      <c r="K7" s="257"/>
      <c r="L7" s="257"/>
    </row>
    <row r="8" spans="2:12" s="59" customFormat="1" ht="78.75">
      <c r="B8" s="161" t="s">
        <v>314</v>
      </c>
      <c r="C8" s="161" t="s">
        <v>1118</v>
      </c>
      <c r="D8" s="161" t="s">
        <v>1119</v>
      </c>
      <c r="E8" s="161" t="s">
        <v>1120</v>
      </c>
      <c r="F8" s="161" t="s">
        <v>1054</v>
      </c>
      <c r="G8" s="161" t="s">
        <v>937</v>
      </c>
      <c r="I8" s="161" t="s">
        <v>1119</v>
      </c>
      <c r="J8" s="161" t="s">
        <v>1120</v>
      </c>
      <c r="K8" s="161" t="s">
        <v>1054</v>
      </c>
      <c r="L8" s="161" t="s">
        <v>937</v>
      </c>
    </row>
    <row r="9" spans="2:12" s="59" customFormat="1" ht="14.65" customHeight="1">
      <c r="B9" s="30" t="s">
        <v>59</v>
      </c>
      <c r="C9" s="44">
        <v>70</v>
      </c>
      <c r="D9" s="44" t="s">
        <v>34</v>
      </c>
      <c r="E9" s="44">
        <v>6930.0000000000009</v>
      </c>
      <c r="F9" s="44">
        <f>E9*50%</f>
        <v>3465.0000000000005</v>
      </c>
      <c r="G9" s="199" t="s">
        <v>1121</v>
      </c>
      <c r="I9" s="44" t="s">
        <v>34</v>
      </c>
      <c r="J9" s="44">
        <v>6930.0000000000009</v>
      </c>
      <c r="K9" s="44">
        <f>J9*50%</f>
        <v>3465.0000000000005</v>
      </c>
      <c r="L9" s="199" t="s">
        <v>1121</v>
      </c>
    </row>
    <row r="10" spans="2:12" s="59" customFormat="1" ht="14.65" customHeight="1">
      <c r="B10" s="30" t="s">
        <v>70</v>
      </c>
      <c r="C10" s="44">
        <v>74</v>
      </c>
      <c r="D10" s="44" t="s">
        <v>34</v>
      </c>
      <c r="E10" s="44">
        <v>6457.5675675675684</v>
      </c>
      <c r="F10" s="44">
        <f>E10*50%</f>
        <v>3228.7837837837842</v>
      </c>
      <c r="G10" s="199" t="s">
        <v>1121</v>
      </c>
      <c r="I10" s="44" t="s">
        <v>34</v>
      </c>
      <c r="J10" s="44">
        <v>6457.5675675675684</v>
      </c>
      <c r="K10" s="44">
        <f>J10*50%</f>
        <v>3228.7837837837842</v>
      </c>
      <c r="L10" s="199" t="s">
        <v>1121</v>
      </c>
    </row>
    <row r="11" spans="2:12" ht="14.65" customHeight="1">
      <c r="B11" s="30" t="s">
        <v>79</v>
      </c>
      <c r="C11" s="44">
        <v>220.79999999999998</v>
      </c>
      <c r="D11" s="44">
        <v>6555.75</v>
      </c>
      <c r="E11" s="44" t="s">
        <v>34</v>
      </c>
      <c r="F11" s="44">
        <f t="shared" ref="F11:F18" si="0">D11*50%</f>
        <v>3277.875</v>
      </c>
      <c r="G11" s="199" t="s">
        <v>938</v>
      </c>
      <c r="I11" s="246">
        <v>6.85</v>
      </c>
      <c r="J11" s="44" t="s">
        <v>34</v>
      </c>
      <c r="K11" s="44">
        <f t="shared" ref="K11:K18" si="1">I11*50%</f>
        <v>3.4249999999999998</v>
      </c>
      <c r="L11" s="199" t="s">
        <v>1162</v>
      </c>
    </row>
    <row r="12" spans="2:12" ht="14.65" customHeight="1">
      <c r="B12" s="30" t="s">
        <v>181</v>
      </c>
      <c r="C12" s="44">
        <v>108</v>
      </c>
      <c r="D12" s="44">
        <v>12073.275000000001</v>
      </c>
      <c r="E12" s="44" t="s">
        <v>34</v>
      </c>
      <c r="F12" s="44">
        <f t="shared" si="0"/>
        <v>6036.6375000000007</v>
      </c>
      <c r="G12" s="199" t="s">
        <v>938</v>
      </c>
      <c r="I12" s="44">
        <v>12.74</v>
      </c>
      <c r="J12" s="44" t="s">
        <v>34</v>
      </c>
      <c r="K12" s="44">
        <f t="shared" si="1"/>
        <v>6.37</v>
      </c>
      <c r="L12" s="199" t="s">
        <v>1162</v>
      </c>
    </row>
    <row r="13" spans="2:12" ht="14.65" customHeight="1">
      <c r="B13" s="30" t="s">
        <v>182</v>
      </c>
      <c r="C13" s="44">
        <v>97.2</v>
      </c>
      <c r="D13" s="44">
        <v>9712</v>
      </c>
      <c r="E13" s="44" t="s">
        <v>34</v>
      </c>
      <c r="F13" s="44">
        <f t="shared" si="0"/>
        <v>4856</v>
      </c>
      <c r="G13" s="199" t="s">
        <v>938</v>
      </c>
      <c r="I13" s="44">
        <v>10.25</v>
      </c>
      <c r="J13" s="44" t="s">
        <v>34</v>
      </c>
      <c r="K13" s="44">
        <f t="shared" si="1"/>
        <v>5.125</v>
      </c>
      <c r="L13" s="199" t="s">
        <v>1162</v>
      </c>
    </row>
    <row r="14" spans="2:12" ht="14.65" customHeight="1">
      <c r="B14" s="30" t="s">
        <v>358</v>
      </c>
      <c r="C14" s="44">
        <v>68</v>
      </c>
      <c r="D14" s="44">
        <v>11.5</v>
      </c>
      <c r="E14" s="44" t="s">
        <v>34</v>
      </c>
      <c r="F14" s="44">
        <f t="shared" si="0"/>
        <v>5.75</v>
      </c>
      <c r="G14" s="199" t="s">
        <v>938</v>
      </c>
      <c r="I14" s="44">
        <v>12.1</v>
      </c>
      <c r="J14" s="44" t="s">
        <v>34</v>
      </c>
      <c r="K14" s="44">
        <f t="shared" si="1"/>
        <v>6.05</v>
      </c>
      <c r="L14" s="199" t="s">
        <v>1162</v>
      </c>
    </row>
    <row r="15" spans="2:12" ht="14.65" customHeight="1">
      <c r="B15" s="30" t="s">
        <v>362</v>
      </c>
      <c r="C15" s="44">
        <v>235</v>
      </c>
      <c r="D15" s="44">
        <v>10.5</v>
      </c>
      <c r="E15" s="44" t="s">
        <v>34</v>
      </c>
      <c r="F15" s="44">
        <f t="shared" si="0"/>
        <v>5.25</v>
      </c>
      <c r="G15" s="199" t="s">
        <v>938</v>
      </c>
      <c r="I15" s="44">
        <v>11.1</v>
      </c>
      <c r="J15" s="44" t="s">
        <v>34</v>
      </c>
      <c r="K15" s="44">
        <f t="shared" si="1"/>
        <v>5.55</v>
      </c>
      <c r="L15" s="199" t="s">
        <v>1162</v>
      </c>
    </row>
    <row r="16" spans="2:12" ht="14.65" customHeight="1">
      <c r="B16" s="30" t="s">
        <v>107</v>
      </c>
      <c r="C16" s="44">
        <v>50</v>
      </c>
      <c r="D16" s="44">
        <v>9888</v>
      </c>
      <c r="E16" s="44" t="s">
        <v>34</v>
      </c>
      <c r="F16" s="44">
        <f t="shared" si="0"/>
        <v>4944</v>
      </c>
      <c r="G16" s="199" t="s">
        <v>938</v>
      </c>
      <c r="I16" s="44">
        <v>10.43</v>
      </c>
      <c r="J16" s="44" t="s">
        <v>34</v>
      </c>
      <c r="K16" s="44">
        <f t="shared" si="1"/>
        <v>5.2149999999999999</v>
      </c>
      <c r="L16" s="199" t="s">
        <v>1162</v>
      </c>
    </row>
    <row r="17" spans="2:12" ht="14.65" customHeight="1">
      <c r="B17" s="30" t="s">
        <v>114</v>
      </c>
      <c r="C17" s="44">
        <v>211.5</v>
      </c>
      <c r="D17" s="44">
        <v>11026</v>
      </c>
      <c r="E17" s="44" t="s">
        <v>34</v>
      </c>
      <c r="F17" s="44">
        <f t="shared" si="0"/>
        <v>5513</v>
      </c>
      <c r="G17" s="199" t="s">
        <v>938</v>
      </c>
      <c r="I17" s="44">
        <v>12.86</v>
      </c>
      <c r="J17" s="44" t="s">
        <v>34</v>
      </c>
      <c r="K17" s="44">
        <f t="shared" si="1"/>
        <v>6.43</v>
      </c>
      <c r="L17" s="199" t="s">
        <v>1162</v>
      </c>
    </row>
    <row r="18" spans="2:12" ht="14.65" customHeight="1">
      <c r="B18" s="30" t="s">
        <v>118</v>
      </c>
      <c r="C18" s="44">
        <v>243.60000000000002</v>
      </c>
      <c r="D18" s="44">
        <v>11025.999999999998</v>
      </c>
      <c r="E18" s="44" t="s">
        <v>34</v>
      </c>
      <c r="F18" s="44">
        <f t="shared" si="0"/>
        <v>5512.9999999999991</v>
      </c>
      <c r="G18" s="199" t="s">
        <v>938</v>
      </c>
      <c r="I18" s="44">
        <v>12.86</v>
      </c>
      <c r="J18" s="44" t="s">
        <v>34</v>
      </c>
      <c r="K18" s="44">
        <f t="shared" si="1"/>
        <v>6.43</v>
      </c>
      <c r="L18" s="199" t="s">
        <v>1162</v>
      </c>
    </row>
    <row r="19" spans="2:12" ht="14.65" customHeight="1">
      <c r="B19" s="30" t="s">
        <v>1163</v>
      </c>
      <c r="C19" s="44">
        <v>66</v>
      </c>
      <c r="D19" s="44" t="s">
        <v>34</v>
      </c>
      <c r="E19" s="44">
        <v>9.6999999999999993</v>
      </c>
      <c r="F19" s="44">
        <f>E19*50%</f>
        <v>4.8499999999999996</v>
      </c>
      <c r="G19" s="199" t="s">
        <v>939</v>
      </c>
      <c r="I19" s="44" t="s">
        <v>34</v>
      </c>
      <c r="J19" s="44">
        <v>10.54</v>
      </c>
      <c r="K19" s="44">
        <f>J19*50%</f>
        <v>5.27</v>
      </c>
      <c r="L19" s="199" t="s">
        <v>1164</v>
      </c>
    </row>
    <row r="20" spans="2:12" ht="14.65" customHeight="1">
      <c r="B20" s="30" t="s">
        <v>385</v>
      </c>
      <c r="C20" s="44">
        <v>66</v>
      </c>
      <c r="D20" s="44" t="s">
        <v>34</v>
      </c>
      <c r="E20" s="44">
        <v>6304.545454545455</v>
      </c>
      <c r="F20" s="44">
        <f>E20*50%</f>
        <v>3152.2727272727275</v>
      </c>
      <c r="G20" s="199" t="s">
        <v>939</v>
      </c>
      <c r="I20" s="44" t="s">
        <v>34</v>
      </c>
      <c r="J20" s="44">
        <v>5.86</v>
      </c>
      <c r="K20" s="44">
        <f>J20*50%</f>
        <v>2.93</v>
      </c>
      <c r="L20" s="199" t="s">
        <v>1164</v>
      </c>
    </row>
    <row r="21" spans="2:12" ht="14.65" customHeight="1">
      <c r="B21" s="30" t="s">
        <v>387</v>
      </c>
      <c r="C21" s="44">
        <v>116.6</v>
      </c>
      <c r="D21" s="44">
        <v>9358.2641509433961</v>
      </c>
      <c r="E21" s="44" t="s">
        <v>34</v>
      </c>
      <c r="F21" s="44">
        <f>D21*50%</f>
        <v>4679.132075471698</v>
      </c>
      <c r="G21" s="199" t="s">
        <v>938</v>
      </c>
      <c r="I21" s="44">
        <v>9.8699999999999992</v>
      </c>
      <c r="J21" s="44" t="s">
        <v>34</v>
      </c>
      <c r="K21" s="44">
        <f>I21*50%</f>
        <v>4.9349999999999996</v>
      </c>
      <c r="L21" s="199" t="s">
        <v>1162</v>
      </c>
    </row>
    <row r="22" spans="2:12" ht="14.65" customHeight="1">
      <c r="B22" s="30" t="s">
        <v>131</v>
      </c>
      <c r="C22" s="44">
        <v>181.5</v>
      </c>
      <c r="D22" s="44">
        <v>14141.909090909094</v>
      </c>
      <c r="E22" s="44" t="s">
        <v>34</v>
      </c>
      <c r="F22" s="44">
        <f>D22*50%</f>
        <v>7070.9545454545469</v>
      </c>
      <c r="G22" s="199" t="s">
        <v>938</v>
      </c>
      <c r="I22" s="44">
        <v>14.92</v>
      </c>
      <c r="J22" s="44" t="s">
        <v>34</v>
      </c>
      <c r="K22" s="44">
        <f>I22*50%</f>
        <v>7.46</v>
      </c>
      <c r="L22" s="199" t="s">
        <v>1162</v>
      </c>
    </row>
    <row r="23" spans="2:12" ht="14.65" customHeight="1">
      <c r="B23" s="30" t="s">
        <v>184</v>
      </c>
      <c r="C23" s="44">
        <v>30</v>
      </c>
      <c r="D23" s="44" t="s">
        <v>34</v>
      </c>
      <c r="E23" s="44">
        <v>6540</v>
      </c>
      <c r="F23" s="44">
        <f>E23*50%</f>
        <v>3270</v>
      </c>
      <c r="G23" s="199" t="s">
        <v>940</v>
      </c>
      <c r="I23" s="44" t="s">
        <v>34</v>
      </c>
      <c r="J23" s="44">
        <v>6.88</v>
      </c>
      <c r="K23" s="44">
        <f>J23*50%</f>
        <v>3.44</v>
      </c>
      <c r="L23" s="199" t="s">
        <v>1165</v>
      </c>
    </row>
    <row r="24" spans="2:12" ht="14.65" customHeight="1">
      <c r="B24" s="30" t="s">
        <v>598</v>
      </c>
      <c r="C24" s="44">
        <v>20</v>
      </c>
      <c r="D24" s="44">
        <v>9993</v>
      </c>
      <c r="E24" s="44" t="s">
        <v>34</v>
      </c>
      <c r="F24" s="44">
        <f>D24*50%</f>
        <v>4996.5</v>
      </c>
      <c r="G24" s="199" t="s">
        <v>938</v>
      </c>
      <c r="I24" s="44" t="s">
        <v>34</v>
      </c>
      <c r="J24" s="44">
        <v>8.69</v>
      </c>
      <c r="K24" s="44">
        <f>J24*50%</f>
        <v>4.3449999999999998</v>
      </c>
      <c r="L24" s="199" t="s">
        <v>1166</v>
      </c>
    </row>
    <row r="25" spans="2:12" ht="14.65" customHeight="1">
      <c r="B25" s="30" t="s">
        <v>602</v>
      </c>
      <c r="C25" s="44">
        <v>12.5</v>
      </c>
      <c r="D25" s="44">
        <v>9993</v>
      </c>
      <c r="E25" s="44" t="s">
        <v>34</v>
      </c>
      <c r="F25" s="44">
        <f>D25*50%</f>
        <v>4996.5</v>
      </c>
      <c r="G25" s="199" t="s">
        <v>938</v>
      </c>
      <c r="I25" s="44" t="s">
        <v>34</v>
      </c>
      <c r="J25" s="44">
        <v>8.69</v>
      </c>
      <c r="K25" s="44">
        <f>J25*50%</f>
        <v>4.3449999999999998</v>
      </c>
      <c r="L25" s="199" t="s">
        <v>1166</v>
      </c>
    </row>
    <row r="26" spans="2:12" ht="14.65" customHeight="1">
      <c r="B26" s="30" t="s">
        <v>151</v>
      </c>
      <c r="C26" s="44">
        <v>20</v>
      </c>
      <c r="D26" s="44" t="s">
        <v>34</v>
      </c>
      <c r="E26" s="44">
        <v>10310</v>
      </c>
      <c r="F26" s="44">
        <f>E26*50%</f>
        <v>5155</v>
      </c>
      <c r="G26" s="199" t="s">
        <v>940</v>
      </c>
      <c r="I26" s="44" t="s">
        <v>34</v>
      </c>
      <c r="J26" s="44">
        <v>11.3</v>
      </c>
      <c r="K26" s="44">
        <f>J26*50%</f>
        <v>5.65</v>
      </c>
      <c r="L26" s="199" t="s">
        <v>1165</v>
      </c>
    </row>
    <row r="27" spans="2:12" ht="14.65" customHeight="1">
      <c r="B27" s="30" t="s">
        <v>609</v>
      </c>
      <c r="C27" s="44">
        <v>28.05</v>
      </c>
      <c r="D27" s="44" t="s">
        <v>34</v>
      </c>
      <c r="E27" s="44">
        <v>11860</v>
      </c>
      <c r="F27" s="44">
        <f>E27*50%</f>
        <v>5930</v>
      </c>
      <c r="G27" s="199" t="s">
        <v>941</v>
      </c>
      <c r="I27" s="44" t="s">
        <v>34</v>
      </c>
      <c r="J27" s="44">
        <v>13.31</v>
      </c>
      <c r="K27" s="44">
        <f>J27*50%</f>
        <v>6.6550000000000002</v>
      </c>
      <c r="L27" s="199" t="s">
        <v>1167</v>
      </c>
    </row>
    <row r="28" spans="2:12" ht="14.65" customHeight="1">
      <c r="B28" s="30" t="s">
        <v>1122</v>
      </c>
      <c r="C28" s="44">
        <v>402</v>
      </c>
      <c r="D28" s="44">
        <v>6622</v>
      </c>
      <c r="E28" s="44" t="s">
        <v>34</v>
      </c>
      <c r="F28" s="44">
        <f>D28*50%</f>
        <v>3311</v>
      </c>
      <c r="G28" s="199" t="s">
        <v>938</v>
      </c>
      <c r="I28" s="44">
        <v>6.62</v>
      </c>
      <c r="J28" s="44" t="s">
        <v>34</v>
      </c>
      <c r="K28" s="44">
        <f>I28*50%</f>
        <v>3.31</v>
      </c>
      <c r="L28" s="199" t="s">
        <v>1162</v>
      </c>
    </row>
    <row r="29" spans="2:12" ht="14.65" customHeight="1">
      <c r="B29" s="31" t="s">
        <v>1123</v>
      </c>
      <c r="C29" s="241">
        <v>180.79</v>
      </c>
      <c r="D29" s="241">
        <v>9297.9207920792087</v>
      </c>
      <c r="E29" s="241" t="s">
        <v>34</v>
      </c>
      <c r="F29" s="241">
        <f>D29*50%</f>
        <v>4648.9603960396043</v>
      </c>
      <c r="G29" s="200" t="s">
        <v>938</v>
      </c>
      <c r="I29" s="241">
        <v>9.81</v>
      </c>
      <c r="J29" s="241" t="s">
        <v>34</v>
      </c>
      <c r="K29" s="241">
        <f>I29*50%</f>
        <v>4.9050000000000002</v>
      </c>
      <c r="L29" s="200" t="s">
        <v>1162</v>
      </c>
    </row>
    <row r="58" ht="15.75"/>
    <row r="59" ht="15.75"/>
    <row r="60" ht="15.75"/>
    <row r="61" ht="15.75"/>
    <row r="62" ht="15.75"/>
    <row r="63" ht="15.75"/>
    <row r="65" ht="15.75"/>
    <row r="66" ht="15.75"/>
    <row r="67" ht="15.75"/>
    <row r="68" ht="15.75"/>
    <row r="69" ht="15.75"/>
    <row r="70" ht="15.75"/>
    <row r="86" spans="2:10" s="59" customFormat="1" ht="14.65" customHeight="1">
      <c r="B86" s="115"/>
      <c r="G86" s="115"/>
      <c r="I86" s="115"/>
      <c r="J86" s="115"/>
    </row>
    <row r="87" spans="2:10" s="59" customFormat="1" ht="14.65" customHeight="1">
      <c r="B87" s="115"/>
      <c r="G87" s="115"/>
      <c r="I87" s="115"/>
      <c r="J87" s="115"/>
    </row>
    <row r="97" ht="15.75"/>
    <row r="100" ht="15.75"/>
    <row r="104" ht="15.75"/>
    <row r="105" ht="15.75"/>
    <row r="106" ht="15.75"/>
    <row r="107" ht="15.75"/>
    <row r="108" ht="15.75"/>
    <row r="109" ht="15.75"/>
    <row r="110" ht="15.75"/>
    <row r="111" ht="15.75"/>
    <row r="112" ht="15.75"/>
    <row r="113" ht="15.75"/>
    <row r="114" ht="15.75"/>
    <row r="115" ht="15.75"/>
    <row r="116" ht="15.75"/>
    <row r="117" ht="15.75"/>
    <row r="118" ht="15.75"/>
    <row r="119" ht="15.75"/>
  </sheetData>
  <mergeCells count="2">
    <mergeCell ref="D7:G7"/>
    <mergeCell ref="I7:L7"/>
  </mergeCells>
  <hyperlinks>
    <hyperlink ref="G9" r:id="rId1" xr:uid="{CE7F0B4E-64F5-4364-82B7-C58DB1B1F84E}"/>
    <hyperlink ref="G10" r:id="rId2" xr:uid="{0B98C0BC-0785-498E-B91F-892C9A2548F7}"/>
    <hyperlink ref="G11" r:id="rId3" xr:uid="{6C8EE059-D51C-4031-837B-4E44D1BCCBE3}"/>
    <hyperlink ref="G12" r:id="rId4" xr:uid="{1CD089EC-5C59-431B-9EF2-A037AC7FC341}"/>
    <hyperlink ref="G13" r:id="rId5" xr:uid="{1B8E00C8-FFDE-4B4E-BE1E-FA3A4427983F}"/>
    <hyperlink ref="G15" r:id="rId6" xr:uid="{BC9102F6-A55C-4ACB-9A8A-5AC68CEEA82C}"/>
    <hyperlink ref="G16" r:id="rId7" xr:uid="{0A5B5F71-1C90-455D-BDE6-36E24EA16A1A}"/>
    <hyperlink ref="G17" r:id="rId8" xr:uid="{77502FC2-8058-44A3-96FF-6A5056960D9D}"/>
    <hyperlink ref="G18" r:id="rId9" xr:uid="{E34E123F-1446-45BE-A498-1807666920F6}"/>
    <hyperlink ref="G20" r:id="rId10" display="REH 3.186/2023" xr:uid="{94BF007E-C46A-4FE3-9E7A-A6FCAE77344E}"/>
    <hyperlink ref="G21" r:id="rId11" xr:uid="{047B2144-3B2D-4B9C-BEB9-CD06CEF138D9}"/>
    <hyperlink ref="G22" r:id="rId12" xr:uid="{60208255-5AD1-49C6-9B9D-58D61BE3D791}"/>
    <hyperlink ref="G23" r:id="rId13" xr:uid="{7EA2C523-1442-4EFD-8EFC-E074627D97B6}"/>
    <hyperlink ref="G24" r:id="rId14" xr:uid="{BDB32AA8-F692-43CC-89CF-26CEDF66EACC}"/>
    <hyperlink ref="G25" r:id="rId15" xr:uid="{A6C73F20-68A7-4A15-BD51-F27A039063CC}"/>
    <hyperlink ref="G26" r:id="rId16" xr:uid="{EA168406-74BE-4637-B440-79FBD3D07CE6}"/>
    <hyperlink ref="G28" r:id="rId17" xr:uid="{0A57D281-695B-4291-97FD-758C07C18F4F}"/>
    <hyperlink ref="G29" r:id="rId18" xr:uid="{887807EC-0C74-4E7C-92A3-045E6384AFE3}"/>
    <hyperlink ref="G27" r:id="rId19" xr:uid="{295ABB64-8D98-400A-9294-36CB96E3E487}"/>
    <hyperlink ref="G14" r:id="rId20" xr:uid="{F51D239A-AE7F-41A5-98E7-0A9150880D98}"/>
    <hyperlink ref="G19" r:id="rId21" display="REH 3.186/2023" xr:uid="{3AAC3A92-4B0B-4FB5-A451-E2DF2B6F99F6}"/>
    <hyperlink ref="L20" r:id="rId22" xr:uid="{B96059EA-370D-41CF-89BF-21B87B51CE33}"/>
    <hyperlink ref="L19" r:id="rId23" xr:uid="{509F296A-ED52-4E95-81E1-9B9EE38E1947}"/>
    <hyperlink ref="L13" r:id="rId24" xr:uid="{FF9FBB0F-3E9D-4CA2-A380-F64B2DC120C8}"/>
    <hyperlink ref="L14:L18" r:id="rId25" display="REH 3.482/2025" xr:uid="{26EF671E-06F9-4A73-924A-B18EF3023F3B}"/>
    <hyperlink ref="L21:L22" r:id="rId26" display="REH 3.482/2025" xr:uid="{A4588334-B2EA-4E80-B961-4D4CC50AB749}"/>
    <hyperlink ref="L28:L29" r:id="rId27" display="REH 3.482/2025" xr:uid="{F0F9235E-AE74-433C-915F-793F25798545}"/>
    <hyperlink ref="L9" r:id="rId28" xr:uid="{D904855B-0A6B-4140-9622-862153B3E636}"/>
    <hyperlink ref="L10" r:id="rId29" xr:uid="{03EF6E1C-C695-446E-9384-3B3C31F737F4}"/>
    <hyperlink ref="L23" r:id="rId30" xr:uid="{853510C0-35F2-477B-99FA-8AA44E1A04A8}"/>
    <hyperlink ref="L26" r:id="rId31" xr:uid="{8F931BF1-0F7A-45CF-82D4-60BE17CCA999}"/>
    <hyperlink ref="L24" r:id="rId32" xr:uid="{BC00F66B-E5D5-4236-AFAC-7C6FE8081970}"/>
    <hyperlink ref="L25" r:id="rId33" xr:uid="{1CAA77A0-5CB2-41D7-AF8C-C4440D9D6B85}"/>
    <hyperlink ref="L27" r:id="rId34" xr:uid="{B0B98639-558C-4C8E-B2A7-9008D0675155}"/>
  </hyperlinks>
  <pageMargins left="0.7" right="0.7" top="0.75" bottom="0.75" header="0.3" footer="0.3"/>
  <drawing r:id="rId3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AE9B6-09DD-4C52-9C7B-3CFF5B1941CB}">
  <sheetPr codeName="Planilha21">
    <tabColor theme="2"/>
  </sheetPr>
  <dimension ref="A6:AM33"/>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10" width="10.5703125" style="9"/>
    <col min="11" max="11" width="2.5703125" style="9" customWidth="1"/>
    <col min="12" max="16384" width="10.5703125" style="9"/>
  </cols>
  <sheetData>
    <row r="6" spans="2:39" ht="14.65" customHeight="1">
      <c r="C6" s="3" t="s">
        <v>178</v>
      </c>
      <c r="D6" s="2"/>
      <c r="E6" s="4">
        <v>45382</v>
      </c>
      <c r="F6" s="4">
        <f t="shared" ref="F6:J6" si="0">EOMONTH(E6,3)</f>
        <v>45473</v>
      </c>
      <c r="G6" s="4">
        <f t="shared" si="0"/>
        <v>45565</v>
      </c>
      <c r="H6" s="4">
        <f t="shared" si="0"/>
        <v>45657</v>
      </c>
      <c r="I6" s="4">
        <f t="shared" si="0"/>
        <v>45747</v>
      </c>
      <c r="J6" s="4">
        <f t="shared" si="0"/>
        <v>45838</v>
      </c>
      <c r="L6" s="23"/>
    </row>
    <row r="7" spans="2:39" ht="14.65" customHeight="1">
      <c r="C7" s="3" t="s">
        <v>179</v>
      </c>
      <c r="D7" s="2"/>
      <c r="E7" s="3">
        <f>YEAR(E6)</f>
        <v>2024</v>
      </c>
      <c r="F7" s="3">
        <f t="shared" ref="F7:G7" si="1">YEAR(F6)</f>
        <v>2024</v>
      </c>
      <c r="G7" s="3">
        <f t="shared" si="1"/>
        <v>2024</v>
      </c>
      <c r="H7" s="3">
        <f t="shared" ref="H7:I7" si="2">YEAR(H6)</f>
        <v>2024</v>
      </c>
      <c r="I7" s="3">
        <f t="shared" si="2"/>
        <v>2025</v>
      </c>
      <c r="J7" s="3">
        <f t="shared" ref="J7" si="3">YEAR(J6)</f>
        <v>2025</v>
      </c>
      <c r="L7" s="22"/>
    </row>
    <row r="8" spans="2:39" ht="14.65" customHeight="1">
      <c r="B8" s="5" t="s">
        <v>1004</v>
      </c>
      <c r="C8" s="6"/>
      <c r="D8" s="6"/>
      <c r="E8" s="7" t="str">
        <f t="shared" ref="E8:J9" si="4">MONTH(E$6)/3&amp;"Q"&amp;E$7</f>
        <v>1Q2024</v>
      </c>
      <c r="F8" s="7" t="str">
        <f t="shared" si="4"/>
        <v>2Q2024</v>
      </c>
      <c r="G8" s="7" t="str">
        <f t="shared" si="4"/>
        <v>3Q2024</v>
      </c>
      <c r="H8" s="7" t="str">
        <f t="shared" si="4"/>
        <v>4Q2024</v>
      </c>
      <c r="I8" s="7" t="str">
        <f t="shared" si="4"/>
        <v>1Q2025</v>
      </c>
      <c r="J8" s="7" t="str">
        <f t="shared" si="4"/>
        <v>2Q2025</v>
      </c>
      <c r="L8" s="6">
        <v>2024</v>
      </c>
      <c r="M8" s="6">
        <v>2025</v>
      </c>
    </row>
    <row r="9" spans="2:39" ht="14.65" customHeight="1">
      <c r="B9" s="5" t="s">
        <v>1128</v>
      </c>
      <c r="C9" s="6"/>
      <c r="D9" s="6"/>
      <c r="E9" s="7" t="str">
        <f t="shared" si="4"/>
        <v>1Q2024</v>
      </c>
      <c r="F9" s="7" t="str">
        <f t="shared" si="4"/>
        <v>2Q2024</v>
      </c>
      <c r="G9" s="7" t="str">
        <f t="shared" si="4"/>
        <v>3Q2024</v>
      </c>
      <c r="H9" s="7" t="str">
        <f t="shared" si="4"/>
        <v>4Q2024</v>
      </c>
      <c r="I9" s="7" t="str">
        <f t="shared" si="4"/>
        <v>1Q2025</v>
      </c>
      <c r="J9" s="7" t="str">
        <f t="shared" si="4"/>
        <v>2Q2025</v>
      </c>
      <c r="L9" s="6">
        <f>L8</f>
        <v>2024</v>
      </c>
      <c r="M9" s="6">
        <f>M8</f>
        <v>2025</v>
      </c>
    </row>
    <row r="10" spans="2:39" ht="14.65" customHeight="1">
      <c r="B10" s="50" t="s">
        <v>1006</v>
      </c>
      <c r="C10" s="48"/>
      <c r="D10" s="48"/>
      <c r="E10" s="122">
        <f>SUM(E11:E15)</f>
        <v>17.286999999999999</v>
      </c>
      <c r="F10" s="122">
        <f t="shared" ref="F10:J10" si="5">SUM(F11:F15)</f>
        <v>34.125999999999998</v>
      </c>
      <c r="G10" s="122">
        <f t="shared" si="5"/>
        <v>33.455000000000005</v>
      </c>
      <c r="H10" s="226">
        <f t="shared" si="5"/>
        <v>33.994999999999997</v>
      </c>
      <c r="I10" s="226">
        <f t="shared" si="5"/>
        <v>13.715815630000003</v>
      </c>
      <c r="J10" s="226">
        <f t="shared" si="5"/>
        <v>26.684958440000003</v>
      </c>
      <c r="L10" s="122">
        <f t="shared" ref="L10:M17" si="6">SUMIF($7:$7,L$9,10:10)</f>
        <v>118.863</v>
      </c>
      <c r="M10" s="122">
        <f t="shared" si="6"/>
        <v>40.400774070000004</v>
      </c>
    </row>
    <row r="11" spans="2:39" ht="14.65" customHeight="1">
      <c r="B11" s="30" t="s">
        <v>1132</v>
      </c>
      <c r="E11" s="29">
        <v>20.332999999999998</v>
      </c>
      <c r="F11" s="29">
        <v>18.352</v>
      </c>
      <c r="G11" s="29">
        <v>13.872</v>
      </c>
      <c r="H11" s="41">
        <v>18.5</v>
      </c>
      <c r="I11" s="41">
        <v>0.40872251999999998</v>
      </c>
      <c r="J11" s="41">
        <v>0.31021708999999997</v>
      </c>
      <c r="K11" s="29"/>
      <c r="L11" s="29">
        <f t="shared" si="6"/>
        <v>71.057000000000002</v>
      </c>
      <c r="M11" s="29">
        <f t="shared" si="6"/>
        <v>0.71893960999999995</v>
      </c>
      <c r="N11" s="29"/>
      <c r="O11" s="128"/>
      <c r="P11" s="29"/>
      <c r="Q11" s="29"/>
      <c r="R11" s="29"/>
      <c r="S11" s="29"/>
      <c r="T11" s="29"/>
      <c r="U11" s="29"/>
      <c r="V11" s="29"/>
      <c r="W11" s="29"/>
      <c r="X11" s="29"/>
      <c r="Y11" s="29"/>
      <c r="Z11" s="29"/>
      <c r="AA11" s="29"/>
      <c r="AB11" s="29"/>
      <c r="AC11" s="29"/>
      <c r="AE11" s="29"/>
      <c r="AF11" s="29"/>
      <c r="AG11" s="29"/>
      <c r="AH11" s="29"/>
      <c r="AI11" s="29"/>
      <c r="AJ11" s="29"/>
      <c r="AK11" s="29"/>
      <c r="AL11" s="29"/>
      <c r="AM11" s="29"/>
    </row>
    <row r="12" spans="2:39" ht="14.65" customHeight="1">
      <c r="B12" s="30" t="s">
        <v>1007</v>
      </c>
      <c r="E12" s="29">
        <v>5.952</v>
      </c>
      <c r="F12" s="29">
        <v>19.306999999999999</v>
      </c>
      <c r="G12" s="29">
        <v>19.506</v>
      </c>
      <c r="H12" s="29">
        <v>14.948</v>
      </c>
      <c r="I12" s="41">
        <v>17.221667320000002</v>
      </c>
      <c r="J12" s="41">
        <v>13.34394305</v>
      </c>
      <c r="K12" s="29"/>
      <c r="L12" s="29">
        <f t="shared" si="6"/>
        <v>59.713000000000001</v>
      </c>
      <c r="M12" s="29">
        <f t="shared" si="6"/>
        <v>30.565610370000002</v>
      </c>
      <c r="N12" s="29"/>
      <c r="O12" s="128"/>
      <c r="P12" s="29"/>
      <c r="Q12" s="29"/>
      <c r="R12" s="29"/>
      <c r="S12" s="29"/>
      <c r="T12" s="29"/>
      <c r="U12" s="29"/>
      <c r="V12" s="29"/>
      <c r="W12" s="29"/>
      <c r="X12" s="29"/>
      <c r="Y12" s="29"/>
      <c r="Z12" s="29"/>
      <c r="AA12" s="29"/>
      <c r="AB12" s="29"/>
      <c r="AC12" s="29"/>
      <c r="AE12" s="29"/>
      <c r="AF12" s="29"/>
      <c r="AG12" s="29"/>
      <c r="AH12" s="29"/>
      <c r="AI12" s="29"/>
      <c r="AJ12" s="29"/>
      <c r="AK12" s="29"/>
      <c r="AL12" s="29"/>
      <c r="AM12" s="29"/>
    </row>
    <row r="13" spans="2:39" ht="14.65" customHeight="1">
      <c r="B13" s="30" t="s">
        <v>1133</v>
      </c>
      <c r="E13" s="29">
        <v>-9.4149999999999991</v>
      </c>
      <c r="F13" s="29">
        <v>-2.14</v>
      </c>
      <c r="G13" s="29">
        <v>-0.32700000000000001</v>
      </c>
      <c r="H13" s="29">
        <v>-6.7649999999999997</v>
      </c>
      <c r="I13" s="41">
        <v>-3.9145742100000001</v>
      </c>
      <c r="J13" s="41">
        <v>-1.9692016999999999</v>
      </c>
      <c r="K13" s="29"/>
      <c r="L13" s="29">
        <f t="shared" si="6"/>
        <v>-18.646999999999998</v>
      </c>
      <c r="M13" s="29">
        <f t="shared" si="6"/>
        <v>-5.8837759099999998</v>
      </c>
      <c r="N13" s="29"/>
      <c r="O13" s="29"/>
      <c r="P13" s="29"/>
      <c r="Q13" s="29"/>
      <c r="R13" s="29"/>
      <c r="S13" s="29"/>
      <c r="T13" s="29"/>
      <c r="U13" s="29"/>
      <c r="V13" s="29"/>
      <c r="W13" s="29"/>
      <c r="X13" s="29"/>
      <c r="Y13" s="29"/>
      <c r="Z13" s="29"/>
      <c r="AA13" s="29"/>
      <c r="AB13" s="29"/>
      <c r="AC13" s="29"/>
      <c r="AE13" s="29"/>
      <c r="AF13" s="29"/>
      <c r="AG13" s="29"/>
      <c r="AH13" s="29"/>
      <c r="AI13" s="29"/>
      <c r="AJ13" s="29"/>
      <c r="AK13" s="29"/>
      <c r="AL13" s="29"/>
      <c r="AM13" s="29"/>
    </row>
    <row r="14" spans="2:39" ht="14.65" customHeight="1">
      <c r="B14" s="30" t="s">
        <v>1008</v>
      </c>
      <c r="E14" s="29">
        <v>0.41699999999999998</v>
      </c>
      <c r="F14" s="29">
        <v>-1.393</v>
      </c>
      <c r="G14" s="29">
        <v>0.40400000000000003</v>
      </c>
      <c r="H14" s="29">
        <v>0</v>
      </c>
      <c r="I14" s="41">
        <v>0</v>
      </c>
      <c r="J14" s="41">
        <v>15</v>
      </c>
      <c r="K14" s="29"/>
      <c r="L14" s="29">
        <f t="shared" si="6"/>
        <v>-0.57199999999999995</v>
      </c>
      <c r="M14" s="29">
        <f t="shared" si="6"/>
        <v>15</v>
      </c>
      <c r="N14" s="29"/>
      <c r="O14" s="29"/>
      <c r="P14" s="29"/>
      <c r="Q14" s="29"/>
      <c r="R14" s="29"/>
      <c r="S14" s="29"/>
      <c r="T14" s="29"/>
      <c r="U14" s="29"/>
      <c r="V14" s="29"/>
      <c r="W14" s="29"/>
      <c r="X14" s="29"/>
      <c r="Y14" s="29"/>
      <c r="Z14" s="29"/>
      <c r="AA14" s="29"/>
      <c r="AB14" s="29"/>
      <c r="AC14" s="29"/>
      <c r="AE14" s="29"/>
      <c r="AF14" s="29"/>
      <c r="AG14" s="29"/>
      <c r="AH14" s="29"/>
      <c r="AI14" s="29"/>
      <c r="AJ14" s="29"/>
      <c r="AK14" s="29"/>
      <c r="AL14" s="29"/>
      <c r="AM14" s="29"/>
    </row>
    <row r="15" spans="2:39" ht="14.65" customHeight="1">
      <c r="B15" s="30" t="s">
        <v>1131</v>
      </c>
      <c r="E15" s="29">
        <v>0</v>
      </c>
      <c r="F15" s="29">
        <v>0</v>
      </c>
      <c r="G15" s="29">
        <v>0</v>
      </c>
      <c r="H15" s="41">
        <v>7.3120000000000003</v>
      </c>
      <c r="I15" s="29">
        <v>0</v>
      </c>
      <c r="J15" s="29">
        <v>0</v>
      </c>
      <c r="K15" s="29"/>
      <c r="L15" s="29">
        <f t="shared" si="6"/>
        <v>7.3120000000000003</v>
      </c>
      <c r="M15" s="29">
        <f t="shared" si="6"/>
        <v>0</v>
      </c>
      <c r="N15" s="29"/>
      <c r="O15" s="29"/>
      <c r="P15" s="29"/>
      <c r="Q15" s="29"/>
      <c r="R15" s="29"/>
      <c r="S15" s="29"/>
      <c r="T15" s="29"/>
      <c r="U15" s="29"/>
      <c r="V15" s="29"/>
      <c r="W15" s="29"/>
      <c r="X15" s="29"/>
      <c r="Y15" s="29"/>
      <c r="Z15" s="29"/>
      <c r="AA15" s="29"/>
      <c r="AB15" s="29"/>
      <c r="AC15" s="29"/>
      <c r="AE15" s="29"/>
      <c r="AF15" s="29"/>
      <c r="AG15" s="29"/>
      <c r="AH15" s="29"/>
      <c r="AI15" s="29"/>
      <c r="AJ15" s="29"/>
      <c r="AK15" s="29"/>
      <c r="AL15" s="29"/>
      <c r="AM15" s="29"/>
    </row>
    <row r="16" spans="2:39" ht="14.65" customHeight="1">
      <c r="B16" s="50" t="s">
        <v>1009</v>
      </c>
      <c r="C16" s="48"/>
      <c r="D16" s="48"/>
      <c r="E16" s="122">
        <v>-6.1460000000000043</v>
      </c>
      <c r="F16" s="122">
        <v>-7.9600000000000009</v>
      </c>
      <c r="G16" s="122">
        <v>-8.9550000000000001</v>
      </c>
      <c r="H16" s="122">
        <v>-32.805999999999997</v>
      </c>
      <c r="I16" s="122">
        <v>-8.9385079400000009</v>
      </c>
      <c r="J16" s="122">
        <v>-9.9280256200000014</v>
      </c>
      <c r="L16" s="122">
        <f t="shared" si="6"/>
        <v>-55.867000000000004</v>
      </c>
      <c r="M16" s="122">
        <f t="shared" si="6"/>
        <v>-18.866533560000001</v>
      </c>
      <c r="N16" s="42"/>
    </row>
    <row r="17" spans="2:19" ht="14.65" customHeight="1">
      <c r="B17" s="36" t="s">
        <v>1127</v>
      </c>
      <c r="C17" s="37"/>
      <c r="D17" s="37"/>
      <c r="E17" s="38">
        <f t="shared" ref="E17:J17" si="7">E10+E16</f>
        <v>11.140999999999995</v>
      </c>
      <c r="F17" s="38">
        <f t="shared" si="7"/>
        <v>26.165999999999997</v>
      </c>
      <c r="G17" s="38">
        <f t="shared" si="7"/>
        <v>24.500000000000007</v>
      </c>
      <c r="H17" s="38">
        <f t="shared" si="7"/>
        <v>1.1890000000000001</v>
      </c>
      <c r="I17" s="38">
        <f t="shared" si="7"/>
        <v>4.7773076900000024</v>
      </c>
      <c r="J17" s="38">
        <f t="shared" si="7"/>
        <v>16.756932820000003</v>
      </c>
      <c r="L17" s="38">
        <f t="shared" si="6"/>
        <v>62.995999999999995</v>
      </c>
      <c r="M17" s="38">
        <f t="shared" si="6"/>
        <v>21.534240510000004</v>
      </c>
    </row>
    <row r="18" spans="2:19" ht="14.65" customHeight="1">
      <c r="B18" s="1"/>
      <c r="E18" s="42"/>
    </row>
    <row r="19" spans="2:19" ht="14.65" customHeight="1">
      <c r="B19" s="50" t="s">
        <v>1124</v>
      </c>
      <c r="C19" s="48"/>
      <c r="D19" s="48"/>
      <c r="E19" s="122">
        <v>10.420999999999999</v>
      </c>
      <c r="F19" s="122">
        <v>14.741</v>
      </c>
      <c r="G19" s="122">
        <v>11.176</v>
      </c>
      <c r="H19" s="122">
        <v>14.667999999999999</v>
      </c>
      <c r="I19" s="122">
        <v>32.071485439999996</v>
      </c>
      <c r="J19" s="122">
        <v>32.684333449999997</v>
      </c>
      <c r="L19" s="122">
        <f t="shared" ref="L19:M21" si="8">SUMIF($7:$7,L$9,19:19)</f>
        <v>51.006</v>
      </c>
      <c r="M19" s="122">
        <f t="shared" si="8"/>
        <v>64.75581889</v>
      </c>
    </row>
    <row r="20" spans="2:19" ht="14.65" customHeight="1">
      <c r="B20" s="50" t="s">
        <v>1125</v>
      </c>
      <c r="C20" s="48"/>
      <c r="D20" s="48"/>
      <c r="E20" s="122">
        <v>-0.14399999999999999</v>
      </c>
      <c r="F20" s="122">
        <v>0.57099999999999995</v>
      </c>
      <c r="G20" s="122">
        <v>0.61099999999999999</v>
      </c>
      <c r="H20" s="122">
        <v>-0.94699999999999995</v>
      </c>
      <c r="I20" s="122">
        <v>0.86108336600000002</v>
      </c>
      <c r="J20" s="122">
        <v>0.66719704800000001</v>
      </c>
      <c r="L20" s="122">
        <f t="shared" si="8"/>
        <v>9.0999999999999859E-2</v>
      </c>
      <c r="M20" s="122">
        <f t="shared" si="8"/>
        <v>1.5282804140000001</v>
      </c>
    </row>
    <row r="21" spans="2:19" ht="14.65" customHeight="1">
      <c r="B21" s="36" t="s">
        <v>1126</v>
      </c>
      <c r="C21" s="37"/>
      <c r="D21" s="37"/>
      <c r="E21" s="38">
        <f>SUM(E19:E20)</f>
        <v>10.276999999999999</v>
      </c>
      <c r="F21" s="38">
        <f t="shared" ref="F21:J21" si="9">SUM(F19:F20)</f>
        <v>15.311999999999999</v>
      </c>
      <c r="G21" s="38">
        <f t="shared" si="9"/>
        <v>11.787000000000001</v>
      </c>
      <c r="H21" s="38">
        <f t="shared" si="9"/>
        <v>13.721</v>
      </c>
      <c r="I21" s="38">
        <f t="shared" si="9"/>
        <v>32.932568805999999</v>
      </c>
      <c r="J21" s="38">
        <f t="shared" si="9"/>
        <v>33.351530497999995</v>
      </c>
      <c r="L21" s="38">
        <f t="shared" si="8"/>
        <v>51.096999999999994</v>
      </c>
      <c r="M21" s="38">
        <f t="shared" si="8"/>
        <v>66.284099303999994</v>
      </c>
    </row>
    <row r="22" spans="2:19" ht="14.65" customHeight="1">
      <c r="B22" s="1"/>
      <c r="E22" s="42"/>
    </row>
    <row r="23" spans="2:19" ht="14.65" customHeight="1">
      <c r="B23" s="1" t="s">
        <v>38</v>
      </c>
      <c r="E23" s="52"/>
      <c r="G23" s="42"/>
      <c r="H23" s="42"/>
      <c r="I23" s="42"/>
      <c r="J23" s="42"/>
    </row>
    <row r="24" spans="2:19" ht="14.65" customHeight="1">
      <c r="B24" s="1" t="s">
        <v>1129</v>
      </c>
    </row>
    <row r="25" spans="2:19" ht="14.65" customHeight="1">
      <c r="B25" s="1" t="s">
        <v>1130</v>
      </c>
    </row>
    <row r="26" spans="2:19" ht="14.65" customHeight="1">
      <c r="E26" s="52"/>
      <c r="S26" s="242"/>
    </row>
    <row r="27" spans="2:19" ht="14.65" customHeight="1">
      <c r="B27" s="209"/>
    </row>
    <row r="28" spans="2:19" ht="14.65" customHeight="1">
      <c r="B28" s="9"/>
    </row>
    <row r="32" spans="2:19" ht="14.65" customHeight="1">
      <c r="E32" s="44"/>
      <c r="F32" s="44"/>
      <c r="G32" s="44"/>
      <c r="H32" s="44"/>
      <c r="I32" s="44"/>
      <c r="J32" s="44"/>
    </row>
    <row r="33" spans="5:10" ht="14.65" customHeight="1">
      <c r="E33" s="52"/>
      <c r="F33" s="52"/>
      <c r="G33" s="52"/>
      <c r="H33" s="52"/>
      <c r="I33" s="52"/>
      <c r="J33" s="52"/>
    </row>
  </sheetData>
  <pageMargins left="0.7" right="0.7" top="0.75" bottom="0.75" header="0.3" footer="0.3"/>
  <ignoredErrors>
    <ignoredError sqref="E10:H10" formulaRange="1"/>
  </ignoredError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0962-7BF8-4D0D-B7CA-474D296A1027}">
  <sheetPr codeName="Planilha22">
    <tabColor theme="2"/>
  </sheetPr>
  <dimension ref="A6:AS68"/>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14" width="10.5703125" style="9"/>
    <col min="15" max="15" width="2.5703125" style="9" customWidth="1"/>
    <col min="16" max="16384" width="10.5703125" style="9"/>
  </cols>
  <sheetData>
    <row r="6" spans="2:45" ht="14.65" customHeight="1">
      <c r="C6" s="3" t="s">
        <v>178</v>
      </c>
      <c r="D6" s="2"/>
      <c r="E6" s="4">
        <v>45016</v>
      </c>
      <c r="F6" s="4">
        <f t="shared" ref="F6:N6" si="0">EOMONTH(E6,3)</f>
        <v>45107</v>
      </c>
      <c r="G6" s="4">
        <f t="shared" si="0"/>
        <v>45199</v>
      </c>
      <c r="H6" s="4">
        <f t="shared" si="0"/>
        <v>45291</v>
      </c>
      <c r="I6" s="4">
        <f t="shared" si="0"/>
        <v>45382</v>
      </c>
      <c r="J6" s="4">
        <f t="shared" si="0"/>
        <v>45473</v>
      </c>
      <c r="K6" s="4">
        <f t="shared" si="0"/>
        <v>45565</v>
      </c>
      <c r="L6" s="4">
        <f t="shared" si="0"/>
        <v>45657</v>
      </c>
      <c r="M6" s="4">
        <f t="shared" si="0"/>
        <v>45747</v>
      </c>
      <c r="N6" s="4">
        <f t="shared" si="0"/>
        <v>45838</v>
      </c>
      <c r="P6" s="23"/>
      <c r="Q6" s="23"/>
    </row>
    <row r="7" spans="2:45" ht="14.65" customHeight="1">
      <c r="C7" s="3" t="s">
        <v>179</v>
      </c>
      <c r="D7" s="2"/>
      <c r="E7" s="3">
        <f>YEAR(E6)</f>
        <v>2023</v>
      </c>
      <c r="F7" s="3">
        <f t="shared" ref="F7:K7" si="1">YEAR(F6)</f>
        <v>2023</v>
      </c>
      <c r="G7" s="3">
        <f t="shared" si="1"/>
        <v>2023</v>
      </c>
      <c r="H7" s="3">
        <f t="shared" si="1"/>
        <v>2023</v>
      </c>
      <c r="I7" s="3">
        <f t="shared" si="1"/>
        <v>2024</v>
      </c>
      <c r="J7" s="3">
        <f t="shared" si="1"/>
        <v>2024</v>
      </c>
      <c r="K7" s="3">
        <f t="shared" si="1"/>
        <v>2024</v>
      </c>
      <c r="L7" s="3">
        <f t="shared" ref="L7:M7" si="2">YEAR(L6)</f>
        <v>2024</v>
      </c>
      <c r="M7" s="3">
        <f t="shared" si="2"/>
        <v>2025</v>
      </c>
      <c r="N7" s="3">
        <f t="shared" ref="N7" si="3">YEAR(N6)</f>
        <v>2025</v>
      </c>
      <c r="P7" s="22"/>
      <c r="Q7" s="22"/>
    </row>
    <row r="8" spans="2:45" ht="14.65" customHeight="1">
      <c r="B8" s="5" t="s">
        <v>980</v>
      </c>
      <c r="C8" s="6"/>
      <c r="D8" s="6"/>
      <c r="E8" s="7" t="str">
        <f t="shared" ref="E8:G10" si="4">MONTH(E$6)/3&amp;"Q"&amp;E$7</f>
        <v>1Q2023</v>
      </c>
      <c r="F8" s="7" t="str">
        <f t="shared" si="4"/>
        <v>2Q2023</v>
      </c>
      <c r="G8" s="7" t="str">
        <f t="shared" si="4"/>
        <v>3Q2023</v>
      </c>
      <c r="H8" s="7" t="str">
        <f>MONTH(H$6)/3&amp;"Q"&amp;H$7</f>
        <v>4Q2023</v>
      </c>
      <c r="I8" s="7" t="str">
        <f t="shared" ref="I8:N10" si="5">MONTH(I$6)/3&amp;"Q"&amp;I$7</f>
        <v>1Q2024</v>
      </c>
      <c r="J8" s="7" t="str">
        <f t="shared" si="5"/>
        <v>2Q2024</v>
      </c>
      <c r="K8" s="7" t="str">
        <f t="shared" si="5"/>
        <v>3Q2024</v>
      </c>
      <c r="L8" s="7" t="str">
        <f t="shared" si="5"/>
        <v>4Q2024</v>
      </c>
      <c r="M8" s="7" t="str">
        <f t="shared" si="5"/>
        <v>1Q2025</v>
      </c>
      <c r="N8" s="7" t="str">
        <f t="shared" si="5"/>
        <v>2Q2025</v>
      </c>
      <c r="P8" s="6">
        <v>2023</v>
      </c>
      <c r="Q8" s="6">
        <f>P8+1</f>
        <v>2024</v>
      </c>
      <c r="R8" s="6">
        <f>Q8+1</f>
        <v>2025</v>
      </c>
    </row>
    <row r="9" spans="2:45" ht="14.65" customHeight="1">
      <c r="B9" s="5" t="s">
        <v>976</v>
      </c>
      <c r="C9" s="6"/>
      <c r="D9" s="6"/>
      <c r="E9" s="7" t="str">
        <f t="shared" si="4"/>
        <v>1Q2023</v>
      </c>
      <c r="F9" s="7" t="str">
        <f t="shared" si="4"/>
        <v>2Q2023</v>
      </c>
      <c r="G9" s="7" t="str">
        <f t="shared" si="4"/>
        <v>3Q2023</v>
      </c>
      <c r="H9" s="7" t="str">
        <f>MONTH(H$6)/3&amp;"Q"&amp;H$7</f>
        <v>4Q2023</v>
      </c>
      <c r="I9" s="7" t="str">
        <f t="shared" si="5"/>
        <v>1Q2024</v>
      </c>
      <c r="J9" s="7" t="str">
        <f t="shared" si="5"/>
        <v>2Q2024</v>
      </c>
      <c r="K9" s="7" t="str">
        <f t="shared" si="5"/>
        <v>3Q2024</v>
      </c>
      <c r="L9" s="7" t="str">
        <f t="shared" si="5"/>
        <v>4Q2024</v>
      </c>
      <c r="M9" s="7" t="str">
        <f t="shared" si="5"/>
        <v>1Q2025</v>
      </c>
      <c r="N9" s="7" t="str">
        <f t="shared" si="5"/>
        <v>2Q2025</v>
      </c>
      <c r="O9" s="2"/>
      <c r="P9" s="6">
        <f>P8</f>
        <v>2023</v>
      </c>
      <c r="Q9" s="6">
        <f>Q8</f>
        <v>2024</v>
      </c>
      <c r="R9" s="6">
        <f>R8</f>
        <v>2025</v>
      </c>
    </row>
    <row r="10" spans="2:45" ht="14.65" customHeight="1">
      <c r="B10" s="5" t="s">
        <v>289</v>
      </c>
      <c r="C10" s="6"/>
      <c r="D10" s="6"/>
      <c r="E10" s="7" t="str">
        <f t="shared" si="4"/>
        <v>1Q2023</v>
      </c>
      <c r="F10" s="7" t="str">
        <f t="shared" si="4"/>
        <v>2Q2023</v>
      </c>
      <c r="G10" s="7" t="str">
        <f t="shared" si="4"/>
        <v>3Q2023</v>
      </c>
      <c r="H10" s="7" t="str">
        <f>MONTH(H$6)/3&amp;"Q"&amp;H$7</f>
        <v>4Q2023</v>
      </c>
      <c r="I10" s="7" t="str">
        <f t="shared" si="5"/>
        <v>1Q2024</v>
      </c>
      <c r="J10" s="7" t="str">
        <f t="shared" si="5"/>
        <v>2Q2024</v>
      </c>
      <c r="K10" s="7" t="str">
        <f t="shared" si="5"/>
        <v>3Q2024</v>
      </c>
      <c r="L10" s="7" t="str">
        <f t="shared" si="5"/>
        <v>4Q2024</v>
      </c>
      <c r="M10" s="7" t="str">
        <f t="shared" si="5"/>
        <v>1Q2025</v>
      </c>
      <c r="N10" s="7" t="str">
        <f t="shared" si="5"/>
        <v>2Q2025</v>
      </c>
      <c r="O10" s="2"/>
      <c r="P10" s="6">
        <f>P9</f>
        <v>2023</v>
      </c>
      <c r="Q10" s="6">
        <f t="shared" ref="Q10:R10" si="6">Q9</f>
        <v>2024</v>
      </c>
      <c r="R10" s="6">
        <f t="shared" si="6"/>
        <v>2025</v>
      </c>
    </row>
    <row r="11" spans="2:45" ht="14.65" customHeight="1">
      <c r="B11" s="47" t="s">
        <v>977</v>
      </c>
      <c r="C11" s="48"/>
      <c r="D11" s="48"/>
      <c r="E11" s="122">
        <f>SUM(E12:E14)</f>
        <v>30.294000000000004</v>
      </c>
      <c r="F11" s="122">
        <f t="shared" ref="F11:K11" si="7">SUM(F12:F14)</f>
        <v>32.212000000000003</v>
      </c>
      <c r="G11" s="122">
        <f t="shared" si="7"/>
        <v>37.380000000000003</v>
      </c>
      <c r="H11" s="122">
        <f t="shared" si="7"/>
        <v>10.776999999999999</v>
      </c>
      <c r="I11" s="122">
        <f t="shared" si="7"/>
        <v>9.2949999999999999</v>
      </c>
      <c r="J11" s="122">
        <f t="shared" si="7"/>
        <v>15.727</v>
      </c>
      <c r="K11" s="122">
        <f t="shared" si="7"/>
        <v>15.959999999999999</v>
      </c>
      <c r="L11" s="122">
        <f>SUM(L12:L14)</f>
        <v>20.935000000000002</v>
      </c>
      <c r="M11" s="122">
        <f>SUM(M12:M14)</f>
        <v>25.101999999999997</v>
      </c>
      <c r="N11" s="122">
        <f>SUM(N12:N14)</f>
        <v>11.871</v>
      </c>
      <c r="P11" s="122">
        <f t="shared" ref="P11" si="8">SUM(P12:P14)</f>
        <v>10.776999999999999</v>
      </c>
      <c r="Q11" s="122">
        <f t="shared" ref="Q11:R11" si="9">SUM(Q12:Q14)</f>
        <v>20.935000000000002</v>
      </c>
      <c r="R11" s="122">
        <f t="shared" si="9"/>
        <v>25.101999999999997</v>
      </c>
    </row>
    <row r="12" spans="2:45" ht="14.65" customHeight="1">
      <c r="B12" s="30" t="s">
        <v>290</v>
      </c>
      <c r="E12" s="29">
        <v>23.593</v>
      </c>
      <c r="F12" s="29">
        <v>25.748999999999999</v>
      </c>
      <c r="G12" s="29">
        <v>32.487000000000002</v>
      </c>
      <c r="H12" s="29">
        <v>5.7399999999999993</v>
      </c>
      <c r="I12" s="29">
        <v>4.0949999999999998</v>
      </c>
      <c r="J12" s="29">
        <v>10.234</v>
      </c>
      <c r="K12" s="29">
        <v>9.5869999999999997</v>
      </c>
      <c r="L12" s="29">
        <v>14.582000000000001</v>
      </c>
      <c r="M12" s="29">
        <v>20.734999999999999</v>
      </c>
      <c r="N12" s="29">
        <v>4.4930000000000003</v>
      </c>
      <c r="O12" s="29"/>
      <c r="P12" s="29">
        <f>H12</f>
        <v>5.7399999999999993</v>
      </c>
      <c r="Q12" s="29">
        <f t="shared" ref="Q12:R14" si="10">L12</f>
        <v>14.582000000000001</v>
      </c>
      <c r="R12" s="29">
        <f t="shared" si="10"/>
        <v>20.734999999999999</v>
      </c>
      <c r="S12" s="29"/>
      <c r="T12" s="29"/>
      <c r="U12" s="29"/>
      <c r="V12" s="29"/>
      <c r="W12" s="29"/>
      <c r="X12" s="29"/>
      <c r="Y12" s="29"/>
      <c r="Z12" s="29"/>
      <c r="AA12" s="29"/>
      <c r="AB12" s="29"/>
      <c r="AC12" s="29"/>
      <c r="AD12" s="29"/>
      <c r="AE12" s="29"/>
      <c r="AF12" s="29"/>
      <c r="AG12" s="29"/>
      <c r="AH12" s="29"/>
      <c r="AI12" s="29"/>
      <c r="AK12" s="29"/>
      <c r="AL12" s="29"/>
      <c r="AM12" s="29"/>
      <c r="AN12" s="29"/>
      <c r="AO12" s="29"/>
      <c r="AP12" s="29"/>
      <c r="AQ12" s="29"/>
      <c r="AR12" s="29"/>
      <c r="AS12" s="29"/>
    </row>
    <row r="13" spans="2:45" ht="14.65" customHeight="1">
      <c r="B13" s="30" t="s">
        <v>293</v>
      </c>
      <c r="E13" s="29">
        <v>4.7140000000000004</v>
      </c>
      <c r="F13" s="29">
        <v>4.5620000000000003</v>
      </c>
      <c r="G13" s="29">
        <v>3.1459999999999999</v>
      </c>
      <c r="H13" s="29">
        <v>3.351</v>
      </c>
      <c r="I13" s="29">
        <v>3.6040000000000001</v>
      </c>
      <c r="J13" s="29">
        <v>3.37</v>
      </c>
      <c r="K13" s="29">
        <v>4.3529999999999998</v>
      </c>
      <c r="L13" s="29">
        <v>0</v>
      </c>
      <c r="M13" s="29">
        <v>0.70199999999999996</v>
      </c>
      <c r="N13" s="29">
        <v>0.47699999999999998</v>
      </c>
      <c r="O13" s="29"/>
      <c r="P13" s="29">
        <f>H13</f>
        <v>3.351</v>
      </c>
      <c r="Q13" s="29">
        <f t="shared" si="10"/>
        <v>0</v>
      </c>
      <c r="R13" s="29">
        <f t="shared" si="10"/>
        <v>0.70199999999999996</v>
      </c>
      <c r="S13" s="29"/>
      <c r="T13" s="29"/>
      <c r="U13" s="29"/>
      <c r="V13" s="29"/>
      <c r="W13" s="29"/>
      <c r="X13" s="29"/>
      <c r="Y13" s="29"/>
      <c r="Z13" s="29"/>
      <c r="AA13" s="29"/>
      <c r="AB13" s="29"/>
      <c r="AC13" s="29"/>
      <c r="AD13" s="29"/>
      <c r="AE13" s="29"/>
      <c r="AF13" s="29"/>
      <c r="AG13" s="29"/>
      <c r="AH13" s="29"/>
      <c r="AI13" s="29"/>
      <c r="AK13" s="29"/>
      <c r="AL13" s="29"/>
      <c r="AM13" s="29"/>
      <c r="AN13" s="29"/>
      <c r="AO13" s="29"/>
      <c r="AP13" s="29"/>
      <c r="AQ13" s="29"/>
      <c r="AR13" s="29"/>
      <c r="AS13" s="29"/>
    </row>
    <row r="14" spans="2:45" ht="14.65" customHeight="1">
      <c r="B14" s="30" t="s">
        <v>291</v>
      </c>
      <c r="E14" s="29">
        <v>1.9870000000000001</v>
      </c>
      <c r="F14" s="29">
        <v>1.901</v>
      </c>
      <c r="G14" s="29">
        <v>1.7470000000000001</v>
      </c>
      <c r="H14" s="29">
        <v>1.6859999999999999</v>
      </c>
      <c r="I14" s="29">
        <v>1.5960000000000001</v>
      </c>
      <c r="J14" s="29">
        <v>2.1230000000000002</v>
      </c>
      <c r="K14" s="29">
        <v>2.02</v>
      </c>
      <c r="L14" s="29">
        <v>6.3530000000000006</v>
      </c>
      <c r="M14" s="29">
        <v>3.665</v>
      </c>
      <c r="N14" s="29">
        <v>6.9009999999999998</v>
      </c>
      <c r="O14" s="29"/>
      <c r="P14" s="29">
        <f>H14</f>
        <v>1.6859999999999999</v>
      </c>
      <c r="Q14" s="29">
        <f t="shared" si="10"/>
        <v>6.3530000000000006</v>
      </c>
      <c r="R14" s="29">
        <f t="shared" si="10"/>
        <v>3.665</v>
      </c>
      <c r="S14" s="29"/>
      <c r="T14" s="29"/>
      <c r="U14" s="29"/>
      <c r="V14" s="29"/>
      <c r="W14" s="29"/>
      <c r="X14" s="29"/>
      <c r="Y14" s="29"/>
      <c r="Z14" s="29"/>
      <c r="AA14" s="29"/>
      <c r="AB14" s="29"/>
      <c r="AC14" s="29"/>
      <c r="AD14" s="29"/>
      <c r="AE14" s="29"/>
      <c r="AF14" s="29"/>
      <c r="AG14" s="29"/>
      <c r="AH14" s="29"/>
      <c r="AI14" s="29"/>
      <c r="AK14" s="29"/>
      <c r="AL14" s="29"/>
      <c r="AM14" s="29"/>
      <c r="AN14" s="29"/>
      <c r="AO14" s="29"/>
      <c r="AP14" s="29"/>
      <c r="AQ14" s="29"/>
      <c r="AR14" s="29"/>
      <c r="AS14" s="29"/>
    </row>
    <row r="15" spans="2:45" ht="14.65" customHeight="1">
      <c r="B15" s="47" t="s">
        <v>978</v>
      </c>
      <c r="C15" s="48"/>
      <c r="D15" s="48"/>
      <c r="E15" s="122">
        <f>SUM(E16:E17,E19:E20)</f>
        <v>97.697999999999993</v>
      </c>
      <c r="F15" s="122">
        <f t="shared" ref="F15:K15" si="11">SUM(F16:F17,F19:F20)</f>
        <v>96.902999999999992</v>
      </c>
      <c r="G15" s="122">
        <f t="shared" si="11"/>
        <v>96.125</v>
      </c>
      <c r="H15" s="122">
        <f t="shared" si="11"/>
        <v>95.346000000000004</v>
      </c>
      <c r="I15" s="122">
        <f t="shared" si="11"/>
        <v>94.440000000000012</v>
      </c>
      <c r="J15" s="122">
        <f t="shared" si="11"/>
        <v>93.801000000000002</v>
      </c>
      <c r="K15" s="122">
        <f t="shared" si="11"/>
        <v>94.203000000000003</v>
      </c>
      <c r="L15" s="122">
        <f>SUM(L16:L17,L19:L20)</f>
        <v>93.535000000000011</v>
      </c>
      <c r="M15" s="122">
        <f>SUM(M16:M17,M19:M20)</f>
        <v>92.742999999999995</v>
      </c>
      <c r="N15" s="122">
        <f>SUM(N16:N17,N19:N20)</f>
        <v>88.165999999999997</v>
      </c>
      <c r="P15" s="122">
        <f t="shared" ref="P15" si="12">SUM(P16:P17,P19:P20)</f>
        <v>95.346000000000004</v>
      </c>
      <c r="Q15" s="122">
        <f t="shared" ref="Q15:R15" si="13">SUM(Q16:Q17,Q19:Q20)</f>
        <v>93.535000000000011</v>
      </c>
      <c r="R15" s="122">
        <f t="shared" si="13"/>
        <v>92.742999999999995</v>
      </c>
    </row>
    <row r="16" spans="2:45" ht="14.65" customHeight="1">
      <c r="B16" s="30" t="s">
        <v>292</v>
      </c>
      <c r="E16" s="29">
        <v>3.024</v>
      </c>
      <c r="F16" s="29">
        <v>3.1070000000000002</v>
      </c>
      <c r="G16" s="29">
        <v>3.2029999999999998</v>
      </c>
      <c r="H16" s="29">
        <v>3.2890000000000001</v>
      </c>
      <c r="I16" s="29">
        <v>3.2669999999999999</v>
      </c>
      <c r="J16" s="29">
        <v>3.3460000000000001</v>
      </c>
      <c r="K16" s="29">
        <v>3.43</v>
      </c>
      <c r="L16" s="29">
        <v>3.52</v>
      </c>
      <c r="M16" s="29">
        <v>3.621</v>
      </c>
      <c r="N16" s="29">
        <v>0</v>
      </c>
      <c r="P16" s="29">
        <f>H16</f>
        <v>3.2890000000000001</v>
      </c>
      <c r="Q16" s="29">
        <f>L16</f>
        <v>3.52</v>
      </c>
      <c r="R16" s="29">
        <f>M16</f>
        <v>3.621</v>
      </c>
    </row>
    <row r="17" spans="2:45" ht="14.65" customHeight="1">
      <c r="B17" s="30" t="s">
        <v>291</v>
      </c>
      <c r="E17" s="29">
        <v>1.077</v>
      </c>
      <c r="F17" s="29">
        <v>1.097</v>
      </c>
      <c r="G17" s="29">
        <v>1.1499999999999999</v>
      </c>
      <c r="H17" s="29">
        <v>1.1579999999999999</v>
      </c>
      <c r="I17" s="29">
        <v>1.1859999999999999</v>
      </c>
      <c r="J17" s="29">
        <v>1.1719999999999999</v>
      </c>
      <c r="K17" s="29">
        <v>1.1839999999999999</v>
      </c>
      <c r="L17" s="29">
        <v>1.198</v>
      </c>
      <c r="M17" s="29">
        <v>1.3480000000000001</v>
      </c>
      <c r="N17" s="29">
        <v>1.353</v>
      </c>
      <c r="P17" s="29">
        <f>H17</f>
        <v>1.1579999999999999</v>
      </c>
      <c r="Q17" s="29">
        <f>L17</f>
        <v>1.198</v>
      </c>
      <c r="R17" s="29">
        <f>M17</f>
        <v>1.3480000000000001</v>
      </c>
    </row>
    <row r="18" spans="2:45" ht="14.65" customHeight="1">
      <c r="B18" s="47"/>
      <c r="C18" s="48"/>
      <c r="D18" s="48"/>
      <c r="E18" s="122"/>
      <c r="F18" s="122"/>
      <c r="G18" s="122"/>
      <c r="H18" s="122"/>
      <c r="I18" s="122"/>
      <c r="J18" s="122"/>
      <c r="K18" s="122"/>
      <c r="L18" s="122"/>
      <c r="M18" s="122"/>
      <c r="N18" s="122"/>
      <c r="P18" s="122"/>
      <c r="Q18" s="122"/>
      <c r="R18" s="122"/>
    </row>
    <row r="19" spans="2:45" ht="14.65" customHeight="1">
      <c r="B19" s="30" t="s">
        <v>979</v>
      </c>
      <c r="E19" s="29">
        <v>84.881</v>
      </c>
      <c r="F19" s="29">
        <v>84.138999999999996</v>
      </c>
      <c r="G19" s="29">
        <v>83.409000000000006</v>
      </c>
      <c r="H19" s="29">
        <v>82.710999999999999</v>
      </c>
      <c r="I19" s="29">
        <v>81.989000000000004</v>
      </c>
      <c r="J19" s="29">
        <v>81.474000000000004</v>
      </c>
      <c r="K19" s="29">
        <v>81.968000000000004</v>
      </c>
      <c r="L19" s="29">
        <v>81.385000000000005</v>
      </c>
      <c r="M19" s="29">
        <v>80.531000000000006</v>
      </c>
      <c r="N19" s="29">
        <v>79.759</v>
      </c>
      <c r="P19" s="29">
        <f>H19</f>
        <v>82.710999999999999</v>
      </c>
      <c r="Q19" s="29">
        <f>L19</f>
        <v>81.385000000000005</v>
      </c>
      <c r="R19" s="29">
        <f>M19</f>
        <v>80.531000000000006</v>
      </c>
    </row>
    <row r="20" spans="2:45" ht="14.65" customHeight="1">
      <c r="B20" s="31" t="s">
        <v>297</v>
      </c>
      <c r="C20" s="32"/>
      <c r="D20" s="32"/>
      <c r="E20" s="126">
        <v>8.7159999999999993</v>
      </c>
      <c r="F20" s="126">
        <v>8.56</v>
      </c>
      <c r="G20" s="126">
        <v>8.3629999999999995</v>
      </c>
      <c r="H20" s="126">
        <v>8.1880000000000006</v>
      </c>
      <c r="I20" s="126">
        <v>7.9980000000000002</v>
      </c>
      <c r="J20" s="126">
        <v>7.8090000000000002</v>
      </c>
      <c r="K20" s="126">
        <v>7.6210000000000004</v>
      </c>
      <c r="L20" s="126">
        <v>7.4320000000000004</v>
      </c>
      <c r="M20" s="126">
        <v>7.2430000000000003</v>
      </c>
      <c r="N20" s="126">
        <v>7.0540000000000003</v>
      </c>
      <c r="P20" s="126">
        <f>H20</f>
        <v>8.1880000000000006</v>
      </c>
      <c r="Q20" s="126">
        <f>L20</f>
        <v>7.4320000000000004</v>
      </c>
      <c r="R20" s="126">
        <f>M20</f>
        <v>7.2430000000000003</v>
      </c>
    </row>
    <row r="21" spans="2:45" ht="14.65" customHeight="1">
      <c r="B21" s="30"/>
      <c r="E21" s="29"/>
      <c r="F21" s="29"/>
      <c r="G21" s="29"/>
      <c r="H21" s="29"/>
      <c r="I21" s="29"/>
      <c r="J21" s="29"/>
      <c r="K21" s="29"/>
      <c r="L21" s="29"/>
      <c r="M21" s="29"/>
      <c r="N21" s="29"/>
      <c r="P21" s="29"/>
      <c r="Q21" s="29"/>
      <c r="R21" s="29"/>
    </row>
    <row r="22" spans="2:45" ht="14.65" customHeight="1">
      <c r="B22" s="11" t="s">
        <v>988</v>
      </c>
      <c r="C22" s="12"/>
      <c r="D22" s="12"/>
      <c r="E22" s="25">
        <f>SUM(E11,E15)</f>
        <v>127.99199999999999</v>
      </c>
      <c r="F22" s="25">
        <f t="shared" ref="F22:Q22" si="14">SUM(F11,F15)</f>
        <v>129.11500000000001</v>
      </c>
      <c r="G22" s="25">
        <f t="shared" si="14"/>
        <v>133.505</v>
      </c>
      <c r="H22" s="25">
        <f t="shared" si="14"/>
        <v>106.123</v>
      </c>
      <c r="I22" s="25">
        <f t="shared" si="14"/>
        <v>103.73500000000001</v>
      </c>
      <c r="J22" s="25">
        <f t="shared" si="14"/>
        <v>109.52800000000001</v>
      </c>
      <c r="K22" s="25">
        <f t="shared" si="14"/>
        <v>110.163</v>
      </c>
      <c r="L22" s="25">
        <f t="shared" si="14"/>
        <v>114.47000000000001</v>
      </c>
      <c r="M22" s="25">
        <f t="shared" ref="M22:N22" si="15">SUM(M11,M15)</f>
        <v>117.845</v>
      </c>
      <c r="N22" s="25">
        <f t="shared" si="15"/>
        <v>100.03699999999999</v>
      </c>
      <c r="P22" s="25">
        <f t="shared" si="14"/>
        <v>106.123</v>
      </c>
      <c r="Q22" s="25">
        <f t="shared" si="14"/>
        <v>114.47000000000001</v>
      </c>
      <c r="R22" s="25">
        <f t="shared" ref="R22" si="16">SUM(R11,R15)</f>
        <v>117.845</v>
      </c>
    </row>
    <row r="24" spans="2:45" ht="14.65" customHeight="1">
      <c r="B24" s="5" t="s">
        <v>298</v>
      </c>
      <c r="C24" s="6"/>
      <c r="D24" s="6"/>
      <c r="E24" s="7" t="str">
        <f>MONTH(E$6)/3&amp;"Q"&amp;E$7</f>
        <v>1Q2023</v>
      </c>
      <c r="F24" s="7" t="str">
        <f>MONTH(F$6)/3&amp;"Q"&amp;F$7</f>
        <v>2Q2023</v>
      </c>
      <c r="G24" s="7" t="str">
        <f>MONTH(G$6)/3&amp;"Q"&amp;G$7</f>
        <v>3Q2023</v>
      </c>
      <c r="H24" s="7" t="str">
        <f>MONTH(H$6)/3&amp;"Q"&amp;H$7</f>
        <v>4Q2023</v>
      </c>
      <c r="I24" s="7" t="str">
        <f t="shared" ref="I24:N24" si="17">MONTH(I$6)/3&amp;"Q"&amp;I$7</f>
        <v>1Q2024</v>
      </c>
      <c r="J24" s="7" t="str">
        <f t="shared" si="17"/>
        <v>2Q2024</v>
      </c>
      <c r="K24" s="7" t="str">
        <f t="shared" si="17"/>
        <v>3Q2024</v>
      </c>
      <c r="L24" s="7" t="str">
        <f t="shared" si="17"/>
        <v>4Q2024</v>
      </c>
      <c r="M24" s="7" t="str">
        <f t="shared" si="17"/>
        <v>1Q2025</v>
      </c>
      <c r="N24" s="7" t="str">
        <f t="shared" si="17"/>
        <v>2Q2025</v>
      </c>
      <c r="P24" s="6">
        <f>P8</f>
        <v>2023</v>
      </c>
      <c r="Q24" s="6">
        <f>P24+1</f>
        <v>2024</v>
      </c>
      <c r="R24" s="6">
        <f>Q24+1</f>
        <v>2025</v>
      </c>
    </row>
    <row r="25" spans="2:45" ht="14.65" customHeight="1">
      <c r="B25" s="50" t="s">
        <v>981</v>
      </c>
      <c r="C25" s="48"/>
      <c r="D25" s="48"/>
      <c r="E25" s="122">
        <f>SUM(E26:E29)</f>
        <v>16.277000000000001</v>
      </c>
      <c r="F25" s="122">
        <f t="shared" ref="F25:K25" si="18">SUM(F26:F29)</f>
        <v>8.9169999999999998</v>
      </c>
      <c r="G25" s="122">
        <f t="shared" si="18"/>
        <v>8.770999999999999</v>
      </c>
      <c r="H25" s="122">
        <f t="shared" si="18"/>
        <v>16.07</v>
      </c>
      <c r="I25" s="122">
        <f t="shared" si="18"/>
        <v>7.0120000000000005</v>
      </c>
      <c r="J25" s="122">
        <f t="shared" si="18"/>
        <v>13.717000000000001</v>
      </c>
      <c r="K25" s="122">
        <f t="shared" si="18"/>
        <v>6.702</v>
      </c>
      <c r="L25" s="122">
        <f>SUM(L26:L29)</f>
        <v>11.097999999999999</v>
      </c>
      <c r="M25" s="122">
        <f>SUM(M26:M29)</f>
        <v>9.8610000000000007</v>
      </c>
      <c r="N25" s="122">
        <f>SUM(N26:N29)</f>
        <v>1.7310000000000001</v>
      </c>
      <c r="P25" s="122">
        <f t="shared" ref="P25" si="19">SUM(P26:P29)</f>
        <v>16.07</v>
      </c>
      <c r="Q25" s="122">
        <f t="shared" ref="Q25:R25" si="20">SUM(Q26:Q29)</f>
        <v>11.097999999999999</v>
      </c>
      <c r="R25" s="122">
        <f t="shared" si="20"/>
        <v>9.8610000000000007</v>
      </c>
    </row>
    <row r="26" spans="2:45" ht="14.65" customHeight="1">
      <c r="B26" s="30" t="s">
        <v>299</v>
      </c>
      <c r="E26" s="29">
        <v>0.45300000000000001</v>
      </c>
      <c r="F26" s="29">
        <v>0.86399999999999999</v>
      </c>
      <c r="G26" s="29">
        <v>0.65100000000000002</v>
      </c>
      <c r="H26" s="29">
        <v>0.6</v>
      </c>
      <c r="I26" s="29">
        <v>0.27500000000000002</v>
      </c>
      <c r="J26" s="29">
        <v>0.61299999999999999</v>
      </c>
      <c r="K26" s="29">
        <v>2.5129999999999999</v>
      </c>
      <c r="L26" s="29">
        <v>0.56899999999999995</v>
      </c>
      <c r="M26" s="29">
        <v>0.36</v>
      </c>
      <c r="N26" s="29">
        <v>0.31</v>
      </c>
      <c r="O26" s="29"/>
      <c r="P26" s="29">
        <f>H26</f>
        <v>0.6</v>
      </c>
      <c r="Q26" s="29">
        <f t="shared" ref="Q26:R29" si="21">L26</f>
        <v>0.56899999999999995</v>
      </c>
      <c r="R26" s="29">
        <f t="shared" si="21"/>
        <v>0.36</v>
      </c>
      <c r="S26" s="29"/>
      <c r="T26" s="29"/>
      <c r="U26" s="29"/>
      <c r="V26" s="29"/>
      <c r="W26" s="29"/>
      <c r="X26" s="29"/>
      <c r="Y26" s="29"/>
      <c r="Z26" s="29"/>
      <c r="AA26" s="29"/>
      <c r="AB26" s="29"/>
      <c r="AC26" s="29"/>
      <c r="AD26" s="29"/>
      <c r="AE26" s="29"/>
      <c r="AF26" s="29"/>
      <c r="AG26" s="29"/>
      <c r="AH26" s="29"/>
      <c r="AI26" s="29"/>
      <c r="AK26" s="29"/>
      <c r="AL26" s="29"/>
      <c r="AM26" s="29"/>
      <c r="AN26" s="29"/>
      <c r="AO26" s="29"/>
      <c r="AP26" s="29"/>
      <c r="AQ26" s="29"/>
      <c r="AR26" s="29"/>
      <c r="AS26" s="29"/>
    </row>
    <row r="27" spans="2:45" ht="14.65" customHeight="1">
      <c r="B27" s="30" t="s">
        <v>300</v>
      </c>
      <c r="E27" s="29">
        <v>6.5890000000000004</v>
      </c>
      <c r="F27" s="29">
        <v>6.601</v>
      </c>
      <c r="G27" s="29">
        <v>6.6120000000000001</v>
      </c>
      <c r="H27" s="29">
        <v>6.617</v>
      </c>
      <c r="I27" s="29">
        <v>5.5190000000000001</v>
      </c>
      <c r="J27" s="29">
        <v>3.867</v>
      </c>
      <c r="K27" s="29">
        <v>2.2149999999999999</v>
      </c>
      <c r="L27" s="29">
        <v>0.55600000000000005</v>
      </c>
      <c r="M27" s="29">
        <v>0</v>
      </c>
      <c r="N27" s="29">
        <v>0</v>
      </c>
      <c r="O27" s="29"/>
      <c r="P27" s="29">
        <f>H27</f>
        <v>6.617</v>
      </c>
      <c r="Q27" s="29">
        <f t="shared" si="21"/>
        <v>0.55600000000000005</v>
      </c>
      <c r="R27" s="29">
        <f t="shared" si="21"/>
        <v>0</v>
      </c>
      <c r="S27" s="29"/>
      <c r="T27" s="29"/>
      <c r="U27" s="29"/>
      <c r="V27" s="29"/>
      <c r="W27" s="29"/>
      <c r="X27" s="29"/>
      <c r="Y27" s="29"/>
      <c r="Z27" s="29"/>
      <c r="AA27" s="29"/>
      <c r="AB27" s="29"/>
      <c r="AC27" s="29"/>
      <c r="AD27" s="29"/>
      <c r="AE27" s="29"/>
      <c r="AF27" s="29"/>
      <c r="AG27" s="29"/>
      <c r="AH27" s="29"/>
      <c r="AI27" s="29"/>
      <c r="AK27" s="29"/>
      <c r="AL27" s="29"/>
      <c r="AM27" s="29"/>
      <c r="AN27" s="29"/>
      <c r="AO27" s="29"/>
      <c r="AP27" s="29"/>
      <c r="AQ27" s="29"/>
      <c r="AR27" s="29"/>
      <c r="AS27" s="29"/>
    </row>
    <row r="28" spans="2:45" ht="14.65" customHeight="1">
      <c r="B28" s="30" t="s">
        <v>301</v>
      </c>
      <c r="E28" s="29">
        <v>1.1639999999999999</v>
      </c>
      <c r="F28" s="29">
        <v>1.2649999999999999</v>
      </c>
      <c r="G28" s="29">
        <v>1.325</v>
      </c>
      <c r="H28" s="29">
        <v>0.86</v>
      </c>
      <c r="I28" s="29">
        <v>0.98599999999999999</v>
      </c>
      <c r="J28" s="29">
        <v>1.0409999999999999</v>
      </c>
      <c r="K28" s="29">
        <v>1.6339999999999999</v>
      </c>
      <c r="L28" s="29">
        <v>1.9770000000000001</v>
      </c>
      <c r="M28" s="29">
        <v>1.885</v>
      </c>
      <c r="N28" s="29">
        <v>1.101</v>
      </c>
      <c r="O28" s="29"/>
      <c r="P28" s="29">
        <f>H28</f>
        <v>0.86</v>
      </c>
      <c r="Q28" s="29">
        <f t="shared" si="21"/>
        <v>1.9770000000000001</v>
      </c>
      <c r="R28" s="29">
        <f t="shared" si="21"/>
        <v>1.885</v>
      </c>
      <c r="S28" s="29"/>
      <c r="T28" s="29"/>
      <c r="U28" s="29"/>
      <c r="V28" s="29"/>
      <c r="W28" s="29"/>
      <c r="X28" s="29"/>
      <c r="Y28" s="29"/>
      <c r="Z28" s="29"/>
      <c r="AA28" s="29"/>
      <c r="AB28" s="29"/>
      <c r="AC28" s="29"/>
      <c r="AD28" s="29"/>
      <c r="AE28" s="29"/>
      <c r="AF28" s="29"/>
      <c r="AG28" s="29"/>
      <c r="AH28" s="29"/>
      <c r="AI28" s="29"/>
      <c r="AK28" s="29"/>
      <c r="AL28" s="29"/>
      <c r="AM28" s="29"/>
      <c r="AN28" s="29"/>
      <c r="AO28" s="29"/>
      <c r="AP28" s="29"/>
      <c r="AQ28" s="29"/>
      <c r="AR28" s="29"/>
      <c r="AS28" s="29"/>
    </row>
    <row r="29" spans="2:45" ht="14.65" customHeight="1">
      <c r="B29" s="30" t="s">
        <v>291</v>
      </c>
      <c r="E29" s="29">
        <v>8.0709999999999997</v>
      </c>
      <c r="F29" s="29">
        <v>0.187</v>
      </c>
      <c r="G29" s="29">
        <v>0.183</v>
      </c>
      <c r="H29" s="29">
        <v>7.9930000000000003</v>
      </c>
      <c r="I29" s="29">
        <v>0.23200000000000001</v>
      </c>
      <c r="J29" s="29">
        <v>8.1959999999999997</v>
      </c>
      <c r="K29" s="29">
        <v>0.34</v>
      </c>
      <c r="L29" s="29">
        <v>7.9959999999999996</v>
      </c>
      <c r="M29" s="29">
        <v>7.6159999999999997</v>
      </c>
      <c r="N29" s="29">
        <v>0.32</v>
      </c>
      <c r="O29" s="29"/>
      <c r="P29" s="29">
        <f>H29</f>
        <v>7.9930000000000003</v>
      </c>
      <c r="Q29" s="29">
        <f t="shared" si="21"/>
        <v>7.9959999999999996</v>
      </c>
      <c r="R29" s="29">
        <f t="shared" si="21"/>
        <v>7.6159999999999997</v>
      </c>
      <c r="S29" s="29"/>
      <c r="T29" s="29"/>
      <c r="U29" s="29"/>
      <c r="V29" s="29"/>
      <c r="W29" s="29"/>
      <c r="X29" s="29"/>
      <c r="Y29" s="29"/>
      <c r="Z29" s="29"/>
      <c r="AA29" s="29"/>
      <c r="AB29" s="29"/>
      <c r="AC29" s="29"/>
      <c r="AD29" s="29"/>
      <c r="AE29" s="29"/>
      <c r="AF29" s="29"/>
      <c r="AG29" s="29"/>
      <c r="AH29" s="29"/>
      <c r="AI29" s="29"/>
      <c r="AK29" s="29"/>
      <c r="AL29" s="29"/>
      <c r="AM29" s="29"/>
      <c r="AN29" s="29"/>
      <c r="AO29" s="29"/>
      <c r="AP29" s="29"/>
      <c r="AQ29" s="29"/>
      <c r="AR29" s="29"/>
      <c r="AS29" s="29"/>
    </row>
    <row r="30" spans="2:45" ht="14.65" customHeight="1">
      <c r="B30" s="50" t="s">
        <v>982</v>
      </c>
      <c r="C30" s="48"/>
      <c r="D30" s="48"/>
      <c r="E30" s="122">
        <f>SUM(E31:E32)</f>
        <v>5.7519999999999998</v>
      </c>
      <c r="F30" s="122">
        <f t="shared" ref="F30:K30" si="22">SUM(F31:F32)</f>
        <v>4.1230000000000002</v>
      </c>
      <c r="G30" s="122">
        <f t="shared" si="22"/>
        <v>2.4430000000000001</v>
      </c>
      <c r="H30" s="122">
        <f t="shared" si="22"/>
        <v>0.80400000000000005</v>
      </c>
      <c r="I30" s="122">
        <f t="shared" si="22"/>
        <v>0.26300000000000001</v>
      </c>
      <c r="J30" s="122">
        <f t="shared" si="22"/>
        <v>0.309</v>
      </c>
      <c r="K30" s="122">
        <f t="shared" si="22"/>
        <v>0.32499999999999996</v>
      </c>
      <c r="L30" s="122">
        <f>SUM(L31:L32)</f>
        <v>0.313</v>
      </c>
      <c r="M30" s="122">
        <f>SUM(M31:M32)</f>
        <v>0.24199999999999999</v>
      </c>
      <c r="N30" s="122">
        <f>SUM(N31:N32)</f>
        <v>0.27</v>
      </c>
      <c r="P30" s="122">
        <f t="shared" ref="P30" si="23">SUM(P31:P32)</f>
        <v>0.80400000000000005</v>
      </c>
      <c r="Q30" s="122">
        <f t="shared" ref="Q30:R30" si="24">SUM(Q31:Q32)</f>
        <v>0.313</v>
      </c>
      <c r="R30" s="122">
        <f t="shared" si="24"/>
        <v>0.24199999999999999</v>
      </c>
    </row>
    <row r="31" spans="2:45" ht="14.65" customHeight="1">
      <c r="B31" s="30" t="s">
        <v>300</v>
      </c>
      <c r="E31" s="29">
        <v>5.4550000000000001</v>
      </c>
      <c r="F31" s="29">
        <v>3.831</v>
      </c>
      <c r="G31" s="29">
        <v>2.194</v>
      </c>
      <c r="H31" s="29">
        <v>0.54900000000000004</v>
      </c>
      <c r="I31" s="29">
        <v>0</v>
      </c>
      <c r="J31" s="29">
        <v>0</v>
      </c>
      <c r="K31" s="29">
        <v>0</v>
      </c>
      <c r="L31" s="29">
        <v>0</v>
      </c>
      <c r="M31" s="29">
        <v>0</v>
      </c>
      <c r="N31" s="29">
        <v>0</v>
      </c>
      <c r="O31" s="29"/>
      <c r="P31" s="29">
        <f>H31</f>
        <v>0.54900000000000004</v>
      </c>
      <c r="Q31" s="29">
        <f>L31</f>
        <v>0</v>
      </c>
      <c r="R31" s="29">
        <f>M31</f>
        <v>0</v>
      </c>
      <c r="S31" s="29"/>
      <c r="T31" s="29"/>
      <c r="U31" s="29"/>
      <c r="V31" s="29"/>
      <c r="W31" s="29"/>
      <c r="X31" s="29"/>
      <c r="Y31" s="29"/>
      <c r="Z31" s="29"/>
      <c r="AA31" s="29"/>
      <c r="AB31" s="29"/>
      <c r="AC31" s="29"/>
      <c r="AD31" s="29"/>
      <c r="AE31" s="29"/>
      <c r="AF31" s="29"/>
      <c r="AG31" s="29"/>
      <c r="AH31" s="29"/>
      <c r="AI31" s="29"/>
      <c r="AK31" s="29"/>
      <c r="AL31" s="29"/>
      <c r="AM31" s="29"/>
      <c r="AN31" s="29"/>
      <c r="AO31" s="29"/>
      <c r="AP31" s="29"/>
      <c r="AQ31" s="29"/>
      <c r="AR31" s="29"/>
      <c r="AS31" s="29"/>
    </row>
    <row r="32" spans="2:45" ht="14.65" customHeight="1">
      <c r="B32" s="30" t="s">
        <v>291</v>
      </c>
      <c r="E32" s="29">
        <v>0.29699999999999999</v>
      </c>
      <c r="F32" s="29">
        <v>0.29199999999999998</v>
      </c>
      <c r="G32" s="29">
        <v>0.249</v>
      </c>
      <c r="H32" s="29">
        <v>0.255</v>
      </c>
      <c r="I32" s="29">
        <v>0.26300000000000001</v>
      </c>
      <c r="J32" s="29">
        <v>0.309</v>
      </c>
      <c r="K32" s="29">
        <v>0.32499999999999996</v>
      </c>
      <c r="L32" s="29">
        <v>0.313</v>
      </c>
      <c r="M32" s="29">
        <v>0.24199999999999999</v>
      </c>
      <c r="N32" s="29">
        <v>0.27</v>
      </c>
      <c r="O32" s="29"/>
      <c r="P32" s="29">
        <f>H32</f>
        <v>0.255</v>
      </c>
      <c r="Q32" s="29">
        <f>L32</f>
        <v>0.313</v>
      </c>
      <c r="R32" s="29">
        <f>M32</f>
        <v>0.24199999999999999</v>
      </c>
      <c r="S32" s="29"/>
      <c r="T32" s="29"/>
      <c r="U32" s="29"/>
      <c r="V32" s="29"/>
      <c r="W32" s="29"/>
      <c r="X32" s="29"/>
      <c r="Y32" s="29"/>
      <c r="Z32" s="29"/>
      <c r="AA32" s="29"/>
      <c r="AB32" s="29"/>
      <c r="AC32" s="29"/>
      <c r="AD32" s="29"/>
      <c r="AE32" s="29"/>
      <c r="AF32" s="29"/>
      <c r="AG32" s="29"/>
      <c r="AH32" s="29"/>
      <c r="AI32" s="29"/>
      <c r="AK32" s="29"/>
      <c r="AL32" s="29"/>
      <c r="AM32" s="29"/>
      <c r="AN32" s="29"/>
      <c r="AO32" s="29"/>
      <c r="AP32" s="29"/>
      <c r="AQ32" s="29"/>
      <c r="AR32" s="29"/>
      <c r="AS32" s="29"/>
    </row>
    <row r="33" spans="2:45" ht="14.65" customHeight="1">
      <c r="B33" s="36" t="s">
        <v>987</v>
      </c>
      <c r="C33" s="37"/>
      <c r="D33" s="37"/>
      <c r="E33" s="38">
        <f>SUM(E25,E30)</f>
        <v>22.029</v>
      </c>
      <c r="F33" s="38">
        <f t="shared" ref="F33:Q33" si="25">SUM(F25,F30)</f>
        <v>13.04</v>
      </c>
      <c r="G33" s="38">
        <f t="shared" si="25"/>
        <v>11.213999999999999</v>
      </c>
      <c r="H33" s="38">
        <f t="shared" si="25"/>
        <v>16.873999999999999</v>
      </c>
      <c r="I33" s="38">
        <f t="shared" si="25"/>
        <v>7.2750000000000004</v>
      </c>
      <c r="J33" s="38">
        <f t="shared" si="25"/>
        <v>14.026</v>
      </c>
      <c r="K33" s="38">
        <f t="shared" si="25"/>
        <v>7.0270000000000001</v>
      </c>
      <c r="L33" s="38">
        <f>SUM(L25,L30)</f>
        <v>11.411</v>
      </c>
      <c r="M33" s="38">
        <f>SUM(M25,M30)</f>
        <v>10.103000000000002</v>
      </c>
      <c r="N33" s="38">
        <f>SUM(N25,N30)</f>
        <v>2.0010000000000003</v>
      </c>
      <c r="P33" s="38">
        <f t="shared" si="25"/>
        <v>16.873999999999999</v>
      </c>
      <c r="Q33" s="38">
        <f t="shared" si="25"/>
        <v>11.411</v>
      </c>
      <c r="R33" s="38">
        <f t="shared" ref="R33" si="26">SUM(R25,R30)</f>
        <v>10.103000000000002</v>
      </c>
    </row>
    <row r="34" spans="2:45" ht="14.65" customHeight="1">
      <c r="E34" s="51"/>
      <c r="F34" s="51"/>
      <c r="G34" s="51"/>
      <c r="H34" s="51"/>
      <c r="I34" s="51"/>
      <c r="J34" s="51"/>
      <c r="K34" s="51"/>
      <c r="L34" s="51"/>
      <c r="M34" s="51"/>
      <c r="N34" s="51"/>
    </row>
    <row r="35" spans="2:45" ht="14.65" customHeight="1">
      <c r="B35" s="36" t="s">
        <v>986</v>
      </c>
      <c r="C35" s="37"/>
      <c r="D35" s="37"/>
      <c r="E35" s="38">
        <f>SUM(E36:E38)</f>
        <v>105.96299999999999</v>
      </c>
      <c r="F35" s="38">
        <f t="shared" ref="F35:K35" si="27">SUM(F36:F38)</f>
        <v>116.07499999999999</v>
      </c>
      <c r="G35" s="38">
        <f t="shared" si="27"/>
        <v>122.291</v>
      </c>
      <c r="H35" s="38">
        <f t="shared" si="27"/>
        <v>89.248999999999995</v>
      </c>
      <c r="I35" s="38">
        <f t="shared" si="27"/>
        <v>96.46</v>
      </c>
      <c r="J35" s="38">
        <f t="shared" si="27"/>
        <v>95.501999999999995</v>
      </c>
      <c r="K35" s="38">
        <f t="shared" si="27"/>
        <v>103.136</v>
      </c>
      <c r="L35" s="38">
        <f>SUM(L36:L38)</f>
        <v>103.059</v>
      </c>
      <c r="M35" s="38">
        <f>SUM(M36:M38)</f>
        <v>107.741</v>
      </c>
      <c r="N35" s="38">
        <f>SUM(N36:N38)</f>
        <v>98.035999999999987</v>
      </c>
      <c r="P35" s="38">
        <f t="shared" ref="P35" si="28">SUM(P36:P38)</f>
        <v>89.248999999999995</v>
      </c>
      <c r="Q35" s="38">
        <f t="shared" ref="Q35:R35" si="29">SUM(Q36:Q38)</f>
        <v>103.059</v>
      </c>
      <c r="R35" s="38">
        <f t="shared" si="29"/>
        <v>107.741</v>
      </c>
    </row>
    <row r="36" spans="2:45" ht="14.65" customHeight="1">
      <c r="B36" s="30" t="s">
        <v>306</v>
      </c>
      <c r="E36" s="29">
        <v>41.36</v>
      </c>
      <c r="F36" s="29">
        <v>41.36</v>
      </c>
      <c r="G36" s="29">
        <v>41.36</v>
      </c>
      <c r="H36" s="29">
        <v>41.36</v>
      </c>
      <c r="I36" s="29">
        <v>41.36</v>
      </c>
      <c r="J36" s="29">
        <v>41.36</v>
      </c>
      <c r="K36" s="29">
        <v>41.36</v>
      </c>
      <c r="L36" s="29">
        <v>41.36</v>
      </c>
      <c r="M36" s="29">
        <v>41.36</v>
      </c>
      <c r="N36" s="29">
        <v>41.36</v>
      </c>
      <c r="O36" s="29"/>
      <c r="P36" s="29">
        <f>H36</f>
        <v>41.36</v>
      </c>
      <c r="Q36" s="29">
        <f t="shared" ref="Q36:R38" si="30">L36</f>
        <v>41.36</v>
      </c>
      <c r="R36" s="29">
        <f t="shared" si="30"/>
        <v>41.36</v>
      </c>
      <c r="S36" s="29"/>
      <c r="T36" s="29"/>
      <c r="U36" s="29"/>
      <c r="V36" s="29"/>
      <c r="W36" s="29"/>
      <c r="X36" s="29"/>
      <c r="Y36" s="29"/>
      <c r="Z36" s="29"/>
      <c r="AA36" s="29"/>
      <c r="AB36" s="29"/>
      <c r="AC36" s="29"/>
      <c r="AD36" s="29"/>
      <c r="AE36" s="29"/>
      <c r="AF36" s="29"/>
      <c r="AG36" s="29"/>
      <c r="AH36" s="29"/>
      <c r="AI36" s="29"/>
      <c r="AK36" s="29"/>
      <c r="AL36" s="29"/>
      <c r="AM36" s="29"/>
      <c r="AN36" s="29"/>
      <c r="AO36" s="29"/>
      <c r="AP36" s="29"/>
      <c r="AQ36" s="29"/>
      <c r="AR36" s="29"/>
      <c r="AS36" s="29"/>
    </row>
    <row r="37" spans="2:45" ht="14.65" customHeight="1">
      <c r="B37" s="30" t="s">
        <v>983</v>
      </c>
      <c r="E37" s="29">
        <v>54.034999999999997</v>
      </c>
      <c r="F37" s="29">
        <v>54.034999999999997</v>
      </c>
      <c r="G37" s="29">
        <v>54.034999999999997</v>
      </c>
      <c r="H37" s="29">
        <v>47.889000000000003</v>
      </c>
      <c r="I37" s="29">
        <v>47.889000000000003</v>
      </c>
      <c r="J37" s="29">
        <v>40.091000000000001</v>
      </c>
      <c r="K37" s="29">
        <v>40.012</v>
      </c>
      <c r="L37" s="29">
        <v>61.698999999999998</v>
      </c>
      <c r="M37" s="29">
        <v>61.698999999999998</v>
      </c>
      <c r="N37" s="29">
        <v>49.006999999999998</v>
      </c>
      <c r="O37" s="29"/>
      <c r="P37" s="29">
        <f>H37</f>
        <v>47.889000000000003</v>
      </c>
      <c r="Q37" s="29">
        <f t="shared" si="30"/>
        <v>61.698999999999998</v>
      </c>
      <c r="R37" s="29">
        <f t="shared" si="30"/>
        <v>61.698999999999998</v>
      </c>
      <c r="S37" s="29"/>
      <c r="T37" s="29"/>
      <c r="U37" s="29"/>
      <c r="V37" s="29"/>
      <c r="W37" s="29"/>
      <c r="X37" s="29"/>
      <c r="Y37" s="29"/>
      <c r="Z37" s="29"/>
      <c r="AA37" s="29"/>
      <c r="AB37" s="29"/>
      <c r="AC37" s="29"/>
      <c r="AD37" s="29"/>
      <c r="AE37" s="29"/>
      <c r="AF37" s="29"/>
      <c r="AG37" s="29"/>
      <c r="AH37" s="29"/>
      <c r="AI37" s="29"/>
      <c r="AK37" s="29"/>
      <c r="AL37" s="29"/>
      <c r="AM37" s="29"/>
      <c r="AN37" s="29"/>
      <c r="AO37" s="29"/>
      <c r="AP37" s="29"/>
      <c r="AQ37" s="29"/>
      <c r="AR37" s="29"/>
      <c r="AS37" s="29"/>
    </row>
    <row r="38" spans="2:45" ht="14.65" customHeight="1">
      <c r="B38" s="31" t="s">
        <v>984</v>
      </c>
      <c r="C38" s="32"/>
      <c r="D38" s="32"/>
      <c r="E38" s="126">
        <v>10.568</v>
      </c>
      <c r="F38" s="126">
        <v>20.68</v>
      </c>
      <c r="G38" s="126">
        <v>26.896000000000001</v>
      </c>
      <c r="H38" s="126">
        <v>0</v>
      </c>
      <c r="I38" s="126">
        <v>7.2110000000000003</v>
      </c>
      <c r="J38" s="126">
        <v>14.051</v>
      </c>
      <c r="K38" s="126">
        <v>21.763999999999999</v>
      </c>
      <c r="L38" s="126">
        <v>0</v>
      </c>
      <c r="M38" s="126">
        <v>4.6820000000000004</v>
      </c>
      <c r="N38" s="126">
        <v>7.6689999999999996</v>
      </c>
      <c r="O38" s="29"/>
      <c r="P38" s="126">
        <f>H38</f>
        <v>0</v>
      </c>
      <c r="Q38" s="126">
        <f t="shared" si="30"/>
        <v>0</v>
      </c>
      <c r="R38" s="126">
        <f t="shared" si="30"/>
        <v>4.6820000000000004</v>
      </c>
      <c r="S38" s="29"/>
      <c r="T38" s="29"/>
      <c r="U38" s="29"/>
      <c r="V38" s="29"/>
      <c r="W38" s="29"/>
      <c r="X38" s="29"/>
      <c r="Y38" s="29"/>
      <c r="Z38" s="29"/>
      <c r="AA38" s="29"/>
      <c r="AB38" s="29"/>
      <c r="AC38" s="29"/>
      <c r="AD38" s="29"/>
      <c r="AE38" s="29"/>
      <c r="AF38" s="29"/>
      <c r="AG38" s="29"/>
      <c r="AH38" s="29"/>
      <c r="AI38" s="29"/>
      <c r="AK38" s="29"/>
      <c r="AL38" s="29"/>
      <c r="AM38" s="29"/>
      <c r="AN38" s="29"/>
      <c r="AO38" s="29"/>
      <c r="AP38" s="29"/>
      <c r="AQ38" s="29"/>
      <c r="AR38" s="29"/>
      <c r="AS38" s="29"/>
    </row>
    <row r="39" spans="2:45" ht="14.65" customHeight="1">
      <c r="E39" s="51"/>
      <c r="F39" s="51"/>
      <c r="G39" s="51"/>
      <c r="H39" s="51"/>
      <c r="I39" s="51"/>
      <c r="J39" s="51"/>
      <c r="K39" s="51"/>
      <c r="L39" s="51"/>
      <c r="M39" s="51"/>
      <c r="N39" s="51"/>
    </row>
    <row r="40" spans="2:45" ht="14.65" customHeight="1">
      <c r="B40" s="11" t="s">
        <v>985</v>
      </c>
      <c r="C40" s="12"/>
      <c r="D40" s="12"/>
      <c r="E40" s="25">
        <f>SUM(E33,E35)</f>
        <v>127.99199999999999</v>
      </c>
      <c r="F40" s="25">
        <f t="shared" ref="F40:Q40" si="31">SUM(F33,F35)</f>
        <v>129.11499999999998</v>
      </c>
      <c r="G40" s="25">
        <f t="shared" si="31"/>
        <v>133.505</v>
      </c>
      <c r="H40" s="25">
        <f t="shared" si="31"/>
        <v>106.12299999999999</v>
      </c>
      <c r="I40" s="25">
        <f t="shared" si="31"/>
        <v>103.735</v>
      </c>
      <c r="J40" s="212">
        <f t="shared" si="31"/>
        <v>109.52799999999999</v>
      </c>
      <c r="K40" s="25">
        <f t="shared" si="31"/>
        <v>110.163</v>
      </c>
      <c r="L40" s="25">
        <f t="shared" si="31"/>
        <v>114.47</v>
      </c>
      <c r="M40" s="25">
        <f t="shared" ref="M40:N40" si="32">SUM(M33,M35)</f>
        <v>117.84399999999999</v>
      </c>
      <c r="N40" s="25">
        <f t="shared" si="32"/>
        <v>100.03699999999999</v>
      </c>
      <c r="P40" s="25">
        <f t="shared" si="31"/>
        <v>106.12299999999999</v>
      </c>
      <c r="Q40" s="25">
        <f t="shared" si="31"/>
        <v>114.47</v>
      </c>
      <c r="R40" s="25">
        <f t="shared" ref="R40" si="33">SUM(R33,R35)</f>
        <v>117.84399999999999</v>
      </c>
    </row>
    <row r="41" spans="2:45" ht="14.65" customHeight="1">
      <c r="E41" s="51"/>
      <c r="F41" s="51"/>
      <c r="G41" s="51"/>
      <c r="H41" s="51"/>
      <c r="I41" s="51"/>
      <c r="J41" s="51"/>
      <c r="K41" s="51"/>
      <c r="L41" s="51"/>
      <c r="M41" s="51"/>
      <c r="N41" s="51"/>
      <c r="P41" s="51"/>
      <c r="Q41" s="51"/>
      <c r="R41" s="51"/>
    </row>
    <row r="42" spans="2:45" ht="14.65" customHeight="1">
      <c r="E42" s="51"/>
      <c r="F42" s="51"/>
      <c r="G42" s="51"/>
      <c r="H42" s="51"/>
      <c r="I42" s="51"/>
      <c r="J42" s="51"/>
      <c r="K42" s="51"/>
      <c r="L42" s="51"/>
      <c r="M42" s="51"/>
      <c r="N42" s="51"/>
      <c r="P42" s="51"/>
      <c r="Q42" s="51"/>
      <c r="R42" s="51"/>
    </row>
    <row r="43" spans="2:45" ht="14.65" customHeight="1">
      <c r="B43" s="5" t="s">
        <v>996</v>
      </c>
      <c r="C43" s="6"/>
      <c r="D43" s="6"/>
      <c r="E43" s="7" t="str">
        <f>MONTH(E$6)/3&amp;"Q"&amp;E$7</f>
        <v>1Q2023</v>
      </c>
      <c r="F43" s="7" t="str">
        <f>MONTH(F$6)/3&amp;"Q"&amp;F$7</f>
        <v>2Q2023</v>
      </c>
      <c r="G43" s="7" t="str">
        <f>MONTH(G$6)/3&amp;"Q"&amp;G$7</f>
        <v>3Q2023</v>
      </c>
      <c r="H43" s="7" t="str">
        <f>MONTH(H$6)/3&amp;"Q"&amp;H$7</f>
        <v>4Q2023</v>
      </c>
      <c r="I43" s="7" t="str">
        <f t="shared" ref="I43:N43" si="34">MONTH(I$6)/3&amp;"Q"&amp;I$7</f>
        <v>1Q2024</v>
      </c>
      <c r="J43" s="7" t="str">
        <f t="shared" si="34"/>
        <v>2Q2024</v>
      </c>
      <c r="K43" s="7" t="str">
        <f t="shared" si="34"/>
        <v>3Q2024</v>
      </c>
      <c r="L43" s="7" t="str">
        <f t="shared" si="34"/>
        <v>4Q2024</v>
      </c>
      <c r="M43" s="7" t="str">
        <f t="shared" si="34"/>
        <v>1Q2025</v>
      </c>
      <c r="N43" s="7" t="str">
        <f t="shared" si="34"/>
        <v>2Q2025</v>
      </c>
      <c r="P43" s="6">
        <f>P8</f>
        <v>2023</v>
      </c>
      <c r="Q43" s="6">
        <f>P43+1</f>
        <v>2024</v>
      </c>
      <c r="R43" s="6">
        <f>Q43+1</f>
        <v>2025</v>
      </c>
    </row>
    <row r="44" spans="2:45" ht="14.65" customHeight="1">
      <c r="B44" s="50" t="s">
        <v>8</v>
      </c>
      <c r="C44" s="48"/>
      <c r="D44" s="48"/>
      <c r="E44" s="122">
        <v>13.563000000000001</v>
      </c>
      <c r="F44" s="122">
        <v>13.37</v>
      </c>
      <c r="G44" s="122">
        <v>9.296999999999997</v>
      </c>
      <c r="H44" s="122">
        <v>9.3940000000000055</v>
      </c>
      <c r="I44" s="122">
        <v>10.044</v>
      </c>
      <c r="J44" s="122">
        <v>9.3290000000000006</v>
      </c>
      <c r="K44" s="122">
        <v>12.865999999999996</v>
      </c>
      <c r="L44" s="122">
        <v>12.643000000000001</v>
      </c>
      <c r="M44" s="122">
        <v>6.9619999999999997</v>
      </c>
      <c r="N44" s="122">
        <v>5.9420000000000002</v>
      </c>
      <c r="P44" s="122">
        <f t="shared" ref="P44:R61" si="35">SUMIF($7:$7,P$9,44:44)</f>
        <v>45.624000000000002</v>
      </c>
      <c r="Q44" s="122">
        <f t="shared" si="35"/>
        <v>44.881999999999998</v>
      </c>
      <c r="R44" s="122">
        <f t="shared" si="35"/>
        <v>12.904</v>
      </c>
    </row>
    <row r="45" spans="2:45" ht="14.65" customHeight="1">
      <c r="B45" s="50" t="s">
        <v>228</v>
      </c>
      <c r="C45" s="48"/>
      <c r="D45" s="48"/>
      <c r="E45" s="226">
        <v>-0.34399999999999997</v>
      </c>
      <c r="F45" s="122">
        <v>-0.378</v>
      </c>
      <c r="G45" s="122">
        <v>-0.11799999999999999</v>
      </c>
      <c r="H45" s="122">
        <v>-7.0000000000000001E-3</v>
      </c>
      <c r="I45" s="122">
        <v>-0.23899999999999999</v>
      </c>
      <c r="J45" s="122">
        <v>-2.8000000000000025E-2</v>
      </c>
      <c r="K45" s="122">
        <v>-1.718</v>
      </c>
      <c r="L45" s="122">
        <v>-1.681</v>
      </c>
      <c r="M45" s="226">
        <v>-0.14699999999999999</v>
      </c>
      <c r="N45" s="226">
        <v>-0.14299999999999999</v>
      </c>
      <c r="P45" s="122">
        <f t="shared" si="35"/>
        <v>-0.84699999999999998</v>
      </c>
      <c r="Q45" s="122">
        <f t="shared" si="35"/>
        <v>-3.6659999999999999</v>
      </c>
      <c r="R45" s="122">
        <f t="shared" si="35"/>
        <v>-0.28999999999999998</v>
      </c>
    </row>
    <row r="46" spans="2:45" ht="14.65" customHeight="1">
      <c r="B46" s="36" t="s">
        <v>230</v>
      </c>
      <c r="C46" s="37"/>
      <c r="D46" s="37"/>
      <c r="E46" s="38">
        <f>SUM(E44:E45)</f>
        <v>13.219000000000001</v>
      </c>
      <c r="F46" s="38">
        <f t="shared" ref="F46:K46" si="36">SUM(F44:F45)</f>
        <v>12.991999999999999</v>
      </c>
      <c r="G46" s="38">
        <f t="shared" si="36"/>
        <v>9.1789999999999967</v>
      </c>
      <c r="H46" s="38">
        <f t="shared" si="36"/>
        <v>9.3870000000000058</v>
      </c>
      <c r="I46" s="38">
        <f t="shared" si="36"/>
        <v>9.8049999999999997</v>
      </c>
      <c r="J46" s="38">
        <f t="shared" si="36"/>
        <v>9.3010000000000002</v>
      </c>
      <c r="K46" s="38">
        <f t="shared" si="36"/>
        <v>11.147999999999996</v>
      </c>
      <c r="L46" s="38">
        <f>SUM(L44:L45)</f>
        <v>10.962</v>
      </c>
      <c r="M46" s="38">
        <f>SUM(M44:M45)</f>
        <v>6.8149999999999995</v>
      </c>
      <c r="N46" s="38">
        <f>SUM(N44:N45)</f>
        <v>5.7990000000000004</v>
      </c>
      <c r="P46" s="38">
        <f t="shared" si="35"/>
        <v>44.777000000000001</v>
      </c>
      <c r="Q46" s="38">
        <f t="shared" si="35"/>
        <v>41.215999999999994</v>
      </c>
      <c r="R46" s="38">
        <f t="shared" si="35"/>
        <v>12.614000000000001</v>
      </c>
    </row>
    <row r="47" spans="2:45" ht="14.65" customHeight="1">
      <c r="B47" s="50" t="s">
        <v>760</v>
      </c>
      <c r="C47" s="48"/>
      <c r="D47" s="48"/>
      <c r="E47" s="226">
        <f>SUM(E48:E49)</f>
        <v>-0.96</v>
      </c>
      <c r="F47" s="122">
        <f t="shared" ref="F47:K47" si="37">SUM(F48:F49)</f>
        <v>-1.34</v>
      </c>
      <c r="G47" s="122">
        <f t="shared" si="37"/>
        <v>-1.623</v>
      </c>
      <c r="H47" s="122">
        <f t="shared" si="37"/>
        <v>-2.0430000000000001</v>
      </c>
      <c r="I47" s="122">
        <f t="shared" si="37"/>
        <v>-1.1379999999999999</v>
      </c>
      <c r="J47" s="122">
        <f t="shared" si="37"/>
        <v>-0.89700000000000002</v>
      </c>
      <c r="K47" s="122">
        <f t="shared" si="37"/>
        <v>-1.9279999999999999</v>
      </c>
      <c r="L47" s="122">
        <f>SUM(L48:L49)</f>
        <v>-1.2490000000000003</v>
      </c>
      <c r="M47" s="226">
        <f>SUM(M48:M49)</f>
        <v>-0.98699999999999999</v>
      </c>
      <c r="N47" s="226">
        <f>SUM(N48:N49)</f>
        <v>-1.03</v>
      </c>
      <c r="P47" s="122">
        <f t="shared" si="35"/>
        <v>-5.9660000000000002</v>
      </c>
      <c r="Q47" s="122">
        <f t="shared" si="35"/>
        <v>-5.2120000000000006</v>
      </c>
      <c r="R47" s="122">
        <f t="shared" si="35"/>
        <v>-2.0169999999999999</v>
      </c>
    </row>
    <row r="48" spans="2:45" ht="14.65" customHeight="1">
      <c r="B48" s="30" t="s">
        <v>231</v>
      </c>
      <c r="E48" s="29">
        <v>-0.54100000000000004</v>
      </c>
      <c r="F48" s="29">
        <v>-0.88200000000000001</v>
      </c>
      <c r="G48" s="29">
        <v>-1.444</v>
      </c>
      <c r="H48" s="29">
        <v>-1.2789999999999999</v>
      </c>
      <c r="I48" s="29">
        <v>-0.66700000000000004</v>
      </c>
      <c r="J48" s="29">
        <v>-0.56299999999999994</v>
      </c>
      <c r="K48" s="29">
        <v>-1.5739999999999998</v>
      </c>
      <c r="L48" s="29">
        <v>-0.90000000000000036</v>
      </c>
      <c r="M48" s="41">
        <v>-0.63700000000000001</v>
      </c>
      <c r="N48" s="41">
        <v>-0.66600000000000004</v>
      </c>
      <c r="O48" s="29"/>
      <c r="P48" s="29">
        <f t="shared" si="35"/>
        <v>-4.1459999999999999</v>
      </c>
      <c r="Q48" s="29">
        <f t="shared" si="35"/>
        <v>-3.7040000000000002</v>
      </c>
      <c r="R48" s="29">
        <f t="shared" si="35"/>
        <v>-1.3029999999999999</v>
      </c>
      <c r="S48" s="29"/>
      <c r="T48" s="29"/>
      <c r="U48" s="29"/>
      <c r="V48" s="29"/>
      <c r="W48" s="29"/>
      <c r="X48" s="29"/>
      <c r="Y48" s="29"/>
      <c r="Z48" s="29"/>
      <c r="AA48" s="29"/>
      <c r="AB48" s="29"/>
      <c r="AC48" s="29"/>
      <c r="AD48" s="29"/>
      <c r="AE48" s="29"/>
      <c r="AF48" s="29"/>
      <c r="AG48" s="29"/>
      <c r="AH48" s="29"/>
      <c r="AI48" s="29"/>
      <c r="AK48" s="29"/>
      <c r="AL48" s="29"/>
      <c r="AM48" s="29"/>
      <c r="AN48" s="29"/>
      <c r="AO48" s="29"/>
      <c r="AP48" s="29"/>
      <c r="AQ48" s="29"/>
      <c r="AR48" s="29"/>
      <c r="AS48" s="29"/>
    </row>
    <row r="49" spans="2:45" ht="14.65" customHeight="1">
      <c r="B49" s="30" t="s">
        <v>232</v>
      </c>
      <c r="E49" s="29">
        <v>-0.41899999999999998</v>
      </c>
      <c r="F49" s="29">
        <v>-0.45800000000000002</v>
      </c>
      <c r="G49" s="29">
        <v>-0.17900000000000005</v>
      </c>
      <c r="H49" s="29">
        <v>-0.76400000000000001</v>
      </c>
      <c r="I49" s="29">
        <v>-0.47099999999999997</v>
      </c>
      <c r="J49" s="29">
        <v>-0.33400000000000007</v>
      </c>
      <c r="K49" s="29">
        <v>-0.35399999999999998</v>
      </c>
      <c r="L49" s="29">
        <v>-0.34899999999999998</v>
      </c>
      <c r="M49" s="41">
        <v>-0.35</v>
      </c>
      <c r="N49" s="41">
        <v>-0.36399999999999999</v>
      </c>
      <c r="O49" s="29"/>
      <c r="P49" s="29">
        <f t="shared" si="35"/>
        <v>-1.82</v>
      </c>
      <c r="Q49" s="29">
        <f t="shared" si="35"/>
        <v>-1.508</v>
      </c>
      <c r="R49" s="29">
        <f t="shared" si="35"/>
        <v>-0.71399999999999997</v>
      </c>
      <c r="S49" s="29"/>
      <c r="T49" s="29"/>
      <c r="U49" s="29"/>
      <c r="V49" s="29"/>
      <c r="W49" s="29"/>
      <c r="X49" s="29"/>
      <c r="Y49" s="29"/>
      <c r="Z49" s="29"/>
      <c r="AA49" s="29"/>
      <c r="AB49" s="29"/>
      <c r="AC49" s="29"/>
      <c r="AD49" s="29"/>
      <c r="AE49" s="29"/>
      <c r="AF49" s="29"/>
      <c r="AG49" s="29"/>
      <c r="AH49" s="29"/>
      <c r="AI49" s="29"/>
      <c r="AK49" s="29"/>
      <c r="AL49" s="29"/>
      <c r="AM49" s="29"/>
      <c r="AN49" s="29"/>
      <c r="AO49" s="29"/>
      <c r="AP49" s="29"/>
      <c r="AQ49" s="29"/>
      <c r="AR49" s="29"/>
      <c r="AS49" s="29"/>
    </row>
    <row r="50" spans="2:45" ht="14.65" customHeight="1">
      <c r="B50" s="50" t="s">
        <v>761</v>
      </c>
      <c r="C50" s="48"/>
      <c r="D50" s="48"/>
      <c r="E50" s="226">
        <v>-0.19</v>
      </c>
      <c r="F50" s="122">
        <v>-0.35400000000000004</v>
      </c>
      <c r="G50" s="122">
        <v>-0.42499999999999993</v>
      </c>
      <c r="H50" s="122">
        <v>-0.64500000000000013</v>
      </c>
      <c r="I50" s="122">
        <v>-0.191</v>
      </c>
      <c r="J50" s="122">
        <v>-0.245</v>
      </c>
      <c r="K50" s="122">
        <v>-0.184</v>
      </c>
      <c r="L50" s="122">
        <v>-1.319</v>
      </c>
      <c r="M50" s="226">
        <v>-0.25900000000000001</v>
      </c>
      <c r="N50" s="226">
        <v>-0.40899999999999997</v>
      </c>
      <c r="P50" s="122">
        <f t="shared" si="35"/>
        <v>-1.6140000000000001</v>
      </c>
      <c r="Q50" s="122">
        <f t="shared" si="35"/>
        <v>-1.9390000000000001</v>
      </c>
      <c r="R50" s="122">
        <f t="shared" si="35"/>
        <v>-0.66799999999999993</v>
      </c>
    </row>
    <row r="51" spans="2:45" ht="14.65" customHeight="1">
      <c r="B51" s="50" t="s">
        <v>233</v>
      </c>
      <c r="C51" s="48"/>
      <c r="D51" s="48"/>
      <c r="E51" s="122">
        <v>0</v>
      </c>
      <c r="F51" s="122">
        <v>0</v>
      </c>
      <c r="G51" s="122">
        <v>0</v>
      </c>
      <c r="H51" s="122">
        <v>0</v>
      </c>
      <c r="I51" s="122">
        <v>0</v>
      </c>
      <c r="J51" s="122">
        <v>0</v>
      </c>
      <c r="K51" s="122">
        <v>0</v>
      </c>
      <c r="L51" s="122">
        <v>0</v>
      </c>
      <c r="M51" s="122">
        <v>0</v>
      </c>
      <c r="N51" s="122">
        <v>-0.315</v>
      </c>
      <c r="P51" s="122">
        <f t="shared" si="35"/>
        <v>0</v>
      </c>
      <c r="Q51" s="122">
        <f t="shared" si="35"/>
        <v>0</v>
      </c>
      <c r="R51" s="122">
        <f t="shared" si="35"/>
        <v>-0.315</v>
      </c>
    </row>
    <row r="52" spans="2:45" ht="14.65" customHeight="1">
      <c r="B52" s="50" t="s">
        <v>234</v>
      </c>
      <c r="C52" s="48"/>
      <c r="D52" s="48"/>
      <c r="E52" s="122">
        <v>0</v>
      </c>
      <c r="F52" s="122">
        <v>0</v>
      </c>
      <c r="G52" s="122">
        <v>0</v>
      </c>
      <c r="H52" s="122">
        <v>0</v>
      </c>
      <c r="I52" s="122">
        <v>0</v>
      </c>
      <c r="J52" s="122">
        <v>0</v>
      </c>
      <c r="K52" s="122">
        <v>0</v>
      </c>
      <c r="L52" s="122">
        <v>0</v>
      </c>
      <c r="M52" s="122">
        <v>0</v>
      </c>
      <c r="N52" s="122">
        <v>0</v>
      </c>
      <c r="P52" s="122">
        <f t="shared" si="35"/>
        <v>0</v>
      </c>
      <c r="Q52" s="122">
        <f t="shared" si="35"/>
        <v>0</v>
      </c>
      <c r="R52" s="122">
        <f t="shared" si="35"/>
        <v>0</v>
      </c>
    </row>
    <row r="53" spans="2:45" ht="14.65" customHeight="1">
      <c r="B53" s="36" t="s">
        <v>235</v>
      </c>
      <c r="C53" s="37"/>
      <c r="D53" s="37"/>
      <c r="E53" s="38">
        <f t="shared" ref="E53:K53" si="38">SUM(E46,E47,E50:E52)</f>
        <v>12.069000000000001</v>
      </c>
      <c r="F53" s="38">
        <f t="shared" si="38"/>
        <v>11.298</v>
      </c>
      <c r="G53" s="38">
        <f t="shared" si="38"/>
        <v>7.1309999999999967</v>
      </c>
      <c r="H53" s="38">
        <f t="shared" si="38"/>
        <v>6.6990000000000052</v>
      </c>
      <c r="I53" s="38">
        <f t="shared" si="38"/>
        <v>8.4759999999999991</v>
      </c>
      <c r="J53" s="38">
        <f t="shared" si="38"/>
        <v>8.1590000000000007</v>
      </c>
      <c r="K53" s="38">
        <f t="shared" si="38"/>
        <v>9.035999999999996</v>
      </c>
      <c r="L53" s="38">
        <f>SUM(L46,L47,L50:L52)</f>
        <v>8.3939999999999984</v>
      </c>
      <c r="M53" s="225">
        <f>SUM(M46,M47,M50:M52)</f>
        <v>5.5689999999999991</v>
      </c>
      <c r="N53" s="225">
        <f>SUM(N46,N47,N50:N52)</f>
        <v>4.0449999999999999</v>
      </c>
      <c r="P53" s="38">
        <f t="shared" si="35"/>
        <v>37.197000000000003</v>
      </c>
      <c r="Q53" s="38">
        <f t="shared" si="35"/>
        <v>34.064999999999991</v>
      </c>
      <c r="R53" s="38">
        <f t="shared" si="35"/>
        <v>9.613999999999999</v>
      </c>
    </row>
    <row r="54" spans="2:45" ht="14.65" customHeight="1">
      <c r="B54" s="50" t="s">
        <v>236</v>
      </c>
      <c r="C54" s="48"/>
      <c r="D54" s="48"/>
      <c r="E54" s="122">
        <v>-1.024</v>
      </c>
      <c r="F54" s="122">
        <v>-1.0249999999999999</v>
      </c>
      <c r="G54" s="122">
        <v>-1.0260000000000002</v>
      </c>
      <c r="H54" s="122">
        <v>-1.0309999999999997</v>
      </c>
      <c r="I54" s="122">
        <v>-0.94899999999999995</v>
      </c>
      <c r="J54" s="122">
        <v>-1.0529999999999999</v>
      </c>
      <c r="K54" s="122">
        <v>-1.044</v>
      </c>
      <c r="L54" s="122">
        <v>-1.0430000000000006</v>
      </c>
      <c r="M54" s="226">
        <v>-1.042</v>
      </c>
      <c r="N54" s="226">
        <v>-1.044</v>
      </c>
      <c r="P54" s="122">
        <f t="shared" si="35"/>
        <v>-4.1059999999999999</v>
      </c>
      <c r="Q54" s="122">
        <f t="shared" si="35"/>
        <v>-4.0890000000000004</v>
      </c>
      <c r="R54" s="122">
        <f t="shared" si="35"/>
        <v>-2.0860000000000003</v>
      </c>
    </row>
    <row r="55" spans="2:45" ht="14.65" customHeight="1">
      <c r="B55" s="36" t="s">
        <v>990</v>
      </c>
      <c r="C55" s="37"/>
      <c r="D55" s="37"/>
      <c r="E55" s="38">
        <f>SUM(E53:E54)</f>
        <v>11.045000000000002</v>
      </c>
      <c r="F55" s="38">
        <f t="shared" ref="F55:K55" si="39">SUM(F53:F54)</f>
        <v>10.273</v>
      </c>
      <c r="G55" s="38">
        <f t="shared" si="39"/>
        <v>6.1049999999999969</v>
      </c>
      <c r="H55" s="38">
        <f t="shared" si="39"/>
        <v>5.6680000000000055</v>
      </c>
      <c r="I55" s="38">
        <f t="shared" si="39"/>
        <v>7.5269999999999992</v>
      </c>
      <c r="J55" s="38">
        <f t="shared" si="39"/>
        <v>7.1060000000000008</v>
      </c>
      <c r="K55" s="38">
        <f t="shared" si="39"/>
        <v>7.9919999999999956</v>
      </c>
      <c r="L55" s="38">
        <f>SUM(L53:L54)</f>
        <v>7.3509999999999973</v>
      </c>
      <c r="M55" s="38">
        <f>SUM(M53:M54)</f>
        <v>4.5269999999999992</v>
      </c>
      <c r="N55" s="38">
        <f>SUM(N53:N54)</f>
        <v>3.0009999999999999</v>
      </c>
      <c r="P55" s="38">
        <f t="shared" si="35"/>
        <v>33.091000000000001</v>
      </c>
      <c r="Q55" s="38">
        <f t="shared" si="35"/>
        <v>29.975999999999992</v>
      </c>
      <c r="R55" s="38">
        <f t="shared" si="35"/>
        <v>7.5279999999999987</v>
      </c>
    </row>
    <row r="56" spans="2:45" ht="14.65" customHeight="1">
      <c r="B56" s="50" t="s">
        <v>238</v>
      </c>
      <c r="C56" s="48"/>
      <c r="D56" s="48"/>
      <c r="E56" s="122">
        <f>SUM(E57:E58)</f>
        <v>0.29899999999999999</v>
      </c>
      <c r="F56" s="122">
        <f t="shared" ref="F56:K56" si="40">SUM(F57:F58)</f>
        <v>0.53099999999999992</v>
      </c>
      <c r="G56" s="122">
        <f t="shared" si="40"/>
        <v>0.7140000000000003</v>
      </c>
      <c r="H56" s="122">
        <f t="shared" si="40"/>
        <v>0.57999999999999985</v>
      </c>
      <c r="I56" s="122">
        <f t="shared" si="40"/>
        <v>7.099999999999998E-2</v>
      </c>
      <c r="J56" s="122">
        <f t="shared" si="40"/>
        <v>9.1999999999999998E-2</v>
      </c>
      <c r="K56" s="122">
        <f t="shared" si="40"/>
        <v>0.22699999999999998</v>
      </c>
      <c r="L56" s="122">
        <f>SUM(L57:L58)</f>
        <v>0.32400000000000012</v>
      </c>
      <c r="M56" s="226">
        <f>SUM(M57:M58)</f>
        <v>0.56999999999999995</v>
      </c>
      <c r="N56" s="226">
        <f>SUM(N57:N58)</f>
        <v>0.215</v>
      </c>
      <c r="P56" s="122">
        <f t="shared" si="35"/>
        <v>2.1239999999999997</v>
      </c>
      <c r="Q56" s="122">
        <f t="shared" si="35"/>
        <v>0.71400000000000008</v>
      </c>
      <c r="R56" s="122">
        <f t="shared" si="35"/>
        <v>0.78499999999999992</v>
      </c>
    </row>
    <row r="57" spans="2:45" ht="14.65" customHeight="1">
      <c r="B57" s="30" t="s">
        <v>994</v>
      </c>
      <c r="E57" s="29">
        <v>0.59299999999999997</v>
      </c>
      <c r="F57" s="29">
        <v>0.78899999999999992</v>
      </c>
      <c r="G57" s="29">
        <v>0.93100000000000027</v>
      </c>
      <c r="H57" s="29">
        <v>0.75199999999999978</v>
      </c>
      <c r="I57" s="29">
        <v>0.21</v>
      </c>
      <c r="J57" s="29">
        <v>0.20199999999999999</v>
      </c>
      <c r="K57" s="29">
        <v>0.29699999999999999</v>
      </c>
      <c r="L57" s="29">
        <v>0.3610000000000001</v>
      </c>
      <c r="M57" s="29">
        <v>0.57699999999999996</v>
      </c>
      <c r="N57" s="29">
        <v>0.308</v>
      </c>
      <c r="O57" s="29"/>
      <c r="P57" s="29">
        <f t="shared" si="35"/>
        <v>3.0649999999999999</v>
      </c>
      <c r="Q57" s="29">
        <f t="shared" si="35"/>
        <v>1.07</v>
      </c>
      <c r="R57" s="29">
        <f t="shared" si="35"/>
        <v>0.88500000000000001</v>
      </c>
      <c r="S57" s="29"/>
      <c r="T57" s="29"/>
      <c r="U57" s="29"/>
      <c r="V57" s="29"/>
      <c r="W57" s="29"/>
      <c r="X57" s="29"/>
      <c r="Y57" s="29"/>
      <c r="Z57" s="29"/>
      <c r="AA57" s="29"/>
      <c r="AB57" s="29"/>
      <c r="AC57" s="29"/>
      <c r="AD57" s="29"/>
      <c r="AE57" s="29"/>
      <c r="AF57" s="29"/>
      <c r="AG57" s="29"/>
      <c r="AH57" s="29"/>
      <c r="AI57" s="29"/>
      <c r="AK57" s="29"/>
      <c r="AL57" s="29"/>
      <c r="AM57" s="29"/>
      <c r="AN57" s="29"/>
      <c r="AO57" s="29"/>
      <c r="AP57" s="29"/>
      <c r="AQ57" s="29"/>
      <c r="AR57" s="29"/>
      <c r="AS57" s="29"/>
    </row>
    <row r="58" spans="2:45" ht="14.65" customHeight="1">
      <c r="B58" s="30" t="s">
        <v>995</v>
      </c>
      <c r="E58" s="29">
        <v>-0.29399999999999998</v>
      </c>
      <c r="F58" s="29">
        <v>-0.25800000000000006</v>
      </c>
      <c r="G58" s="29">
        <v>-0.21699999999999997</v>
      </c>
      <c r="H58" s="29">
        <v>-0.17199999999999993</v>
      </c>
      <c r="I58" s="29">
        <v>-0.13900000000000001</v>
      </c>
      <c r="J58" s="29">
        <v>-0.10999999999999999</v>
      </c>
      <c r="K58" s="29">
        <v>-7.0000000000000007E-2</v>
      </c>
      <c r="L58" s="29">
        <v>-3.6999999999999977E-2</v>
      </c>
      <c r="M58" s="29">
        <v>-7.0000000000000001E-3</v>
      </c>
      <c r="N58" s="29">
        <v>-9.2999999999999999E-2</v>
      </c>
      <c r="O58" s="29"/>
      <c r="P58" s="29">
        <f t="shared" si="35"/>
        <v>-0.94099999999999995</v>
      </c>
      <c r="Q58" s="29">
        <f t="shared" si="35"/>
        <v>-0.35599999999999998</v>
      </c>
      <c r="R58" s="29">
        <f t="shared" si="35"/>
        <v>-0.1</v>
      </c>
      <c r="S58" s="29"/>
      <c r="T58" s="29"/>
      <c r="U58" s="29"/>
      <c r="V58" s="29"/>
      <c r="W58" s="29"/>
      <c r="X58" s="29"/>
      <c r="Y58" s="29"/>
      <c r="Z58" s="29"/>
      <c r="AA58" s="29"/>
      <c r="AB58" s="29"/>
      <c r="AC58" s="29"/>
      <c r="AD58" s="29"/>
      <c r="AE58" s="29"/>
      <c r="AF58" s="29"/>
      <c r="AG58" s="29"/>
      <c r="AH58" s="29"/>
      <c r="AI58" s="29"/>
      <c r="AK58" s="29"/>
      <c r="AL58" s="29"/>
      <c r="AM58" s="29"/>
      <c r="AN58" s="29"/>
      <c r="AO58" s="29"/>
      <c r="AP58" s="29"/>
      <c r="AQ58" s="29"/>
      <c r="AR58" s="29"/>
      <c r="AS58" s="29"/>
    </row>
    <row r="59" spans="2:45" ht="14.65" customHeight="1">
      <c r="B59" s="36" t="s">
        <v>991</v>
      </c>
      <c r="C59" s="37"/>
      <c r="D59" s="37"/>
      <c r="E59" s="38">
        <f>SUM(E55,E56)</f>
        <v>11.344000000000001</v>
      </c>
      <c r="F59" s="38">
        <f t="shared" ref="F59:N59" si="41">SUM(F55,F56)</f>
        <v>10.804</v>
      </c>
      <c r="G59" s="38">
        <f t="shared" si="41"/>
        <v>6.8189999999999973</v>
      </c>
      <c r="H59" s="38">
        <f t="shared" si="41"/>
        <v>6.2480000000000055</v>
      </c>
      <c r="I59" s="38">
        <f t="shared" si="41"/>
        <v>7.597999999999999</v>
      </c>
      <c r="J59" s="38">
        <f t="shared" si="41"/>
        <v>7.1980000000000004</v>
      </c>
      <c r="K59" s="38">
        <f t="shared" si="41"/>
        <v>8.2189999999999959</v>
      </c>
      <c r="L59" s="38">
        <f t="shared" si="41"/>
        <v>7.6749999999999972</v>
      </c>
      <c r="M59" s="38">
        <f t="shared" si="41"/>
        <v>5.0969999999999995</v>
      </c>
      <c r="N59" s="38">
        <f t="shared" si="41"/>
        <v>3.2159999999999997</v>
      </c>
      <c r="P59" s="38">
        <f t="shared" si="35"/>
        <v>35.215000000000003</v>
      </c>
      <c r="Q59" s="38">
        <f t="shared" si="35"/>
        <v>30.689999999999991</v>
      </c>
      <c r="R59" s="38">
        <f t="shared" si="35"/>
        <v>8.3129999999999988</v>
      </c>
    </row>
    <row r="60" spans="2:45" ht="14.65" customHeight="1">
      <c r="B60" s="50" t="s">
        <v>992</v>
      </c>
      <c r="C60" s="48"/>
      <c r="D60" s="48"/>
      <c r="E60" s="122">
        <v>-0.77500000000000002</v>
      </c>
      <c r="F60" s="122">
        <v>-0.69099999999999995</v>
      </c>
      <c r="G60" s="122">
        <v>-0.6050000000000002</v>
      </c>
      <c r="H60" s="122">
        <v>-0.54899999999999993</v>
      </c>
      <c r="I60" s="122">
        <v>-0.38600000000000001</v>
      </c>
      <c r="J60" s="122">
        <v>-0.36</v>
      </c>
      <c r="K60" s="122">
        <v>-0.50300000000000011</v>
      </c>
      <c r="L60" s="122">
        <v>-0.52499999999999991</v>
      </c>
      <c r="M60" s="226">
        <v>-0.41299999999999998</v>
      </c>
      <c r="N60" s="226">
        <v>-0.23</v>
      </c>
      <c r="P60" s="122">
        <f t="shared" si="35"/>
        <v>-2.62</v>
      </c>
      <c r="Q60" s="122">
        <f t="shared" si="35"/>
        <v>-1.774</v>
      </c>
      <c r="R60" s="122">
        <f t="shared" si="35"/>
        <v>-0.64300000000000002</v>
      </c>
    </row>
    <row r="61" spans="2:45" ht="14.65" customHeight="1">
      <c r="B61" s="36" t="s">
        <v>993</v>
      </c>
      <c r="C61" s="37"/>
      <c r="D61" s="37"/>
      <c r="E61" s="38">
        <f>SUM(E59:E60)</f>
        <v>10.569000000000001</v>
      </c>
      <c r="F61" s="225">
        <f t="shared" ref="F61:N61" si="42">SUM(F59:F60)</f>
        <v>10.113</v>
      </c>
      <c r="G61" s="38">
        <f t="shared" si="42"/>
        <v>6.2139999999999969</v>
      </c>
      <c r="H61" s="38">
        <f t="shared" si="42"/>
        <v>5.6990000000000052</v>
      </c>
      <c r="I61" s="38">
        <f t="shared" si="42"/>
        <v>7.2119999999999989</v>
      </c>
      <c r="J61" s="38">
        <f t="shared" si="42"/>
        <v>6.8380000000000001</v>
      </c>
      <c r="K61" s="38">
        <f t="shared" si="42"/>
        <v>7.7159999999999958</v>
      </c>
      <c r="L61" s="38">
        <f t="shared" si="42"/>
        <v>7.1499999999999968</v>
      </c>
      <c r="M61" s="225">
        <f t="shared" si="42"/>
        <v>4.6839999999999993</v>
      </c>
      <c r="N61" s="225">
        <f t="shared" si="42"/>
        <v>2.9859999999999998</v>
      </c>
      <c r="P61" s="38">
        <f t="shared" si="35"/>
        <v>32.595000000000006</v>
      </c>
      <c r="Q61" s="38">
        <f t="shared" si="35"/>
        <v>28.91599999999999</v>
      </c>
      <c r="R61" s="38">
        <f t="shared" si="35"/>
        <v>7.669999999999999</v>
      </c>
    </row>
    <row r="63" spans="2:45" ht="14.65" customHeight="1">
      <c r="B63" s="1" t="s">
        <v>38</v>
      </c>
    </row>
    <row r="64" spans="2:45" ht="14.65" customHeight="1">
      <c r="B64" s="1" t="s">
        <v>1048</v>
      </c>
    </row>
    <row r="65" spans="2:2" ht="14.65" customHeight="1">
      <c r="B65" s="1"/>
    </row>
    <row r="67" spans="2:2" ht="14.65" customHeight="1">
      <c r="B67" s="209"/>
    </row>
    <row r="68" spans="2:2" ht="14.65" customHeight="1">
      <c r="B68" s="9"/>
    </row>
  </sheetData>
  <pageMargins left="0.7" right="0.7" top="0.75" bottom="0.75" header="0.3" footer="0.3"/>
  <ignoredErrors>
    <ignoredError sqref="P15:Q15 P30:Q30" formula="1"/>
    <ignoredError sqref="E47:E54 F47:H47 F53:H53 I47:I53 J47:K47 J53:K53" formulaRange="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583D-86BB-40DF-90F2-DB47D4298346}">
  <sheetPr codeName="Planilha23">
    <tabColor theme="2"/>
  </sheetPr>
  <dimension ref="A6:AK89"/>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14" width="10.5703125" style="9"/>
    <col min="15" max="15" width="2.5703125" style="9" customWidth="1"/>
    <col min="16" max="19" width="10.5703125" style="9"/>
    <col min="20" max="20" width="41.7109375" style="252" bestFit="1" customWidth="1"/>
    <col min="21" max="26" width="10.5703125" style="252"/>
    <col min="27" max="16384" width="10.5703125" style="9"/>
  </cols>
  <sheetData>
    <row r="6" spans="2:37" ht="14.65" customHeight="1">
      <c r="C6" s="3" t="s">
        <v>178</v>
      </c>
      <c r="D6" s="2"/>
      <c r="E6" s="4">
        <v>45016</v>
      </c>
      <c r="F6" s="4">
        <f t="shared" ref="F6:J6" si="0">EOMONTH(E6,3)</f>
        <v>45107</v>
      </c>
      <c r="G6" s="4">
        <f t="shared" si="0"/>
        <v>45199</v>
      </c>
      <c r="H6" s="4">
        <f t="shared" si="0"/>
        <v>45291</v>
      </c>
      <c r="I6" s="4">
        <f t="shared" si="0"/>
        <v>45382</v>
      </c>
      <c r="J6" s="4">
        <f t="shared" si="0"/>
        <v>45473</v>
      </c>
      <c r="K6" s="4">
        <f t="shared" ref="K6:N6" si="1">EOMONTH(J6,3)</f>
        <v>45565</v>
      </c>
      <c r="L6" s="4">
        <f t="shared" si="1"/>
        <v>45657</v>
      </c>
      <c r="M6" s="4">
        <f t="shared" si="1"/>
        <v>45747</v>
      </c>
      <c r="N6" s="4">
        <f t="shared" si="1"/>
        <v>45838</v>
      </c>
      <c r="P6" s="23"/>
      <c r="Q6" s="23"/>
      <c r="R6" s="23"/>
    </row>
    <row r="7" spans="2:37" ht="14.65" customHeight="1">
      <c r="C7" s="3" t="s">
        <v>179</v>
      </c>
      <c r="D7" s="2"/>
      <c r="E7" s="3">
        <f>YEAR(E6)</f>
        <v>2023</v>
      </c>
      <c r="F7" s="3">
        <f t="shared" ref="F7:J7" si="2">YEAR(F6)</f>
        <v>2023</v>
      </c>
      <c r="G7" s="3">
        <f t="shared" si="2"/>
        <v>2023</v>
      </c>
      <c r="H7" s="3">
        <f t="shared" si="2"/>
        <v>2023</v>
      </c>
      <c r="I7" s="3">
        <f t="shared" si="2"/>
        <v>2024</v>
      </c>
      <c r="J7" s="3">
        <f t="shared" si="2"/>
        <v>2024</v>
      </c>
      <c r="K7" s="3">
        <f t="shared" ref="K7:L7" si="3">YEAR(K6)</f>
        <v>2024</v>
      </c>
      <c r="L7" s="3">
        <f t="shared" si="3"/>
        <v>2024</v>
      </c>
      <c r="M7" s="3">
        <f t="shared" ref="M7:N7" si="4">YEAR(M6)</f>
        <v>2025</v>
      </c>
      <c r="N7" s="3">
        <f t="shared" si="4"/>
        <v>2025</v>
      </c>
      <c r="P7" s="22"/>
      <c r="Q7" s="22"/>
      <c r="R7" s="22"/>
    </row>
    <row r="8" spans="2:37" ht="14.65" customHeight="1">
      <c r="B8" s="5" t="s">
        <v>1004</v>
      </c>
      <c r="C8" s="6"/>
      <c r="D8" s="6"/>
      <c r="E8" s="7" t="str">
        <f>MONTH(E$6)/3&amp;"Q"&amp;E$7</f>
        <v>1Q2023</v>
      </c>
      <c r="F8" s="7" t="str">
        <f>MONTH(F$6)/3&amp;"Q"&amp;F$7</f>
        <v>2Q2023</v>
      </c>
      <c r="G8" s="7" t="str">
        <f t="shared" ref="E8:G10" si="5">MONTH(G$6)/3&amp;"Q"&amp;G$7</f>
        <v>3Q2023</v>
      </c>
      <c r="H8" s="7" t="str">
        <f>MONTH(H$6)/3&amp;"Q"&amp;H$7</f>
        <v>4Q2023</v>
      </c>
      <c r="I8" s="7" t="str">
        <f t="shared" ref="I8:N10" si="6">MONTH(I$6)/3&amp;"Q"&amp;I$7</f>
        <v>1Q2024</v>
      </c>
      <c r="J8" s="7" t="str">
        <f t="shared" si="6"/>
        <v>2Q2024</v>
      </c>
      <c r="K8" s="7" t="str">
        <f t="shared" si="6"/>
        <v>3Q2024</v>
      </c>
      <c r="L8" s="7" t="str">
        <f t="shared" si="6"/>
        <v>4Q2024</v>
      </c>
      <c r="M8" s="7" t="str">
        <f t="shared" si="6"/>
        <v>1Q2025</v>
      </c>
      <c r="N8" s="7" t="str">
        <f t="shared" si="6"/>
        <v>2Q2025</v>
      </c>
      <c r="P8" s="6">
        <v>2023</v>
      </c>
      <c r="Q8" s="6">
        <f>P8+1</f>
        <v>2024</v>
      </c>
      <c r="R8" s="6">
        <f>Q8+1</f>
        <v>2025</v>
      </c>
    </row>
    <row r="9" spans="2:37" ht="14.65" customHeight="1">
      <c r="B9" s="5" t="s">
        <v>976</v>
      </c>
      <c r="C9" s="6"/>
      <c r="D9" s="6"/>
      <c r="E9" s="7" t="str">
        <f t="shared" si="5"/>
        <v>1Q2023</v>
      </c>
      <c r="F9" s="7" t="str">
        <f t="shared" si="5"/>
        <v>2Q2023</v>
      </c>
      <c r="G9" s="7" t="str">
        <f t="shared" si="5"/>
        <v>3Q2023</v>
      </c>
      <c r="H9" s="7" t="str">
        <f>MONTH(H$6)/3&amp;"Q"&amp;H$7</f>
        <v>4Q2023</v>
      </c>
      <c r="I9" s="7" t="str">
        <f t="shared" si="6"/>
        <v>1Q2024</v>
      </c>
      <c r="J9" s="7" t="str">
        <f t="shared" si="6"/>
        <v>2Q2024</v>
      </c>
      <c r="K9" s="7" t="str">
        <f t="shared" si="6"/>
        <v>3Q2024</v>
      </c>
      <c r="L9" s="7" t="str">
        <f t="shared" si="6"/>
        <v>4Q2024</v>
      </c>
      <c r="M9" s="7" t="str">
        <f t="shared" si="6"/>
        <v>1Q2025</v>
      </c>
      <c r="N9" s="7" t="str">
        <f t="shared" si="6"/>
        <v>2Q2025</v>
      </c>
      <c r="O9" s="2"/>
      <c r="P9" s="6">
        <f>P8</f>
        <v>2023</v>
      </c>
      <c r="Q9" s="6">
        <f>Q8</f>
        <v>2024</v>
      </c>
      <c r="R9" s="6">
        <f>R8</f>
        <v>2025</v>
      </c>
    </row>
    <row r="10" spans="2:37" ht="14.65" customHeight="1">
      <c r="B10" s="5" t="s">
        <v>289</v>
      </c>
      <c r="C10" s="6"/>
      <c r="D10" s="6"/>
      <c r="E10" s="7" t="str">
        <f t="shared" si="5"/>
        <v>1Q2023</v>
      </c>
      <c r="F10" s="7" t="str">
        <f t="shared" si="5"/>
        <v>2Q2023</v>
      </c>
      <c r="G10" s="7" t="str">
        <f t="shared" si="5"/>
        <v>3Q2023</v>
      </c>
      <c r="H10" s="7" t="str">
        <f>MONTH(H$6)/3&amp;"Q"&amp;H$7</f>
        <v>4Q2023</v>
      </c>
      <c r="I10" s="7" t="str">
        <f t="shared" si="6"/>
        <v>1Q2024</v>
      </c>
      <c r="J10" s="7" t="str">
        <f t="shared" si="6"/>
        <v>2Q2024</v>
      </c>
      <c r="K10" s="7" t="str">
        <f t="shared" si="6"/>
        <v>3Q2024</v>
      </c>
      <c r="L10" s="7" t="str">
        <f t="shared" si="6"/>
        <v>4Q2024</v>
      </c>
      <c r="M10" s="7" t="str">
        <f t="shared" si="6"/>
        <v>1Q2025</v>
      </c>
      <c r="N10" s="7" t="str">
        <f t="shared" si="6"/>
        <v>2Q2025</v>
      </c>
      <c r="O10" s="2"/>
      <c r="P10" s="6">
        <f>P9</f>
        <v>2023</v>
      </c>
      <c r="Q10" s="6">
        <f t="shared" ref="Q10:R10" si="7">Q9</f>
        <v>2024</v>
      </c>
      <c r="R10" s="6">
        <f t="shared" si="7"/>
        <v>2025</v>
      </c>
    </row>
    <row r="11" spans="2:37" ht="14.65" customHeight="1">
      <c r="B11" s="47" t="s">
        <v>977</v>
      </c>
      <c r="C11" s="48"/>
      <c r="D11" s="48"/>
      <c r="E11" s="122">
        <f>SUM(E12:E17)</f>
        <v>2005.2270000000001</v>
      </c>
      <c r="F11" s="122">
        <f t="shared" ref="F11:J11" si="8">SUM(F12:F17)</f>
        <v>1812.8429999999998</v>
      </c>
      <c r="G11" s="122">
        <f t="shared" si="8"/>
        <v>1951.259</v>
      </c>
      <c r="H11" s="122">
        <f t="shared" si="8"/>
        <v>1616.2250000000001</v>
      </c>
      <c r="I11" s="122">
        <f t="shared" si="8"/>
        <v>1911.193</v>
      </c>
      <c r="J11" s="122">
        <f t="shared" si="8"/>
        <v>2188.0610000000001</v>
      </c>
      <c r="K11" s="122">
        <f t="shared" ref="K11:L11" si="9">SUM(K12:K17)</f>
        <v>2782.8659999999995</v>
      </c>
      <c r="L11" s="122">
        <f t="shared" si="9"/>
        <v>2866.8359999999998</v>
      </c>
      <c r="M11" s="122">
        <f>SUM(M12:M17)</f>
        <v>4098.4390000000003</v>
      </c>
      <c r="N11" s="122">
        <f>SUM(N12:N17)</f>
        <v>3952.65</v>
      </c>
      <c r="P11" s="122">
        <f t="shared" ref="P11:Q11" si="10">SUM(P12:P17)</f>
        <v>1616.2250000000001</v>
      </c>
      <c r="Q11" s="122">
        <f t="shared" si="10"/>
        <v>2866.8359999999998</v>
      </c>
      <c r="R11" s="122">
        <f t="shared" ref="R11" si="11">SUM(R12:R17)</f>
        <v>3952.65</v>
      </c>
    </row>
    <row r="12" spans="2:37" ht="14.65" customHeight="1">
      <c r="B12" s="30" t="s">
        <v>290</v>
      </c>
      <c r="E12" s="29">
        <v>676.36800000000005</v>
      </c>
      <c r="F12" s="29">
        <v>563.33399999999995</v>
      </c>
      <c r="G12" s="29">
        <v>607.69600000000003</v>
      </c>
      <c r="H12" s="29">
        <v>668.11200000000008</v>
      </c>
      <c r="I12" s="29">
        <v>861.74399999999991</v>
      </c>
      <c r="J12" s="29">
        <v>1167.0529999999999</v>
      </c>
      <c r="K12" s="29">
        <v>1083.8809999999999</v>
      </c>
      <c r="L12" s="29">
        <v>1232.0889999999999</v>
      </c>
      <c r="M12" s="29">
        <v>937.50699999999995</v>
      </c>
      <c r="N12" s="29">
        <v>850.17200000000003</v>
      </c>
      <c r="O12" s="29"/>
      <c r="P12" s="29">
        <f t="shared" ref="P12:P17" si="12">H12</f>
        <v>668.11200000000008</v>
      </c>
      <c r="Q12" s="29">
        <f t="shared" ref="Q12:Q17" si="13">L12</f>
        <v>1232.0889999999999</v>
      </c>
      <c r="R12" s="29">
        <f>N12</f>
        <v>850.17200000000003</v>
      </c>
      <c r="S12" s="29"/>
      <c r="T12" s="253"/>
      <c r="U12" s="253"/>
      <c r="V12" s="253"/>
      <c r="W12" s="253"/>
      <c r="X12" s="253"/>
      <c r="Y12" s="253"/>
      <c r="Z12" s="253"/>
      <c r="AA12" s="29"/>
      <c r="AC12" s="29"/>
      <c r="AD12" s="29"/>
      <c r="AE12" s="29"/>
      <c r="AF12" s="29"/>
      <c r="AG12" s="29"/>
      <c r="AH12" s="29"/>
      <c r="AI12" s="29"/>
      <c r="AJ12" s="29"/>
      <c r="AK12" s="29"/>
    </row>
    <row r="13" spans="2:37" ht="14.65" customHeight="1">
      <c r="B13" s="30" t="s">
        <v>293</v>
      </c>
      <c r="E13" s="29">
        <v>272.63600000000002</v>
      </c>
      <c r="F13" s="29">
        <v>248.24100000000001</v>
      </c>
      <c r="G13" s="29">
        <v>350.68700000000001</v>
      </c>
      <c r="H13" s="29">
        <v>385.96899999999999</v>
      </c>
      <c r="I13" s="29">
        <v>369.423</v>
      </c>
      <c r="J13" s="29">
        <v>351.25900000000001</v>
      </c>
      <c r="K13" s="29">
        <v>435.59300000000002</v>
      </c>
      <c r="L13" s="29">
        <v>512.93600000000004</v>
      </c>
      <c r="M13" s="29">
        <v>543.46100000000001</v>
      </c>
      <c r="N13" s="29">
        <v>651.16800000000001</v>
      </c>
      <c r="O13" s="29"/>
      <c r="P13" s="29">
        <f t="shared" si="12"/>
        <v>385.96899999999999</v>
      </c>
      <c r="Q13" s="29">
        <f t="shared" si="13"/>
        <v>512.93600000000004</v>
      </c>
      <c r="R13" s="29">
        <f t="shared" ref="R13:R29" si="14">N13</f>
        <v>651.16800000000001</v>
      </c>
      <c r="S13" s="29"/>
      <c r="T13" s="253"/>
      <c r="U13" s="253"/>
      <c r="V13" s="253"/>
      <c r="W13" s="253"/>
      <c r="X13" s="253"/>
      <c r="Y13" s="253"/>
      <c r="Z13" s="253"/>
      <c r="AA13" s="29"/>
      <c r="AC13" s="29"/>
      <c r="AD13" s="29"/>
      <c r="AE13" s="29"/>
      <c r="AF13" s="29"/>
      <c r="AG13" s="29"/>
      <c r="AH13" s="29"/>
      <c r="AI13" s="29"/>
      <c r="AJ13" s="29"/>
      <c r="AK13" s="29"/>
    </row>
    <row r="14" spans="2:37" ht="14.65" customHeight="1">
      <c r="B14" s="30" t="s">
        <v>999</v>
      </c>
      <c r="E14" s="29">
        <v>0</v>
      </c>
      <c r="F14" s="29">
        <v>0</v>
      </c>
      <c r="G14" s="29">
        <v>96.466999999999999</v>
      </c>
      <c r="H14" s="29">
        <v>89.349000000000004</v>
      </c>
      <c r="I14" s="29">
        <v>104.133</v>
      </c>
      <c r="J14" s="29">
        <v>101.518</v>
      </c>
      <c r="K14" s="29">
        <v>99.494</v>
      </c>
      <c r="L14" s="29">
        <v>104.435</v>
      </c>
      <c r="M14" s="29">
        <v>104.63500000000001</v>
      </c>
      <c r="N14" s="29">
        <v>109.604</v>
      </c>
      <c r="O14" s="29"/>
      <c r="P14" s="29">
        <f t="shared" si="12"/>
        <v>89.349000000000004</v>
      </c>
      <c r="Q14" s="29">
        <f t="shared" si="13"/>
        <v>104.435</v>
      </c>
      <c r="R14" s="29">
        <f t="shared" si="14"/>
        <v>109.604</v>
      </c>
      <c r="S14" s="29"/>
      <c r="T14" s="253"/>
      <c r="U14" s="253"/>
      <c r="V14" s="253"/>
      <c r="W14" s="253"/>
      <c r="X14" s="253"/>
      <c r="Y14" s="253"/>
      <c r="Z14" s="253"/>
      <c r="AA14" s="29"/>
      <c r="AC14" s="29"/>
      <c r="AD14" s="29"/>
      <c r="AE14" s="29"/>
      <c r="AF14" s="29"/>
      <c r="AG14" s="29"/>
      <c r="AH14" s="29"/>
      <c r="AI14" s="29"/>
      <c r="AJ14" s="29"/>
      <c r="AK14" s="29"/>
    </row>
    <row r="15" spans="2:37" ht="14.65" customHeight="1">
      <c r="B15" s="30" t="s">
        <v>295</v>
      </c>
      <c r="E15" s="29">
        <v>842.93299999999999</v>
      </c>
      <c r="F15" s="29">
        <v>808.12199999999996</v>
      </c>
      <c r="G15" s="29">
        <v>815.61699999999996</v>
      </c>
      <c r="H15" s="29">
        <v>362.13299999999998</v>
      </c>
      <c r="I15" s="29">
        <v>297.44299999999998</v>
      </c>
      <c r="J15" s="29">
        <v>242.916</v>
      </c>
      <c r="K15" s="29">
        <v>719.94399999999996</v>
      </c>
      <c r="L15" s="29">
        <v>363.56599999999997</v>
      </c>
      <c r="M15" s="29">
        <v>1293.298</v>
      </c>
      <c r="N15" s="29">
        <v>1304.8</v>
      </c>
      <c r="O15" s="29"/>
      <c r="P15" s="29">
        <f t="shared" si="12"/>
        <v>362.13299999999998</v>
      </c>
      <c r="Q15" s="29">
        <f t="shared" si="13"/>
        <v>363.56599999999997</v>
      </c>
      <c r="R15" s="29">
        <f t="shared" si="14"/>
        <v>1304.8</v>
      </c>
      <c r="S15" s="29"/>
      <c r="T15" s="253"/>
      <c r="U15" s="253"/>
      <c r="V15" s="253"/>
      <c r="W15" s="253"/>
      <c r="X15" s="253"/>
      <c r="Y15" s="253"/>
      <c r="Z15" s="253"/>
      <c r="AA15" s="29"/>
      <c r="AC15" s="29"/>
      <c r="AD15" s="29"/>
      <c r="AE15" s="29"/>
      <c r="AF15" s="29"/>
      <c r="AG15" s="29"/>
      <c r="AH15" s="29"/>
      <c r="AI15" s="29"/>
      <c r="AJ15" s="29"/>
      <c r="AK15" s="29"/>
    </row>
    <row r="16" spans="2:37" ht="14.65" customHeight="1">
      <c r="B16" s="30" t="s">
        <v>998</v>
      </c>
      <c r="E16" s="29">
        <v>0</v>
      </c>
      <c r="F16" s="29">
        <v>0</v>
      </c>
      <c r="G16" s="29">
        <v>40.01</v>
      </c>
      <c r="H16" s="29">
        <v>79.201999999999998</v>
      </c>
      <c r="I16" s="29">
        <v>253.16300000000001</v>
      </c>
      <c r="J16" s="29">
        <v>263.06200000000001</v>
      </c>
      <c r="K16" s="29">
        <v>363.452</v>
      </c>
      <c r="L16" s="29">
        <v>496.81099999999998</v>
      </c>
      <c r="M16" s="29">
        <v>997.49199999999996</v>
      </c>
      <c r="N16" s="29">
        <v>814.447</v>
      </c>
      <c r="O16" s="29"/>
      <c r="P16" s="29">
        <f t="shared" si="12"/>
        <v>79.201999999999998</v>
      </c>
      <c r="Q16" s="29">
        <f t="shared" si="13"/>
        <v>496.81099999999998</v>
      </c>
      <c r="R16" s="29">
        <f t="shared" si="14"/>
        <v>814.447</v>
      </c>
      <c r="S16" s="29"/>
      <c r="T16" s="253"/>
      <c r="U16" s="253"/>
      <c r="V16" s="253"/>
      <c r="W16" s="253"/>
      <c r="X16" s="253"/>
      <c r="Y16" s="253"/>
      <c r="Z16" s="253"/>
      <c r="AA16" s="29"/>
      <c r="AC16" s="29"/>
      <c r="AD16" s="29"/>
      <c r="AE16" s="29"/>
      <c r="AF16" s="29"/>
      <c r="AG16" s="29"/>
      <c r="AH16" s="29"/>
      <c r="AI16" s="29"/>
      <c r="AJ16" s="29"/>
      <c r="AK16" s="29"/>
    </row>
    <row r="17" spans="2:37" ht="14.65" customHeight="1">
      <c r="B17" s="30" t="s">
        <v>291</v>
      </c>
      <c r="E17" s="29">
        <v>213.29</v>
      </c>
      <c r="F17" s="29">
        <v>193.14600000000002</v>
      </c>
      <c r="G17" s="29">
        <v>40.782000000000004</v>
      </c>
      <c r="H17" s="29">
        <v>31.46</v>
      </c>
      <c r="I17" s="29">
        <v>25.286999999999999</v>
      </c>
      <c r="J17" s="29">
        <v>62.253</v>
      </c>
      <c r="K17" s="29">
        <v>80.501999999999995</v>
      </c>
      <c r="L17" s="29">
        <v>156.999</v>
      </c>
      <c r="M17" s="29">
        <v>222.04599999999999</v>
      </c>
      <c r="N17" s="29">
        <v>222.459</v>
      </c>
      <c r="O17" s="29"/>
      <c r="P17" s="29">
        <f t="shared" si="12"/>
        <v>31.46</v>
      </c>
      <c r="Q17" s="29">
        <f t="shared" si="13"/>
        <v>156.999</v>
      </c>
      <c r="R17" s="29">
        <f t="shared" si="14"/>
        <v>222.459</v>
      </c>
      <c r="S17" s="29"/>
      <c r="T17" s="253"/>
      <c r="U17" s="253"/>
      <c r="V17" s="253"/>
      <c r="W17" s="253"/>
      <c r="X17" s="253"/>
      <c r="Y17" s="253"/>
      <c r="Z17" s="253"/>
      <c r="AA17" s="29"/>
      <c r="AC17" s="29"/>
      <c r="AD17" s="29"/>
      <c r="AE17" s="29"/>
      <c r="AF17" s="29"/>
      <c r="AG17" s="29"/>
      <c r="AH17" s="29"/>
      <c r="AI17" s="29"/>
      <c r="AJ17" s="29"/>
      <c r="AK17" s="29"/>
    </row>
    <row r="18" spans="2:37" ht="14.65" customHeight="1">
      <c r="B18" s="47" t="s">
        <v>978</v>
      </c>
      <c r="C18" s="48"/>
      <c r="D18" s="48"/>
      <c r="E18" s="122">
        <f>SUM(E19:E25,E27:E29)</f>
        <v>10442.458999999999</v>
      </c>
      <c r="F18" s="122">
        <f t="shared" ref="F18:J18" si="15">SUM(F19:F25,F27:F29)</f>
        <v>10454.045</v>
      </c>
      <c r="G18" s="122">
        <f t="shared" si="15"/>
        <v>10502.546</v>
      </c>
      <c r="H18" s="122">
        <f t="shared" si="15"/>
        <v>9251.878999999999</v>
      </c>
      <c r="I18" s="122">
        <f t="shared" si="15"/>
        <v>10837.380999999999</v>
      </c>
      <c r="J18" s="122">
        <f t="shared" si="15"/>
        <v>10663.797999999999</v>
      </c>
      <c r="K18" s="122">
        <f t="shared" ref="K18:L18" si="16">SUM(K19:K25,K27:K29)</f>
        <v>10628.217999999999</v>
      </c>
      <c r="L18" s="122">
        <f t="shared" si="16"/>
        <v>10477.814</v>
      </c>
      <c r="M18" s="122">
        <f>SUM(M19:M25,M27:M29)</f>
        <v>10630.953000000001</v>
      </c>
      <c r="N18" s="122">
        <f>SUM(N19:N25,N27:N29)</f>
        <v>10451.423000000001</v>
      </c>
      <c r="P18" s="122">
        <f t="shared" ref="P18:Q18" si="17">SUM(P19:P25,P27:P29)</f>
        <v>9251.878999999999</v>
      </c>
      <c r="Q18" s="122">
        <f t="shared" si="17"/>
        <v>10477.814</v>
      </c>
      <c r="R18" s="122">
        <f t="shared" ref="R18" si="18">SUM(R19:R25,R27:R29)</f>
        <v>10451.423000000001</v>
      </c>
    </row>
    <row r="19" spans="2:37" ht="14.65" customHeight="1">
      <c r="B19" s="30" t="s">
        <v>292</v>
      </c>
      <c r="E19" s="29">
        <v>215.815</v>
      </c>
      <c r="F19" s="29">
        <v>211.29300000000001</v>
      </c>
      <c r="G19" s="29">
        <v>220.376</v>
      </c>
      <c r="H19" s="29">
        <v>210.61</v>
      </c>
      <c r="I19" s="29">
        <v>295.16500000000002</v>
      </c>
      <c r="J19" s="29">
        <v>269.35399999999998</v>
      </c>
      <c r="K19" s="29">
        <v>295.709</v>
      </c>
      <c r="L19" s="29">
        <v>288.13499999999999</v>
      </c>
      <c r="M19" s="29">
        <v>373.41</v>
      </c>
      <c r="N19" s="29">
        <v>304.30900000000003</v>
      </c>
      <c r="P19" s="29">
        <f t="shared" ref="P19:P25" si="19">H19</f>
        <v>210.61</v>
      </c>
      <c r="Q19" s="29">
        <f t="shared" ref="Q19:Q25" si="20">L19</f>
        <v>288.13499999999999</v>
      </c>
      <c r="R19" s="29">
        <f t="shared" si="14"/>
        <v>304.30900000000003</v>
      </c>
    </row>
    <row r="20" spans="2:37" ht="14.65" customHeight="1">
      <c r="B20" s="30" t="s">
        <v>293</v>
      </c>
      <c r="E20" s="29">
        <v>41.664999999999999</v>
      </c>
      <c r="F20" s="29">
        <v>38.4</v>
      </c>
      <c r="G20" s="29">
        <v>53.661999999999999</v>
      </c>
      <c r="H20" s="29">
        <v>57.518999999999998</v>
      </c>
      <c r="I20" s="29">
        <v>29.271000000000001</v>
      </c>
      <c r="J20" s="29">
        <v>19.262</v>
      </c>
      <c r="K20" s="29">
        <v>36.08</v>
      </c>
      <c r="L20" s="29">
        <v>41.656999999999996</v>
      </c>
      <c r="M20" s="29">
        <v>20.381</v>
      </c>
      <c r="N20" s="29">
        <v>24.4</v>
      </c>
      <c r="P20" s="29">
        <f t="shared" si="19"/>
        <v>57.518999999999998</v>
      </c>
      <c r="Q20" s="29">
        <f t="shared" si="20"/>
        <v>41.656999999999996</v>
      </c>
      <c r="R20" s="29">
        <f t="shared" si="14"/>
        <v>24.4</v>
      </c>
    </row>
    <row r="21" spans="2:37" ht="14.65" customHeight="1">
      <c r="B21" s="30" t="s">
        <v>999</v>
      </c>
      <c r="E21" s="29">
        <v>0</v>
      </c>
      <c r="F21" s="29">
        <v>0</v>
      </c>
      <c r="G21" s="29">
        <v>18.893999999999998</v>
      </c>
      <c r="H21" s="29">
        <v>20.013000000000002</v>
      </c>
      <c r="I21" s="29">
        <v>23.280999999999999</v>
      </c>
      <c r="J21" s="29">
        <v>26.050999999999998</v>
      </c>
      <c r="K21" s="29">
        <v>27.658999999999999</v>
      </c>
      <c r="L21" s="29">
        <v>28.603999999999999</v>
      </c>
      <c r="M21" s="29">
        <v>32.476999999999997</v>
      </c>
      <c r="N21" s="29">
        <v>34.649000000000001</v>
      </c>
      <c r="P21" s="29">
        <f t="shared" si="19"/>
        <v>20.013000000000002</v>
      </c>
      <c r="Q21" s="29">
        <f t="shared" si="20"/>
        <v>28.603999999999999</v>
      </c>
      <c r="R21" s="29">
        <f t="shared" si="14"/>
        <v>34.649000000000001</v>
      </c>
    </row>
    <row r="22" spans="2:37" ht="14.65" customHeight="1">
      <c r="B22" s="30" t="s">
        <v>294</v>
      </c>
      <c r="E22" s="29">
        <v>1.923</v>
      </c>
      <c r="F22" s="29">
        <v>3.0110000000000001</v>
      </c>
      <c r="G22" s="29">
        <v>1.986</v>
      </c>
      <c r="H22" s="29">
        <v>1.788</v>
      </c>
      <c r="I22" s="29">
        <v>3.0489999999999999</v>
      </c>
      <c r="J22" s="29">
        <v>3.569</v>
      </c>
      <c r="K22" s="29">
        <v>3.0339999999999998</v>
      </c>
      <c r="L22" s="29">
        <v>2.2370000000000001</v>
      </c>
      <c r="M22" s="29">
        <v>56.466999999999999</v>
      </c>
      <c r="N22" s="29">
        <v>58.408000000000001</v>
      </c>
      <c r="P22" s="29">
        <f t="shared" si="19"/>
        <v>1.788</v>
      </c>
      <c r="Q22" s="29">
        <f t="shared" si="20"/>
        <v>2.2370000000000001</v>
      </c>
      <c r="R22" s="29">
        <f t="shared" si="14"/>
        <v>58.408000000000001</v>
      </c>
    </row>
    <row r="23" spans="2:37" ht="14.65" customHeight="1">
      <c r="B23" s="30" t="s">
        <v>295</v>
      </c>
      <c r="E23" s="29">
        <v>1475.758</v>
      </c>
      <c r="F23" s="29">
        <v>1534.0989999999999</v>
      </c>
      <c r="G23" s="29">
        <v>1629.481</v>
      </c>
      <c r="H23" s="29">
        <v>444.45600000000002</v>
      </c>
      <c r="I23" s="29">
        <v>437.24200000000002</v>
      </c>
      <c r="J23" s="29">
        <v>414.834</v>
      </c>
      <c r="K23" s="29">
        <v>443.42</v>
      </c>
      <c r="L23" s="29">
        <v>402.154</v>
      </c>
      <c r="M23" s="29">
        <v>3.4340000000000002</v>
      </c>
      <c r="N23" s="29">
        <v>2.794</v>
      </c>
      <c r="P23" s="29">
        <f t="shared" si="19"/>
        <v>444.45600000000002</v>
      </c>
      <c r="Q23" s="29">
        <f t="shared" si="20"/>
        <v>402.154</v>
      </c>
      <c r="R23" s="29">
        <f t="shared" si="14"/>
        <v>2.794</v>
      </c>
    </row>
    <row r="24" spans="2:37" ht="14.65" customHeight="1">
      <c r="B24" s="30" t="s">
        <v>998</v>
      </c>
      <c r="E24" s="29">
        <v>0</v>
      </c>
      <c r="F24" s="29">
        <v>0</v>
      </c>
      <c r="G24" s="29">
        <v>64.462999999999994</v>
      </c>
      <c r="H24" s="29">
        <v>65.715999999999994</v>
      </c>
      <c r="I24" s="29">
        <v>57.073</v>
      </c>
      <c r="J24" s="29">
        <v>54.375</v>
      </c>
      <c r="K24" s="29">
        <v>56.215000000000003</v>
      </c>
      <c r="L24" s="29">
        <v>58.158999999999999</v>
      </c>
      <c r="M24" s="29">
        <v>602.06600000000003</v>
      </c>
      <c r="N24" s="29">
        <v>602.6</v>
      </c>
      <c r="P24" s="29">
        <f t="shared" si="19"/>
        <v>65.715999999999994</v>
      </c>
      <c r="Q24" s="29">
        <f t="shared" si="20"/>
        <v>58.158999999999999</v>
      </c>
      <c r="R24" s="29">
        <f t="shared" si="14"/>
        <v>602.6</v>
      </c>
    </row>
    <row r="25" spans="2:37" ht="14.65" customHeight="1">
      <c r="B25" s="30" t="s">
        <v>291</v>
      </c>
      <c r="E25" s="29">
        <v>86.14</v>
      </c>
      <c r="F25" s="29">
        <v>91.132000000000005</v>
      </c>
      <c r="G25" s="29">
        <v>10.295</v>
      </c>
      <c r="H25" s="29">
        <v>10.297000000000001</v>
      </c>
      <c r="I25" s="29">
        <v>16.041</v>
      </c>
      <c r="J25" s="29">
        <v>16.123999999999999</v>
      </c>
      <c r="K25" s="29">
        <v>15.943</v>
      </c>
      <c r="L25" s="29">
        <v>22.204999999999998</v>
      </c>
      <c r="M25" s="29">
        <v>27.957999999999998</v>
      </c>
      <c r="N25" s="29">
        <v>31.169</v>
      </c>
      <c r="P25" s="29">
        <f t="shared" si="19"/>
        <v>10.297000000000001</v>
      </c>
      <c r="Q25" s="29">
        <f t="shared" si="20"/>
        <v>22.204999999999998</v>
      </c>
      <c r="R25" s="29">
        <f t="shared" si="14"/>
        <v>31.169</v>
      </c>
    </row>
    <row r="26" spans="2:37" ht="14.65" customHeight="1">
      <c r="B26" s="47"/>
      <c r="C26" s="48"/>
      <c r="D26" s="48"/>
      <c r="E26" s="122"/>
      <c r="F26" s="122"/>
      <c r="G26" s="122"/>
      <c r="H26" s="122"/>
      <c r="I26" s="122"/>
      <c r="J26" s="122"/>
      <c r="K26" s="122"/>
      <c r="L26" s="122"/>
      <c r="M26" s="122"/>
      <c r="N26" s="122"/>
      <c r="P26" s="122"/>
      <c r="Q26" s="122"/>
      <c r="R26" s="122"/>
    </row>
    <row r="27" spans="2:37" ht="14.65" customHeight="1">
      <c r="B27" s="30" t="s">
        <v>296</v>
      </c>
      <c r="E27" s="29">
        <v>955.46500000000003</v>
      </c>
      <c r="F27" s="29">
        <v>959.81500000000005</v>
      </c>
      <c r="G27" s="29">
        <v>982.83900000000006</v>
      </c>
      <c r="H27" s="29">
        <v>968.16</v>
      </c>
      <c r="I27" s="29">
        <v>49.892000000000003</v>
      </c>
      <c r="J27" s="29">
        <v>53.351999999999997</v>
      </c>
      <c r="K27" s="29">
        <v>53.344999999999999</v>
      </c>
      <c r="L27" s="29">
        <v>53.28</v>
      </c>
      <c r="M27" s="29">
        <v>55.640999999999998</v>
      </c>
      <c r="N27" s="29">
        <v>50.661000000000001</v>
      </c>
      <c r="P27" s="29">
        <f>H27</f>
        <v>968.16</v>
      </c>
      <c r="Q27" s="29">
        <f t="shared" ref="Q27:Q29" si="21">L27</f>
        <v>53.28</v>
      </c>
      <c r="R27" s="29">
        <f t="shared" si="14"/>
        <v>50.661000000000001</v>
      </c>
    </row>
    <row r="28" spans="2:37" ht="14.65" customHeight="1">
      <c r="B28" s="30" t="s">
        <v>979</v>
      </c>
      <c r="E28" s="29">
        <v>6617.5810000000001</v>
      </c>
      <c r="F28" s="29">
        <v>6538.6139999999996</v>
      </c>
      <c r="G28" s="29">
        <v>6457.2449999999999</v>
      </c>
      <c r="H28" s="29">
        <v>6561.0739999999996</v>
      </c>
      <c r="I28" s="29">
        <v>8040.0649999999996</v>
      </c>
      <c r="J28" s="29">
        <v>7942.2969999999996</v>
      </c>
      <c r="K28" s="29">
        <v>7853.0749999999998</v>
      </c>
      <c r="L28" s="29">
        <v>7810.8280000000004</v>
      </c>
      <c r="M28" s="29">
        <v>7709.8739999999998</v>
      </c>
      <c r="N28" s="29">
        <v>7614.4440000000004</v>
      </c>
      <c r="P28" s="29">
        <f>H28</f>
        <v>6561.0739999999996</v>
      </c>
      <c r="Q28" s="29">
        <f t="shared" si="21"/>
        <v>7810.8280000000004</v>
      </c>
      <c r="R28" s="29">
        <f t="shared" si="14"/>
        <v>7614.4440000000004</v>
      </c>
    </row>
    <row r="29" spans="2:37" ht="14.65" customHeight="1">
      <c r="B29" s="31" t="s">
        <v>297</v>
      </c>
      <c r="C29" s="32"/>
      <c r="D29" s="32"/>
      <c r="E29" s="126">
        <v>1048.1120000000001</v>
      </c>
      <c r="F29" s="126">
        <v>1077.681</v>
      </c>
      <c r="G29" s="126">
        <v>1063.3050000000001</v>
      </c>
      <c r="H29" s="126">
        <v>912.24599999999998</v>
      </c>
      <c r="I29" s="126">
        <v>1886.3019999999999</v>
      </c>
      <c r="J29" s="126">
        <v>1864.58</v>
      </c>
      <c r="K29" s="126">
        <v>1843.7380000000001</v>
      </c>
      <c r="L29" s="126">
        <v>1770.5550000000001</v>
      </c>
      <c r="M29" s="126">
        <v>1749.2449999999999</v>
      </c>
      <c r="N29" s="126">
        <v>1727.989</v>
      </c>
      <c r="P29" s="126">
        <f>H29</f>
        <v>912.24599999999998</v>
      </c>
      <c r="Q29" s="126">
        <f t="shared" si="21"/>
        <v>1770.5550000000001</v>
      </c>
      <c r="R29" s="126">
        <f t="shared" si="14"/>
        <v>1727.989</v>
      </c>
    </row>
    <row r="30" spans="2:37" ht="14.65" customHeight="1">
      <c r="B30" s="30"/>
      <c r="E30" s="29"/>
      <c r="F30" s="29"/>
      <c r="G30" s="29"/>
      <c r="H30" s="29"/>
      <c r="I30" s="29"/>
      <c r="J30" s="29"/>
      <c r="K30" s="29"/>
      <c r="L30" s="29"/>
      <c r="M30" s="29"/>
      <c r="N30" s="29"/>
      <c r="P30" s="29"/>
      <c r="Q30" s="29"/>
      <c r="R30" s="29"/>
    </row>
    <row r="31" spans="2:37" ht="14.65" customHeight="1">
      <c r="B31" s="11" t="s">
        <v>988</v>
      </c>
      <c r="C31" s="12"/>
      <c r="D31" s="12"/>
      <c r="E31" s="25">
        <f>SUM(E11,E18)</f>
        <v>12447.686</v>
      </c>
      <c r="F31" s="25">
        <f t="shared" ref="F31:Q31" si="22">SUM(F11,F18)</f>
        <v>12266.887999999999</v>
      </c>
      <c r="G31" s="25">
        <f t="shared" si="22"/>
        <v>12453.805</v>
      </c>
      <c r="H31" s="25">
        <f t="shared" si="22"/>
        <v>10868.103999999999</v>
      </c>
      <c r="I31" s="25">
        <f t="shared" si="22"/>
        <v>12748.573999999999</v>
      </c>
      <c r="J31" s="25">
        <f t="shared" si="22"/>
        <v>12851.858999999999</v>
      </c>
      <c r="K31" s="25">
        <f>SUM(K11,K18)</f>
        <v>13411.083999999999</v>
      </c>
      <c r="L31" s="25">
        <f>SUM(L11,L18)</f>
        <v>13344.65</v>
      </c>
      <c r="M31" s="25">
        <f>SUM(M11,M18)</f>
        <v>14729.392000000002</v>
      </c>
      <c r="N31" s="212">
        <f>SUM(N11,N18)</f>
        <v>14404.073</v>
      </c>
      <c r="P31" s="25">
        <f t="shared" si="22"/>
        <v>10868.103999999999</v>
      </c>
      <c r="Q31" s="25">
        <f t="shared" si="22"/>
        <v>13344.65</v>
      </c>
      <c r="R31" s="25">
        <f t="shared" ref="R31" si="23">SUM(R11,R18)</f>
        <v>14404.073</v>
      </c>
    </row>
    <row r="32" spans="2:37" ht="14.65" customHeight="1">
      <c r="P32" s="44"/>
      <c r="Q32" s="44"/>
      <c r="R32" s="44"/>
    </row>
    <row r="33" spans="2:37" ht="14.65" customHeight="1">
      <c r="B33" s="5" t="s">
        <v>298</v>
      </c>
      <c r="C33" s="6"/>
      <c r="D33" s="6"/>
      <c r="E33" s="7" t="str">
        <f>MONTH(E$6)/3&amp;"Q"&amp;E$7</f>
        <v>1Q2023</v>
      </c>
      <c r="F33" s="7" t="str">
        <f>MONTH(F$6)/3&amp;"Q"&amp;F$7</f>
        <v>2Q2023</v>
      </c>
      <c r="G33" s="7" t="str">
        <f>MONTH(G$6)/3&amp;"Q"&amp;G$7</f>
        <v>3Q2023</v>
      </c>
      <c r="H33" s="7" t="str">
        <f>MONTH(H$6)/3&amp;"Q"&amp;H$7</f>
        <v>4Q2023</v>
      </c>
      <c r="I33" s="7" t="str">
        <f t="shared" ref="I33:N33" si="24">MONTH(I$6)/3&amp;"Q"&amp;I$7</f>
        <v>1Q2024</v>
      </c>
      <c r="J33" s="7" t="str">
        <f t="shared" si="24"/>
        <v>2Q2024</v>
      </c>
      <c r="K33" s="7" t="str">
        <f t="shared" si="24"/>
        <v>3Q2024</v>
      </c>
      <c r="L33" s="7" t="str">
        <f t="shared" si="24"/>
        <v>4Q2024</v>
      </c>
      <c r="M33" s="7" t="str">
        <f t="shared" si="24"/>
        <v>1Q2025</v>
      </c>
      <c r="N33" s="7" t="str">
        <f t="shared" si="24"/>
        <v>2Q2025</v>
      </c>
      <c r="P33" s="6">
        <f>P8</f>
        <v>2023</v>
      </c>
      <c r="Q33" s="6">
        <f>P33+1</f>
        <v>2024</v>
      </c>
      <c r="R33" s="6">
        <f>Q33+1</f>
        <v>2025</v>
      </c>
    </row>
    <row r="34" spans="2:37" ht="14.65" customHeight="1">
      <c r="B34" s="50" t="s">
        <v>981</v>
      </c>
      <c r="C34" s="48"/>
      <c r="D34" s="48"/>
      <c r="E34" s="122">
        <f>SUM(E35:E42)</f>
        <v>1598.144</v>
      </c>
      <c r="F34" s="122">
        <f t="shared" ref="F34:J34" si="25">SUM(F35:F42)</f>
        <v>1564.8430000000001</v>
      </c>
      <c r="G34" s="122">
        <f t="shared" si="25"/>
        <v>1637.5940000000001</v>
      </c>
      <c r="H34" s="122">
        <f t="shared" si="25"/>
        <v>1216.2029999999997</v>
      </c>
      <c r="I34" s="122">
        <f t="shared" si="25"/>
        <v>1210.9899999999998</v>
      </c>
      <c r="J34" s="122">
        <f t="shared" si="25"/>
        <v>1177.8420000000001</v>
      </c>
      <c r="K34" s="122">
        <f t="shared" ref="K34:L34" si="26">SUM(K35:K42)</f>
        <v>1707.134</v>
      </c>
      <c r="L34" s="122">
        <f t="shared" si="26"/>
        <v>1415.671</v>
      </c>
      <c r="M34" s="122">
        <f>SUM(M35:M42)</f>
        <v>2184.1759999999999</v>
      </c>
      <c r="N34" s="122">
        <f>SUM(N35:N42)</f>
        <v>2185.9930000000004</v>
      </c>
      <c r="P34" s="122">
        <f t="shared" ref="P34:Q34" si="27">SUM(P35:P42)</f>
        <v>1216.2029999999997</v>
      </c>
      <c r="Q34" s="122">
        <f t="shared" si="27"/>
        <v>1415.671</v>
      </c>
      <c r="R34" s="122">
        <f t="shared" ref="R34" si="28">SUM(R35:R42)</f>
        <v>2185.9930000000004</v>
      </c>
    </row>
    <row r="35" spans="2:37" ht="14.65" customHeight="1">
      <c r="B35" s="30" t="s">
        <v>299</v>
      </c>
      <c r="E35" s="29">
        <v>158.727</v>
      </c>
      <c r="F35" s="29">
        <v>136.88</v>
      </c>
      <c r="G35" s="29">
        <v>182.71100000000001</v>
      </c>
      <c r="H35" s="29">
        <v>194.934</v>
      </c>
      <c r="I35" s="29">
        <v>176.82300000000001</v>
      </c>
      <c r="J35" s="29">
        <v>222.036</v>
      </c>
      <c r="K35" s="29">
        <v>239.304</v>
      </c>
      <c r="L35" s="29">
        <v>247.785</v>
      </c>
      <c r="M35" s="29">
        <v>286.75799999999998</v>
      </c>
      <c r="N35" s="29">
        <v>349.279</v>
      </c>
      <c r="O35" s="29"/>
      <c r="P35" s="29">
        <f t="shared" ref="P35:P42" si="29">H35</f>
        <v>194.934</v>
      </c>
      <c r="Q35" s="29">
        <f t="shared" ref="Q35:Q42" si="30">L35</f>
        <v>247.785</v>
      </c>
      <c r="R35" s="29">
        <f>N35</f>
        <v>349.279</v>
      </c>
      <c r="S35" s="29"/>
      <c r="T35" s="253"/>
      <c r="U35" s="253"/>
      <c r="V35" s="253"/>
      <c r="W35" s="253"/>
      <c r="X35" s="253"/>
      <c r="Y35" s="253"/>
      <c r="Z35" s="253"/>
      <c r="AA35" s="29"/>
      <c r="AC35" s="29"/>
      <c r="AD35" s="29"/>
      <c r="AE35" s="29"/>
      <c r="AF35" s="29"/>
      <c r="AG35" s="29"/>
      <c r="AH35" s="29"/>
      <c r="AI35" s="29"/>
      <c r="AJ35" s="29"/>
      <c r="AK35" s="29"/>
    </row>
    <row r="36" spans="2:37" ht="14.65" customHeight="1">
      <c r="B36" s="30" t="s">
        <v>300</v>
      </c>
      <c r="E36" s="29">
        <v>504.84300000000002</v>
      </c>
      <c r="F36" s="29">
        <v>538.005</v>
      </c>
      <c r="G36" s="29">
        <v>528.31700000000001</v>
      </c>
      <c r="H36" s="29">
        <v>545.16</v>
      </c>
      <c r="I36" s="29">
        <v>630.60699999999997</v>
      </c>
      <c r="J36" s="29">
        <v>611.06899999999996</v>
      </c>
      <c r="K36" s="29">
        <v>622.76300000000003</v>
      </c>
      <c r="L36" s="29">
        <v>644.62</v>
      </c>
      <c r="M36" s="29">
        <v>646.73800000000006</v>
      </c>
      <c r="N36" s="29">
        <v>757.51</v>
      </c>
      <c r="O36" s="29"/>
      <c r="P36" s="29">
        <f t="shared" si="29"/>
        <v>545.16</v>
      </c>
      <c r="Q36" s="29">
        <f t="shared" si="30"/>
        <v>644.62</v>
      </c>
      <c r="R36" s="29">
        <f t="shared" ref="R36:R50" si="31">N36</f>
        <v>757.51</v>
      </c>
      <c r="S36" s="29"/>
      <c r="T36" s="253"/>
      <c r="U36" s="253"/>
      <c r="V36" s="253"/>
      <c r="W36" s="253"/>
      <c r="X36" s="253"/>
      <c r="Y36" s="253"/>
      <c r="Z36" s="253"/>
      <c r="AA36" s="29"/>
      <c r="AC36" s="29"/>
      <c r="AD36" s="29"/>
      <c r="AE36" s="29"/>
      <c r="AF36" s="29"/>
      <c r="AG36" s="29"/>
      <c r="AH36" s="29"/>
      <c r="AI36" s="29"/>
      <c r="AJ36" s="29"/>
      <c r="AK36" s="29"/>
    </row>
    <row r="37" spans="2:37" ht="14.65" customHeight="1">
      <c r="B37" s="30" t="s">
        <v>301</v>
      </c>
      <c r="E37" s="29">
        <v>70.566999999999993</v>
      </c>
      <c r="F37" s="29">
        <v>74.340999999999994</v>
      </c>
      <c r="G37" s="29">
        <v>92.608999999999995</v>
      </c>
      <c r="H37" s="29">
        <v>106.44</v>
      </c>
      <c r="I37" s="29">
        <v>86.754999999999995</v>
      </c>
      <c r="J37" s="29">
        <v>98.703999999999994</v>
      </c>
      <c r="K37" s="29">
        <v>121.389</v>
      </c>
      <c r="L37" s="29">
        <v>169.58699999999999</v>
      </c>
      <c r="M37" s="29">
        <v>125.575</v>
      </c>
      <c r="N37" s="29">
        <v>134.155</v>
      </c>
      <c r="O37" s="29"/>
      <c r="P37" s="29">
        <f t="shared" si="29"/>
        <v>106.44</v>
      </c>
      <c r="Q37" s="29">
        <f t="shared" si="30"/>
        <v>169.58699999999999</v>
      </c>
      <c r="R37" s="29">
        <f t="shared" si="31"/>
        <v>134.155</v>
      </c>
      <c r="S37" s="29"/>
      <c r="T37" s="253"/>
      <c r="U37" s="253"/>
      <c r="V37" s="253"/>
      <c r="W37" s="253"/>
      <c r="X37" s="253"/>
      <c r="Y37" s="253"/>
      <c r="Z37" s="253"/>
      <c r="AA37" s="29"/>
      <c r="AC37" s="29"/>
      <c r="AD37" s="29"/>
      <c r="AE37" s="29"/>
      <c r="AF37" s="29"/>
      <c r="AG37" s="29"/>
      <c r="AH37" s="29"/>
      <c r="AI37" s="29"/>
      <c r="AJ37" s="29"/>
      <c r="AK37" s="29"/>
    </row>
    <row r="38" spans="2:37" ht="14.65" customHeight="1">
      <c r="B38" s="30" t="s">
        <v>302</v>
      </c>
      <c r="E38" s="29">
        <v>17.533999999999999</v>
      </c>
      <c r="F38" s="29">
        <v>13.497999999999999</v>
      </c>
      <c r="G38" s="29">
        <v>13.176</v>
      </c>
      <c r="H38" s="29">
        <v>12.798999999999999</v>
      </c>
      <c r="I38" s="29">
        <v>14.936</v>
      </c>
      <c r="J38" s="29">
        <v>14.846</v>
      </c>
      <c r="K38" s="29">
        <v>14.756</v>
      </c>
      <c r="L38" s="29">
        <v>15.105</v>
      </c>
      <c r="M38" s="29">
        <v>13.201000000000001</v>
      </c>
      <c r="N38" s="29">
        <v>12.026999999999999</v>
      </c>
      <c r="O38" s="29"/>
      <c r="P38" s="29">
        <f t="shared" si="29"/>
        <v>12.798999999999999</v>
      </c>
      <c r="Q38" s="29">
        <f t="shared" si="30"/>
        <v>15.105</v>
      </c>
      <c r="R38" s="29">
        <f t="shared" si="31"/>
        <v>12.026999999999999</v>
      </c>
      <c r="S38" s="29"/>
      <c r="T38" s="253"/>
      <c r="U38" s="253"/>
      <c r="V38" s="253"/>
      <c r="W38" s="253"/>
      <c r="X38" s="253"/>
      <c r="Y38" s="253"/>
      <c r="Z38" s="253"/>
      <c r="AA38" s="29"/>
      <c r="AC38" s="29"/>
      <c r="AD38" s="29"/>
      <c r="AE38" s="29"/>
      <c r="AF38" s="29"/>
      <c r="AG38" s="29"/>
      <c r="AH38" s="29"/>
      <c r="AI38" s="29"/>
      <c r="AJ38" s="29"/>
      <c r="AK38" s="29"/>
    </row>
    <row r="39" spans="2:37" ht="14.65" customHeight="1">
      <c r="B39" s="30" t="s">
        <v>295</v>
      </c>
      <c r="E39" s="29">
        <v>828.81100000000004</v>
      </c>
      <c r="F39" s="29">
        <v>788.35199999999998</v>
      </c>
      <c r="G39" s="29">
        <v>796.91</v>
      </c>
      <c r="H39" s="29">
        <v>339.77100000000002</v>
      </c>
      <c r="I39" s="29">
        <v>262.67899999999997</v>
      </c>
      <c r="J39" s="29">
        <v>197.09</v>
      </c>
      <c r="K39" s="29">
        <v>650.25800000000004</v>
      </c>
      <c r="L39" s="29">
        <v>276.25900000000001</v>
      </c>
      <c r="M39" s="29">
        <v>9.2940000000000005</v>
      </c>
      <c r="N39" s="29">
        <v>19.131</v>
      </c>
      <c r="O39" s="29"/>
      <c r="P39" s="29">
        <f t="shared" si="29"/>
        <v>339.77100000000002</v>
      </c>
      <c r="Q39" s="29">
        <f t="shared" si="30"/>
        <v>276.25900000000001</v>
      </c>
      <c r="R39" s="29">
        <f t="shared" si="31"/>
        <v>19.131</v>
      </c>
      <c r="S39" s="29"/>
      <c r="T39" s="253"/>
      <c r="U39" s="253"/>
      <c r="V39" s="253"/>
      <c r="W39" s="253"/>
      <c r="X39" s="253"/>
      <c r="Y39" s="253"/>
      <c r="Z39" s="253"/>
      <c r="AA39" s="29"/>
      <c r="AC39" s="29"/>
      <c r="AD39" s="29"/>
      <c r="AE39" s="29"/>
      <c r="AF39" s="29"/>
      <c r="AG39" s="29"/>
      <c r="AH39" s="29"/>
      <c r="AI39" s="29"/>
      <c r="AJ39" s="29"/>
      <c r="AK39" s="29"/>
    </row>
    <row r="40" spans="2:37" ht="14.65" customHeight="1">
      <c r="B40" s="30" t="s">
        <v>998</v>
      </c>
      <c r="E40" s="29">
        <v>0</v>
      </c>
      <c r="F40" s="29">
        <v>0</v>
      </c>
      <c r="G40" s="29">
        <v>0</v>
      </c>
      <c r="H40" s="29">
        <v>3.1970000000000001</v>
      </c>
      <c r="I40" s="29">
        <v>28.263999999999999</v>
      </c>
      <c r="J40" s="29">
        <v>27.794</v>
      </c>
      <c r="K40" s="29">
        <v>57.401000000000003</v>
      </c>
      <c r="L40" s="29">
        <v>17.352</v>
      </c>
      <c r="M40" s="29">
        <v>909.30499999999995</v>
      </c>
      <c r="N40" s="29">
        <v>749.37</v>
      </c>
      <c r="O40" s="29"/>
      <c r="P40" s="29">
        <f t="shared" si="29"/>
        <v>3.1970000000000001</v>
      </c>
      <c r="Q40" s="29">
        <f t="shared" si="30"/>
        <v>17.352</v>
      </c>
      <c r="R40" s="29">
        <f t="shared" si="31"/>
        <v>749.37</v>
      </c>
      <c r="S40" s="29"/>
      <c r="T40" s="253"/>
      <c r="U40" s="253"/>
      <c r="V40" s="253"/>
      <c r="W40" s="253"/>
      <c r="X40" s="253"/>
      <c r="Y40" s="253"/>
      <c r="Z40" s="253"/>
      <c r="AA40" s="29"/>
      <c r="AC40" s="29"/>
      <c r="AD40" s="29"/>
      <c r="AE40" s="29"/>
      <c r="AF40" s="29"/>
      <c r="AG40" s="29"/>
      <c r="AH40" s="29"/>
      <c r="AI40" s="29"/>
      <c r="AJ40" s="29"/>
      <c r="AK40" s="29"/>
    </row>
    <row r="41" spans="2:37" ht="14.65" customHeight="1">
      <c r="B41" s="30" t="s">
        <v>303</v>
      </c>
      <c r="E41" s="29">
        <v>0</v>
      </c>
      <c r="F41" s="29">
        <v>0</v>
      </c>
      <c r="G41" s="29">
        <v>0</v>
      </c>
      <c r="H41" s="29">
        <v>0</v>
      </c>
      <c r="I41" s="29">
        <v>0</v>
      </c>
      <c r="J41" s="29">
        <v>0</v>
      </c>
      <c r="K41" s="29">
        <v>0</v>
      </c>
      <c r="L41" s="29">
        <v>5.6719999999999997</v>
      </c>
      <c r="M41" s="29">
        <v>5.9139999999999997</v>
      </c>
      <c r="N41" s="29">
        <v>6.0259999999999998</v>
      </c>
      <c r="O41" s="29"/>
      <c r="P41" s="29">
        <f t="shared" si="29"/>
        <v>0</v>
      </c>
      <c r="Q41" s="29">
        <f t="shared" si="30"/>
        <v>5.6719999999999997</v>
      </c>
      <c r="R41" s="29">
        <f t="shared" si="31"/>
        <v>6.0259999999999998</v>
      </c>
      <c r="S41" s="29"/>
      <c r="T41" s="253"/>
      <c r="U41" s="253"/>
      <c r="V41" s="253"/>
      <c r="W41" s="253"/>
      <c r="X41" s="253"/>
      <c r="Y41" s="253"/>
      <c r="Z41" s="253"/>
      <c r="AA41" s="29"/>
      <c r="AC41" s="29"/>
      <c r="AD41" s="29"/>
      <c r="AE41" s="29"/>
      <c r="AF41" s="29"/>
      <c r="AG41" s="29"/>
      <c r="AH41" s="29"/>
      <c r="AI41" s="29"/>
      <c r="AJ41" s="29"/>
      <c r="AK41" s="29"/>
    </row>
    <row r="42" spans="2:37" ht="14.65" customHeight="1">
      <c r="B42" s="30" t="s">
        <v>291</v>
      </c>
      <c r="E42" s="29">
        <v>17.661999999999999</v>
      </c>
      <c r="F42" s="29">
        <v>13.766999999999999</v>
      </c>
      <c r="G42" s="29">
        <v>23.870999999999999</v>
      </c>
      <c r="H42" s="29">
        <v>13.901999999999999</v>
      </c>
      <c r="I42" s="29">
        <v>10.926</v>
      </c>
      <c r="J42" s="29">
        <v>6.3029999999999999</v>
      </c>
      <c r="K42" s="29">
        <v>1.2629999999999999</v>
      </c>
      <c r="L42" s="29">
        <v>39.290999999999997</v>
      </c>
      <c r="M42" s="29">
        <v>187.39099999999999</v>
      </c>
      <c r="N42" s="29">
        <v>158.495</v>
      </c>
      <c r="O42" s="29"/>
      <c r="P42" s="29">
        <f t="shared" si="29"/>
        <v>13.901999999999999</v>
      </c>
      <c r="Q42" s="29">
        <f t="shared" si="30"/>
        <v>39.290999999999997</v>
      </c>
      <c r="R42" s="29">
        <f t="shared" si="31"/>
        <v>158.495</v>
      </c>
      <c r="S42" s="29"/>
      <c r="T42" s="253"/>
      <c r="U42" s="253"/>
      <c r="V42" s="253"/>
      <c r="W42" s="253"/>
      <c r="X42" s="253"/>
      <c r="Y42" s="253"/>
      <c r="Z42" s="253"/>
      <c r="AA42" s="29"/>
      <c r="AC42" s="29"/>
      <c r="AD42" s="29"/>
      <c r="AE42" s="29"/>
      <c r="AF42" s="29"/>
      <c r="AG42" s="29"/>
      <c r="AH42" s="29"/>
      <c r="AI42" s="29"/>
      <c r="AJ42" s="29"/>
      <c r="AK42" s="29"/>
    </row>
    <row r="43" spans="2:37" ht="14.65" customHeight="1">
      <c r="B43" s="50" t="s">
        <v>982</v>
      </c>
      <c r="C43" s="48"/>
      <c r="D43" s="48"/>
      <c r="E43" s="122">
        <f>SUM(E44:E50)</f>
        <v>6655.0870000000014</v>
      </c>
      <c r="F43" s="122">
        <f t="shared" ref="F43:J43" si="32">SUM(F44:F50)</f>
        <v>6567.933</v>
      </c>
      <c r="G43" s="122">
        <f t="shared" si="32"/>
        <v>6549.6090000000004</v>
      </c>
      <c r="H43" s="122">
        <f t="shared" si="32"/>
        <v>5204.8379999999997</v>
      </c>
      <c r="I43" s="122">
        <f t="shared" si="32"/>
        <v>6838.8099999999995</v>
      </c>
      <c r="J43" s="122">
        <f t="shared" si="32"/>
        <v>7021.3780000000006</v>
      </c>
      <c r="K43" s="122">
        <f t="shared" ref="K43:L43" si="33">SUM(K44:K50)</f>
        <v>6951.4719999999998</v>
      </c>
      <c r="L43" s="122">
        <f t="shared" si="33"/>
        <v>6795.51</v>
      </c>
      <c r="M43" s="122">
        <f>SUM(M44:M50)</f>
        <v>7480.7889999999998</v>
      </c>
      <c r="N43" s="122">
        <f>SUM(N44:N50)</f>
        <v>7113.329999999999</v>
      </c>
      <c r="P43" s="122">
        <f t="shared" ref="P43:Q43" si="34">SUM(P44:P50)</f>
        <v>5204.8379999999997</v>
      </c>
      <c r="Q43" s="122">
        <f t="shared" si="34"/>
        <v>6795.51</v>
      </c>
      <c r="R43" s="122">
        <f t="shared" ref="R43" si="35">SUM(R44:R50)</f>
        <v>7113.329999999999</v>
      </c>
    </row>
    <row r="44" spans="2:37" ht="14.65" customHeight="1">
      <c r="B44" s="30" t="s">
        <v>299</v>
      </c>
      <c r="E44" s="29">
        <v>206.429</v>
      </c>
      <c r="F44" s="29">
        <v>253.65299999999999</v>
      </c>
      <c r="G44" s="29">
        <v>217.02099999999999</v>
      </c>
      <c r="H44" s="29">
        <v>98.21</v>
      </c>
      <c r="I44" s="29">
        <v>86.635999999999996</v>
      </c>
      <c r="J44" s="29">
        <v>120.351</v>
      </c>
      <c r="K44" s="29">
        <v>96.052000000000007</v>
      </c>
      <c r="L44" s="29">
        <v>0</v>
      </c>
      <c r="M44" s="29">
        <v>0</v>
      </c>
      <c r="N44" s="29">
        <v>0</v>
      </c>
      <c r="O44" s="29"/>
      <c r="P44" s="29">
        <f t="shared" ref="P44:P50" si="36">H44</f>
        <v>98.21</v>
      </c>
      <c r="Q44" s="29">
        <f t="shared" ref="Q44:Q50" si="37">L44</f>
        <v>0</v>
      </c>
      <c r="R44" s="29">
        <f t="shared" si="31"/>
        <v>0</v>
      </c>
      <c r="S44" s="29"/>
      <c r="T44" s="253"/>
      <c r="U44" s="253"/>
      <c r="V44" s="253"/>
      <c r="W44" s="253"/>
      <c r="X44" s="253"/>
      <c r="Y44" s="253"/>
      <c r="Z44" s="253"/>
      <c r="AA44" s="29"/>
      <c r="AC44" s="29"/>
      <c r="AD44" s="29"/>
      <c r="AE44" s="29"/>
      <c r="AF44" s="29"/>
      <c r="AG44" s="29"/>
      <c r="AH44" s="29"/>
      <c r="AI44" s="29"/>
      <c r="AJ44" s="29"/>
      <c r="AK44" s="29"/>
    </row>
    <row r="45" spans="2:37" ht="14.65" customHeight="1">
      <c r="B45" s="30" t="s">
        <v>300</v>
      </c>
      <c r="E45" s="29">
        <v>4892.8500000000004</v>
      </c>
      <c r="F45" s="29">
        <v>4662.7240000000002</v>
      </c>
      <c r="G45" s="29">
        <v>4626.2280000000001</v>
      </c>
      <c r="H45" s="29">
        <v>4562.0959999999995</v>
      </c>
      <c r="I45" s="29">
        <v>5567.2079999999996</v>
      </c>
      <c r="J45" s="29">
        <v>5729.7550000000001</v>
      </c>
      <c r="K45" s="29">
        <v>5653.8980000000001</v>
      </c>
      <c r="L45" s="29">
        <v>5569.7849999999999</v>
      </c>
      <c r="M45" s="29">
        <v>6151</v>
      </c>
      <c r="N45" s="29">
        <v>5801.3779999999997</v>
      </c>
      <c r="O45" s="29"/>
      <c r="P45" s="29">
        <f t="shared" si="36"/>
        <v>4562.0959999999995</v>
      </c>
      <c r="Q45" s="29">
        <f t="shared" si="37"/>
        <v>5569.7849999999999</v>
      </c>
      <c r="R45" s="29">
        <f t="shared" si="31"/>
        <v>5801.3779999999997</v>
      </c>
      <c r="S45" s="29"/>
      <c r="T45" s="253"/>
      <c r="U45" s="253"/>
      <c r="V45" s="253"/>
      <c r="W45" s="253"/>
      <c r="X45" s="253"/>
      <c r="Y45" s="253"/>
      <c r="Z45" s="253"/>
      <c r="AA45" s="29"/>
      <c r="AC45" s="29"/>
      <c r="AD45" s="29"/>
      <c r="AE45" s="29"/>
      <c r="AF45" s="29"/>
      <c r="AG45" s="29"/>
      <c r="AH45" s="29"/>
      <c r="AI45" s="29"/>
      <c r="AJ45" s="29"/>
      <c r="AK45" s="29"/>
    </row>
    <row r="46" spans="2:37" ht="14.65" customHeight="1">
      <c r="B46" s="30" t="s">
        <v>302</v>
      </c>
      <c r="E46" s="29">
        <v>100.166</v>
      </c>
      <c r="F46" s="29">
        <v>141.27600000000001</v>
      </c>
      <c r="G46" s="29">
        <v>139.858</v>
      </c>
      <c r="H46" s="29">
        <v>144.59899999999999</v>
      </c>
      <c r="I46" s="29">
        <v>175.54400000000001</v>
      </c>
      <c r="J46" s="29">
        <v>175.881</v>
      </c>
      <c r="K46" s="29">
        <v>172.11699999999999</v>
      </c>
      <c r="L46" s="29">
        <v>210.97499999999999</v>
      </c>
      <c r="M46" s="29">
        <v>210.774</v>
      </c>
      <c r="N46" s="29">
        <v>208.57599999999999</v>
      </c>
      <c r="O46" s="29"/>
      <c r="P46" s="29">
        <f t="shared" si="36"/>
        <v>144.59899999999999</v>
      </c>
      <c r="Q46" s="29">
        <f t="shared" si="37"/>
        <v>210.97499999999999</v>
      </c>
      <c r="R46" s="29">
        <f t="shared" si="31"/>
        <v>208.57599999999999</v>
      </c>
      <c r="S46" s="29"/>
      <c r="T46" s="253"/>
      <c r="U46" s="253"/>
      <c r="V46" s="253"/>
      <c r="W46" s="253"/>
      <c r="X46" s="253"/>
      <c r="Y46" s="253"/>
      <c r="Z46" s="253"/>
      <c r="AA46" s="29"/>
      <c r="AC46" s="29"/>
      <c r="AD46" s="29"/>
      <c r="AE46" s="29"/>
      <c r="AF46" s="29"/>
      <c r="AG46" s="29"/>
      <c r="AH46" s="29"/>
      <c r="AI46" s="29"/>
      <c r="AJ46" s="29"/>
      <c r="AK46" s="29"/>
    </row>
    <row r="47" spans="2:37" ht="14.65" customHeight="1">
      <c r="B47" s="30" t="s">
        <v>294</v>
      </c>
      <c r="E47" s="29">
        <v>53.353000000000002</v>
      </c>
      <c r="F47" s="29">
        <v>56.29</v>
      </c>
      <c r="G47" s="29">
        <v>68.031999999999996</v>
      </c>
      <c r="H47" s="29">
        <v>71.436999999999998</v>
      </c>
      <c r="I47" s="29">
        <v>542.31700000000001</v>
      </c>
      <c r="J47" s="29">
        <v>540.72900000000004</v>
      </c>
      <c r="K47" s="29">
        <v>540.37300000000005</v>
      </c>
      <c r="L47" s="29">
        <v>537.58799999999997</v>
      </c>
      <c r="M47" s="29">
        <v>526.76499999999999</v>
      </c>
      <c r="N47" s="29">
        <v>526.51199999999994</v>
      </c>
      <c r="O47" s="29"/>
      <c r="P47" s="29">
        <f t="shared" si="36"/>
        <v>71.436999999999998</v>
      </c>
      <c r="Q47" s="29">
        <f t="shared" si="37"/>
        <v>537.58799999999997</v>
      </c>
      <c r="R47" s="29">
        <f t="shared" si="31"/>
        <v>526.51199999999994</v>
      </c>
      <c r="S47" s="29"/>
      <c r="T47" s="253"/>
      <c r="U47" s="253"/>
      <c r="V47" s="253"/>
      <c r="W47" s="253"/>
      <c r="X47" s="253"/>
      <c r="Y47" s="253"/>
      <c r="Z47" s="253"/>
      <c r="AA47" s="29"/>
      <c r="AC47" s="29"/>
      <c r="AD47" s="29"/>
      <c r="AE47" s="29"/>
      <c r="AF47" s="29"/>
      <c r="AG47" s="29"/>
      <c r="AH47" s="29"/>
      <c r="AI47" s="29"/>
      <c r="AJ47" s="29"/>
      <c r="AK47" s="29"/>
    </row>
    <row r="48" spans="2:37" ht="14.65" customHeight="1">
      <c r="B48" s="30" t="s">
        <v>295</v>
      </c>
      <c r="E48" s="29">
        <v>1388.69</v>
      </c>
      <c r="F48" s="29">
        <v>1430.5360000000001</v>
      </c>
      <c r="G48" s="29">
        <v>1474.7460000000001</v>
      </c>
      <c r="H48" s="29">
        <v>278.30399999999997</v>
      </c>
      <c r="I48" s="29">
        <v>238.04</v>
      </c>
      <c r="J48" s="29">
        <v>220.15600000000001</v>
      </c>
      <c r="K48" s="29">
        <v>256.93099999999998</v>
      </c>
      <c r="L48" s="29">
        <v>158.31299999999999</v>
      </c>
      <c r="M48" s="29">
        <v>384.78</v>
      </c>
      <c r="N48" s="29">
        <v>338.28100000000001</v>
      </c>
      <c r="O48" s="29"/>
      <c r="P48" s="29">
        <f t="shared" si="36"/>
        <v>278.30399999999997</v>
      </c>
      <c r="Q48" s="29">
        <f t="shared" si="37"/>
        <v>158.31299999999999</v>
      </c>
      <c r="R48" s="29">
        <f t="shared" si="31"/>
        <v>338.28100000000001</v>
      </c>
      <c r="S48" s="29"/>
      <c r="T48" s="253"/>
      <c r="U48" s="253"/>
      <c r="V48" s="253"/>
      <c r="W48" s="253"/>
      <c r="X48" s="253"/>
      <c r="Y48" s="253"/>
      <c r="Z48" s="253"/>
      <c r="AA48" s="29"/>
      <c r="AC48" s="29"/>
      <c r="AD48" s="29"/>
      <c r="AE48" s="29"/>
      <c r="AF48" s="29"/>
      <c r="AG48" s="29"/>
      <c r="AH48" s="29"/>
      <c r="AI48" s="29"/>
      <c r="AJ48" s="29"/>
      <c r="AK48" s="29"/>
    </row>
    <row r="49" spans="2:37" ht="14.65" customHeight="1">
      <c r="B49" s="30" t="s">
        <v>303</v>
      </c>
      <c r="E49" s="29">
        <v>0</v>
      </c>
      <c r="F49" s="29">
        <v>0</v>
      </c>
      <c r="G49" s="29">
        <v>0</v>
      </c>
      <c r="H49" s="29">
        <v>0</v>
      </c>
      <c r="I49" s="29">
        <v>0</v>
      </c>
      <c r="J49" s="29">
        <v>0</v>
      </c>
      <c r="K49" s="29">
        <v>0</v>
      </c>
      <c r="L49" s="29">
        <v>6.3869999999999996</v>
      </c>
      <c r="M49" s="29">
        <v>6.3869999999999996</v>
      </c>
      <c r="N49" s="29">
        <v>6.3869999999999996</v>
      </c>
      <c r="O49" s="29"/>
      <c r="P49" s="29">
        <f t="shared" si="36"/>
        <v>0</v>
      </c>
      <c r="Q49" s="29">
        <f t="shared" si="37"/>
        <v>6.3869999999999996</v>
      </c>
      <c r="R49" s="29">
        <f t="shared" si="31"/>
        <v>6.3869999999999996</v>
      </c>
      <c r="S49" s="29"/>
      <c r="T49" s="253"/>
      <c r="U49" s="253"/>
      <c r="V49" s="253"/>
      <c r="W49" s="253"/>
      <c r="X49" s="253"/>
      <c r="Y49" s="253"/>
      <c r="Z49" s="253"/>
      <c r="AA49" s="29"/>
      <c r="AC49" s="29"/>
      <c r="AD49" s="29"/>
      <c r="AE49" s="29"/>
      <c r="AF49" s="29"/>
      <c r="AG49" s="29"/>
      <c r="AH49" s="29"/>
      <c r="AI49" s="29"/>
      <c r="AJ49" s="29"/>
      <c r="AK49" s="29"/>
    </row>
    <row r="50" spans="2:37" ht="14.65" customHeight="1">
      <c r="B50" s="30" t="s">
        <v>291</v>
      </c>
      <c r="E50" s="29">
        <v>13.599</v>
      </c>
      <c r="F50" s="29">
        <v>23.454000000000001</v>
      </c>
      <c r="G50" s="29">
        <v>23.724</v>
      </c>
      <c r="H50" s="29">
        <v>50.192</v>
      </c>
      <c r="I50" s="29">
        <v>229.065</v>
      </c>
      <c r="J50" s="29">
        <v>234.506</v>
      </c>
      <c r="K50" s="29">
        <v>232.101</v>
      </c>
      <c r="L50" s="29">
        <v>312.46199999999999</v>
      </c>
      <c r="M50" s="29">
        <v>201.083</v>
      </c>
      <c r="N50" s="29">
        <v>232.196</v>
      </c>
      <c r="O50" s="29"/>
      <c r="P50" s="29">
        <f t="shared" si="36"/>
        <v>50.192</v>
      </c>
      <c r="Q50" s="29">
        <f t="shared" si="37"/>
        <v>312.46199999999999</v>
      </c>
      <c r="R50" s="29">
        <f t="shared" si="31"/>
        <v>232.196</v>
      </c>
      <c r="S50" s="29"/>
      <c r="T50" s="253"/>
      <c r="U50" s="253"/>
      <c r="V50" s="253"/>
      <c r="W50" s="253"/>
      <c r="X50" s="253"/>
      <c r="Y50" s="253"/>
      <c r="Z50" s="253"/>
      <c r="AA50" s="29"/>
      <c r="AC50" s="29"/>
      <c r="AD50" s="29"/>
      <c r="AE50" s="29"/>
      <c r="AF50" s="29"/>
      <c r="AG50" s="29"/>
      <c r="AH50" s="29"/>
      <c r="AI50" s="29"/>
      <c r="AJ50" s="29"/>
      <c r="AK50" s="29"/>
    </row>
    <row r="51" spans="2:37" ht="14.65" customHeight="1">
      <c r="B51" s="36" t="s">
        <v>987</v>
      </c>
      <c r="C51" s="37"/>
      <c r="D51" s="37"/>
      <c r="E51" s="38">
        <f>SUM(E34,E43)</f>
        <v>8253.2310000000016</v>
      </c>
      <c r="F51" s="38">
        <f t="shared" ref="F51:Q51" si="38">SUM(F34,F43)</f>
        <v>8132.7759999999998</v>
      </c>
      <c r="G51" s="38">
        <f t="shared" si="38"/>
        <v>8187.2030000000004</v>
      </c>
      <c r="H51" s="38">
        <f t="shared" si="38"/>
        <v>6421.0409999999993</v>
      </c>
      <c r="I51" s="38">
        <f t="shared" si="38"/>
        <v>8049.7999999999993</v>
      </c>
      <c r="J51" s="38">
        <f t="shared" si="38"/>
        <v>8199.2200000000012</v>
      </c>
      <c r="K51" s="38">
        <f>SUM(K34,K43)</f>
        <v>8658.6059999999998</v>
      </c>
      <c r="L51" s="38">
        <f>SUM(L34,L43)</f>
        <v>8211.1810000000005</v>
      </c>
      <c r="M51" s="38">
        <f>SUM(M34,M43)</f>
        <v>9664.9650000000001</v>
      </c>
      <c r="N51" s="38">
        <f>SUM(N34,N43)</f>
        <v>9299.3230000000003</v>
      </c>
      <c r="P51" s="38">
        <f t="shared" si="38"/>
        <v>6421.0409999999993</v>
      </c>
      <c r="Q51" s="38">
        <f t="shared" si="38"/>
        <v>8211.1810000000005</v>
      </c>
      <c r="R51" s="38">
        <f t="shared" ref="R51" si="39">SUM(R34,R43)</f>
        <v>9299.3230000000003</v>
      </c>
    </row>
    <row r="52" spans="2:37" ht="14.65" customHeight="1">
      <c r="E52" s="51"/>
      <c r="F52" s="51"/>
      <c r="G52" s="51"/>
      <c r="H52" s="51"/>
      <c r="I52" s="51"/>
      <c r="J52" s="51"/>
      <c r="K52" s="51"/>
      <c r="L52" s="51"/>
      <c r="M52" s="51"/>
      <c r="N52" s="51"/>
    </row>
    <row r="53" spans="2:37" ht="14.65" customHeight="1">
      <c r="B53" s="36" t="s">
        <v>986</v>
      </c>
      <c r="C53" s="37"/>
      <c r="D53" s="37"/>
      <c r="E53" s="38">
        <f t="shared" ref="E53:L53" si="40">SUM(E54:E59)</f>
        <v>4194.4549999999999</v>
      </c>
      <c r="F53" s="38">
        <f t="shared" si="40"/>
        <v>4134.1120000000001</v>
      </c>
      <c r="G53" s="38">
        <f t="shared" si="40"/>
        <v>4266.6020000000008</v>
      </c>
      <c r="H53" s="38">
        <f t="shared" si="40"/>
        <v>4447.0630000000001</v>
      </c>
      <c r="I53" s="38">
        <f t="shared" si="40"/>
        <v>4698.7740000000003</v>
      </c>
      <c r="J53" s="38">
        <f t="shared" si="40"/>
        <v>4652.6390000000001</v>
      </c>
      <c r="K53" s="38">
        <f t="shared" si="40"/>
        <v>4752.4780000000001</v>
      </c>
      <c r="L53" s="38">
        <f t="shared" si="40"/>
        <v>5133.469000000001</v>
      </c>
      <c r="M53" s="38">
        <f>SUM(M54:M59)</f>
        <v>5064.4260000000013</v>
      </c>
      <c r="N53" s="38">
        <f>SUM(N54:N59)</f>
        <v>5104.8100000000004</v>
      </c>
      <c r="P53" s="38">
        <f>SUM(P54:P59)</f>
        <v>4447.0630000000001</v>
      </c>
      <c r="Q53" s="38">
        <f>SUM(Q54:Q59)</f>
        <v>5133.469000000001</v>
      </c>
      <c r="R53" s="38">
        <f>SUM(R54:R59)</f>
        <v>5104.8100000000004</v>
      </c>
    </row>
    <row r="54" spans="2:37" ht="14.65" customHeight="1">
      <c r="B54" s="30" t="s">
        <v>306</v>
      </c>
      <c r="E54" s="29">
        <v>3968.6790000000001</v>
      </c>
      <c r="F54" s="29">
        <v>3968.6790000000001</v>
      </c>
      <c r="G54" s="29">
        <v>3968.6790000000001</v>
      </c>
      <c r="H54" s="29">
        <v>3968.6790000000001</v>
      </c>
      <c r="I54" s="29">
        <v>3968.6790000000001</v>
      </c>
      <c r="J54" s="29">
        <v>3968.6790000000001</v>
      </c>
      <c r="K54" s="29">
        <v>3968.6790000000001</v>
      </c>
      <c r="L54" s="29">
        <v>3968.6790000000001</v>
      </c>
      <c r="M54" s="29">
        <v>3968.6790000000001</v>
      </c>
      <c r="N54" s="29">
        <v>3968.6790000000001</v>
      </c>
      <c r="O54" s="29"/>
      <c r="P54" s="29">
        <f t="shared" ref="P54:P59" si="41">H54</f>
        <v>3968.6790000000001</v>
      </c>
      <c r="Q54" s="29">
        <f t="shared" ref="Q54:Q59" si="42">L54</f>
        <v>3968.6790000000001</v>
      </c>
      <c r="R54" s="29">
        <f t="shared" ref="R54:R59" si="43">N54</f>
        <v>3968.6790000000001</v>
      </c>
      <c r="S54" s="29"/>
      <c r="T54" s="253"/>
      <c r="U54" s="253"/>
      <c r="V54" s="253"/>
      <c r="W54" s="253"/>
      <c r="X54" s="253"/>
      <c r="Y54" s="253"/>
      <c r="Z54" s="253"/>
      <c r="AA54" s="29"/>
      <c r="AC54" s="29"/>
      <c r="AD54" s="29"/>
      <c r="AE54" s="29"/>
      <c r="AF54" s="29"/>
      <c r="AG54" s="29"/>
      <c r="AH54" s="29"/>
      <c r="AI54" s="29"/>
      <c r="AJ54" s="29"/>
      <c r="AK54" s="29"/>
    </row>
    <row r="55" spans="2:37" ht="14.65" customHeight="1">
      <c r="B55" s="30" t="s">
        <v>309</v>
      </c>
      <c r="E55" s="29">
        <v>62.539000000000001</v>
      </c>
      <c r="F55" s="29">
        <v>62.540000000000006</v>
      </c>
      <c r="G55" s="29">
        <v>62.54</v>
      </c>
      <c r="H55" s="29">
        <v>62.54</v>
      </c>
      <c r="I55" s="29">
        <v>62.540000000000006</v>
      </c>
      <c r="J55" s="29">
        <v>62.540000000000006</v>
      </c>
      <c r="K55" s="29">
        <v>62.540000000000006</v>
      </c>
      <c r="L55" s="29">
        <v>62.54</v>
      </c>
      <c r="M55" s="29">
        <v>62.54</v>
      </c>
      <c r="N55" s="29">
        <v>62.54</v>
      </c>
      <c r="O55" s="29"/>
      <c r="P55" s="29">
        <f t="shared" si="41"/>
        <v>62.54</v>
      </c>
      <c r="Q55" s="29">
        <f t="shared" si="42"/>
        <v>62.54</v>
      </c>
      <c r="R55" s="29">
        <f t="shared" si="43"/>
        <v>62.54</v>
      </c>
      <c r="S55" s="29"/>
      <c r="T55" s="253"/>
      <c r="U55" s="253"/>
      <c r="V55" s="253"/>
      <c r="W55" s="253"/>
      <c r="X55" s="253"/>
      <c r="Y55" s="253"/>
      <c r="Z55" s="253"/>
      <c r="AA55" s="29"/>
      <c r="AC55" s="29"/>
      <c r="AD55" s="29"/>
      <c r="AE55" s="29"/>
      <c r="AF55" s="29"/>
      <c r="AG55" s="29"/>
      <c r="AH55" s="29"/>
      <c r="AI55" s="29"/>
      <c r="AJ55" s="29"/>
      <c r="AK55" s="29"/>
    </row>
    <row r="56" spans="2:37" ht="14.65" customHeight="1">
      <c r="B56" s="30" t="s">
        <v>983</v>
      </c>
      <c r="E56" s="29">
        <v>598.37199999999996</v>
      </c>
      <c r="F56" s="29">
        <v>601.35699999999997</v>
      </c>
      <c r="G56" s="29">
        <v>601.35699999999997</v>
      </c>
      <c r="H56" s="29">
        <v>804.37800000000004</v>
      </c>
      <c r="I56" s="29">
        <v>804.37800000000004</v>
      </c>
      <c r="J56" s="29">
        <v>804.37800000000004</v>
      </c>
      <c r="K56" s="29">
        <v>804.37800000000004</v>
      </c>
      <c r="L56" s="29">
        <v>1490.7840000000001</v>
      </c>
      <c r="M56" s="29">
        <v>1490.7840000000001</v>
      </c>
      <c r="N56" s="29">
        <v>1490.7860000000001</v>
      </c>
      <c r="O56" s="29"/>
      <c r="P56" s="29">
        <f t="shared" si="41"/>
        <v>804.37800000000004</v>
      </c>
      <c r="Q56" s="29">
        <f t="shared" si="42"/>
        <v>1490.7840000000001</v>
      </c>
      <c r="R56" s="29">
        <f t="shared" si="43"/>
        <v>1490.7860000000001</v>
      </c>
      <c r="S56" s="29"/>
      <c r="T56" s="253"/>
      <c r="U56" s="253"/>
      <c r="V56" s="253"/>
      <c r="W56" s="253"/>
      <c r="X56" s="253"/>
      <c r="Y56" s="253"/>
      <c r="Z56" s="253"/>
      <c r="AA56" s="29"/>
      <c r="AC56" s="29"/>
      <c r="AD56" s="29"/>
      <c r="AE56" s="29"/>
      <c r="AF56" s="29"/>
      <c r="AG56" s="29"/>
      <c r="AH56" s="29"/>
      <c r="AI56" s="29"/>
      <c r="AJ56" s="29"/>
      <c r="AK56" s="29"/>
    </row>
    <row r="57" spans="2:37" ht="14.65" customHeight="1">
      <c r="B57" s="30" t="s">
        <v>1000</v>
      </c>
      <c r="E57" s="29">
        <v>-405.73399999999998</v>
      </c>
      <c r="F57" s="29">
        <v>-388.53399999999999</v>
      </c>
      <c r="G57" s="29">
        <v>-388.53399999999999</v>
      </c>
      <c r="H57" s="29">
        <v>-388.53399999999999</v>
      </c>
      <c r="I57" s="29">
        <v>-388.53399999999999</v>
      </c>
      <c r="J57" s="29">
        <v>-388.53399999999999</v>
      </c>
      <c r="K57" s="29">
        <v>-388.53399999999999</v>
      </c>
      <c r="L57" s="29">
        <v>-388.53399999999999</v>
      </c>
      <c r="M57" s="29">
        <v>-388.53399999999999</v>
      </c>
      <c r="N57" s="29">
        <v>-388.53399999999999</v>
      </c>
      <c r="O57" s="29"/>
      <c r="P57" s="29">
        <f t="shared" si="41"/>
        <v>-388.53399999999999</v>
      </c>
      <c r="Q57" s="29">
        <f t="shared" si="42"/>
        <v>-388.53399999999999</v>
      </c>
      <c r="R57" s="29">
        <f t="shared" si="43"/>
        <v>-388.53399999999999</v>
      </c>
      <c r="S57" s="29"/>
      <c r="T57" s="253"/>
      <c r="U57" s="253"/>
      <c r="V57" s="253"/>
      <c r="W57" s="253"/>
      <c r="X57" s="253"/>
      <c r="Y57" s="253"/>
      <c r="Z57" s="253"/>
      <c r="AA57" s="29"/>
      <c r="AC57" s="29"/>
      <c r="AD57" s="29"/>
      <c r="AE57" s="29"/>
      <c r="AF57" s="29"/>
      <c r="AG57" s="29"/>
      <c r="AH57" s="29"/>
      <c r="AI57" s="29"/>
      <c r="AJ57" s="29"/>
      <c r="AK57" s="29"/>
    </row>
    <row r="58" spans="2:37" ht="14.65" customHeight="1">
      <c r="B58" s="30" t="s">
        <v>984</v>
      </c>
      <c r="E58" s="29">
        <v>-57.942</v>
      </c>
      <c r="F58" s="29">
        <v>-109.93</v>
      </c>
      <c r="G58" s="29">
        <v>22.56</v>
      </c>
      <c r="H58" s="29">
        <v>0</v>
      </c>
      <c r="I58" s="29">
        <v>251.71100000000001</v>
      </c>
      <c r="J58" s="29">
        <v>205.57599999999999</v>
      </c>
      <c r="K58" s="29">
        <v>305.41500000000002</v>
      </c>
      <c r="L58" s="29">
        <v>0</v>
      </c>
      <c r="M58" s="29">
        <v>-69.043000000000006</v>
      </c>
      <c r="N58" s="29">
        <v>-28.661000000000001</v>
      </c>
      <c r="O58" s="29"/>
      <c r="P58" s="29">
        <f t="shared" si="41"/>
        <v>0</v>
      </c>
      <c r="Q58" s="29">
        <f t="shared" si="42"/>
        <v>0</v>
      </c>
      <c r="R58" s="29">
        <f t="shared" si="43"/>
        <v>-28.661000000000001</v>
      </c>
      <c r="S58" s="29"/>
      <c r="T58" s="253"/>
      <c r="U58" s="253"/>
      <c r="V58" s="253"/>
      <c r="W58" s="253"/>
      <c r="X58" s="253"/>
      <c r="Y58" s="253"/>
      <c r="Z58" s="253"/>
      <c r="AA58" s="29"/>
      <c r="AC58" s="29"/>
      <c r="AD58" s="29"/>
      <c r="AE58" s="29"/>
      <c r="AF58" s="29"/>
      <c r="AG58" s="29"/>
      <c r="AH58" s="29"/>
      <c r="AI58" s="29"/>
      <c r="AJ58" s="29"/>
      <c r="AK58" s="29"/>
    </row>
    <row r="59" spans="2:37" ht="14.65" customHeight="1">
      <c r="B59" s="31" t="s">
        <v>1001</v>
      </c>
      <c r="C59" s="32"/>
      <c r="D59" s="32"/>
      <c r="E59" s="126">
        <v>28.541</v>
      </c>
      <c r="F59" s="126">
        <v>0</v>
      </c>
      <c r="G59" s="126">
        <v>0</v>
      </c>
      <c r="H59" s="126">
        <v>0</v>
      </c>
      <c r="I59" s="126">
        <v>0</v>
      </c>
      <c r="J59" s="126">
        <v>0</v>
      </c>
      <c r="K59" s="126">
        <v>0</v>
      </c>
      <c r="L59" s="126">
        <v>0</v>
      </c>
      <c r="M59" s="126">
        <v>0</v>
      </c>
      <c r="N59" s="126"/>
      <c r="O59" s="29"/>
      <c r="P59" s="126">
        <f t="shared" si="41"/>
        <v>0</v>
      </c>
      <c r="Q59" s="126">
        <f t="shared" si="42"/>
        <v>0</v>
      </c>
      <c r="R59" s="126">
        <f t="shared" si="43"/>
        <v>0</v>
      </c>
      <c r="S59" s="29"/>
      <c r="T59" s="253"/>
      <c r="U59" s="253"/>
      <c r="V59" s="253"/>
      <c r="W59" s="253"/>
      <c r="X59" s="253"/>
      <c r="Y59" s="253"/>
      <c r="Z59" s="253"/>
      <c r="AA59" s="29"/>
      <c r="AC59" s="29"/>
      <c r="AD59" s="29"/>
      <c r="AE59" s="29"/>
      <c r="AF59" s="29"/>
      <c r="AG59" s="29"/>
      <c r="AH59" s="29"/>
      <c r="AI59" s="29"/>
      <c r="AJ59" s="29"/>
      <c r="AK59" s="29"/>
    </row>
    <row r="60" spans="2:37" ht="14.65" customHeight="1">
      <c r="E60" s="51"/>
      <c r="F60" s="51"/>
      <c r="G60" s="51"/>
      <c r="H60" s="51"/>
      <c r="I60" s="51"/>
      <c r="J60" s="51"/>
      <c r="K60" s="51"/>
      <c r="L60" s="51"/>
      <c r="M60" s="51"/>
      <c r="N60" s="51"/>
    </row>
    <row r="61" spans="2:37" ht="14.65" customHeight="1">
      <c r="B61" s="11" t="s">
        <v>985</v>
      </c>
      <c r="C61" s="12"/>
      <c r="D61" s="12"/>
      <c r="E61" s="212">
        <f t="shared" ref="E61:L61" si="44">SUM(E51,E53)</f>
        <v>12447.686000000002</v>
      </c>
      <c r="F61" s="25">
        <f t="shared" si="44"/>
        <v>12266.887999999999</v>
      </c>
      <c r="G61" s="25">
        <f t="shared" si="44"/>
        <v>12453.805</v>
      </c>
      <c r="H61" s="25">
        <f t="shared" si="44"/>
        <v>10868.103999999999</v>
      </c>
      <c r="I61" s="25">
        <f t="shared" si="44"/>
        <v>12748.574000000001</v>
      </c>
      <c r="J61" s="212">
        <f t="shared" si="44"/>
        <v>12851.859</v>
      </c>
      <c r="K61" s="212">
        <f t="shared" si="44"/>
        <v>13411.083999999999</v>
      </c>
      <c r="L61" s="212">
        <f t="shared" si="44"/>
        <v>13344.650000000001</v>
      </c>
      <c r="M61" s="212">
        <f t="shared" ref="M61" si="45">SUM(M51,M53)</f>
        <v>14729.391000000001</v>
      </c>
      <c r="N61" s="212">
        <f>SUM(N51,N53)</f>
        <v>14404.133000000002</v>
      </c>
      <c r="P61" s="25">
        <f>SUM(P51,P53)</f>
        <v>10868.103999999999</v>
      </c>
      <c r="Q61" s="25">
        <f>SUM(Q51,Q53)</f>
        <v>13344.650000000001</v>
      </c>
      <c r="R61" s="25">
        <f>SUM(R51,R53)</f>
        <v>14404.133000000002</v>
      </c>
    </row>
    <row r="62" spans="2:37" ht="14.65" customHeight="1">
      <c r="E62" s="51"/>
      <c r="F62" s="51"/>
      <c r="G62" s="51"/>
      <c r="H62" s="51"/>
      <c r="I62" s="51"/>
      <c r="J62" s="51"/>
      <c r="K62" s="51"/>
      <c r="L62" s="51"/>
      <c r="M62" s="51"/>
      <c r="N62" s="51"/>
      <c r="P62" s="51"/>
      <c r="Q62" s="51"/>
      <c r="R62" s="51"/>
    </row>
    <row r="63" spans="2:37" ht="14.65" customHeight="1">
      <c r="E63" s="51"/>
      <c r="F63" s="51"/>
      <c r="G63" s="51"/>
      <c r="H63" s="51"/>
      <c r="I63" s="51"/>
      <c r="J63" s="51"/>
      <c r="K63" s="51"/>
      <c r="L63" s="51"/>
      <c r="M63" s="51"/>
      <c r="N63" s="51"/>
      <c r="P63" s="51"/>
      <c r="Q63" s="51"/>
      <c r="R63" s="51"/>
    </row>
    <row r="64" spans="2:37" ht="14.65" customHeight="1">
      <c r="B64" s="5" t="s">
        <v>996</v>
      </c>
      <c r="C64" s="6"/>
      <c r="D64" s="6"/>
      <c r="E64" s="7" t="str">
        <f>MONTH(E$6)/3&amp;"Q"&amp;E$7</f>
        <v>1Q2023</v>
      </c>
      <c r="F64" s="7" t="str">
        <f>MONTH(F$6)/3&amp;"Q"&amp;F$7</f>
        <v>2Q2023</v>
      </c>
      <c r="G64" s="7" t="str">
        <f>MONTH(G$6)/3&amp;"Q"&amp;G$7</f>
        <v>3Q2023</v>
      </c>
      <c r="H64" s="7" t="str">
        <f>MONTH(H$6)/3&amp;"Q"&amp;H$7</f>
        <v>4Q2023</v>
      </c>
      <c r="I64" s="7" t="str">
        <f t="shared" ref="I64:N64" si="46">MONTH(I$6)/3&amp;"Q"&amp;I$7</f>
        <v>1Q2024</v>
      </c>
      <c r="J64" s="7" t="str">
        <f t="shared" si="46"/>
        <v>2Q2024</v>
      </c>
      <c r="K64" s="7" t="str">
        <f t="shared" si="46"/>
        <v>3Q2024</v>
      </c>
      <c r="L64" s="7" t="str">
        <f t="shared" si="46"/>
        <v>4Q2024</v>
      </c>
      <c r="M64" s="7" t="str">
        <f t="shared" si="46"/>
        <v>1Q2025</v>
      </c>
      <c r="N64" s="7" t="str">
        <f t="shared" si="46"/>
        <v>2Q2025</v>
      </c>
      <c r="P64" s="6">
        <f>P8</f>
        <v>2023</v>
      </c>
      <c r="Q64" s="6">
        <f>P64+1</f>
        <v>2024</v>
      </c>
      <c r="R64" s="6">
        <f>Q64+1</f>
        <v>2025</v>
      </c>
    </row>
    <row r="65" spans="2:37" ht="14.65" customHeight="1">
      <c r="B65" s="50" t="s">
        <v>8</v>
      </c>
      <c r="C65" s="48"/>
      <c r="D65" s="48"/>
      <c r="E65" s="122">
        <v>553.12900000000002</v>
      </c>
      <c r="F65" s="122">
        <v>555.06900000000007</v>
      </c>
      <c r="G65" s="122">
        <v>767.95499999999993</v>
      </c>
      <c r="H65" s="226">
        <v>877.70499999999993</v>
      </c>
      <c r="I65" s="122">
        <v>609.22299999999996</v>
      </c>
      <c r="J65" s="122">
        <v>658.90200000000038</v>
      </c>
      <c r="K65" s="122">
        <v>951.27399999999966</v>
      </c>
      <c r="L65" s="122">
        <v>1546.4679999999998</v>
      </c>
      <c r="M65" s="122">
        <f>2237.785-N65-1.693</f>
        <v>997.50999999999976</v>
      </c>
      <c r="N65" s="122">
        <f>1214.602+23.98</f>
        <v>1238.5820000000001</v>
      </c>
      <c r="P65" s="122">
        <f t="shared" ref="P65:R82" si="47">SUMIF($7:$7,P$9,65:65)</f>
        <v>2753.8580000000002</v>
      </c>
      <c r="Q65" s="122">
        <f t="shared" si="47"/>
        <v>3765.8670000000002</v>
      </c>
      <c r="R65" s="122">
        <f t="shared" si="47"/>
        <v>2236.0919999999996</v>
      </c>
    </row>
    <row r="66" spans="2:37" ht="14.65" customHeight="1">
      <c r="B66" s="50" t="s">
        <v>228</v>
      </c>
      <c r="C66" s="48"/>
      <c r="D66" s="48"/>
      <c r="E66" s="122">
        <v>-267.91399999999999</v>
      </c>
      <c r="F66" s="122">
        <v>-259.62400000000002</v>
      </c>
      <c r="G66" s="122">
        <v>-323.31799999999998</v>
      </c>
      <c r="H66" s="226">
        <v>-368.33300000000003</v>
      </c>
      <c r="I66" s="122">
        <v>-248.73599999999999</v>
      </c>
      <c r="J66" s="122">
        <v>-294.64499999999998</v>
      </c>
      <c r="K66" s="122">
        <v>-428.45</v>
      </c>
      <c r="L66" s="122">
        <v>-715.51199999999994</v>
      </c>
      <c r="M66" s="122">
        <v>-615.92200000000003</v>
      </c>
      <c r="N66" s="122">
        <f>-735.876-50.555</f>
        <v>-786.43099999999993</v>
      </c>
      <c r="P66" s="122">
        <f t="shared" si="47"/>
        <v>-1219.1890000000001</v>
      </c>
      <c r="Q66" s="122">
        <f t="shared" si="47"/>
        <v>-1687.3429999999998</v>
      </c>
      <c r="R66" s="122">
        <f t="shared" si="47"/>
        <v>-1402.3530000000001</v>
      </c>
    </row>
    <row r="67" spans="2:37" ht="14.65" customHeight="1">
      <c r="B67" s="36" t="s">
        <v>230</v>
      </c>
      <c r="C67" s="37"/>
      <c r="D67" s="37"/>
      <c r="E67" s="38">
        <f>SUM(E65:E66)</f>
        <v>285.21500000000003</v>
      </c>
      <c r="F67" s="38">
        <f t="shared" ref="F67:N67" si="48">SUM(F65:F66)</f>
        <v>295.44500000000005</v>
      </c>
      <c r="G67" s="38">
        <f t="shared" si="48"/>
        <v>444.63699999999994</v>
      </c>
      <c r="H67" s="225">
        <f t="shared" si="48"/>
        <v>509.3719999999999</v>
      </c>
      <c r="I67" s="38">
        <f t="shared" si="48"/>
        <v>360.48699999999997</v>
      </c>
      <c r="J67" s="38">
        <f t="shared" si="48"/>
        <v>364.2570000000004</v>
      </c>
      <c r="K67" s="38">
        <f t="shared" si="48"/>
        <v>522.82399999999961</v>
      </c>
      <c r="L67" s="38">
        <f t="shared" si="48"/>
        <v>830.9559999999999</v>
      </c>
      <c r="M67" s="38">
        <f t="shared" si="48"/>
        <v>381.58799999999974</v>
      </c>
      <c r="N67" s="38">
        <f t="shared" si="48"/>
        <v>452.15100000000018</v>
      </c>
      <c r="P67" s="38">
        <f t="shared" si="47"/>
        <v>1534.6689999999999</v>
      </c>
      <c r="Q67" s="38">
        <f t="shared" si="47"/>
        <v>2078.5239999999999</v>
      </c>
      <c r="R67" s="38">
        <f t="shared" si="47"/>
        <v>833.73899999999992</v>
      </c>
    </row>
    <row r="68" spans="2:37" ht="14.65" customHeight="1">
      <c r="B68" s="50" t="s">
        <v>760</v>
      </c>
      <c r="C68" s="48"/>
      <c r="D68" s="48"/>
      <c r="E68" s="122">
        <f>SUM(E69:E70)</f>
        <v>-76.664999999999992</v>
      </c>
      <c r="F68" s="122">
        <f t="shared" ref="F68:L68" si="49">SUM(F69:F70)</f>
        <v>-83.076000000000008</v>
      </c>
      <c r="G68" s="122">
        <f t="shared" si="49"/>
        <v>-58.440999999999995</v>
      </c>
      <c r="H68" s="226">
        <f t="shared" si="49"/>
        <v>-95.51</v>
      </c>
      <c r="I68" s="122">
        <f t="shared" si="49"/>
        <v>-89.388999999999996</v>
      </c>
      <c r="J68" s="122">
        <f t="shared" si="49"/>
        <v>-92.983999999999995</v>
      </c>
      <c r="K68" s="122">
        <f t="shared" si="49"/>
        <v>-107.12400000000001</v>
      </c>
      <c r="L68" s="122">
        <f t="shared" si="49"/>
        <v>-92.887</v>
      </c>
      <c r="M68" s="122">
        <f>SUM(M69:M70)</f>
        <v>-128.679</v>
      </c>
      <c r="N68" s="122">
        <f>SUM(N69:N70)</f>
        <v>-84.358000000000004</v>
      </c>
      <c r="P68" s="122">
        <f t="shared" si="47"/>
        <v>-313.69200000000001</v>
      </c>
      <c r="Q68" s="122">
        <f t="shared" si="47"/>
        <v>-382.38400000000001</v>
      </c>
      <c r="R68" s="122">
        <f t="shared" si="47"/>
        <v>-213.03700000000001</v>
      </c>
    </row>
    <row r="69" spans="2:37" ht="14.65" customHeight="1">
      <c r="B69" s="30" t="s">
        <v>231</v>
      </c>
      <c r="E69" s="29">
        <v>-52.424999999999997</v>
      </c>
      <c r="F69" s="29">
        <v>-58.639000000000003</v>
      </c>
      <c r="G69" s="29">
        <v>-33.784999999999997</v>
      </c>
      <c r="H69" s="41">
        <v>-70.914000000000001</v>
      </c>
      <c r="I69" s="29">
        <v>-65.412999999999997</v>
      </c>
      <c r="J69" s="29">
        <v>-62.165999999999997</v>
      </c>
      <c r="K69" s="29">
        <v>-75.739000000000004</v>
      </c>
      <c r="L69" s="29">
        <v>-61.808</v>
      </c>
      <c r="M69" s="29">
        <v>-96.429000000000002</v>
      </c>
      <c r="N69" s="29">
        <v>-53.136000000000003</v>
      </c>
      <c r="O69" s="29"/>
      <c r="P69" s="29">
        <f t="shared" si="47"/>
        <v>-215.76299999999998</v>
      </c>
      <c r="Q69" s="29">
        <f t="shared" si="47"/>
        <v>-265.12599999999998</v>
      </c>
      <c r="R69" s="29">
        <f t="shared" si="47"/>
        <v>-149.565</v>
      </c>
      <c r="S69" s="29"/>
      <c r="AD69" s="29"/>
      <c r="AE69" s="29"/>
      <c r="AF69" s="29"/>
      <c r="AG69" s="29"/>
      <c r="AH69" s="29"/>
      <c r="AI69" s="29"/>
      <c r="AJ69" s="29"/>
      <c r="AK69" s="29"/>
    </row>
    <row r="70" spans="2:37" ht="14.65" customHeight="1">
      <c r="B70" s="30" t="s">
        <v>232</v>
      </c>
      <c r="E70" s="29">
        <v>-24.24</v>
      </c>
      <c r="F70" s="29">
        <v>-24.437000000000001</v>
      </c>
      <c r="G70" s="29">
        <v>-24.655999999999999</v>
      </c>
      <c r="H70" s="41">
        <v>-24.596000000000004</v>
      </c>
      <c r="I70" s="29">
        <v>-23.975999999999999</v>
      </c>
      <c r="J70" s="29">
        <v>-30.817999999999998</v>
      </c>
      <c r="K70" s="29">
        <v>-31.385000000000005</v>
      </c>
      <c r="L70" s="29">
        <v>-31.078999999999994</v>
      </c>
      <c r="M70" s="29">
        <v>-32.25</v>
      </c>
      <c r="N70" s="29">
        <v>-31.222000000000001</v>
      </c>
      <c r="O70" s="29"/>
      <c r="P70" s="29">
        <f t="shared" si="47"/>
        <v>-97.929000000000002</v>
      </c>
      <c r="Q70" s="29">
        <f t="shared" si="47"/>
        <v>-117.258</v>
      </c>
      <c r="R70" s="29">
        <f t="shared" si="47"/>
        <v>-63.472000000000001</v>
      </c>
      <c r="S70" s="29"/>
      <c r="AD70" s="29"/>
      <c r="AE70" s="29"/>
      <c r="AF70" s="29"/>
      <c r="AG70" s="29"/>
      <c r="AH70" s="29"/>
      <c r="AI70" s="29"/>
      <c r="AJ70" s="29"/>
      <c r="AK70" s="29"/>
    </row>
    <row r="71" spans="2:37" ht="14.65" customHeight="1">
      <c r="B71" s="50" t="s">
        <v>761</v>
      </c>
      <c r="C71" s="48"/>
      <c r="D71" s="48"/>
      <c r="E71" s="226">
        <v>-22.225000000000001</v>
      </c>
      <c r="F71" s="122">
        <v>-21.003</v>
      </c>
      <c r="G71" s="122">
        <v>-33.372999999999998</v>
      </c>
      <c r="H71" s="226">
        <v>-31.896000000000001</v>
      </c>
      <c r="I71" s="122">
        <v>-20.388999999999999</v>
      </c>
      <c r="J71" s="122">
        <v>-33.141000000000005</v>
      </c>
      <c r="K71" s="122">
        <v>-34.905000000000001</v>
      </c>
      <c r="L71" s="122">
        <v>-36.966999999999999</v>
      </c>
      <c r="M71" s="122">
        <v>-29.550999999999998</v>
      </c>
      <c r="N71" s="122">
        <v>-27.815000000000001</v>
      </c>
      <c r="P71" s="122">
        <f t="shared" si="47"/>
        <v>-108.497</v>
      </c>
      <c r="Q71" s="122">
        <f t="shared" si="47"/>
        <v>-125.402</v>
      </c>
      <c r="R71" s="122">
        <f t="shared" si="47"/>
        <v>-57.366</v>
      </c>
    </row>
    <row r="72" spans="2:37" ht="14.65" customHeight="1">
      <c r="B72" s="50" t="s">
        <v>1002</v>
      </c>
      <c r="C72" s="48"/>
      <c r="D72" s="48"/>
      <c r="E72" s="226">
        <v>2.3E-2</v>
      </c>
      <c r="F72" s="226">
        <v>2.6779999999999999</v>
      </c>
      <c r="G72" s="226">
        <v>-11.077</v>
      </c>
      <c r="H72" s="226">
        <v>4.3729999999999993</v>
      </c>
      <c r="I72" s="122">
        <v>368.226</v>
      </c>
      <c r="J72" s="122">
        <v>-3.7360000000000002</v>
      </c>
      <c r="K72" s="122">
        <v>-3.0799999999999841</v>
      </c>
      <c r="L72" s="122">
        <v>-6.8079999999999998</v>
      </c>
      <c r="M72" s="122">
        <v>-0.11899999999999999</v>
      </c>
      <c r="N72" s="122">
        <v>-0.375</v>
      </c>
      <c r="P72" s="122">
        <f t="shared" si="47"/>
        <v>-4.0030000000000001</v>
      </c>
      <c r="Q72" s="122">
        <f t="shared" si="47"/>
        <v>354.60200000000003</v>
      </c>
      <c r="R72" s="122">
        <f t="shared" si="47"/>
        <v>-0.49399999999999999</v>
      </c>
    </row>
    <row r="73" spans="2:37" ht="14.65" customHeight="1">
      <c r="B73" s="50" t="s">
        <v>1003</v>
      </c>
      <c r="C73" s="48"/>
      <c r="D73" s="48"/>
      <c r="E73" s="122">
        <v>18.643000000000001</v>
      </c>
      <c r="F73" s="122">
        <v>7.3580000000000005</v>
      </c>
      <c r="G73" s="122">
        <v>30.529</v>
      </c>
      <c r="H73" s="226">
        <v>26.408999999999992</v>
      </c>
      <c r="I73" s="122">
        <v>2.915</v>
      </c>
      <c r="J73" s="122">
        <v>3.4619999999999997</v>
      </c>
      <c r="K73" s="122">
        <v>3.9059999999999997</v>
      </c>
      <c r="L73" s="122">
        <v>3.6210000000000004</v>
      </c>
      <c r="M73" s="122">
        <f>3.858-N73</f>
        <v>2.3620000000000001</v>
      </c>
      <c r="N73" s="122">
        <v>1.496</v>
      </c>
      <c r="P73" s="122">
        <f t="shared" si="47"/>
        <v>82.938999999999993</v>
      </c>
      <c r="Q73" s="122">
        <f t="shared" si="47"/>
        <v>13.904</v>
      </c>
      <c r="R73" s="122">
        <f t="shared" si="47"/>
        <v>3.8580000000000001</v>
      </c>
    </row>
    <row r="74" spans="2:37" ht="14.65" customHeight="1">
      <c r="B74" s="36" t="s">
        <v>235</v>
      </c>
      <c r="C74" s="37"/>
      <c r="D74" s="37"/>
      <c r="E74" s="38">
        <f t="shared" ref="E74:N74" si="50">SUM(E67,E68,E71:E73)</f>
        <v>204.99100000000004</v>
      </c>
      <c r="F74" s="38">
        <f t="shared" si="50"/>
        <v>201.40200000000004</v>
      </c>
      <c r="G74" s="38">
        <f t="shared" si="50"/>
        <v>372.27499999999998</v>
      </c>
      <c r="H74" s="225">
        <f t="shared" si="50"/>
        <v>412.74799999999988</v>
      </c>
      <c r="I74" s="38">
        <f t="shared" si="50"/>
        <v>621.84999999999991</v>
      </c>
      <c r="J74" s="38">
        <f t="shared" si="50"/>
        <v>237.8580000000004</v>
      </c>
      <c r="K74" s="225">
        <f t="shared" si="50"/>
        <v>381.62099999999964</v>
      </c>
      <c r="L74" s="225">
        <f t="shared" si="50"/>
        <v>697.91499999999996</v>
      </c>
      <c r="M74" s="225">
        <f t="shared" si="50"/>
        <v>225.60099999999974</v>
      </c>
      <c r="N74" s="225">
        <f t="shared" si="50"/>
        <v>341.09900000000016</v>
      </c>
      <c r="P74" s="38">
        <f t="shared" si="47"/>
        <v>1191.4159999999999</v>
      </c>
      <c r="Q74" s="38">
        <f t="shared" si="47"/>
        <v>1939.2439999999999</v>
      </c>
      <c r="R74" s="38">
        <f t="shared" si="47"/>
        <v>566.69999999999993</v>
      </c>
    </row>
    <row r="75" spans="2:37" ht="14.65" customHeight="1">
      <c r="B75" s="50" t="s">
        <v>236</v>
      </c>
      <c r="C75" s="48"/>
      <c r="D75" s="48"/>
      <c r="E75" s="122">
        <v>-103.221</v>
      </c>
      <c r="F75" s="122">
        <v>-103.547</v>
      </c>
      <c r="G75" s="122">
        <v>-103.90200000000002</v>
      </c>
      <c r="H75" s="226">
        <v>-104.15600000000001</v>
      </c>
      <c r="I75" s="122">
        <v>-105.114</v>
      </c>
      <c r="J75" s="122">
        <v>-133.57</v>
      </c>
      <c r="K75" s="122">
        <v>-134.65</v>
      </c>
      <c r="L75" s="122">
        <v>-135.98500000000001</v>
      </c>
      <c r="M75" s="122">
        <f>-136650/1000</f>
        <v>-136.65</v>
      </c>
      <c r="N75" s="122">
        <v>-137.27799999999999</v>
      </c>
      <c r="P75" s="122">
        <f t="shared" si="47"/>
        <v>-414.82600000000002</v>
      </c>
      <c r="Q75" s="122">
        <f t="shared" si="47"/>
        <v>-509.31900000000002</v>
      </c>
      <c r="R75" s="122">
        <f t="shared" si="47"/>
        <v>-273.928</v>
      </c>
    </row>
    <row r="76" spans="2:37" ht="14.65" customHeight="1">
      <c r="B76" s="36" t="s">
        <v>990</v>
      </c>
      <c r="C76" s="37"/>
      <c r="D76" s="37"/>
      <c r="E76" s="38">
        <f>SUM(E74:E75)</f>
        <v>101.77000000000004</v>
      </c>
      <c r="F76" s="38">
        <f t="shared" ref="F76:J76" si="51">SUM(F74:F75)</f>
        <v>97.855000000000047</v>
      </c>
      <c r="G76" s="38">
        <f t="shared" si="51"/>
        <v>268.37299999999993</v>
      </c>
      <c r="H76" s="225">
        <f t="shared" si="51"/>
        <v>308.59199999999987</v>
      </c>
      <c r="I76" s="38">
        <f t="shared" si="51"/>
        <v>516.73599999999988</v>
      </c>
      <c r="J76" s="38">
        <f t="shared" si="51"/>
        <v>104.28800000000041</v>
      </c>
      <c r="K76" s="225">
        <f t="shared" ref="K76:N76" si="52">SUM(K74:K75)</f>
        <v>246.97099999999963</v>
      </c>
      <c r="L76" s="225">
        <f t="shared" si="52"/>
        <v>561.92999999999995</v>
      </c>
      <c r="M76" s="225">
        <f t="shared" si="52"/>
        <v>88.950999999999738</v>
      </c>
      <c r="N76" s="225">
        <f t="shared" si="52"/>
        <v>203.82100000000017</v>
      </c>
      <c r="P76" s="38">
        <f t="shared" si="47"/>
        <v>776.58999999999992</v>
      </c>
      <c r="Q76" s="38">
        <f t="shared" si="47"/>
        <v>1429.925</v>
      </c>
      <c r="R76" s="38">
        <f t="shared" si="47"/>
        <v>292.77199999999993</v>
      </c>
    </row>
    <row r="77" spans="2:37" ht="14.65" customHeight="1">
      <c r="B77" s="50" t="s">
        <v>238</v>
      </c>
      <c r="C77" s="48"/>
      <c r="D77" s="48"/>
      <c r="E77" s="122">
        <f>SUM(E78:E79)</f>
        <v>-148.28399999999999</v>
      </c>
      <c r="F77" s="122">
        <f t="shared" ref="F77:J77" si="53">SUM(F78:F79)</f>
        <v>-135.42500000000001</v>
      </c>
      <c r="G77" s="122">
        <f t="shared" si="53"/>
        <v>-108.05499999999998</v>
      </c>
      <c r="H77" s="226">
        <f t="shared" si="53"/>
        <v>-110.62600000000005</v>
      </c>
      <c r="I77" s="122">
        <f t="shared" si="53"/>
        <v>-122.371</v>
      </c>
      <c r="J77" s="122">
        <f t="shared" si="53"/>
        <v>-135.58700000000002</v>
      </c>
      <c r="K77" s="122">
        <f t="shared" ref="K77:L77" si="54">SUM(K78:K79)</f>
        <v>-128.37700000000001</v>
      </c>
      <c r="L77" s="122">
        <f t="shared" si="54"/>
        <v>-142.83399999999995</v>
      </c>
      <c r="M77" s="122">
        <f>SUM(M78:M79)</f>
        <v>-148.51400000000001</v>
      </c>
      <c r="N77" s="122">
        <f>SUM(N78:N79)</f>
        <v>-142.07799999999997</v>
      </c>
      <c r="P77" s="122">
        <f t="shared" si="47"/>
        <v>-502.39000000000004</v>
      </c>
      <c r="Q77" s="122">
        <f t="shared" si="47"/>
        <v>-529.16899999999998</v>
      </c>
      <c r="R77" s="122">
        <f t="shared" si="47"/>
        <v>-290.59199999999998</v>
      </c>
    </row>
    <row r="78" spans="2:37" ht="14.65" customHeight="1">
      <c r="B78" s="30" t="s">
        <v>994</v>
      </c>
      <c r="E78" s="29">
        <v>30.873999999999999</v>
      </c>
      <c r="F78" s="29">
        <v>26.402000000000005</v>
      </c>
      <c r="G78" s="29">
        <v>27.630999999999993</v>
      </c>
      <c r="H78" s="41">
        <v>24.734999999999999</v>
      </c>
      <c r="I78" s="29">
        <v>23.395</v>
      </c>
      <c r="J78" s="29">
        <v>25.238</v>
      </c>
      <c r="K78" s="29">
        <v>36.926000000000002</v>
      </c>
      <c r="L78" s="29">
        <v>36.507000000000005</v>
      </c>
      <c r="M78" s="29">
        <f>48298/1000</f>
        <v>48.298000000000002</v>
      </c>
      <c r="N78" s="29">
        <f>118.23-M78</f>
        <v>69.932000000000002</v>
      </c>
      <c r="O78" s="29"/>
      <c r="P78" s="29">
        <f t="shared" si="47"/>
        <v>109.642</v>
      </c>
      <c r="Q78" s="29">
        <f t="shared" si="47"/>
        <v>122.066</v>
      </c>
      <c r="R78" s="29">
        <f t="shared" si="47"/>
        <v>118.23</v>
      </c>
      <c r="S78" s="29"/>
      <c r="AD78" s="29"/>
      <c r="AE78" s="29"/>
      <c r="AF78" s="29"/>
      <c r="AG78" s="29"/>
      <c r="AH78" s="29"/>
      <c r="AI78" s="29"/>
      <c r="AJ78" s="29"/>
      <c r="AK78" s="29"/>
    </row>
    <row r="79" spans="2:37" ht="14.65" customHeight="1">
      <c r="B79" s="30" t="s">
        <v>995</v>
      </c>
      <c r="E79" s="29">
        <v>-179.15799999999999</v>
      </c>
      <c r="F79" s="29">
        <v>-161.82700000000003</v>
      </c>
      <c r="G79" s="29">
        <v>-135.68599999999998</v>
      </c>
      <c r="H79" s="41">
        <v>-135.36100000000005</v>
      </c>
      <c r="I79" s="29">
        <v>-145.76599999999999</v>
      </c>
      <c r="J79" s="29">
        <v>-160.82500000000002</v>
      </c>
      <c r="K79" s="29">
        <v>-165.303</v>
      </c>
      <c r="L79" s="29">
        <v>-179.34099999999995</v>
      </c>
      <c r="M79" s="29">
        <f>-196812/1000</f>
        <v>-196.81200000000001</v>
      </c>
      <c r="N79" s="29">
        <f>-408.822-M79</f>
        <v>-212.01</v>
      </c>
      <c r="O79" s="29"/>
      <c r="P79" s="29">
        <f t="shared" si="47"/>
        <v>-612.03200000000004</v>
      </c>
      <c r="Q79" s="29">
        <f t="shared" si="47"/>
        <v>-651.2349999999999</v>
      </c>
      <c r="R79" s="29">
        <f t="shared" si="47"/>
        <v>-408.822</v>
      </c>
      <c r="S79" s="29"/>
      <c r="AD79" s="253"/>
      <c r="AE79" s="29"/>
      <c r="AF79" s="29"/>
      <c r="AG79" s="29"/>
      <c r="AH79" s="29"/>
      <c r="AI79" s="29"/>
      <c r="AJ79" s="29"/>
      <c r="AK79" s="29"/>
    </row>
    <row r="80" spans="2:37" ht="14.65" customHeight="1">
      <c r="B80" s="36" t="s">
        <v>991</v>
      </c>
      <c r="C80" s="37"/>
      <c r="D80" s="37"/>
      <c r="E80" s="38">
        <f>SUM(E76,E77)</f>
        <v>-46.513999999999953</v>
      </c>
      <c r="F80" s="38">
        <f t="shared" ref="F80:J80" si="55">SUM(F76,F77)</f>
        <v>-37.569999999999965</v>
      </c>
      <c r="G80" s="38">
        <f t="shared" si="55"/>
        <v>160.31799999999996</v>
      </c>
      <c r="H80" s="225">
        <f t="shared" si="55"/>
        <v>197.96599999999984</v>
      </c>
      <c r="I80" s="38">
        <f t="shared" si="55"/>
        <v>394.3649999999999</v>
      </c>
      <c r="J80" s="38">
        <f t="shared" si="55"/>
        <v>-31.298999999999609</v>
      </c>
      <c r="K80" s="38">
        <f t="shared" ref="K80:N80" si="56">SUM(K76,K77)</f>
        <v>118.59399999999962</v>
      </c>
      <c r="L80" s="38">
        <f t="shared" si="56"/>
        <v>419.096</v>
      </c>
      <c r="M80" s="38">
        <f t="shared" si="56"/>
        <v>-59.563000000000272</v>
      </c>
      <c r="N80" s="38">
        <f t="shared" si="56"/>
        <v>61.743000000000194</v>
      </c>
      <c r="P80" s="38">
        <f t="shared" si="47"/>
        <v>274.19999999999987</v>
      </c>
      <c r="Q80" s="38">
        <f t="shared" si="47"/>
        <v>900.75599999999986</v>
      </c>
      <c r="R80" s="38">
        <f t="shared" si="47"/>
        <v>2.1799999999999216</v>
      </c>
      <c r="AD80" s="255"/>
    </row>
    <row r="81" spans="2:30" ht="14.65" customHeight="1">
      <c r="B81" s="50" t="s">
        <v>992</v>
      </c>
      <c r="C81" s="48"/>
      <c r="D81" s="48"/>
      <c r="E81" s="122">
        <v>-11.164</v>
      </c>
      <c r="F81" s="122">
        <v>-14.682</v>
      </c>
      <c r="G81" s="122">
        <v>-27.827000000000002</v>
      </c>
      <c r="H81" s="226">
        <v>-17.519999999999996</v>
      </c>
      <c r="I81" s="122">
        <v>-144.631</v>
      </c>
      <c r="J81" s="122">
        <v>-14.836000000000013</v>
      </c>
      <c r="K81" s="122">
        <v>-18.754999999999995</v>
      </c>
      <c r="L81" s="122">
        <v>-38.10499999999999</v>
      </c>
      <c r="M81" s="122">
        <f>-30.841-N81</f>
        <v>-9.0940000000000012</v>
      </c>
      <c r="N81" s="122">
        <v>-21.747</v>
      </c>
      <c r="P81" s="122">
        <f t="shared" si="47"/>
        <v>-71.192999999999998</v>
      </c>
      <c r="Q81" s="122">
        <f t="shared" si="47"/>
        <v>-216.327</v>
      </c>
      <c r="R81" s="122">
        <f t="shared" si="47"/>
        <v>-30.841000000000001</v>
      </c>
      <c r="AD81" s="255"/>
    </row>
    <row r="82" spans="2:30" ht="14.65" customHeight="1">
      <c r="B82" s="36" t="s">
        <v>993</v>
      </c>
      <c r="C82" s="37"/>
      <c r="D82" s="37"/>
      <c r="E82" s="38">
        <f>SUM(E80:E81)</f>
        <v>-57.677999999999955</v>
      </c>
      <c r="F82" s="38">
        <f t="shared" ref="F82:J82" si="57">SUM(F80:F81)</f>
        <v>-52.251999999999967</v>
      </c>
      <c r="G82" s="38">
        <f t="shared" si="57"/>
        <v>132.49099999999996</v>
      </c>
      <c r="H82" s="225">
        <f>SUM(H80:H81)</f>
        <v>180.44599999999986</v>
      </c>
      <c r="I82" s="38">
        <f t="shared" si="57"/>
        <v>249.7339999999999</v>
      </c>
      <c r="J82" s="38">
        <f t="shared" si="57"/>
        <v>-46.134999999999621</v>
      </c>
      <c r="K82" s="38">
        <f t="shared" ref="K82:M82" si="58">SUM(K80:K81)</f>
        <v>99.838999999999629</v>
      </c>
      <c r="L82" s="38">
        <f t="shared" si="58"/>
        <v>380.99099999999999</v>
      </c>
      <c r="M82" s="225">
        <f t="shared" si="58"/>
        <v>-68.657000000000266</v>
      </c>
      <c r="N82" s="225">
        <f>SUM(N80:N81)</f>
        <v>39.996000000000194</v>
      </c>
      <c r="P82" s="38">
        <f t="shared" si="47"/>
        <v>203.00699999999989</v>
      </c>
      <c r="Q82" s="38">
        <f t="shared" si="47"/>
        <v>684.42899999999986</v>
      </c>
      <c r="R82" s="38">
        <f t="shared" si="47"/>
        <v>-28.661000000000072</v>
      </c>
      <c r="AD82" s="255"/>
    </row>
    <row r="83" spans="2:30" ht="14.65" customHeight="1">
      <c r="AD83" s="255"/>
    </row>
    <row r="84" spans="2:30" ht="14.65" customHeight="1">
      <c r="B84" s="8" t="s">
        <v>1053</v>
      </c>
      <c r="AD84" s="255"/>
    </row>
    <row r="85" spans="2:30" ht="14.65" customHeight="1">
      <c r="B85" s="1"/>
      <c r="AD85" s="255"/>
    </row>
    <row r="86" spans="2:30" ht="14.65" customHeight="1">
      <c r="B86" s="1"/>
      <c r="AD86" s="255"/>
    </row>
    <row r="87" spans="2:30" ht="14.65" customHeight="1">
      <c r="AD87" s="255"/>
    </row>
    <row r="88" spans="2:30" ht="14.65" customHeight="1">
      <c r="B88" s="209"/>
      <c r="AD88" s="255"/>
    </row>
    <row r="89" spans="2:30" ht="14.65" customHeight="1">
      <c r="B89" s="9"/>
      <c r="AD89" s="255"/>
    </row>
  </sheetData>
  <pageMargins left="0.7" right="0.7" top="0.75" bottom="0.75" header="0.3" footer="0.3"/>
  <ignoredErrors>
    <ignoredError sqref="P18:Q18 P43:Q43" formula="1"/>
    <ignoredError sqref="E68 F68:L68 E74:L74" formulaRange="1"/>
  </ignoredError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C3CF-02E0-4A3F-90D2-F012C397FB4A}">
  <sheetPr codeName="Planilha24">
    <tabColor theme="2"/>
  </sheetPr>
  <dimension ref="A6:AE88"/>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13" width="10.5703125" style="9"/>
    <col min="14" max="14" width="11" style="9" bestFit="1" customWidth="1"/>
    <col min="15" max="15" width="2.5703125" style="9" customWidth="1"/>
    <col min="16" max="16384" width="10.5703125" style="9"/>
  </cols>
  <sheetData>
    <row r="6" spans="2:31" ht="14.65" customHeight="1">
      <c r="C6" s="3" t="s">
        <v>178</v>
      </c>
      <c r="D6" s="2"/>
      <c r="E6" s="4">
        <v>45016</v>
      </c>
      <c r="F6" s="4">
        <f t="shared" ref="F6:J6" si="0">EOMONTH(E6,3)</f>
        <v>45107</v>
      </c>
      <c r="G6" s="4">
        <f t="shared" si="0"/>
        <v>45199</v>
      </c>
      <c r="H6" s="4">
        <f t="shared" si="0"/>
        <v>45291</v>
      </c>
      <c r="I6" s="4">
        <f t="shared" si="0"/>
        <v>45382</v>
      </c>
      <c r="J6" s="4">
        <f t="shared" si="0"/>
        <v>45473</v>
      </c>
      <c r="K6" s="4">
        <f>EOMONTH(J6,3)</f>
        <v>45565</v>
      </c>
      <c r="L6" s="4">
        <f>EOMONTH(K6,3)</f>
        <v>45657</v>
      </c>
      <c r="M6" s="4">
        <f>EOMONTH(L6,3)</f>
        <v>45747</v>
      </c>
      <c r="N6" s="4">
        <f>EOMONTH(M6,3)</f>
        <v>45838</v>
      </c>
      <c r="P6" s="23"/>
      <c r="Q6" s="23"/>
      <c r="R6" s="23"/>
    </row>
    <row r="7" spans="2:31" ht="14.65" customHeight="1">
      <c r="C7" s="3" t="s">
        <v>179</v>
      </c>
      <c r="D7" s="2"/>
      <c r="E7" s="3">
        <f>YEAR(E6)</f>
        <v>2023</v>
      </c>
      <c r="F7" s="3">
        <f t="shared" ref="F7:K7" si="1">YEAR(F6)</f>
        <v>2023</v>
      </c>
      <c r="G7" s="3">
        <f t="shared" si="1"/>
        <v>2023</v>
      </c>
      <c r="H7" s="3">
        <f t="shared" si="1"/>
        <v>2023</v>
      </c>
      <c r="I7" s="3">
        <f t="shared" si="1"/>
        <v>2024</v>
      </c>
      <c r="J7" s="3">
        <f t="shared" si="1"/>
        <v>2024</v>
      </c>
      <c r="K7" s="3">
        <f t="shared" si="1"/>
        <v>2024</v>
      </c>
      <c r="L7" s="3">
        <f t="shared" ref="L7" si="2">YEAR(L6)</f>
        <v>2024</v>
      </c>
      <c r="M7" s="3">
        <f>YEAR(M6)</f>
        <v>2025</v>
      </c>
      <c r="N7" s="3">
        <f>YEAR(N6)</f>
        <v>2025</v>
      </c>
      <c r="P7" s="22"/>
      <c r="Q7" s="22"/>
      <c r="R7" s="22"/>
    </row>
    <row r="8" spans="2:31" ht="14.65" customHeight="1">
      <c r="B8" s="5" t="s">
        <v>1004</v>
      </c>
      <c r="C8" s="6"/>
      <c r="D8" s="6"/>
      <c r="E8" s="7" t="str">
        <f t="shared" ref="E8:G10" si="3">MONTH(E$6)/3&amp;"Q"&amp;E$7</f>
        <v>1Q2023</v>
      </c>
      <c r="F8" s="7" t="str">
        <f t="shared" si="3"/>
        <v>2Q2023</v>
      </c>
      <c r="G8" s="7" t="str">
        <f t="shared" si="3"/>
        <v>3Q2023</v>
      </c>
      <c r="H8" s="7" t="str">
        <f>MONTH(H$6)/3&amp;"Q"&amp;H$7</f>
        <v>4Q2023</v>
      </c>
      <c r="I8" s="7" t="str">
        <f t="shared" ref="I8:L10" si="4">MONTH(I$6)/3&amp;"Q"&amp;I$7</f>
        <v>1Q2024</v>
      </c>
      <c r="J8" s="7" t="str">
        <f t="shared" si="4"/>
        <v>2Q2024</v>
      </c>
      <c r="K8" s="7" t="str">
        <f t="shared" si="4"/>
        <v>3Q2024</v>
      </c>
      <c r="L8" s="7" t="str">
        <f t="shared" si="4"/>
        <v>4Q2024</v>
      </c>
      <c r="M8" s="7" t="str">
        <f t="shared" ref="M8:N10" si="5">MONTH(M$6)/3&amp;"Q"&amp;M$7</f>
        <v>1Q2025</v>
      </c>
      <c r="N8" s="7" t="str">
        <f t="shared" si="5"/>
        <v>2Q2025</v>
      </c>
      <c r="P8" s="6">
        <v>2023</v>
      </c>
      <c r="Q8" s="6">
        <f>P8+1</f>
        <v>2024</v>
      </c>
      <c r="R8" s="6">
        <f>Q8+1</f>
        <v>2025</v>
      </c>
    </row>
    <row r="9" spans="2:31" ht="14.65" customHeight="1">
      <c r="B9" s="5" t="s">
        <v>976</v>
      </c>
      <c r="C9" s="6"/>
      <c r="D9" s="6"/>
      <c r="E9" s="7" t="str">
        <f t="shared" si="3"/>
        <v>1Q2023</v>
      </c>
      <c r="F9" s="7" t="str">
        <f t="shared" si="3"/>
        <v>2Q2023</v>
      </c>
      <c r="G9" s="7" t="str">
        <f t="shared" si="3"/>
        <v>3Q2023</v>
      </c>
      <c r="H9" s="7" t="str">
        <f>MONTH(H$6)/3&amp;"Q"&amp;H$7</f>
        <v>4Q2023</v>
      </c>
      <c r="I9" s="7" t="str">
        <f t="shared" si="4"/>
        <v>1Q2024</v>
      </c>
      <c r="J9" s="7" t="str">
        <f t="shared" si="4"/>
        <v>2Q2024</v>
      </c>
      <c r="K9" s="7" t="str">
        <f t="shared" si="4"/>
        <v>3Q2024</v>
      </c>
      <c r="L9" s="7" t="str">
        <f t="shared" si="4"/>
        <v>4Q2024</v>
      </c>
      <c r="M9" s="7" t="str">
        <f t="shared" si="5"/>
        <v>1Q2025</v>
      </c>
      <c r="N9" s="7" t="str">
        <f t="shared" si="5"/>
        <v>2Q2025</v>
      </c>
      <c r="O9" s="2"/>
      <c r="P9" s="6">
        <f>P8</f>
        <v>2023</v>
      </c>
      <c r="Q9" s="6">
        <f>Q8</f>
        <v>2024</v>
      </c>
      <c r="R9" s="6">
        <f>R8</f>
        <v>2025</v>
      </c>
    </row>
    <row r="10" spans="2:31" ht="14.65" customHeight="1">
      <c r="B10" s="5" t="s">
        <v>289</v>
      </c>
      <c r="C10" s="6"/>
      <c r="D10" s="6"/>
      <c r="E10" s="7" t="str">
        <f t="shared" si="3"/>
        <v>1Q2023</v>
      </c>
      <c r="F10" s="7" t="str">
        <f t="shared" si="3"/>
        <v>2Q2023</v>
      </c>
      <c r="G10" s="7" t="str">
        <f t="shared" si="3"/>
        <v>3Q2023</v>
      </c>
      <c r="H10" s="7" t="str">
        <f>MONTH(H$6)/3&amp;"Q"&amp;H$7</f>
        <v>4Q2023</v>
      </c>
      <c r="I10" s="7" t="str">
        <f t="shared" si="4"/>
        <v>1Q2024</v>
      </c>
      <c r="J10" s="7" t="str">
        <f t="shared" si="4"/>
        <v>2Q2024</v>
      </c>
      <c r="K10" s="7" t="str">
        <f t="shared" si="4"/>
        <v>3Q2024</v>
      </c>
      <c r="L10" s="7" t="str">
        <f t="shared" si="4"/>
        <v>4Q2024</v>
      </c>
      <c r="M10" s="7" t="str">
        <f t="shared" si="5"/>
        <v>1Q2025</v>
      </c>
      <c r="N10" s="7" t="str">
        <f t="shared" si="5"/>
        <v>2Q2025</v>
      </c>
      <c r="O10" s="2"/>
      <c r="P10" s="6">
        <f>P9</f>
        <v>2023</v>
      </c>
      <c r="Q10" s="6">
        <f t="shared" ref="Q10" si="6">Q9</f>
        <v>2024</v>
      </c>
      <c r="R10" s="6">
        <f>R9</f>
        <v>2025</v>
      </c>
    </row>
    <row r="11" spans="2:31" ht="14.65" customHeight="1">
      <c r="B11" s="47" t="s">
        <v>977</v>
      </c>
      <c r="C11" s="48"/>
      <c r="D11" s="48"/>
      <c r="E11" s="122">
        <f t="shared" ref="E11:L11" si="7">SUM(E12:E17)</f>
        <v>1543.4830000000002</v>
      </c>
      <c r="F11" s="122">
        <f t="shared" si="7"/>
        <v>1366.021</v>
      </c>
      <c r="G11" s="122">
        <f t="shared" si="7"/>
        <v>1398.3979999999999</v>
      </c>
      <c r="H11" s="122">
        <f t="shared" si="7"/>
        <v>1053.5049999999999</v>
      </c>
      <c r="I11" s="122">
        <f t="shared" si="7"/>
        <v>1068.7080000000001</v>
      </c>
      <c r="J11" s="122">
        <f t="shared" si="7"/>
        <v>1322.8559999999998</v>
      </c>
      <c r="K11" s="122">
        <f t="shared" si="7"/>
        <v>1916.835</v>
      </c>
      <c r="L11" s="122">
        <f t="shared" si="7"/>
        <v>1923.9900000000002</v>
      </c>
      <c r="M11" s="122">
        <f>SUM(M12:M17)</f>
        <v>3183.5140000000001</v>
      </c>
      <c r="N11" s="122">
        <f>SUM(N12:N17)</f>
        <v>2962.0920000000001</v>
      </c>
      <c r="P11" s="122">
        <f>SUM(P12:P17)</f>
        <v>1053.5049999999999</v>
      </c>
      <c r="Q11" s="122">
        <f>SUM(Q12:Q17)</f>
        <v>1923.9900000000002</v>
      </c>
      <c r="R11" s="122">
        <f>SUM(R12:R17)</f>
        <v>2962.0920000000001</v>
      </c>
    </row>
    <row r="12" spans="2:31" ht="14.65" customHeight="1">
      <c r="B12" s="30" t="s">
        <v>290</v>
      </c>
      <c r="E12" s="29">
        <v>303.24</v>
      </c>
      <c r="F12" s="29">
        <v>165.38300000000001</v>
      </c>
      <c r="G12" s="29">
        <v>193.27099999999999</v>
      </c>
      <c r="H12" s="29">
        <v>206.268</v>
      </c>
      <c r="I12" s="29">
        <v>158.38399999999999</v>
      </c>
      <c r="J12" s="29">
        <v>467.11099999999999</v>
      </c>
      <c r="K12" s="29">
        <v>330.65300000000002</v>
      </c>
      <c r="L12" s="29">
        <v>420.29899999999998</v>
      </c>
      <c r="M12" s="29">
        <v>155.09200000000001</v>
      </c>
      <c r="N12" s="29">
        <v>38.756999999999998</v>
      </c>
      <c r="O12" s="29"/>
      <c r="P12" s="29">
        <f t="shared" ref="P12:P17" si="8">H12</f>
        <v>206.268</v>
      </c>
      <c r="Q12" s="29">
        <f t="shared" ref="Q12:Q17" si="9">L12</f>
        <v>420.29899999999998</v>
      </c>
      <c r="R12" s="29">
        <f>N12</f>
        <v>38.756999999999998</v>
      </c>
      <c r="S12" s="29"/>
      <c r="T12" s="29"/>
      <c r="U12" s="29"/>
      <c r="W12" s="29"/>
      <c r="X12" s="29"/>
      <c r="Y12" s="29"/>
      <c r="Z12" s="29"/>
      <c r="AA12" s="29"/>
      <c r="AB12" s="29"/>
      <c r="AC12" s="29"/>
      <c r="AD12" s="29"/>
      <c r="AE12" s="29"/>
    </row>
    <row r="13" spans="2:31" ht="14.65" customHeight="1">
      <c r="B13" s="30" t="s">
        <v>293</v>
      </c>
      <c r="E13" s="29">
        <v>214.17099999999999</v>
      </c>
      <c r="F13" s="29">
        <v>222.45599999999999</v>
      </c>
      <c r="G13" s="29">
        <v>237.59</v>
      </c>
      <c r="H13" s="29">
        <v>158.191</v>
      </c>
      <c r="I13" s="29">
        <v>234.55699999999999</v>
      </c>
      <c r="J13" s="29">
        <v>250.756</v>
      </c>
      <c r="K13" s="29">
        <v>243.28</v>
      </c>
      <c r="L13" s="29">
        <v>296.45699999999999</v>
      </c>
      <c r="M13" s="29">
        <v>351.11500000000001</v>
      </c>
      <c r="N13" s="29">
        <v>458.56599999999997</v>
      </c>
      <c r="O13" s="29"/>
      <c r="P13" s="29">
        <f t="shared" si="8"/>
        <v>158.191</v>
      </c>
      <c r="Q13" s="29">
        <f t="shared" si="9"/>
        <v>296.45699999999999</v>
      </c>
      <c r="R13" s="29">
        <f t="shared" ref="R13:R17" si="10">N13</f>
        <v>458.56599999999997</v>
      </c>
      <c r="S13" s="29"/>
      <c r="T13" s="29"/>
      <c r="U13" s="29"/>
      <c r="W13" s="29"/>
      <c r="X13" s="29"/>
      <c r="Y13" s="29"/>
      <c r="Z13" s="29"/>
      <c r="AA13" s="29"/>
      <c r="AB13" s="29"/>
      <c r="AC13" s="29"/>
      <c r="AD13" s="29"/>
      <c r="AE13" s="29"/>
    </row>
    <row r="14" spans="2:31" ht="14.65" customHeight="1">
      <c r="B14" s="30" t="s">
        <v>999</v>
      </c>
      <c r="E14" s="29">
        <v>0</v>
      </c>
      <c r="F14" s="29">
        <v>0</v>
      </c>
      <c r="G14" s="29">
        <v>54.377000000000002</v>
      </c>
      <c r="H14" s="29">
        <v>54.363999999999997</v>
      </c>
      <c r="I14" s="29">
        <v>49.061999999999998</v>
      </c>
      <c r="J14" s="29">
        <v>45.786999999999999</v>
      </c>
      <c r="K14" s="29">
        <v>42.353999999999999</v>
      </c>
      <c r="L14" s="29">
        <v>45.262</v>
      </c>
      <c r="M14" s="29">
        <v>36.792999999999999</v>
      </c>
      <c r="N14" s="29">
        <v>38.902999999999999</v>
      </c>
      <c r="O14" s="29"/>
      <c r="P14" s="29">
        <f t="shared" si="8"/>
        <v>54.363999999999997</v>
      </c>
      <c r="Q14" s="29">
        <f t="shared" si="9"/>
        <v>45.262</v>
      </c>
      <c r="R14" s="29">
        <f t="shared" si="10"/>
        <v>38.902999999999999</v>
      </c>
      <c r="S14" s="29"/>
      <c r="T14" s="29"/>
      <c r="U14" s="29"/>
      <c r="W14" s="29"/>
      <c r="X14" s="29"/>
      <c r="Y14" s="29"/>
      <c r="Z14" s="29"/>
      <c r="AA14" s="29"/>
      <c r="AB14" s="29"/>
      <c r="AC14" s="29"/>
      <c r="AD14" s="29"/>
      <c r="AE14" s="29"/>
    </row>
    <row r="15" spans="2:31" ht="14.65" customHeight="1">
      <c r="B15" s="30" t="s">
        <v>295</v>
      </c>
      <c r="E15" s="29">
        <v>842.93299999999999</v>
      </c>
      <c r="F15" s="29">
        <v>808.12199999999996</v>
      </c>
      <c r="G15" s="29">
        <v>815.61699999999996</v>
      </c>
      <c r="H15" s="29">
        <v>362.13299999999998</v>
      </c>
      <c r="I15" s="29">
        <v>297.44299999999998</v>
      </c>
      <c r="J15" s="29">
        <v>242.916</v>
      </c>
      <c r="K15" s="29">
        <v>719.94399999999996</v>
      </c>
      <c r="L15" s="29">
        <v>363.56599999999997</v>
      </c>
      <c r="M15" s="29">
        <v>1471.5540000000001</v>
      </c>
      <c r="N15" s="29">
        <v>1445.4359999999999</v>
      </c>
      <c r="O15" s="29"/>
      <c r="P15" s="29">
        <f t="shared" si="8"/>
        <v>362.13299999999998</v>
      </c>
      <c r="Q15" s="29">
        <f t="shared" si="9"/>
        <v>363.56599999999997</v>
      </c>
      <c r="R15" s="29">
        <f t="shared" si="10"/>
        <v>1445.4359999999999</v>
      </c>
      <c r="S15" s="29"/>
      <c r="T15" s="29"/>
      <c r="U15" s="29"/>
      <c r="W15" s="29"/>
      <c r="X15" s="29"/>
      <c r="Y15" s="29"/>
      <c r="Z15" s="29"/>
      <c r="AA15" s="29"/>
      <c r="AB15" s="29"/>
      <c r="AC15" s="29"/>
      <c r="AD15" s="29"/>
      <c r="AE15" s="29"/>
    </row>
    <row r="16" spans="2:31" ht="14.65" customHeight="1">
      <c r="B16" s="30" t="s">
        <v>998</v>
      </c>
      <c r="E16" s="29">
        <v>0</v>
      </c>
      <c r="F16" s="29">
        <v>0</v>
      </c>
      <c r="G16" s="29">
        <v>57.965000000000003</v>
      </c>
      <c r="H16" s="29">
        <v>264.03800000000001</v>
      </c>
      <c r="I16" s="29">
        <v>324.476</v>
      </c>
      <c r="J16" s="29">
        <v>311.03199999999998</v>
      </c>
      <c r="K16" s="29">
        <v>537.46799999999996</v>
      </c>
      <c r="L16" s="29">
        <v>695.77200000000005</v>
      </c>
      <c r="M16" s="29">
        <v>997.49199999999996</v>
      </c>
      <c r="N16" s="29">
        <v>814.447</v>
      </c>
      <c r="O16" s="29"/>
      <c r="P16" s="29">
        <f t="shared" si="8"/>
        <v>264.03800000000001</v>
      </c>
      <c r="Q16" s="29">
        <f t="shared" si="9"/>
        <v>695.77200000000005</v>
      </c>
      <c r="R16" s="29">
        <f t="shared" si="10"/>
        <v>814.447</v>
      </c>
      <c r="S16" s="29"/>
      <c r="T16" s="29"/>
      <c r="U16" s="29"/>
      <c r="W16" s="29"/>
      <c r="X16" s="29"/>
      <c r="Y16" s="29"/>
      <c r="Z16" s="29"/>
      <c r="AA16" s="29"/>
      <c r="AB16" s="29"/>
      <c r="AC16" s="29"/>
      <c r="AD16" s="29"/>
      <c r="AE16" s="29"/>
    </row>
    <row r="17" spans="2:31" ht="14.65" customHeight="1">
      <c r="B17" s="30" t="s">
        <v>291</v>
      </c>
      <c r="E17" s="29">
        <v>183.13900000000001</v>
      </c>
      <c r="F17" s="29">
        <v>170.06</v>
      </c>
      <c r="G17" s="29">
        <f>17.034+22.544</f>
        <v>39.578000000000003</v>
      </c>
      <c r="H17" s="29">
        <v>8.5109999999999992</v>
      </c>
      <c r="I17" s="29">
        <v>4.7859999999999996</v>
      </c>
      <c r="J17" s="29">
        <v>5.2539999999999996</v>
      </c>
      <c r="K17" s="29">
        <v>43.136000000000003</v>
      </c>
      <c r="L17" s="29">
        <v>102.634</v>
      </c>
      <c r="M17" s="29">
        <v>171.46799999999999</v>
      </c>
      <c r="N17" s="29">
        <v>165.983</v>
      </c>
      <c r="O17" s="29"/>
      <c r="P17" s="29">
        <f t="shared" si="8"/>
        <v>8.5109999999999992</v>
      </c>
      <c r="Q17" s="29">
        <f t="shared" si="9"/>
        <v>102.634</v>
      </c>
      <c r="R17" s="29">
        <f t="shared" si="10"/>
        <v>165.983</v>
      </c>
      <c r="S17" s="29"/>
      <c r="T17" s="29"/>
      <c r="U17" s="29"/>
      <c r="W17" s="29"/>
      <c r="X17" s="29"/>
      <c r="Y17" s="29"/>
      <c r="Z17" s="29"/>
      <c r="AA17" s="29"/>
      <c r="AB17" s="29"/>
      <c r="AC17" s="29"/>
      <c r="AD17" s="29"/>
      <c r="AE17" s="29"/>
    </row>
    <row r="18" spans="2:31" ht="14.65" customHeight="1">
      <c r="B18" s="47" t="s">
        <v>978</v>
      </c>
      <c r="C18" s="48"/>
      <c r="D18" s="48"/>
      <c r="E18" s="122">
        <f>SUM(E19:E25,E27:E29)</f>
        <v>7442.6590000000006</v>
      </c>
      <c r="F18" s="122">
        <f t="shared" ref="F18:L18" si="11">SUM(F19:F25,F27:F29)</f>
        <v>7431.744999999999</v>
      </c>
      <c r="G18" s="122">
        <f t="shared" si="11"/>
        <v>7613.8669999999993</v>
      </c>
      <c r="H18" s="122">
        <f t="shared" si="11"/>
        <v>6469.7699999999995</v>
      </c>
      <c r="I18" s="122">
        <f t="shared" si="11"/>
        <v>6748.3449999999993</v>
      </c>
      <c r="J18" s="122">
        <f t="shared" si="11"/>
        <v>6643.0720000000001</v>
      </c>
      <c r="K18" s="122">
        <f t="shared" si="11"/>
        <v>6735.2370000000001</v>
      </c>
      <c r="L18" s="122">
        <f t="shared" si="11"/>
        <v>6817.2289999999994</v>
      </c>
      <c r="M18" s="122">
        <f>SUM(M19:M25,M27:M29)</f>
        <v>6935.0309999999999</v>
      </c>
      <c r="N18" s="122">
        <f>SUM(N19:N25,N27:N29)</f>
        <v>6918.4949999999999</v>
      </c>
      <c r="P18" s="122">
        <f t="shared" ref="P18:Q18" si="12">SUM(P19:P25,P27:P29)</f>
        <v>6469.7699999999995</v>
      </c>
      <c r="Q18" s="122">
        <f t="shared" si="12"/>
        <v>6817.2289999999994</v>
      </c>
      <c r="R18" s="122">
        <f>SUM(R19:R25,R27:R29)</f>
        <v>6918.4949999999999</v>
      </c>
    </row>
    <row r="19" spans="2:31" ht="14.65" customHeight="1">
      <c r="B19" s="30" t="s">
        <v>292</v>
      </c>
      <c r="E19" s="29">
        <v>0.02</v>
      </c>
      <c r="F19" s="29">
        <v>2.5999999999999999E-2</v>
      </c>
      <c r="G19" s="29">
        <v>2.5999999999999999E-2</v>
      </c>
      <c r="H19" s="29">
        <v>2.5999999999999999E-2</v>
      </c>
      <c r="I19" s="29">
        <v>2.5999999999999999E-2</v>
      </c>
      <c r="J19" s="29">
        <v>2.5999999999999999E-2</v>
      </c>
      <c r="K19" s="29">
        <v>2.5999999999999999E-2</v>
      </c>
      <c r="L19" s="29">
        <v>2.5999999999999999E-2</v>
      </c>
      <c r="M19" s="29">
        <v>2.5999999999999999E-2</v>
      </c>
      <c r="N19" s="29">
        <v>2.5999999999999999E-2</v>
      </c>
      <c r="P19" s="29">
        <f t="shared" ref="P19:P25" si="13">H19</f>
        <v>2.5999999999999999E-2</v>
      </c>
      <c r="Q19" s="29">
        <f t="shared" ref="Q19:Q25" si="14">L19</f>
        <v>2.5999999999999999E-2</v>
      </c>
      <c r="R19" s="29">
        <f t="shared" ref="R19:R25" si="15">N19</f>
        <v>2.5999999999999999E-2</v>
      </c>
    </row>
    <row r="20" spans="2:31" ht="14.65" customHeight="1">
      <c r="B20" s="30" t="s">
        <v>293</v>
      </c>
      <c r="E20" s="29">
        <v>0</v>
      </c>
      <c r="F20" s="29">
        <v>0</v>
      </c>
      <c r="G20" s="29">
        <v>0</v>
      </c>
      <c r="H20" s="29">
        <v>0</v>
      </c>
      <c r="I20" s="29">
        <v>0</v>
      </c>
      <c r="J20" s="29">
        <v>0</v>
      </c>
      <c r="K20" s="29">
        <v>0</v>
      </c>
      <c r="L20" s="29">
        <v>0</v>
      </c>
      <c r="M20" s="29" t="s">
        <v>36</v>
      </c>
      <c r="N20" s="29" t="s">
        <v>36</v>
      </c>
      <c r="P20" s="29">
        <f t="shared" si="13"/>
        <v>0</v>
      </c>
      <c r="Q20" s="29">
        <f t="shared" si="14"/>
        <v>0</v>
      </c>
      <c r="R20" s="29" t="str">
        <f t="shared" si="15"/>
        <v>-</v>
      </c>
    </row>
    <row r="21" spans="2:31" ht="14.65" customHeight="1">
      <c r="B21" s="30" t="s">
        <v>999</v>
      </c>
      <c r="E21" s="29">
        <v>0</v>
      </c>
      <c r="F21" s="29">
        <v>0</v>
      </c>
      <c r="G21" s="29">
        <v>0.81399999999999995</v>
      </c>
      <c r="H21" s="29">
        <v>0.81399999999999995</v>
      </c>
      <c r="I21" s="29">
        <v>0.81399999999999995</v>
      </c>
      <c r="J21" s="29">
        <v>0.81399999999999995</v>
      </c>
      <c r="K21" s="29">
        <v>0.81399999999999995</v>
      </c>
      <c r="L21" s="29">
        <v>0.81399999999999995</v>
      </c>
      <c r="M21" s="29">
        <v>6.3E-2</v>
      </c>
      <c r="N21" s="29">
        <v>6.0999999999999999E-2</v>
      </c>
      <c r="P21" s="29">
        <f t="shared" si="13"/>
        <v>0.81399999999999995</v>
      </c>
      <c r="Q21" s="29">
        <f t="shared" si="14"/>
        <v>0.81399999999999995</v>
      </c>
      <c r="R21" s="29">
        <f t="shared" si="15"/>
        <v>6.0999999999999999E-2</v>
      </c>
    </row>
    <row r="22" spans="2:31" ht="14.65" customHeight="1">
      <c r="B22" s="30" t="s">
        <v>294</v>
      </c>
      <c r="E22" s="29">
        <v>0</v>
      </c>
      <c r="F22" s="29">
        <v>0</v>
      </c>
      <c r="G22" s="29">
        <v>0</v>
      </c>
      <c r="H22" s="29">
        <v>0</v>
      </c>
      <c r="I22" s="29">
        <v>0</v>
      </c>
      <c r="J22" s="29">
        <v>0</v>
      </c>
      <c r="K22" s="29">
        <v>0</v>
      </c>
      <c r="L22" s="29">
        <v>0</v>
      </c>
      <c r="M22" s="29">
        <v>56.466999999999999</v>
      </c>
      <c r="N22" s="29">
        <v>58.408000000000001</v>
      </c>
      <c r="P22" s="29">
        <f t="shared" si="13"/>
        <v>0</v>
      </c>
      <c r="Q22" s="29">
        <f t="shared" si="14"/>
        <v>0</v>
      </c>
      <c r="R22" s="29">
        <f t="shared" si="15"/>
        <v>58.408000000000001</v>
      </c>
    </row>
    <row r="23" spans="2:31" ht="14.65" customHeight="1">
      <c r="B23" s="30" t="s">
        <v>295</v>
      </c>
      <c r="E23" s="29">
        <v>1475.758</v>
      </c>
      <c r="F23" s="29">
        <v>1534.0989999999999</v>
      </c>
      <c r="G23" s="29">
        <v>1629.481</v>
      </c>
      <c r="H23" s="29">
        <v>444.45600000000002</v>
      </c>
      <c r="I23" s="29">
        <v>437.24200000000002</v>
      </c>
      <c r="J23" s="29">
        <v>414.834</v>
      </c>
      <c r="K23" s="29">
        <v>443.42</v>
      </c>
      <c r="L23" s="29">
        <v>402.154</v>
      </c>
      <c r="M23" s="29" t="s">
        <v>36</v>
      </c>
      <c r="N23" s="29" t="s">
        <v>36</v>
      </c>
      <c r="P23" s="29">
        <f t="shared" si="13"/>
        <v>444.45600000000002</v>
      </c>
      <c r="Q23" s="29">
        <f t="shared" si="14"/>
        <v>402.154</v>
      </c>
      <c r="R23" s="29" t="str">
        <f t="shared" si="15"/>
        <v>-</v>
      </c>
    </row>
    <row r="24" spans="2:31" ht="14.65" customHeight="1">
      <c r="B24" s="30" t="s">
        <v>998</v>
      </c>
      <c r="E24" s="29">
        <v>0</v>
      </c>
      <c r="F24" s="29">
        <v>0</v>
      </c>
      <c r="G24" s="29">
        <v>64.462999999999994</v>
      </c>
      <c r="H24" s="29">
        <v>65.715999999999994</v>
      </c>
      <c r="I24" s="29">
        <v>57.073</v>
      </c>
      <c r="J24" s="29">
        <v>58.793999999999997</v>
      </c>
      <c r="K24" s="29">
        <v>60.634999999999998</v>
      </c>
      <c r="L24" s="29">
        <v>62.578000000000003</v>
      </c>
      <c r="M24" s="29">
        <v>602.06600000000003</v>
      </c>
      <c r="N24" s="29">
        <v>602.66</v>
      </c>
      <c r="P24" s="29">
        <f t="shared" si="13"/>
        <v>65.715999999999994</v>
      </c>
      <c r="Q24" s="29">
        <f t="shared" si="14"/>
        <v>62.578000000000003</v>
      </c>
      <c r="R24" s="29">
        <f t="shared" si="15"/>
        <v>602.66</v>
      </c>
    </row>
    <row r="25" spans="2:31" ht="14.65" customHeight="1">
      <c r="B25" s="30" t="s">
        <v>291</v>
      </c>
      <c r="E25" s="29">
        <v>61.764000000000003</v>
      </c>
      <c r="F25" s="29">
        <v>63.905000000000001</v>
      </c>
      <c r="G25" s="29">
        <v>1.0109999999999999</v>
      </c>
      <c r="H25" s="29">
        <v>1.0109999999999999</v>
      </c>
      <c r="I25" s="29">
        <v>1.0129999999999999</v>
      </c>
      <c r="J25" s="29">
        <v>1.0740000000000001</v>
      </c>
      <c r="K25" s="29">
        <v>0.219</v>
      </c>
      <c r="L25" s="29">
        <v>6.4870000000000001</v>
      </c>
      <c r="M25" s="29">
        <v>12.241</v>
      </c>
      <c r="N25" s="29">
        <v>14.265000000000001</v>
      </c>
      <c r="P25" s="29">
        <f t="shared" si="13"/>
        <v>1.0109999999999999</v>
      </c>
      <c r="Q25" s="29">
        <f t="shared" si="14"/>
        <v>6.4870000000000001</v>
      </c>
      <c r="R25" s="29">
        <f t="shared" si="15"/>
        <v>14.265000000000001</v>
      </c>
    </row>
    <row r="26" spans="2:31" ht="14.65" customHeight="1">
      <c r="B26" s="47"/>
      <c r="C26" s="48"/>
      <c r="D26" s="48"/>
      <c r="E26" s="122"/>
      <c r="F26" s="122"/>
      <c r="G26" s="122"/>
      <c r="H26" s="122"/>
      <c r="I26" s="122"/>
      <c r="J26" s="122"/>
      <c r="K26" s="122"/>
      <c r="L26" s="122"/>
      <c r="M26" s="122"/>
      <c r="N26" s="122"/>
      <c r="P26" s="122"/>
      <c r="Q26" s="122"/>
      <c r="R26" s="122"/>
    </row>
    <row r="27" spans="2:31" ht="14.65" customHeight="1">
      <c r="B27" s="30" t="s">
        <v>296</v>
      </c>
      <c r="E27" s="29">
        <v>3585.1860000000001</v>
      </c>
      <c r="F27" s="29">
        <v>3594.33</v>
      </c>
      <c r="G27" s="29">
        <v>3713.018</v>
      </c>
      <c r="H27" s="29">
        <v>3770.1680000000001</v>
      </c>
      <c r="I27" s="29">
        <v>4098.6059999999998</v>
      </c>
      <c r="J27" s="29">
        <v>4050.0479999999998</v>
      </c>
      <c r="K27" s="29">
        <v>4149.8680000000004</v>
      </c>
      <c r="L27" s="29">
        <v>4299.4679999999998</v>
      </c>
      <c r="M27" s="29">
        <v>4253.9399999999996</v>
      </c>
      <c r="N27" s="29">
        <v>4269.7209999999995</v>
      </c>
      <c r="P27" s="29">
        <f>H27</f>
        <v>3770.1680000000001</v>
      </c>
      <c r="Q27" s="29">
        <f t="shared" ref="Q27:Q29" si="16">L27</f>
        <v>4299.4679999999998</v>
      </c>
      <c r="R27" s="29">
        <f t="shared" ref="R27:R29" si="17">N27</f>
        <v>4269.7209999999995</v>
      </c>
    </row>
    <row r="28" spans="2:31" ht="14.65" customHeight="1">
      <c r="B28" s="30" t="s">
        <v>979</v>
      </c>
      <c r="E28" s="29">
        <v>2097.8539999999998</v>
      </c>
      <c r="F28" s="29">
        <v>2063.7620000000002</v>
      </c>
      <c r="G28" s="29">
        <v>2030.569</v>
      </c>
      <c r="H28" s="29">
        <v>2022.7729999999999</v>
      </c>
      <c r="I28" s="29">
        <v>1987.9190000000001</v>
      </c>
      <c r="J28" s="29">
        <v>1953.231</v>
      </c>
      <c r="K28" s="29">
        <v>1917.2909999999999</v>
      </c>
      <c r="L28" s="29">
        <v>1884.231</v>
      </c>
      <c r="M28" s="29">
        <v>1851.0730000000001</v>
      </c>
      <c r="N28" s="29">
        <v>1815.848</v>
      </c>
      <c r="P28" s="29">
        <f>H28</f>
        <v>2022.7729999999999</v>
      </c>
      <c r="Q28" s="29">
        <f t="shared" si="16"/>
        <v>1884.231</v>
      </c>
      <c r="R28" s="29">
        <f t="shared" si="17"/>
        <v>1815.848</v>
      </c>
    </row>
    <row r="29" spans="2:31" ht="14.65" customHeight="1">
      <c r="B29" s="31" t="s">
        <v>297</v>
      </c>
      <c r="C29" s="32"/>
      <c r="D29" s="32"/>
      <c r="E29" s="126">
        <v>222.077</v>
      </c>
      <c r="F29" s="126">
        <v>175.62299999999999</v>
      </c>
      <c r="G29" s="126">
        <v>174.48500000000001</v>
      </c>
      <c r="H29" s="126">
        <v>164.80600000000001</v>
      </c>
      <c r="I29" s="126">
        <v>165.65199999999999</v>
      </c>
      <c r="J29" s="126">
        <v>164.251</v>
      </c>
      <c r="K29" s="126">
        <v>162.964</v>
      </c>
      <c r="L29" s="126">
        <v>161.471</v>
      </c>
      <c r="M29" s="126">
        <v>159.155</v>
      </c>
      <c r="N29" s="126">
        <v>157.506</v>
      </c>
      <c r="P29" s="126">
        <f>H29</f>
        <v>164.80600000000001</v>
      </c>
      <c r="Q29" s="126">
        <f t="shared" si="16"/>
        <v>161.471</v>
      </c>
      <c r="R29" s="126">
        <f t="shared" si="17"/>
        <v>157.506</v>
      </c>
    </row>
    <row r="30" spans="2:31" ht="14.65" customHeight="1">
      <c r="B30" s="30"/>
      <c r="E30" s="29"/>
      <c r="F30" s="29"/>
      <c r="G30" s="29"/>
      <c r="H30" s="29"/>
      <c r="I30" s="29"/>
      <c r="J30" s="29"/>
      <c r="K30" s="29"/>
      <c r="L30" s="29"/>
      <c r="M30" s="29"/>
      <c r="N30" s="29"/>
      <c r="P30" s="29"/>
      <c r="Q30" s="29"/>
      <c r="R30" s="29"/>
    </row>
    <row r="31" spans="2:31" ht="14.65" customHeight="1">
      <c r="B31" s="11" t="s">
        <v>988</v>
      </c>
      <c r="C31" s="12"/>
      <c r="D31" s="12"/>
      <c r="E31" s="25">
        <f t="shared" ref="E31:L31" si="18">SUM(E11,E18)</f>
        <v>8986.1419999999998</v>
      </c>
      <c r="F31" s="25">
        <f t="shared" si="18"/>
        <v>8797.7659999999996</v>
      </c>
      <c r="G31" s="25">
        <f t="shared" si="18"/>
        <v>9012.2649999999994</v>
      </c>
      <c r="H31" s="25">
        <f t="shared" si="18"/>
        <v>7523.2749999999996</v>
      </c>
      <c r="I31" s="25">
        <f t="shared" si="18"/>
        <v>7817.0529999999999</v>
      </c>
      <c r="J31" s="25">
        <f t="shared" si="18"/>
        <v>7965.9279999999999</v>
      </c>
      <c r="K31" s="25">
        <f t="shared" si="18"/>
        <v>8652.0720000000001</v>
      </c>
      <c r="L31" s="25">
        <f t="shared" si="18"/>
        <v>8741.2189999999991</v>
      </c>
      <c r="M31" s="25">
        <f>SUM(M11,M18)</f>
        <v>10118.545</v>
      </c>
      <c r="N31" s="25">
        <f>SUM(N11,N18)</f>
        <v>9880.5869999999995</v>
      </c>
      <c r="P31" s="25">
        <f>SUM(P11,P18)</f>
        <v>7523.2749999999996</v>
      </c>
      <c r="Q31" s="25">
        <f>SUM(Q11,Q18)</f>
        <v>8741.2189999999991</v>
      </c>
      <c r="R31" s="25">
        <f>SUM(R11,R18)</f>
        <v>9880.5869999999995</v>
      </c>
    </row>
    <row r="33" spans="2:31" ht="14.65" customHeight="1">
      <c r="B33" s="5" t="s">
        <v>298</v>
      </c>
      <c r="C33" s="6"/>
      <c r="D33" s="6"/>
      <c r="E33" s="7" t="str">
        <f>MONTH(E$6)/3&amp;"Q"&amp;E$7</f>
        <v>1Q2023</v>
      </c>
      <c r="F33" s="7" t="str">
        <f>MONTH(F$6)/3&amp;"Q"&amp;F$7</f>
        <v>2Q2023</v>
      </c>
      <c r="G33" s="7" t="str">
        <f>MONTH(G$6)/3&amp;"Q"&amp;G$7</f>
        <v>3Q2023</v>
      </c>
      <c r="H33" s="7" t="str">
        <f>MONTH(H$6)/3&amp;"Q"&amp;H$7</f>
        <v>4Q2023</v>
      </c>
      <c r="I33" s="7" t="str">
        <f t="shared" ref="I33:L33" si="19">MONTH(I$6)/3&amp;"Q"&amp;I$7</f>
        <v>1Q2024</v>
      </c>
      <c r="J33" s="7" t="str">
        <f t="shared" si="19"/>
        <v>2Q2024</v>
      </c>
      <c r="K33" s="7" t="str">
        <f t="shared" si="19"/>
        <v>3Q2024</v>
      </c>
      <c r="L33" s="7" t="str">
        <f t="shared" si="19"/>
        <v>4Q2024</v>
      </c>
      <c r="M33" s="7" t="str">
        <f>MONTH(M$6)/3&amp;"Q"&amp;M$7</f>
        <v>1Q2025</v>
      </c>
      <c r="N33" s="256" t="str">
        <f>MONTH(N$6)/3&amp;"Q"&amp;N$7</f>
        <v>2Q2025</v>
      </c>
      <c r="P33" s="6">
        <f>P8</f>
        <v>2023</v>
      </c>
      <c r="Q33" s="6">
        <f>P33+1</f>
        <v>2024</v>
      </c>
      <c r="R33" s="6">
        <f>Q33+1</f>
        <v>2025</v>
      </c>
    </row>
    <row r="34" spans="2:31" ht="14.65" customHeight="1">
      <c r="B34" s="50" t="s">
        <v>981</v>
      </c>
      <c r="C34" s="48"/>
      <c r="D34" s="48"/>
      <c r="E34" s="122">
        <f>SUM(E35:E42)</f>
        <v>1278.808</v>
      </c>
      <c r="F34" s="122">
        <f t="shared" ref="F34:K34" si="20">SUM(F35:F42)</f>
        <v>1274.548</v>
      </c>
      <c r="G34" s="122">
        <f t="shared" si="20"/>
        <v>1301.1339999999998</v>
      </c>
      <c r="H34" s="122">
        <f t="shared" si="20"/>
        <v>901.16500000000008</v>
      </c>
      <c r="I34" s="122">
        <f t="shared" si="20"/>
        <v>799.61699999999996</v>
      </c>
      <c r="J34" s="122">
        <f t="shared" si="20"/>
        <v>761.29700000000003</v>
      </c>
      <c r="K34" s="122">
        <f t="shared" si="20"/>
        <v>1318.115</v>
      </c>
      <c r="L34" s="122">
        <f t="shared" ref="L34" si="21">SUM(L35:L42)</f>
        <v>1087.3720000000001</v>
      </c>
      <c r="M34" s="122">
        <f>SUM(M35:M42)</f>
        <v>1851.2570000000001</v>
      </c>
      <c r="N34" s="122">
        <f>SUM(N35:N42)</f>
        <v>1870.7569999999998</v>
      </c>
      <c r="P34" s="122">
        <f t="shared" ref="P34:Q34" si="22">SUM(P35:P42)</f>
        <v>901.16500000000008</v>
      </c>
      <c r="Q34" s="122">
        <f t="shared" si="22"/>
        <v>1087.3720000000001</v>
      </c>
      <c r="R34" s="122">
        <f>SUM(R35:R42)</f>
        <v>1870.7569999999998</v>
      </c>
    </row>
    <row r="35" spans="2:31" ht="14.65" customHeight="1">
      <c r="B35" s="30" t="s">
        <v>299</v>
      </c>
      <c r="E35" s="29">
        <v>151.244</v>
      </c>
      <c r="F35" s="29">
        <v>159.268</v>
      </c>
      <c r="G35" s="29">
        <v>181.29400000000001</v>
      </c>
      <c r="H35" s="29">
        <v>134.125</v>
      </c>
      <c r="I35" s="29">
        <v>187.12200000000001</v>
      </c>
      <c r="J35" s="29">
        <v>219.679</v>
      </c>
      <c r="K35" s="29">
        <v>190.749</v>
      </c>
      <c r="L35" s="29">
        <v>208.41900000000001</v>
      </c>
      <c r="M35" s="29">
        <v>256.38600000000002</v>
      </c>
      <c r="N35" s="29">
        <v>296.56900000000002</v>
      </c>
      <c r="O35" s="29"/>
      <c r="P35" s="29">
        <f t="shared" ref="P35:P42" si="23">H35</f>
        <v>134.125</v>
      </c>
      <c r="Q35" s="29">
        <f t="shared" ref="Q35:Q42" si="24">L35</f>
        <v>208.41900000000001</v>
      </c>
      <c r="R35" s="29">
        <f t="shared" ref="R35:R42" si="25">N35</f>
        <v>296.56900000000002</v>
      </c>
      <c r="S35" s="29"/>
      <c r="T35" s="29"/>
      <c r="U35" s="29"/>
      <c r="W35" s="29"/>
      <c r="X35" s="29"/>
      <c r="Y35" s="29"/>
      <c r="Z35" s="29"/>
      <c r="AA35" s="29"/>
      <c r="AB35" s="29"/>
      <c r="AC35" s="29"/>
      <c r="AD35" s="29"/>
      <c r="AE35" s="29"/>
    </row>
    <row r="36" spans="2:31" ht="14.65" customHeight="1">
      <c r="B36" s="30" t="s">
        <v>300</v>
      </c>
      <c r="E36" s="29">
        <v>234.24100000000001</v>
      </c>
      <c r="F36" s="29">
        <v>270.3</v>
      </c>
      <c r="G36" s="29">
        <v>251.059</v>
      </c>
      <c r="H36" s="29">
        <v>274.15699999999998</v>
      </c>
      <c r="I36" s="29">
        <v>294.959</v>
      </c>
      <c r="J36" s="29">
        <v>270.10000000000002</v>
      </c>
      <c r="K36" s="29">
        <v>292.14100000000002</v>
      </c>
      <c r="L36" s="29">
        <v>304.846</v>
      </c>
      <c r="M36" s="29">
        <v>289.642</v>
      </c>
      <c r="N36" s="29">
        <v>401.49799999999999</v>
      </c>
      <c r="O36" s="29"/>
      <c r="P36" s="29">
        <f t="shared" si="23"/>
        <v>274.15699999999998</v>
      </c>
      <c r="Q36" s="29">
        <f t="shared" si="24"/>
        <v>304.846</v>
      </c>
      <c r="R36" s="29">
        <f t="shared" si="25"/>
        <v>401.49799999999999</v>
      </c>
      <c r="S36" s="29"/>
      <c r="T36" s="29"/>
      <c r="U36" s="29"/>
      <c r="W36" s="29"/>
      <c r="X36" s="29"/>
      <c r="Y36" s="29"/>
      <c r="Z36" s="29"/>
      <c r="AA36" s="29"/>
      <c r="AB36" s="29"/>
      <c r="AC36" s="29"/>
      <c r="AD36" s="29"/>
      <c r="AE36" s="29"/>
    </row>
    <row r="37" spans="2:31" ht="14.65" customHeight="1">
      <c r="B37" s="30" t="s">
        <v>301</v>
      </c>
      <c r="E37" s="29">
        <v>39.920999999999999</v>
      </c>
      <c r="F37" s="29">
        <v>45.39</v>
      </c>
      <c r="G37" s="29">
        <v>56.829000000000001</v>
      </c>
      <c r="H37" s="29">
        <v>69.153999999999996</v>
      </c>
      <c r="I37" s="29">
        <v>44.375</v>
      </c>
      <c r="J37" s="29">
        <v>55.07</v>
      </c>
      <c r="K37" s="29">
        <v>68.558000000000007</v>
      </c>
      <c r="L37" s="29">
        <v>107.13800000000001</v>
      </c>
      <c r="M37" s="29">
        <v>61.1</v>
      </c>
      <c r="N37" s="29">
        <v>67.5</v>
      </c>
      <c r="O37" s="29"/>
      <c r="P37" s="29">
        <f t="shared" si="23"/>
        <v>69.153999999999996</v>
      </c>
      <c r="Q37" s="29">
        <f t="shared" si="24"/>
        <v>107.13800000000001</v>
      </c>
      <c r="R37" s="29">
        <f t="shared" si="25"/>
        <v>67.5</v>
      </c>
      <c r="S37" s="29"/>
      <c r="T37" s="29"/>
      <c r="U37" s="29"/>
      <c r="W37" s="29"/>
      <c r="X37" s="29"/>
      <c r="Y37" s="29"/>
      <c r="Z37" s="29"/>
      <c r="AA37" s="29"/>
      <c r="AB37" s="29"/>
      <c r="AC37" s="29"/>
      <c r="AD37" s="29"/>
      <c r="AE37" s="29"/>
    </row>
    <row r="38" spans="2:31" ht="14.65" customHeight="1">
      <c r="B38" s="30" t="s">
        <v>302</v>
      </c>
      <c r="E38" s="29">
        <v>11.622</v>
      </c>
      <c r="F38" s="29">
        <v>4.585</v>
      </c>
      <c r="G38" s="29">
        <v>4.6059999999999999</v>
      </c>
      <c r="H38" s="29">
        <v>4.58</v>
      </c>
      <c r="I38" s="29">
        <v>4.6559999999999997</v>
      </c>
      <c r="J38" s="29">
        <v>4.5119999999999996</v>
      </c>
      <c r="K38" s="29">
        <v>4.5119999999999996</v>
      </c>
      <c r="L38" s="29">
        <v>4.55</v>
      </c>
      <c r="M38" s="29">
        <v>2.931</v>
      </c>
      <c r="N38" s="29">
        <v>1.6870000000000001</v>
      </c>
      <c r="O38" s="29"/>
      <c r="P38" s="29">
        <f t="shared" si="23"/>
        <v>4.58</v>
      </c>
      <c r="Q38" s="29">
        <f t="shared" si="24"/>
        <v>4.55</v>
      </c>
      <c r="R38" s="29">
        <f t="shared" si="25"/>
        <v>1.6870000000000001</v>
      </c>
      <c r="S38" s="29"/>
      <c r="T38" s="29"/>
      <c r="U38" s="29"/>
      <c r="W38" s="29"/>
      <c r="X38" s="29"/>
      <c r="Y38" s="29"/>
      <c r="Z38" s="29"/>
      <c r="AA38" s="29"/>
      <c r="AB38" s="29"/>
      <c r="AC38" s="29"/>
      <c r="AD38" s="29"/>
      <c r="AE38" s="29"/>
    </row>
    <row r="39" spans="2:31" ht="14.65" customHeight="1">
      <c r="B39" s="30" t="s">
        <v>295</v>
      </c>
      <c r="E39" s="29">
        <v>828.81100000000004</v>
      </c>
      <c r="F39" s="29">
        <v>788.35199999999998</v>
      </c>
      <c r="G39" s="29">
        <v>796.91</v>
      </c>
      <c r="H39" s="29">
        <v>339.77100000000002</v>
      </c>
      <c r="I39" s="29">
        <v>262.67899999999997</v>
      </c>
      <c r="J39" s="29">
        <v>197.09</v>
      </c>
      <c r="K39" s="29">
        <v>650.25800000000004</v>
      </c>
      <c r="L39" s="29">
        <v>276.25900000000001</v>
      </c>
      <c r="M39" s="29">
        <v>154.339</v>
      </c>
      <c r="N39" s="29">
        <v>201.12299999999999</v>
      </c>
      <c r="O39" s="29"/>
      <c r="P39" s="29">
        <f t="shared" si="23"/>
        <v>339.77100000000002</v>
      </c>
      <c r="Q39" s="29">
        <f t="shared" si="24"/>
        <v>276.25900000000001</v>
      </c>
      <c r="R39" s="29">
        <f t="shared" si="25"/>
        <v>201.12299999999999</v>
      </c>
      <c r="S39" s="29"/>
      <c r="T39" s="29"/>
      <c r="U39" s="29"/>
      <c r="W39" s="29"/>
      <c r="X39" s="29"/>
      <c r="Y39" s="29"/>
      <c r="Z39" s="29"/>
      <c r="AA39" s="29"/>
      <c r="AB39" s="29"/>
      <c r="AC39" s="29"/>
      <c r="AD39" s="29"/>
      <c r="AE39" s="29"/>
    </row>
    <row r="40" spans="2:31" ht="14.65" customHeight="1">
      <c r="B40" s="30" t="s">
        <v>998</v>
      </c>
      <c r="E40" s="29">
        <v>0</v>
      </c>
      <c r="F40" s="29">
        <v>0</v>
      </c>
      <c r="G40" s="29">
        <v>2.0499999999999998</v>
      </c>
      <c r="H40" s="29">
        <v>78.007999999999996</v>
      </c>
      <c r="I40" s="29">
        <v>4.6680000000000001</v>
      </c>
      <c r="J40" s="29">
        <v>13.407999999999999</v>
      </c>
      <c r="K40" s="29">
        <v>111.045</v>
      </c>
      <c r="L40" s="29">
        <v>156.59399999999999</v>
      </c>
      <c r="M40" s="29">
        <v>909.30499999999995</v>
      </c>
      <c r="N40" s="29">
        <v>749.37</v>
      </c>
      <c r="O40" s="29"/>
      <c r="P40" s="29">
        <f t="shared" si="23"/>
        <v>78.007999999999996</v>
      </c>
      <c r="Q40" s="29">
        <f t="shared" si="24"/>
        <v>156.59399999999999</v>
      </c>
      <c r="R40" s="29">
        <f t="shared" si="25"/>
        <v>749.37</v>
      </c>
      <c r="S40" s="29"/>
      <c r="T40" s="29"/>
      <c r="U40" s="29"/>
      <c r="W40" s="29"/>
      <c r="X40" s="29"/>
      <c r="Y40" s="29"/>
      <c r="Z40" s="29"/>
      <c r="AA40" s="29"/>
      <c r="AB40" s="29"/>
      <c r="AC40" s="29"/>
      <c r="AD40" s="29"/>
      <c r="AE40" s="29"/>
    </row>
    <row r="41" spans="2:31" ht="14.65" customHeight="1">
      <c r="B41" s="30" t="s">
        <v>303</v>
      </c>
      <c r="E41" s="29">
        <v>0</v>
      </c>
      <c r="F41" s="29">
        <v>0</v>
      </c>
      <c r="G41" s="29">
        <v>0</v>
      </c>
      <c r="H41" s="29">
        <v>0</v>
      </c>
      <c r="I41" s="29">
        <v>0</v>
      </c>
      <c r="J41" s="29">
        <v>0</v>
      </c>
      <c r="K41" s="29">
        <v>0</v>
      </c>
      <c r="L41" s="29">
        <v>5.6719999999999997</v>
      </c>
      <c r="M41" s="29">
        <v>5.9139999999999997</v>
      </c>
      <c r="N41" s="29">
        <v>6.0259999999999998</v>
      </c>
      <c r="O41" s="29"/>
      <c r="P41" s="29">
        <f t="shared" si="23"/>
        <v>0</v>
      </c>
      <c r="Q41" s="29">
        <f t="shared" si="24"/>
        <v>5.6719999999999997</v>
      </c>
      <c r="R41" s="29">
        <f t="shared" si="25"/>
        <v>6.0259999999999998</v>
      </c>
      <c r="S41" s="29"/>
      <c r="T41" s="29"/>
      <c r="U41" s="29"/>
      <c r="W41" s="29"/>
      <c r="X41" s="29"/>
      <c r="Y41" s="29"/>
      <c r="Z41" s="29"/>
      <c r="AA41" s="29"/>
      <c r="AB41" s="29"/>
      <c r="AC41" s="29"/>
      <c r="AD41" s="29"/>
      <c r="AE41" s="29"/>
    </row>
    <row r="42" spans="2:31" ht="14.65" customHeight="1">
      <c r="B42" s="30" t="s">
        <v>291</v>
      </c>
      <c r="E42" s="29">
        <v>12.968999999999999</v>
      </c>
      <c r="F42" s="29">
        <v>6.6529999999999996</v>
      </c>
      <c r="G42" s="29">
        <v>8.3859999999999992</v>
      </c>
      <c r="H42" s="29">
        <v>1.37</v>
      </c>
      <c r="I42" s="29">
        <v>1.1579999999999999</v>
      </c>
      <c r="J42" s="29">
        <v>1.4379999999999999</v>
      </c>
      <c r="K42" s="29">
        <v>0.85199999999999998</v>
      </c>
      <c r="L42" s="29">
        <v>23.893999999999998</v>
      </c>
      <c r="M42" s="29">
        <v>171.64</v>
      </c>
      <c r="N42" s="29">
        <v>146.98400000000001</v>
      </c>
      <c r="O42" s="29"/>
      <c r="P42" s="29">
        <f t="shared" si="23"/>
        <v>1.37</v>
      </c>
      <c r="Q42" s="29">
        <f t="shared" si="24"/>
        <v>23.893999999999998</v>
      </c>
      <c r="R42" s="29">
        <f t="shared" si="25"/>
        <v>146.98400000000001</v>
      </c>
      <c r="S42" s="29"/>
      <c r="T42" s="29"/>
      <c r="U42" s="29"/>
      <c r="W42" s="29"/>
      <c r="X42" s="29"/>
      <c r="Y42" s="29"/>
      <c r="Z42" s="29"/>
      <c r="AA42" s="29"/>
      <c r="AB42" s="29"/>
      <c r="AC42" s="29"/>
      <c r="AD42" s="29"/>
      <c r="AE42" s="29"/>
    </row>
    <row r="43" spans="2:31" ht="14.65" customHeight="1">
      <c r="B43" s="50" t="s">
        <v>982</v>
      </c>
      <c r="C43" s="48"/>
      <c r="D43" s="48"/>
      <c r="E43" s="122">
        <f>SUM(E44:E50)</f>
        <v>3541.42</v>
      </c>
      <c r="F43" s="122">
        <f t="shared" ref="F43:L43" si="26">SUM(F44:F50)</f>
        <v>3389.1059999999998</v>
      </c>
      <c r="G43" s="122">
        <f t="shared" si="26"/>
        <v>3444.529</v>
      </c>
      <c r="H43" s="122">
        <f t="shared" si="26"/>
        <v>2175.047</v>
      </c>
      <c r="I43" s="122">
        <f t="shared" si="26"/>
        <v>2318.6619999999998</v>
      </c>
      <c r="J43" s="122">
        <f t="shared" si="26"/>
        <v>2551.9919999999997</v>
      </c>
      <c r="K43" s="122">
        <f t="shared" si="26"/>
        <v>2581.4790000000003</v>
      </c>
      <c r="L43" s="122">
        <f t="shared" si="26"/>
        <v>2520.3780000000006</v>
      </c>
      <c r="M43" s="122">
        <f>SUM(M44:M50)</f>
        <v>3202.8620000000001</v>
      </c>
      <c r="N43" s="122">
        <f>SUM(N44:N50)</f>
        <v>2905.0200000000004</v>
      </c>
      <c r="P43" s="122">
        <f t="shared" ref="P43:Q43" si="27">SUM(P44:P50)</f>
        <v>2175.047</v>
      </c>
      <c r="Q43" s="122">
        <f t="shared" si="27"/>
        <v>2520.3780000000006</v>
      </c>
      <c r="R43" s="122">
        <f>SUM(R44:R50)</f>
        <v>2905.0200000000004</v>
      </c>
    </row>
    <row r="44" spans="2:31" ht="14.65" customHeight="1">
      <c r="B44" s="30" t="s">
        <v>299</v>
      </c>
      <c r="E44" s="29">
        <v>152.03899999999999</v>
      </c>
      <c r="F44" s="29">
        <v>154.40600000000001</v>
      </c>
      <c r="G44" s="29">
        <v>151.19200000000001</v>
      </c>
      <c r="H44" s="29">
        <v>60.386000000000003</v>
      </c>
      <c r="I44" s="29">
        <v>14.468</v>
      </c>
      <c r="J44" s="29">
        <v>0</v>
      </c>
      <c r="K44" s="29">
        <v>0</v>
      </c>
      <c r="L44" s="29">
        <v>0</v>
      </c>
      <c r="M44" s="29">
        <v>0</v>
      </c>
      <c r="N44" s="29">
        <v>0</v>
      </c>
      <c r="O44" s="29"/>
      <c r="P44" s="29">
        <f t="shared" ref="P44:P50" si="28">H44</f>
        <v>60.386000000000003</v>
      </c>
      <c r="Q44" s="29">
        <f t="shared" ref="Q44:Q50" si="29">L44</f>
        <v>0</v>
      </c>
      <c r="R44" s="29">
        <f t="shared" ref="R44:R50" si="30">N44</f>
        <v>0</v>
      </c>
      <c r="S44" s="29"/>
      <c r="T44" s="29"/>
      <c r="U44" s="29"/>
      <c r="W44" s="29"/>
      <c r="X44" s="29"/>
      <c r="Y44" s="29"/>
      <c r="Z44" s="29"/>
      <c r="AA44" s="29"/>
      <c r="AB44" s="29"/>
      <c r="AC44" s="29"/>
      <c r="AD44" s="29"/>
      <c r="AE44" s="29"/>
    </row>
    <row r="45" spans="2:31" ht="14.65" customHeight="1">
      <c r="B45" s="30" t="s">
        <v>300</v>
      </c>
      <c r="E45" s="29">
        <v>1898.9079999999999</v>
      </c>
      <c r="F45" s="29">
        <v>1731.171</v>
      </c>
      <c r="G45" s="29">
        <v>1735.7840000000001</v>
      </c>
      <c r="H45" s="29">
        <v>1734.88</v>
      </c>
      <c r="I45" s="29">
        <v>1669.4680000000001</v>
      </c>
      <c r="J45" s="29">
        <v>1929.8019999999999</v>
      </c>
      <c r="K45" s="29">
        <v>1908.7070000000001</v>
      </c>
      <c r="L45" s="29">
        <v>1913.3330000000001</v>
      </c>
      <c r="M45" s="29">
        <v>2538.4699999999998</v>
      </c>
      <c r="N45" s="29">
        <v>2283.248</v>
      </c>
      <c r="O45" s="29"/>
      <c r="P45" s="29">
        <f t="shared" si="28"/>
        <v>1734.88</v>
      </c>
      <c r="Q45" s="29">
        <f t="shared" si="29"/>
        <v>1913.3330000000001</v>
      </c>
      <c r="R45" s="29">
        <f t="shared" si="30"/>
        <v>2283.248</v>
      </c>
      <c r="S45" s="29"/>
      <c r="T45" s="29"/>
      <c r="U45" s="29"/>
      <c r="W45" s="29"/>
      <c r="X45" s="29"/>
      <c r="Y45" s="29"/>
      <c r="Z45" s="29"/>
      <c r="AA45" s="29"/>
      <c r="AB45" s="29"/>
      <c r="AC45" s="29"/>
      <c r="AD45" s="29"/>
      <c r="AE45" s="29"/>
    </row>
    <row r="46" spans="2:31" ht="14.65" customHeight="1">
      <c r="B46" s="30" t="s">
        <v>302</v>
      </c>
      <c r="E46" s="29">
        <v>49.981000000000002</v>
      </c>
      <c r="F46" s="29">
        <v>7.97</v>
      </c>
      <c r="G46" s="29">
        <v>6.8719999999999999</v>
      </c>
      <c r="H46" s="29">
        <v>9.8239999999999998</v>
      </c>
      <c r="I46" s="29">
        <v>8.4849999999999994</v>
      </c>
      <c r="J46" s="29">
        <v>7.6630000000000003</v>
      </c>
      <c r="K46" s="29">
        <v>6.2670000000000003</v>
      </c>
      <c r="L46" s="29">
        <v>4.7510000000000003</v>
      </c>
      <c r="M46" s="29">
        <v>4.8970000000000002</v>
      </c>
      <c r="N46" s="29">
        <v>4.7329999999999997</v>
      </c>
      <c r="O46" s="29"/>
      <c r="P46" s="29">
        <f t="shared" si="28"/>
        <v>9.8239999999999998</v>
      </c>
      <c r="Q46" s="29">
        <f t="shared" si="29"/>
        <v>4.7510000000000003</v>
      </c>
      <c r="R46" s="29">
        <f t="shared" si="30"/>
        <v>4.7329999999999997</v>
      </c>
      <c r="S46" s="29"/>
      <c r="T46" s="29"/>
      <c r="U46" s="29"/>
      <c r="W46" s="29"/>
      <c r="X46" s="29"/>
      <c r="Y46" s="29"/>
      <c r="Z46" s="29"/>
      <c r="AA46" s="29"/>
      <c r="AB46" s="29"/>
      <c r="AC46" s="29"/>
      <c r="AD46" s="29"/>
      <c r="AE46" s="29"/>
    </row>
    <row r="47" spans="2:31" ht="14.65" customHeight="1">
      <c r="B47" s="30" t="s">
        <v>294</v>
      </c>
      <c r="E47" s="29">
        <v>50.927999999999997</v>
      </c>
      <c r="F47" s="29">
        <v>54.835999999999999</v>
      </c>
      <c r="G47" s="29">
        <v>65.677000000000007</v>
      </c>
      <c r="H47" s="29">
        <v>68.180000000000007</v>
      </c>
      <c r="I47" s="29">
        <v>201.983</v>
      </c>
      <c r="J47" s="29">
        <v>202.96799999999999</v>
      </c>
      <c r="K47" s="29">
        <v>205.096</v>
      </c>
      <c r="L47" s="29">
        <v>218.7</v>
      </c>
      <c r="M47" s="29">
        <v>211.50399999999999</v>
      </c>
      <c r="N47" s="29">
        <v>214.94800000000001</v>
      </c>
      <c r="O47" s="29"/>
      <c r="P47" s="29">
        <f t="shared" si="28"/>
        <v>68.180000000000007</v>
      </c>
      <c r="Q47" s="29">
        <f t="shared" si="29"/>
        <v>218.7</v>
      </c>
      <c r="R47" s="29">
        <f t="shared" si="30"/>
        <v>214.94800000000001</v>
      </c>
      <c r="S47" s="29"/>
      <c r="T47" s="29"/>
      <c r="U47" s="29"/>
      <c r="W47" s="29"/>
      <c r="X47" s="29"/>
      <c r="Y47" s="29"/>
      <c r="Z47" s="29"/>
      <c r="AA47" s="29"/>
      <c r="AB47" s="29"/>
      <c r="AC47" s="29"/>
      <c r="AD47" s="29"/>
      <c r="AE47" s="29"/>
    </row>
    <row r="48" spans="2:31" ht="14.65" customHeight="1">
      <c r="B48" s="30" t="s">
        <v>295</v>
      </c>
      <c r="E48" s="29">
        <v>1388.69</v>
      </c>
      <c r="F48" s="29">
        <v>1430.5360000000001</v>
      </c>
      <c r="G48" s="29">
        <v>1474.7460000000001</v>
      </c>
      <c r="H48" s="29">
        <v>278.30399999999997</v>
      </c>
      <c r="I48" s="29">
        <v>238.04</v>
      </c>
      <c r="J48" s="29">
        <v>220.15600000000001</v>
      </c>
      <c r="K48" s="29">
        <v>256.93099999999998</v>
      </c>
      <c r="L48" s="29">
        <v>158.31299999999999</v>
      </c>
      <c r="M48" s="29">
        <v>384.78</v>
      </c>
      <c r="N48" s="29">
        <v>338.28100000000001</v>
      </c>
      <c r="O48" s="29"/>
      <c r="P48" s="29">
        <f t="shared" si="28"/>
        <v>278.30399999999997</v>
      </c>
      <c r="Q48" s="29">
        <f t="shared" si="29"/>
        <v>158.31299999999999</v>
      </c>
      <c r="R48" s="29">
        <f t="shared" si="30"/>
        <v>338.28100000000001</v>
      </c>
      <c r="S48" s="29"/>
      <c r="T48" s="29"/>
      <c r="U48" s="29"/>
      <c r="W48" s="29"/>
      <c r="X48" s="29"/>
      <c r="Y48" s="29"/>
      <c r="Z48" s="29"/>
      <c r="AA48" s="29"/>
      <c r="AB48" s="29"/>
      <c r="AC48" s="29"/>
      <c r="AD48" s="29"/>
      <c r="AE48" s="29"/>
    </row>
    <row r="49" spans="2:31" ht="14.65" customHeight="1">
      <c r="B49" s="30" t="s">
        <v>303</v>
      </c>
      <c r="E49" s="29">
        <v>0</v>
      </c>
      <c r="F49" s="29">
        <v>0</v>
      </c>
      <c r="G49" s="29">
        <v>0</v>
      </c>
      <c r="H49" s="29">
        <v>0</v>
      </c>
      <c r="I49" s="29">
        <v>0</v>
      </c>
      <c r="J49" s="29">
        <v>0</v>
      </c>
      <c r="K49" s="29">
        <v>0</v>
      </c>
      <c r="L49" s="29">
        <v>6.3869999999999996</v>
      </c>
      <c r="M49" s="29">
        <v>6.3869999999999996</v>
      </c>
      <c r="N49" s="29">
        <v>6.3869999999999996</v>
      </c>
      <c r="O49" s="29"/>
      <c r="P49" s="29">
        <f t="shared" si="28"/>
        <v>0</v>
      </c>
      <c r="Q49" s="29">
        <f t="shared" si="29"/>
        <v>6.3869999999999996</v>
      </c>
      <c r="R49" s="29">
        <f t="shared" si="30"/>
        <v>6.3869999999999996</v>
      </c>
      <c r="S49" s="29"/>
      <c r="T49" s="29"/>
      <c r="U49" s="29"/>
      <c r="W49" s="29"/>
      <c r="X49" s="29"/>
      <c r="Y49" s="29"/>
      <c r="Z49" s="29"/>
      <c r="AA49" s="29"/>
      <c r="AB49" s="29"/>
      <c r="AC49" s="29"/>
      <c r="AD49" s="29"/>
      <c r="AE49" s="29"/>
    </row>
    <row r="50" spans="2:31" ht="14.65" customHeight="1">
      <c r="B50" s="30" t="s">
        <v>291</v>
      </c>
      <c r="E50" s="29">
        <v>0.874</v>
      </c>
      <c r="F50" s="29">
        <v>10.186999999999999</v>
      </c>
      <c r="G50" s="29">
        <v>10.257999999999999</v>
      </c>
      <c r="H50" s="29">
        <v>23.472999999999999</v>
      </c>
      <c r="I50" s="29">
        <v>186.21799999999999</v>
      </c>
      <c r="J50" s="29">
        <v>191.40299999999999</v>
      </c>
      <c r="K50" s="29">
        <v>204.47800000000001</v>
      </c>
      <c r="L50" s="29">
        <v>218.89400000000001</v>
      </c>
      <c r="M50" s="29">
        <v>56.823999999999998</v>
      </c>
      <c r="N50" s="29">
        <v>57.423000000000002</v>
      </c>
      <c r="O50" s="29"/>
      <c r="P50" s="29">
        <f t="shared" si="28"/>
        <v>23.472999999999999</v>
      </c>
      <c r="Q50" s="29">
        <f t="shared" si="29"/>
        <v>218.89400000000001</v>
      </c>
      <c r="R50" s="29">
        <f t="shared" si="30"/>
        <v>57.423000000000002</v>
      </c>
      <c r="S50" s="29"/>
      <c r="T50" s="29"/>
      <c r="U50" s="29"/>
      <c r="W50" s="29"/>
      <c r="X50" s="29"/>
      <c r="Y50" s="29"/>
      <c r="Z50" s="29"/>
      <c r="AA50" s="29"/>
      <c r="AB50" s="29"/>
      <c r="AC50" s="29"/>
      <c r="AD50" s="29"/>
      <c r="AE50" s="29"/>
    </row>
    <row r="51" spans="2:31" ht="14.65" customHeight="1">
      <c r="B51" s="36" t="s">
        <v>987</v>
      </c>
      <c r="C51" s="37"/>
      <c r="D51" s="37"/>
      <c r="E51" s="38">
        <f>SUM(E34,E43)</f>
        <v>4820.2280000000001</v>
      </c>
      <c r="F51" s="38">
        <f t="shared" ref="F51:Q51" si="31">SUM(F34,F43)</f>
        <v>4663.6539999999995</v>
      </c>
      <c r="G51" s="38">
        <f t="shared" si="31"/>
        <v>4745.6629999999996</v>
      </c>
      <c r="H51" s="38">
        <f t="shared" si="31"/>
        <v>3076.212</v>
      </c>
      <c r="I51" s="38">
        <f t="shared" si="31"/>
        <v>3118.2789999999995</v>
      </c>
      <c r="J51" s="38">
        <f t="shared" si="31"/>
        <v>3313.2889999999998</v>
      </c>
      <c r="K51" s="38">
        <f>SUM(K34,K43)</f>
        <v>3899.5940000000001</v>
      </c>
      <c r="L51" s="38">
        <f>SUM(L34,L43)</f>
        <v>3607.7500000000009</v>
      </c>
      <c r="M51" s="38">
        <f>SUM(M34,M43)</f>
        <v>5054.1190000000006</v>
      </c>
      <c r="N51" s="38">
        <f>SUM(N34,N43)</f>
        <v>4775.777</v>
      </c>
      <c r="P51" s="38">
        <f t="shared" si="31"/>
        <v>3076.212</v>
      </c>
      <c r="Q51" s="38">
        <f t="shared" si="31"/>
        <v>3607.7500000000009</v>
      </c>
      <c r="R51" s="38">
        <f>SUM(R34,R43)</f>
        <v>4775.777</v>
      </c>
    </row>
    <row r="52" spans="2:31" ht="14.65" customHeight="1">
      <c r="E52" s="51"/>
      <c r="F52" s="51"/>
      <c r="G52" s="51"/>
      <c r="H52" s="51"/>
      <c r="I52" s="51"/>
      <c r="J52" s="51"/>
      <c r="K52" s="51"/>
      <c r="L52" s="51"/>
      <c r="M52" s="51"/>
      <c r="N52" s="51"/>
    </row>
    <row r="53" spans="2:31" ht="14.65" customHeight="1">
      <c r="B53" s="36" t="s">
        <v>986</v>
      </c>
      <c r="C53" s="37"/>
      <c r="D53" s="37"/>
      <c r="E53" s="38">
        <f t="shared" ref="E53:L53" si="32">SUM(E54:E58)</f>
        <v>4165.9139999999998</v>
      </c>
      <c r="F53" s="38">
        <f t="shared" si="32"/>
        <v>4134.1120000000001</v>
      </c>
      <c r="G53" s="38">
        <f t="shared" si="32"/>
        <v>4266.6020000000008</v>
      </c>
      <c r="H53" s="38">
        <f t="shared" si="32"/>
        <v>4447.0630000000001</v>
      </c>
      <c r="I53" s="38">
        <f t="shared" si="32"/>
        <v>4698.7740000000003</v>
      </c>
      <c r="J53" s="38">
        <f t="shared" si="32"/>
        <v>4652.6390000000001</v>
      </c>
      <c r="K53" s="38">
        <f t="shared" si="32"/>
        <v>4752.4780000000001</v>
      </c>
      <c r="L53" s="38">
        <f t="shared" si="32"/>
        <v>5133.469000000001</v>
      </c>
      <c r="M53" s="38">
        <f>SUM(M54:M58)</f>
        <v>5064.4260000000013</v>
      </c>
      <c r="N53" s="38">
        <f>SUM(N54:N58)</f>
        <v>5104.8100000000004</v>
      </c>
      <c r="P53" s="38">
        <f>SUM(P54:P58)</f>
        <v>4447.0630000000001</v>
      </c>
      <c r="Q53" s="38">
        <f>SUM(Q54:Q58)</f>
        <v>5133.469000000001</v>
      </c>
      <c r="R53" s="38">
        <f>SUM(R54:R58)</f>
        <v>5104.8100000000004</v>
      </c>
    </row>
    <row r="54" spans="2:31" ht="14.65" customHeight="1">
      <c r="B54" s="30" t="s">
        <v>306</v>
      </c>
      <c r="E54" s="29">
        <v>3968.6790000000001</v>
      </c>
      <c r="F54" s="29">
        <v>3968.6790000000001</v>
      </c>
      <c r="G54" s="29">
        <v>3968.6790000000001</v>
      </c>
      <c r="H54" s="29">
        <v>3968.6790000000001</v>
      </c>
      <c r="I54" s="29">
        <v>3968.6790000000001</v>
      </c>
      <c r="J54" s="29">
        <v>3968.6790000000001</v>
      </c>
      <c r="K54" s="29">
        <v>3968.6790000000001</v>
      </c>
      <c r="L54" s="29">
        <v>3968.6790000000001</v>
      </c>
      <c r="M54" s="29">
        <v>3968.6790000000001</v>
      </c>
      <c r="N54" s="29">
        <v>3968.6790000000001</v>
      </c>
      <c r="O54" s="29"/>
      <c r="P54" s="29">
        <f>H54</f>
        <v>3968.6790000000001</v>
      </c>
      <c r="Q54" s="29">
        <f t="shared" ref="Q54:Q58" si="33">L54</f>
        <v>3968.6790000000001</v>
      </c>
      <c r="R54" s="29">
        <f t="shared" ref="R54:R58" si="34">N54</f>
        <v>3968.6790000000001</v>
      </c>
      <c r="S54" s="29"/>
      <c r="T54" s="29"/>
      <c r="U54" s="29"/>
      <c r="W54" s="29"/>
      <c r="X54" s="29"/>
      <c r="Y54" s="29"/>
      <c r="Z54" s="29"/>
      <c r="AA54" s="29"/>
      <c r="AB54" s="29"/>
      <c r="AC54" s="29"/>
      <c r="AD54" s="29"/>
      <c r="AE54" s="29"/>
    </row>
    <row r="55" spans="2:31" ht="14.65" customHeight="1">
      <c r="B55" s="30" t="s">
        <v>309</v>
      </c>
      <c r="E55" s="29">
        <v>62.540000000000006</v>
      </c>
      <c r="F55" s="29">
        <v>62.540000000000006</v>
      </c>
      <c r="G55" s="29">
        <v>62.54</v>
      </c>
      <c r="H55" s="29">
        <v>62.54</v>
      </c>
      <c r="I55" s="29">
        <v>62.540000000000006</v>
      </c>
      <c r="J55" s="29">
        <v>62.540000000000006</v>
      </c>
      <c r="K55" s="29">
        <v>62.540000000000006</v>
      </c>
      <c r="L55" s="29">
        <v>62.540000000000006</v>
      </c>
      <c r="M55" s="29">
        <v>62.54</v>
      </c>
      <c r="N55" s="29">
        <v>62.54</v>
      </c>
      <c r="O55" s="29"/>
      <c r="P55" s="29">
        <f>H55</f>
        <v>62.54</v>
      </c>
      <c r="Q55" s="29">
        <f t="shared" si="33"/>
        <v>62.540000000000006</v>
      </c>
      <c r="R55" s="29">
        <f t="shared" si="34"/>
        <v>62.54</v>
      </c>
      <c r="S55" s="29"/>
      <c r="T55" s="29"/>
      <c r="U55" s="29"/>
      <c r="W55" s="29"/>
      <c r="X55" s="29"/>
      <c r="Y55" s="29"/>
      <c r="Z55" s="29"/>
      <c r="AA55" s="29"/>
      <c r="AB55" s="29"/>
      <c r="AC55" s="29"/>
      <c r="AD55" s="29"/>
      <c r="AE55" s="29"/>
    </row>
    <row r="56" spans="2:31" ht="14.65" customHeight="1">
      <c r="B56" s="30" t="s">
        <v>983</v>
      </c>
      <c r="E56" s="29">
        <v>598.37199999999996</v>
      </c>
      <c r="F56" s="29">
        <v>601.35699999999997</v>
      </c>
      <c r="G56" s="29">
        <v>601.35699999999997</v>
      </c>
      <c r="H56" s="29">
        <v>804.37800000000004</v>
      </c>
      <c r="I56" s="29">
        <v>804.37800000000004</v>
      </c>
      <c r="J56" s="29">
        <v>804.37800000000004</v>
      </c>
      <c r="K56" s="29">
        <v>804.37800000000004</v>
      </c>
      <c r="L56" s="29">
        <v>1490.7840000000001</v>
      </c>
      <c r="M56" s="29">
        <v>1490.7840000000001</v>
      </c>
      <c r="N56" s="29">
        <v>1490.7860000000001</v>
      </c>
      <c r="O56" s="29"/>
      <c r="P56" s="29">
        <f>H56</f>
        <v>804.37800000000004</v>
      </c>
      <c r="Q56" s="29">
        <f t="shared" si="33"/>
        <v>1490.7840000000001</v>
      </c>
      <c r="R56" s="29">
        <f t="shared" si="34"/>
        <v>1490.7860000000001</v>
      </c>
      <c r="S56" s="29"/>
      <c r="T56" s="29"/>
      <c r="U56" s="29"/>
      <c r="W56" s="29"/>
      <c r="X56" s="29"/>
      <c r="Y56" s="29"/>
      <c r="Z56" s="29"/>
      <c r="AA56" s="29"/>
      <c r="AB56" s="29"/>
      <c r="AC56" s="29"/>
      <c r="AD56" s="29"/>
      <c r="AE56" s="29"/>
    </row>
    <row r="57" spans="2:31" ht="14.65" customHeight="1">
      <c r="B57" s="30" t="s">
        <v>1000</v>
      </c>
      <c r="E57" s="29">
        <v>-405.73399999999998</v>
      </c>
      <c r="F57" s="29">
        <v>-388.53399999999999</v>
      </c>
      <c r="G57" s="29">
        <v>-388.53399999999999</v>
      </c>
      <c r="H57" s="29">
        <v>-388.53399999999999</v>
      </c>
      <c r="I57" s="29">
        <v>-388.53399999999999</v>
      </c>
      <c r="J57" s="29">
        <v>-388.53399999999999</v>
      </c>
      <c r="K57" s="29">
        <v>-388.53399999999999</v>
      </c>
      <c r="L57" s="29">
        <v>-388.53399999999999</v>
      </c>
      <c r="M57" s="29">
        <v>-388.53399999999999</v>
      </c>
      <c r="N57" s="29">
        <v>-388.53399999999999</v>
      </c>
      <c r="O57" s="29"/>
      <c r="P57" s="29">
        <f>H57</f>
        <v>-388.53399999999999</v>
      </c>
      <c r="Q57" s="29">
        <f t="shared" si="33"/>
        <v>-388.53399999999999</v>
      </c>
      <c r="R57" s="29">
        <f t="shared" si="34"/>
        <v>-388.53399999999999</v>
      </c>
      <c r="S57" s="29"/>
      <c r="T57" s="29"/>
      <c r="U57" s="29"/>
      <c r="W57" s="29"/>
      <c r="X57" s="29"/>
      <c r="Y57" s="29"/>
      <c r="Z57" s="29"/>
      <c r="AA57" s="29"/>
      <c r="AB57" s="29"/>
      <c r="AC57" s="29"/>
      <c r="AD57" s="29"/>
      <c r="AE57" s="29"/>
    </row>
    <row r="58" spans="2:31" ht="14.65" customHeight="1">
      <c r="B58" s="31" t="s">
        <v>984</v>
      </c>
      <c r="C58" s="32"/>
      <c r="D58" s="32"/>
      <c r="E58" s="126">
        <v>-57.942999999999998</v>
      </c>
      <c r="F58" s="126">
        <v>-109.93</v>
      </c>
      <c r="G58" s="126">
        <v>22.56</v>
      </c>
      <c r="H58" s="126">
        <v>0</v>
      </c>
      <c r="I58" s="126">
        <v>251.71100000000001</v>
      </c>
      <c r="J58" s="126">
        <v>205.57599999999999</v>
      </c>
      <c r="K58" s="126">
        <v>305.41500000000002</v>
      </c>
      <c r="L58" s="126">
        <v>0</v>
      </c>
      <c r="M58" s="126">
        <v>-69.043000000000006</v>
      </c>
      <c r="N58" s="126">
        <v>-28.661000000000001</v>
      </c>
      <c r="O58" s="29"/>
      <c r="P58" s="126">
        <f>H58</f>
        <v>0</v>
      </c>
      <c r="Q58" s="126">
        <f t="shared" si="33"/>
        <v>0</v>
      </c>
      <c r="R58" s="126">
        <f t="shared" si="34"/>
        <v>-28.661000000000001</v>
      </c>
      <c r="S58" s="29"/>
      <c r="T58" s="29"/>
      <c r="U58" s="29"/>
      <c r="W58" s="29"/>
      <c r="X58" s="29"/>
      <c r="Y58" s="29"/>
      <c r="Z58" s="29"/>
      <c r="AA58" s="29"/>
      <c r="AB58" s="29"/>
      <c r="AC58" s="29"/>
      <c r="AD58" s="29"/>
      <c r="AE58" s="29"/>
    </row>
    <row r="59" spans="2:31" ht="14.65" customHeight="1">
      <c r="E59" s="51"/>
      <c r="F59" s="51"/>
      <c r="G59" s="51"/>
      <c r="H59" s="51"/>
      <c r="I59" s="51"/>
      <c r="J59" s="51"/>
      <c r="K59" s="51"/>
      <c r="L59" s="51"/>
      <c r="M59" s="51"/>
      <c r="N59" s="51"/>
    </row>
    <row r="60" spans="2:31" ht="14.65" customHeight="1">
      <c r="B60" s="11" t="s">
        <v>985</v>
      </c>
      <c r="C60" s="12"/>
      <c r="D60" s="12"/>
      <c r="E60" s="25">
        <f t="shared" ref="E60:L60" si="35">SUM(E51,E53)</f>
        <v>8986.1419999999998</v>
      </c>
      <c r="F60" s="25">
        <f t="shared" si="35"/>
        <v>8797.7659999999996</v>
      </c>
      <c r="G60" s="25">
        <f t="shared" si="35"/>
        <v>9012.2649999999994</v>
      </c>
      <c r="H60" s="25">
        <f t="shared" si="35"/>
        <v>7523.2749999999996</v>
      </c>
      <c r="I60" s="25">
        <f t="shared" si="35"/>
        <v>7817.0529999999999</v>
      </c>
      <c r="J60" s="212">
        <f t="shared" si="35"/>
        <v>7965.9279999999999</v>
      </c>
      <c r="K60" s="212">
        <f t="shared" si="35"/>
        <v>8652.0720000000001</v>
      </c>
      <c r="L60" s="212">
        <f t="shared" si="35"/>
        <v>8741.219000000001</v>
      </c>
      <c r="M60" s="212">
        <f>SUM(M51,M53)</f>
        <v>10118.545000000002</v>
      </c>
      <c r="N60" s="212">
        <f>SUM(N51,N53)</f>
        <v>9880.5869999999995</v>
      </c>
      <c r="P60" s="25">
        <f>SUM(P51,P53)</f>
        <v>7523.2749999999996</v>
      </c>
      <c r="Q60" s="25">
        <f>SUM(Q51,Q53)</f>
        <v>8741.219000000001</v>
      </c>
      <c r="R60" s="25">
        <f>SUM(R51,R53)</f>
        <v>9880.5869999999995</v>
      </c>
    </row>
    <row r="61" spans="2:31" ht="14.65" customHeight="1">
      <c r="E61" s="51"/>
      <c r="F61" s="51"/>
      <c r="G61" s="51"/>
      <c r="H61" s="51"/>
      <c r="I61" s="51"/>
      <c r="J61" s="51"/>
      <c r="K61" s="51"/>
      <c r="L61" s="51"/>
      <c r="M61" s="51"/>
      <c r="N61" s="51"/>
      <c r="P61" s="51"/>
      <c r="Q61" s="51"/>
      <c r="R61" s="51"/>
    </row>
    <row r="62" spans="2:31" ht="14.65" customHeight="1">
      <c r="E62" s="51"/>
      <c r="F62" s="51"/>
      <c r="G62" s="51"/>
      <c r="H62" s="51"/>
      <c r="I62" s="51"/>
      <c r="J62" s="51"/>
      <c r="K62" s="51"/>
      <c r="L62" s="51"/>
      <c r="M62" s="51"/>
      <c r="N62" s="51"/>
      <c r="P62" s="51"/>
      <c r="Q62" s="51"/>
      <c r="R62" s="51"/>
    </row>
    <row r="63" spans="2:31" ht="14.65" customHeight="1">
      <c r="B63" s="5" t="s">
        <v>996</v>
      </c>
      <c r="C63" s="6"/>
      <c r="D63" s="6"/>
      <c r="E63" s="7" t="str">
        <f>MONTH(E$6)/3&amp;"Q"&amp;E$7</f>
        <v>1Q2023</v>
      </c>
      <c r="F63" s="7" t="str">
        <f>MONTH(F$6)/3&amp;"Q"&amp;F$7</f>
        <v>2Q2023</v>
      </c>
      <c r="G63" s="7" t="str">
        <f>MONTH(G$6)/3&amp;"Q"&amp;G$7</f>
        <v>3Q2023</v>
      </c>
      <c r="H63" s="7" t="str">
        <f>MONTH(H$6)/3&amp;"Q"&amp;H$7</f>
        <v>4Q2023</v>
      </c>
      <c r="I63" s="7" t="str">
        <f t="shared" ref="I63:L63" si="36">MONTH(I$6)/3&amp;"Q"&amp;I$7</f>
        <v>1Q2024</v>
      </c>
      <c r="J63" s="7" t="str">
        <f t="shared" si="36"/>
        <v>2Q2024</v>
      </c>
      <c r="K63" s="7" t="str">
        <f t="shared" si="36"/>
        <v>3Q2024</v>
      </c>
      <c r="L63" s="7" t="str">
        <f t="shared" si="36"/>
        <v>4Q2024</v>
      </c>
      <c r="M63" s="7" t="str">
        <f>MONTH(M$6)/3&amp;"Q"&amp;M$7</f>
        <v>1Q2025</v>
      </c>
      <c r="N63" s="7" t="str">
        <f>MONTH(N$6)/3&amp;"Q"&amp;N$7</f>
        <v>2Q2025</v>
      </c>
      <c r="P63" s="6">
        <f>P8</f>
        <v>2023</v>
      </c>
      <c r="Q63" s="6">
        <f>P63+1</f>
        <v>2024</v>
      </c>
      <c r="R63" s="6">
        <f>Q63+1</f>
        <v>2025</v>
      </c>
    </row>
    <row r="64" spans="2:31" ht="14.65" customHeight="1">
      <c r="B64" s="50" t="s">
        <v>989</v>
      </c>
      <c r="C64" s="48"/>
      <c r="D64" s="48"/>
      <c r="E64" s="122">
        <v>390.697</v>
      </c>
      <c r="F64" s="122">
        <v>405.18899999999996</v>
      </c>
      <c r="G64" s="122">
        <v>495.166</v>
      </c>
      <c r="H64" s="122">
        <v>590.2650000000001</v>
      </c>
      <c r="I64" s="122">
        <v>465.02300000000002</v>
      </c>
      <c r="J64" s="122">
        <v>425.11</v>
      </c>
      <c r="K64" s="122">
        <v>603.08500000000004</v>
      </c>
      <c r="L64" s="122">
        <v>1180.7439999999999</v>
      </c>
      <c r="M64" s="122">
        <f>750041/1000</f>
        <v>750.04100000000005</v>
      </c>
      <c r="N64" s="122">
        <v>944.98699999999997</v>
      </c>
      <c r="P64" s="122">
        <f t="shared" ref="P64:R81" si="37">SUMIF($7:$7,P$9,64:64)</f>
        <v>1881.317</v>
      </c>
      <c r="Q64" s="122">
        <f t="shared" si="37"/>
        <v>2673.962</v>
      </c>
      <c r="R64" s="122">
        <f t="shared" si="37"/>
        <v>1695.028</v>
      </c>
    </row>
    <row r="65" spans="2:31" ht="14.65" customHeight="1">
      <c r="B65" s="50" t="s">
        <v>228</v>
      </c>
      <c r="C65" s="48"/>
      <c r="D65" s="48"/>
      <c r="E65" s="122">
        <v>-294.19299999999998</v>
      </c>
      <c r="F65" s="122">
        <v>-293.75900000000001</v>
      </c>
      <c r="G65" s="122">
        <v>-365.54499999999996</v>
      </c>
      <c r="H65" s="122">
        <v>-409.33600000000013</v>
      </c>
      <c r="I65" s="122">
        <v>-281.709</v>
      </c>
      <c r="J65" s="122">
        <v>-322.79900000000004</v>
      </c>
      <c r="K65" s="122">
        <v>-477.76599999999985</v>
      </c>
      <c r="L65" s="122">
        <v>-817.86400000000003</v>
      </c>
      <c r="M65" s="122">
        <v>-629.71699999999998</v>
      </c>
      <c r="N65" s="122">
        <v>-746.49200000000008</v>
      </c>
      <c r="P65" s="122">
        <f t="shared" si="37"/>
        <v>-1362.8330000000001</v>
      </c>
      <c r="Q65" s="122">
        <f t="shared" si="37"/>
        <v>-1900.1379999999999</v>
      </c>
      <c r="R65" s="122">
        <f t="shared" si="37"/>
        <v>-1376.2090000000001</v>
      </c>
    </row>
    <row r="66" spans="2:31" ht="14.65" customHeight="1">
      <c r="B66" s="36" t="s">
        <v>230</v>
      </c>
      <c r="C66" s="37"/>
      <c r="D66" s="37"/>
      <c r="E66" s="38">
        <f>SUM(E64:E65)</f>
        <v>96.504000000000019</v>
      </c>
      <c r="F66" s="38">
        <f t="shared" ref="F66:L66" si="38">SUM(F64:F65)</f>
        <v>111.42999999999995</v>
      </c>
      <c r="G66" s="38">
        <f t="shared" si="38"/>
        <v>129.62100000000004</v>
      </c>
      <c r="H66" s="38">
        <f t="shared" si="38"/>
        <v>180.92899999999997</v>
      </c>
      <c r="I66" s="38">
        <f t="shared" si="38"/>
        <v>183.31400000000002</v>
      </c>
      <c r="J66" s="38">
        <f t="shared" si="38"/>
        <v>102.31099999999998</v>
      </c>
      <c r="K66" s="38">
        <f t="shared" si="38"/>
        <v>125.31900000000019</v>
      </c>
      <c r="L66" s="38">
        <f t="shared" si="38"/>
        <v>362.87999999999988</v>
      </c>
      <c r="M66" s="38">
        <f>SUM(M64:M65)</f>
        <v>120.32400000000007</v>
      </c>
      <c r="N66" s="38">
        <f>SUM(N64:N65)</f>
        <v>198.49499999999989</v>
      </c>
      <c r="P66" s="38">
        <f t="shared" si="37"/>
        <v>518.48399999999992</v>
      </c>
      <c r="Q66" s="38">
        <f t="shared" si="37"/>
        <v>773.82400000000007</v>
      </c>
      <c r="R66" s="38">
        <f t="shared" si="37"/>
        <v>318.81899999999996</v>
      </c>
    </row>
    <row r="67" spans="2:31" ht="14.65" customHeight="1">
      <c r="B67" s="50" t="s">
        <v>760</v>
      </c>
      <c r="C67" s="48"/>
      <c r="D67" s="48"/>
      <c r="E67" s="122">
        <f>SUM(E68:E69)</f>
        <v>-29.374000000000002</v>
      </c>
      <c r="F67" s="122">
        <f t="shared" ref="F67:L67" si="39">SUM(F68:F69)</f>
        <v>-22.148000000000003</v>
      </c>
      <c r="G67" s="122">
        <f t="shared" si="39"/>
        <v>3.5630000000000024</v>
      </c>
      <c r="H67" s="226">
        <f t="shared" si="39"/>
        <v>-7.7620000000000005</v>
      </c>
      <c r="I67" s="122">
        <f t="shared" si="39"/>
        <v>-6.2330000000000005</v>
      </c>
      <c r="J67" s="122">
        <f t="shared" si="39"/>
        <v>-4.9090000000000007</v>
      </c>
      <c r="K67" s="122">
        <f t="shared" si="39"/>
        <v>-5.7350000000000003</v>
      </c>
      <c r="L67" s="122">
        <f t="shared" si="39"/>
        <v>-6.9589999999999996</v>
      </c>
      <c r="M67" s="122">
        <f>SUM(M68:M69)</f>
        <v>-22.703999999999997</v>
      </c>
      <c r="N67" s="122">
        <f>SUM(N68:N69)</f>
        <v>-38.677</v>
      </c>
      <c r="P67" s="122">
        <f t="shared" si="37"/>
        <v>-55.721000000000004</v>
      </c>
      <c r="Q67" s="122">
        <f t="shared" si="37"/>
        <v>-23.836000000000002</v>
      </c>
      <c r="R67" s="122">
        <f t="shared" si="37"/>
        <v>-61.381</v>
      </c>
    </row>
    <row r="68" spans="2:31" ht="14.65" customHeight="1">
      <c r="B68" s="30" t="s">
        <v>231</v>
      </c>
      <c r="E68" s="29">
        <v>-21.05</v>
      </c>
      <c r="F68" s="29">
        <v>-16.507000000000001</v>
      </c>
      <c r="G68" s="29">
        <v>4.2000000000000028</v>
      </c>
      <c r="H68" s="41">
        <v>-7.1460000000000008</v>
      </c>
      <c r="I68" s="29">
        <v>-5.6020000000000003</v>
      </c>
      <c r="J68" s="29">
        <v>-4.6340000000000003</v>
      </c>
      <c r="K68" s="29">
        <v>-5.0730000000000004</v>
      </c>
      <c r="L68" s="29">
        <v>-6.4589999999999996</v>
      </c>
      <c r="M68" s="29">
        <v>-22.306999999999999</v>
      </c>
      <c r="N68" s="29">
        <v>-38.938000000000002</v>
      </c>
      <c r="O68" s="29"/>
      <c r="P68" s="29">
        <f t="shared" si="37"/>
        <v>-40.503</v>
      </c>
      <c r="Q68" s="29">
        <f t="shared" si="37"/>
        <v>-21.768000000000001</v>
      </c>
      <c r="R68" s="29">
        <f t="shared" si="37"/>
        <v>-61.245000000000005</v>
      </c>
      <c r="S68" s="29"/>
      <c r="U68" s="29"/>
      <c r="W68" s="29"/>
      <c r="X68" s="29"/>
      <c r="Y68" s="29"/>
      <c r="Z68" s="29"/>
      <c r="AA68" s="29"/>
      <c r="AB68" s="29"/>
      <c r="AC68" s="29"/>
      <c r="AD68" s="29"/>
      <c r="AE68" s="29"/>
    </row>
    <row r="69" spans="2:31" ht="14.65" customHeight="1">
      <c r="B69" s="30" t="s">
        <v>232</v>
      </c>
      <c r="E69" s="29">
        <v>-8.3239999999999998</v>
      </c>
      <c r="F69" s="29">
        <v>-5.641</v>
      </c>
      <c r="G69" s="29">
        <v>-0.63700000000000045</v>
      </c>
      <c r="H69" s="41">
        <v>-0.61599999999999966</v>
      </c>
      <c r="I69" s="29">
        <v>-0.63100000000000001</v>
      </c>
      <c r="J69" s="29">
        <v>-0.27500000000000002</v>
      </c>
      <c r="K69" s="29">
        <v>-0.66200000000000003</v>
      </c>
      <c r="L69" s="29">
        <v>-0.5</v>
      </c>
      <c r="M69" s="29">
        <v>-0.39700000000000002</v>
      </c>
      <c r="N69" s="29">
        <v>0.26100000000000001</v>
      </c>
      <c r="O69" s="29"/>
      <c r="P69" s="29">
        <f t="shared" si="37"/>
        <v>-15.218</v>
      </c>
      <c r="Q69" s="29">
        <f t="shared" si="37"/>
        <v>-2.0680000000000001</v>
      </c>
      <c r="R69" s="29">
        <f t="shared" si="37"/>
        <v>-0.13600000000000001</v>
      </c>
      <c r="S69" s="29"/>
      <c r="U69" s="29"/>
      <c r="W69" s="29"/>
      <c r="X69" s="29"/>
      <c r="Y69" s="29"/>
      <c r="Z69" s="29"/>
      <c r="AA69" s="29"/>
      <c r="AB69" s="29"/>
      <c r="AC69" s="29"/>
      <c r="AD69" s="29"/>
      <c r="AE69" s="29"/>
    </row>
    <row r="70" spans="2:31" ht="14.65" customHeight="1">
      <c r="B70" s="50" t="s">
        <v>761</v>
      </c>
      <c r="C70" s="48"/>
      <c r="D70" s="48"/>
      <c r="E70" s="226">
        <v>-15.702000000000002</v>
      </c>
      <c r="F70" s="122">
        <v>-12.668999999999997</v>
      </c>
      <c r="G70" s="122">
        <v>-21.891000000000002</v>
      </c>
      <c r="H70" s="122">
        <v>-12.911000000000001</v>
      </c>
      <c r="I70" s="122">
        <v>-6.28</v>
      </c>
      <c r="J70" s="122">
        <v>-18.036999999999995</v>
      </c>
      <c r="K70" s="122">
        <v>-18.460000000000004</v>
      </c>
      <c r="L70" s="122">
        <v>-19.504000000000005</v>
      </c>
      <c r="M70" s="122">
        <v>-13.683999999999999</v>
      </c>
      <c r="N70" s="122">
        <v>-14.956000000000001</v>
      </c>
      <c r="P70" s="122">
        <f t="shared" si="37"/>
        <v>-63.173000000000002</v>
      </c>
      <c r="Q70" s="122">
        <f t="shared" si="37"/>
        <v>-62.281000000000006</v>
      </c>
      <c r="R70" s="122">
        <f t="shared" si="37"/>
        <v>-28.64</v>
      </c>
    </row>
    <row r="71" spans="2:31" ht="14.65" customHeight="1">
      <c r="B71" s="50" t="s">
        <v>1002</v>
      </c>
      <c r="C71" s="48"/>
      <c r="D71" s="48"/>
      <c r="E71" s="226">
        <v>-0.72199999999999998</v>
      </c>
      <c r="F71" s="122">
        <v>-1.508</v>
      </c>
      <c r="G71" s="122">
        <v>3.879</v>
      </c>
      <c r="H71" s="122">
        <v>-0.18700000000000006</v>
      </c>
      <c r="I71" s="122">
        <v>366.642</v>
      </c>
      <c r="J71" s="122">
        <v>-1.254</v>
      </c>
      <c r="K71" s="122">
        <v>-2.3929999999999998</v>
      </c>
      <c r="L71" s="122">
        <v>-10.608000000000004</v>
      </c>
      <c r="M71" s="122">
        <v>-0.45500000000000002</v>
      </c>
      <c r="N71" s="122">
        <v>-0.66599999999999993</v>
      </c>
      <c r="P71" s="122">
        <f t="shared" si="37"/>
        <v>1.462</v>
      </c>
      <c r="Q71" s="122">
        <f t="shared" si="37"/>
        <v>352.387</v>
      </c>
      <c r="R71" s="122">
        <f t="shared" si="37"/>
        <v>-1.121</v>
      </c>
    </row>
    <row r="72" spans="2:31" ht="14.65" customHeight="1">
      <c r="B72" s="50" t="s">
        <v>1003</v>
      </c>
      <c r="C72" s="48"/>
      <c r="D72" s="48"/>
      <c r="E72" s="122">
        <v>3.032</v>
      </c>
      <c r="F72" s="122">
        <v>-16.684000000000001</v>
      </c>
      <c r="G72" s="122">
        <v>122.93300000000001</v>
      </c>
      <c r="H72" s="122">
        <v>116.672</v>
      </c>
      <c r="I72" s="122">
        <v>-56.567</v>
      </c>
      <c r="J72" s="122">
        <v>-29.717999999999996</v>
      </c>
      <c r="K72" s="122">
        <v>97.944999999999993</v>
      </c>
      <c r="L72" s="122">
        <v>171.70699999999999</v>
      </c>
      <c r="M72" s="122">
        <f>-50935/1000</f>
        <v>-50.935000000000002</v>
      </c>
      <c r="N72" s="122">
        <v>6.4180000000000001</v>
      </c>
      <c r="P72" s="122">
        <f t="shared" si="37"/>
        <v>225.953</v>
      </c>
      <c r="Q72" s="122">
        <f t="shared" si="37"/>
        <v>183.36699999999999</v>
      </c>
      <c r="R72" s="122">
        <f t="shared" si="37"/>
        <v>-44.517000000000003</v>
      </c>
    </row>
    <row r="73" spans="2:31" ht="14.65" customHeight="1">
      <c r="B73" s="36" t="s">
        <v>235</v>
      </c>
      <c r="C73" s="37"/>
      <c r="D73" s="37"/>
      <c r="E73" s="38">
        <f t="shared" ref="E73:L73" si="40">SUM(E66,E67,E70:E72)</f>
        <v>53.738000000000028</v>
      </c>
      <c r="F73" s="38">
        <f t="shared" si="40"/>
        <v>58.420999999999964</v>
      </c>
      <c r="G73" s="38">
        <f t="shared" si="40"/>
        <v>238.10500000000002</v>
      </c>
      <c r="H73" s="38">
        <f t="shared" si="40"/>
        <v>276.74099999999999</v>
      </c>
      <c r="I73" s="38">
        <f t="shared" si="40"/>
        <v>480.87599999999998</v>
      </c>
      <c r="J73" s="38">
        <f t="shared" si="40"/>
        <v>48.392999999999979</v>
      </c>
      <c r="K73" s="38">
        <f t="shared" si="40"/>
        <v>196.67600000000016</v>
      </c>
      <c r="L73" s="38">
        <f t="shared" si="40"/>
        <v>497.51599999999985</v>
      </c>
      <c r="M73" s="38">
        <f>SUM(M66,M67,M70:M72)</f>
        <v>32.546000000000078</v>
      </c>
      <c r="N73" s="38">
        <f>SUM(N66,N67,N70:N72)</f>
        <v>150.61399999999992</v>
      </c>
      <c r="P73" s="38">
        <f t="shared" si="37"/>
        <v>627.005</v>
      </c>
      <c r="Q73" s="38">
        <f t="shared" si="37"/>
        <v>1223.461</v>
      </c>
      <c r="R73" s="38">
        <f t="shared" si="37"/>
        <v>183.16</v>
      </c>
    </row>
    <row r="74" spans="2:31" ht="14.65" customHeight="1">
      <c r="B74" s="50" t="s">
        <v>236</v>
      </c>
      <c r="C74" s="48"/>
      <c r="D74" s="48"/>
      <c r="E74" s="122">
        <v>-39.840000000000003</v>
      </c>
      <c r="F74" s="122">
        <v>-39.807999999999993</v>
      </c>
      <c r="G74" s="122">
        <v>-39.569000000000003</v>
      </c>
      <c r="H74" s="122">
        <v>-39.796000000000006</v>
      </c>
      <c r="I74" s="122">
        <v>-40.524000000000001</v>
      </c>
      <c r="J74" s="122">
        <v>-41.046999999999997</v>
      </c>
      <c r="K74" s="122">
        <v>-41.153999999999996</v>
      </c>
      <c r="L74" s="122">
        <v>-41.948000000000008</v>
      </c>
      <c r="M74" s="122">
        <f>-42885/1000</f>
        <v>-42.884999999999998</v>
      </c>
      <c r="N74" s="122">
        <v>-43.446000000000005</v>
      </c>
      <c r="P74" s="122">
        <f t="shared" si="37"/>
        <v>-159.01300000000001</v>
      </c>
      <c r="Q74" s="122">
        <f t="shared" si="37"/>
        <v>-164.673</v>
      </c>
      <c r="R74" s="122">
        <f t="shared" si="37"/>
        <v>-86.331000000000003</v>
      </c>
    </row>
    <row r="75" spans="2:31" ht="14.65" customHeight="1">
      <c r="B75" s="36" t="s">
        <v>990</v>
      </c>
      <c r="C75" s="37"/>
      <c r="D75" s="37"/>
      <c r="E75" s="38">
        <f>SUM(E73:E74)</f>
        <v>13.898000000000025</v>
      </c>
      <c r="F75" s="38">
        <f t="shared" ref="F75:L75" si="41">SUM(F73:F74)</f>
        <v>18.612999999999971</v>
      </c>
      <c r="G75" s="38">
        <f t="shared" si="41"/>
        <v>198.536</v>
      </c>
      <c r="H75" s="38">
        <f t="shared" si="41"/>
        <v>236.94499999999999</v>
      </c>
      <c r="I75" s="38">
        <f t="shared" si="41"/>
        <v>440.35199999999998</v>
      </c>
      <c r="J75" s="38">
        <f t="shared" si="41"/>
        <v>7.3459999999999823</v>
      </c>
      <c r="K75" s="38">
        <f t="shared" si="41"/>
        <v>155.52200000000016</v>
      </c>
      <c r="L75" s="38">
        <f t="shared" si="41"/>
        <v>455.56799999999987</v>
      </c>
      <c r="M75" s="38">
        <f>SUM(M73:M74)</f>
        <v>-10.33899999999992</v>
      </c>
      <c r="N75" s="38">
        <f>SUM(N73:N74)</f>
        <v>107.16799999999992</v>
      </c>
      <c r="P75" s="38">
        <f t="shared" si="37"/>
        <v>467.99199999999996</v>
      </c>
      <c r="Q75" s="38">
        <f t="shared" si="37"/>
        <v>1058.788</v>
      </c>
      <c r="R75" s="38">
        <f t="shared" si="37"/>
        <v>96.829000000000008</v>
      </c>
    </row>
    <row r="76" spans="2:31" ht="14.65" customHeight="1">
      <c r="B76" s="50" t="s">
        <v>238</v>
      </c>
      <c r="C76" s="48"/>
      <c r="D76" s="48"/>
      <c r="E76" s="122">
        <f>SUM(E77:E78)</f>
        <v>-70.057000000000002</v>
      </c>
      <c r="F76" s="122">
        <f t="shared" ref="F76:L76" si="42">SUM(F77:F78)</f>
        <v>-67.460999999999984</v>
      </c>
      <c r="G76" s="122">
        <f t="shared" si="42"/>
        <v>-55.410000000000025</v>
      </c>
      <c r="H76" s="122">
        <f t="shared" si="42"/>
        <v>-53.916000000000011</v>
      </c>
      <c r="I76" s="122">
        <f t="shared" si="42"/>
        <v>-57.022999999999996</v>
      </c>
      <c r="J76" s="122">
        <f t="shared" si="42"/>
        <v>-55.484000000000002</v>
      </c>
      <c r="K76" s="122">
        <f t="shared" si="42"/>
        <v>-56.434000000000005</v>
      </c>
      <c r="L76" s="122">
        <f t="shared" si="42"/>
        <v>-63.911000000000001</v>
      </c>
      <c r="M76" s="122">
        <f>SUM(M77:M78)</f>
        <v>-68.835999999999999</v>
      </c>
      <c r="N76" s="122">
        <f>SUM(N77:N78)</f>
        <v>-65.09899999999999</v>
      </c>
      <c r="P76" s="122">
        <f t="shared" si="37"/>
        <v>-246.84399999999999</v>
      </c>
      <c r="Q76" s="122">
        <f t="shared" si="37"/>
        <v>-232.852</v>
      </c>
      <c r="R76" s="122">
        <f t="shared" si="37"/>
        <v>-133.935</v>
      </c>
    </row>
    <row r="77" spans="2:31" ht="14.65" customHeight="1">
      <c r="B77" s="30" t="s">
        <v>994</v>
      </c>
      <c r="E77" s="29">
        <v>15.742000000000001</v>
      </c>
      <c r="F77" s="29">
        <v>9.1660000000000004</v>
      </c>
      <c r="G77" s="29">
        <v>8.7620000000000005</v>
      </c>
      <c r="H77" s="29">
        <v>7.5450000000000017</v>
      </c>
      <c r="I77" s="29">
        <v>6.8769999999999998</v>
      </c>
      <c r="J77" s="29">
        <v>5.2109999999999994</v>
      </c>
      <c r="K77" s="29">
        <v>13.465999999999999</v>
      </c>
      <c r="L77" s="29">
        <v>10.738000000000003</v>
      </c>
      <c r="M77" s="29">
        <f>17440/1000</f>
        <v>17.440000000000001</v>
      </c>
      <c r="N77" s="29">
        <v>35.760000000000005</v>
      </c>
      <c r="O77" s="29"/>
      <c r="P77" s="29">
        <f t="shared" si="37"/>
        <v>41.215000000000003</v>
      </c>
      <c r="Q77" s="29">
        <f t="shared" si="37"/>
        <v>36.292000000000002</v>
      </c>
      <c r="R77" s="29">
        <f t="shared" si="37"/>
        <v>53.2</v>
      </c>
      <c r="S77" s="29"/>
      <c r="T77" s="29"/>
      <c r="U77" s="29"/>
      <c r="W77" s="29"/>
      <c r="X77" s="29"/>
      <c r="Y77" s="29"/>
      <c r="Z77" s="29"/>
      <c r="AA77" s="29"/>
      <c r="AB77" s="29"/>
      <c r="AC77" s="29"/>
      <c r="AD77" s="29"/>
      <c r="AE77" s="29"/>
    </row>
    <row r="78" spans="2:31" ht="14.65" customHeight="1">
      <c r="B78" s="30" t="s">
        <v>995</v>
      </c>
      <c r="E78" s="29">
        <v>-85.799000000000007</v>
      </c>
      <c r="F78" s="29">
        <v>-76.626999999999981</v>
      </c>
      <c r="G78" s="29">
        <v>-64.172000000000025</v>
      </c>
      <c r="H78" s="29">
        <v>-61.461000000000013</v>
      </c>
      <c r="I78" s="29">
        <v>-63.9</v>
      </c>
      <c r="J78" s="29">
        <v>-60.695</v>
      </c>
      <c r="K78" s="29">
        <v>-69.900000000000006</v>
      </c>
      <c r="L78" s="29">
        <v>-74.649000000000001</v>
      </c>
      <c r="M78" s="29">
        <f>-86276/1000</f>
        <v>-86.275999999999996</v>
      </c>
      <c r="N78" s="29">
        <v>-100.85899999999999</v>
      </c>
      <c r="O78" s="29"/>
      <c r="P78" s="29">
        <f t="shared" si="37"/>
        <v>-288.05900000000003</v>
      </c>
      <c r="Q78" s="29">
        <f t="shared" si="37"/>
        <v>-269.14400000000001</v>
      </c>
      <c r="R78" s="29">
        <f t="shared" si="37"/>
        <v>-187.13499999999999</v>
      </c>
      <c r="S78" s="29"/>
      <c r="T78" s="29"/>
      <c r="U78" s="29"/>
      <c r="W78" s="29"/>
      <c r="X78" s="29"/>
      <c r="Y78" s="29"/>
      <c r="Z78" s="29"/>
      <c r="AA78" s="29"/>
      <c r="AB78" s="29"/>
      <c r="AC78" s="29"/>
      <c r="AD78" s="29"/>
      <c r="AE78" s="29"/>
    </row>
    <row r="79" spans="2:31" ht="14.65" customHeight="1">
      <c r="B79" s="36" t="s">
        <v>991</v>
      </c>
      <c r="C79" s="37"/>
      <c r="D79" s="37"/>
      <c r="E79" s="38">
        <f>SUM(E75,E76)</f>
        <v>-56.158999999999978</v>
      </c>
      <c r="F79" s="38">
        <f t="shared" ref="F79:L79" si="43">SUM(F75,F76)</f>
        <v>-48.848000000000013</v>
      </c>
      <c r="G79" s="38">
        <f t="shared" si="43"/>
        <v>143.12599999999998</v>
      </c>
      <c r="H79" s="38">
        <f t="shared" si="43"/>
        <v>183.029</v>
      </c>
      <c r="I79" s="38">
        <f t="shared" si="43"/>
        <v>383.32899999999995</v>
      </c>
      <c r="J79" s="38">
        <f t="shared" si="43"/>
        <v>-48.138000000000019</v>
      </c>
      <c r="K79" s="38">
        <f t="shared" si="43"/>
        <v>99.088000000000164</v>
      </c>
      <c r="L79" s="38">
        <f t="shared" si="43"/>
        <v>391.65699999999987</v>
      </c>
      <c r="M79" s="38">
        <f>SUM(M75,M76)</f>
        <v>-79.174999999999926</v>
      </c>
      <c r="N79" s="38">
        <f>SUM(N75,N76)</f>
        <v>42.068999999999932</v>
      </c>
      <c r="P79" s="38">
        <f t="shared" si="37"/>
        <v>221.14799999999997</v>
      </c>
      <c r="Q79" s="38">
        <f t="shared" si="37"/>
        <v>825.93599999999992</v>
      </c>
      <c r="R79" s="38">
        <f t="shared" si="37"/>
        <v>-37.105999999999995</v>
      </c>
    </row>
    <row r="80" spans="2:31" ht="14.65" customHeight="1">
      <c r="B80" s="50" t="s">
        <v>992</v>
      </c>
      <c r="C80" s="48"/>
      <c r="D80" s="48"/>
      <c r="E80" s="122">
        <v>-1.782</v>
      </c>
      <c r="F80" s="122">
        <v>-3.4160000000000004</v>
      </c>
      <c r="G80" s="122">
        <v>-10.635999999999999</v>
      </c>
      <c r="H80" s="122">
        <v>-2.2929999999999993</v>
      </c>
      <c r="I80" s="122">
        <v>-133.59399999999999</v>
      </c>
      <c r="J80" s="122">
        <v>2.0030000000000001</v>
      </c>
      <c r="K80" s="122">
        <v>0.752</v>
      </c>
      <c r="L80" s="122">
        <v>-10.765999999999991</v>
      </c>
      <c r="M80" s="122">
        <v>10.132</v>
      </c>
      <c r="N80" s="122">
        <v>-1.6859999999999999</v>
      </c>
      <c r="P80" s="122">
        <f t="shared" si="37"/>
        <v>-18.126999999999999</v>
      </c>
      <c r="Q80" s="122">
        <f t="shared" si="37"/>
        <v>-141.60499999999999</v>
      </c>
      <c r="R80" s="122">
        <f t="shared" si="37"/>
        <v>8.4459999999999997</v>
      </c>
    </row>
    <row r="81" spans="2:18" ht="14.65" customHeight="1">
      <c r="B81" s="36" t="s">
        <v>993</v>
      </c>
      <c r="C81" s="37"/>
      <c r="D81" s="37"/>
      <c r="E81" s="38">
        <f>SUM(E79:E80)</f>
        <v>-57.940999999999974</v>
      </c>
      <c r="F81" s="38">
        <f t="shared" ref="F81:L81" si="44">SUM(F79:F80)</f>
        <v>-52.26400000000001</v>
      </c>
      <c r="G81" s="225">
        <f t="shared" si="44"/>
        <v>132.48999999999998</v>
      </c>
      <c r="H81" s="38">
        <f t="shared" si="44"/>
        <v>180.73599999999999</v>
      </c>
      <c r="I81" s="38">
        <f t="shared" si="44"/>
        <v>249.73499999999996</v>
      </c>
      <c r="J81" s="38">
        <f t="shared" si="44"/>
        <v>-46.135000000000019</v>
      </c>
      <c r="K81" s="225">
        <f t="shared" si="44"/>
        <v>99.84000000000016</v>
      </c>
      <c r="L81" s="225">
        <f t="shared" si="44"/>
        <v>380.89099999999985</v>
      </c>
      <c r="M81" s="225">
        <f>SUM(M79:M80)</f>
        <v>-69.042999999999921</v>
      </c>
      <c r="N81" s="225">
        <f>SUM(N79:N80)</f>
        <v>40.382999999999932</v>
      </c>
      <c r="P81" s="225">
        <f t="shared" si="37"/>
        <v>203.02099999999999</v>
      </c>
      <c r="Q81" s="38">
        <f t="shared" si="37"/>
        <v>684.3309999999999</v>
      </c>
      <c r="R81" s="38">
        <f t="shared" si="37"/>
        <v>-28.659999999999989</v>
      </c>
    </row>
    <row r="83" spans="2:18" ht="14.65" customHeight="1">
      <c r="B83" s="8" t="s">
        <v>1053</v>
      </c>
      <c r="I83" s="42"/>
    </row>
    <row r="84" spans="2:18" ht="14.65" customHeight="1">
      <c r="B84" s="1"/>
    </row>
    <row r="85" spans="2:18" ht="14.65" customHeight="1">
      <c r="B85" s="1"/>
    </row>
    <row r="87" spans="2:18" ht="14.65" customHeight="1">
      <c r="B87" s="209"/>
    </row>
    <row r="88" spans="2:18" ht="14.65" customHeight="1">
      <c r="B88" s="9"/>
    </row>
  </sheetData>
  <pageMargins left="0.7" right="0.7" top="0.75" bottom="0.75" header="0.3" footer="0.3"/>
  <ignoredErrors>
    <ignoredError sqref="P18:Q18 P43:Q43" formula="1"/>
    <ignoredError sqref="I67:L67 I73:L73 E67:E73 F67:H67 F71:F74 G73:H73" formulaRange="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092FB-124D-4477-BAFC-4AC5F875EB5D}">
  <sheetPr codeName="Planilha25">
    <tabColor theme="2"/>
  </sheetPr>
  <dimension ref="A6:AL86"/>
  <sheetViews>
    <sheetView showGridLines="0" zoomScaleNormal="145" workbookViewId="0">
      <pane xSplit="3" ySplit="8" topLeftCell="D9" activePane="bottomRight" state="frozen"/>
      <selection pane="topRight" activeCell="D1" sqref="D1"/>
      <selection pane="bottomLeft" activeCell="A9" sqref="A9"/>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14" width="10.5703125" style="9"/>
    <col min="15" max="15" width="2.5703125" style="9" customWidth="1"/>
    <col min="16" max="16384" width="10.5703125" style="9"/>
  </cols>
  <sheetData>
    <row r="6" spans="2:38" ht="14.65" customHeight="1">
      <c r="C6" s="3" t="s">
        <v>178</v>
      </c>
      <c r="D6" s="2"/>
      <c r="E6" s="4">
        <v>45016</v>
      </c>
      <c r="F6" s="4">
        <f t="shared" ref="F6:H6" si="0">EOMONTH(E6,3)</f>
        <v>45107</v>
      </c>
      <c r="G6" s="4">
        <f t="shared" si="0"/>
        <v>45199</v>
      </c>
      <c r="H6" s="4">
        <f t="shared" si="0"/>
        <v>45291</v>
      </c>
      <c r="I6" s="4">
        <f>EOMONTH(H6,3)</f>
        <v>45382</v>
      </c>
      <c r="J6" s="4">
        <f t="shared" ref="J6:L6" si="1">EOMONTH(I6,3)</f>
        <v>45473</v>
      </c>
      <c r="K6" s="4">
        <f t="shared" si="1"/>
        <v>45565</v>
      </c>
      <c r="L6" s="4">
        <f t="shared" si="1"/>
        <v>45657</v>
      </c>
      <c r="M6" s="4">
        <f>EOMONTH(L6,3)</f>
        <v>45747</v>
      </c>
      <c r="N6" s="4">
        <f>EOMONTH(M6,3)</f>
        <v>45838</v>
      </c>
      <c r="P6" s="23"/>
      <c r="Q6" s="23"/>
      <c r="R6" s="23"/>
    </row>
    <row r="7" spans="2:38" ht="14.65" customHeight="1">
      <c r="C7" s="3" t="s">
        <v>179</v>
      </c>
      <c r="D7" s="2"/>
      <c r="E7" s="3">
        <f>YEAR(E6)</f>
        <v>2023</v>
      </c>
      <c r="F7" s="3">
        <f t="shared" ref="F7:G7" si="2">YEAR(F6)</f>
        <v>2023</v>
      </c>
      <c r="G7" s="3">
        <f t="shared" si="2"/>
        <v>2023</v>
      </c>
      <c r="H7" s="3">
        <f>YEAR(H6)</f>
        <v>2023</v>
      </c>
      <c r="I7" s="3">
        <f t="shared" ref="I7:K7" si="3">YEAR(I6)</f>
        <v>2024</v>
      </c>
      <c r="J7" s="3">
        <f t="shared" si="3"/>
        <v>2024</v>
      </c>
      <c r="K7" s="3">
        <f t="shared" si="3"/>
        <v>2024</v>
      </c>
      <c r="L7" s="3">
        <f t="shared" ref="L7" si="4">YEAR(L6)</f>
        <v>2024</v>
      </c>
      <c r="M7" s="3">
        <f>YEAR(M6)</f>
        <v>2025</v>
      </c>
      <c r="N7" s="3">
        <f>YEAR(N6)</f>
        <v>2025</v>
      </c>
      <c r="P7" s="22"/>
      <c r="Q7" s="22"/>
      <c r="R7" s="22"/>
    </row>
    <row r="8" spans="2:38" ht="14.65" customHeight="1">
      <c r="B8" s="5" t="s">
        <v>1004</v>
      </c>
      <c r="C8" s="6"/>
      <c r="D8" s="6"/>
      <c r="E8" s="7" t="str">
        <f t="shared" ref="E8:G10" si="5">MONTH(E$6)/3&amp;"Q"&amp;E$7</f>
        <v>1Q2023</v>
      </c>
      <c r="F8" s="7" t="str">
        <f t="shared" si="5"/>
        <v>2Q2023</v>
      </c>
      <c r="G8" s="7" t="str">
        <f t="shared" si="5"/>
        <v>3Q2023</v>
      </c>
      <c r="H8" s="7" t="str">
        <f t="shared" ref="H8:J10" si="6">MONTH(H$6)/3&amp;"Q"&amp;H$7</f>
        <v>4Q2023</v>
      </c>
      <c r="I8" s="7" t="str">
        <f t="shared" si="6"/>
        <v>1Q2024</v>
      </c>
      <c r="J8" s="7" t="str">
        <f t="shared" si="6"/>
        <v>2Q2024</v>
      </c>
      <c r="K8" s="7" t="str">
        <f t="shared" ref="K8:L10" si="7">MONTH(K$6)/3&amp;"Q"&amp;K$7</f>
        <v>3Q2024</v>
      </c>
      <c r="L8" s="7" t="str">
        <f t="shared" si="7"/>
        <v>4Q2024</v>
      </c>
      <c r="M8" s="7" t="str">
        <f t="shared" ref="M8:N10" si="8">MONTH(M$6)/3&amp;"Q"&amp;M$7</f>
        <v>1Q2025</v>
      </c>
      <c r="N8" s="7" t="str">
        <f t="shared" si="8"/>
        <v>2Q2025</v>
      </c>
      <c r="P8" s="6">
        <v>2023</v>
      </c>
      <c r="Q8" s="6">
        <f>P8+1</f>
        <v>2024</v>
      </c>
      <c r="R8" s="6">
        <f>Q8+1</f>
        <v>2025</v>
      </c>
    </row>
    <row r="9" spans="2:38" ht="14.65" customHeight="1">
      <c r="B9" s="5" t="s">
        <v>976</v>
      </c>
      <c r="C9" s="6"/>
      <c r="D9" s="6"/>
      <c r="E9" s="7" t="str">
        <f t="shared" si="5"/>
        <v>1Q2023</v>
      </c>
      <c r="F9" s="7" t="str">
        <f t="shared" si="5"/>
        <v>2Q2023</v>
      </c>
      <c r="G9" s="7" t="str">
        <f t="shared" si="5"/>
        <v>3Q2023</v>
      </c>
      <c r="H9" s="7" t="str">
        <f t="shared" si="6"/>
        <v>4Q2023</v>
      </c>
      <c r="I9" s="7" t="str">
        <f t="shared" si="6"/>
        <v>1Q2024</v>
      </c>
      <c r="J9" s="7" t="str">
        <f t="shared" si="6"/>
        <v>2Q2024</v>
      </c>
      <c r="K9" s="7" t="str">
        <f t="shared" si="7"/>
        <v>3Q2024</v>
      </c>
      <c r="L9" s="7" t="str">
        <f t="shared" si="7"/>
        <v>4Q2024</v>
      </c>
      <c r="M9" s="7" t="str">
        <f t="shared" si="8"/>
        <v>1Q2025</v>
      </c>
      <c r="N9" s="7" t="str">
        <f t="shared" si="8"/>
        <v>2Q2025</v>
      </c>
      <c r="O9" s="2"/>
      <c r="P9" s="6">
        <f>P8</f>
        <v>2023</v>
      </c>
      <c r="Q9" s="6">
        <f>Q8</f>
        <v>2024</v>
      </c>
      <c r="R9" s="6">
        <f>R8</f>
        <v>2025</v>
      </c>
    </row>
    <row r="10" spans="2:38" ht="14.65" customHeight="1">
      <c r="B10" s="5" t="s">
        <v>289</v>
      </c>
      <c r="C10" s="6"/>
      <c r="D10" s="6"/>
      <c r="E10" s="7" t="str">
        <f t="shared" si="5"/>
        <v>1Q2023</v>
      </c>
      <c r="F10" s="7" t="str">
        <f t="shared" si="5"/>
        <v>2Q2023</v>
      </c>
      <c r="G10" s="7" t="str">
        <f t="shared" si="5"/>
        <v>3Q2023</v>
      </c>
      <c r="H10" s="7" t="str">
        <f t="shared" si="6"/>
        <v>4Q2023</v>
      </c>
      <c r="I10" s="7" t="str">
        <f t="shared" si="6"/>
        <v>1Q2024</v>
      </c>
      <c r="J10" s="7" t="str">
        <f t="shared" si="6"/>
        <v>2Q2024</v>
      </c>
      <c r="K10" s="7" t="str">
        <f t="shared" si="7"/>
        <v>3Q2024</v>
      </c>
      <c r="L10" s="7" t="str">
        <f t="shared" si="7"/>
        <v>4Q2024</v>
      </c>
      <c r="M10" s="7" t="str">
        <f t="shared" si="8"/>
        <v>1Q2025</v>
      </c>
      <c r="N10" s="7" t="str">
        <f t="shared" si="8"/>
        <v>2Q2025</v>
      </c>
      <c r="O10" s="2"/>
      <c r="P10" s="6">
        <f>P9</f>
        <v>2023</v>
      </c>
      <c r="Q10" s="6">
        <f t="shared" ref="Q10" si="9">Q9</f>
        <v>2024</v>
      </c>
      <c r="R10" s="6">
        <f>R9</f>
        <v>2025</v>
      </c>
    </row>
    <row r="11" spans="2:38" ht="14.65" customHeight="1">
      <c r="B11" s="47" t="s">
        <v>977</v>
      </c>
      <c r="C11" s="48"/>
      <c r="D11" s="48"/>
      <c r="E11" s="122">
        <f t="shared" ref="E11:G11" si="10">SUM(E12:E17)</f>
        <v>0</v>
      </c>
      <c r="F11" s="122">
        <v>0</v>
      </c>
      <c r="G11" s="122">
        <f t="shared" si="10"/>
        <v>0</v>
      </c>
      <c r="H11" s="226">
        <f t="shared" ref="H11:N11" si="11">SUM(H12:H17)</f>
        <v>227.953</v>
      </c>
      <c r="I11" s="122">
        <f t="shared" si="11"/>
        <v>314.62300000000005</v>
      </c>
      <c r="J11" s="122">
        <f t="shared" si="11"/>
        <v>226.91399999999996</v>
      </c>
      <c r="K11" s="122">
        <f t="shared" si="11"/>
        <v>230.35900000000001</v>
      </c>
      <c r="L11" s="122">
        <f t="shared" si="11"/>
        <v>253.64699999999999</v>
      </c>
      <c r="M11" s="122">
        <f t="shared" si="11"/>
        <v>293.70500000000004</v>
      </c>
      <c r="N11" s="122">
        <f t="shared" si="11"/>
        <v>212.72199999999998</v>
      </c>
      <c r="P11" s="122">
        <f>SUM(P12:P17)</f>
        <v>227.953</v>
      </c>
      <c r="Q11" s="122">
        <f>SUM(Q12:Q17)</f>
        <v>253.64699999999999</v>
      </c>
      <c r="R11" s="122">
        <f>SUM(R12:R17)</f>
        <v>212.72199999999998</v>
      </c>
    </row>
    <row r="12" spans="2:38" ht="14.65" customHeight="1">
      <c r="B12" s="30" t="s">
        <v>290</v>
      </c>
      <c r="E12" s="29">
        <v>0</v>
      </c>
      <c r="F12" s="29">
        <v>0</v>
      </c>
      <c r="G12" s="29">
        <v>0</v>
      </c>
      <c r="H12" s="29">
        <v>194.46299999999999</v>
      </c>
      <c r="I12" s="29">
        <v>216.57599999999999</v>
      </c>
      <c r="J12" s="29">
        <v>95.85</v>
      </c>
      <c r="K12" s="29">
        <v>110.76</v>
      </c>
      <c r="L12" s="29">
        <v>145.238</v>
      </c>
      <c r="M12" s="29">
        <v>180.727</v>
      </c>
      <c r="N12" s="29">
        <v>90.197000000000003</v>
      </c>
      <c r="O12" s="29"/>
      <c r="P12" s="29">
        <f t="shared" ref="P12:P17" si="12">H12</f>
        <v>194.46299999999999</v>
      </c>
      <c r="Q12" s="29">
        <f t="shared" ref="Q12:Q17" si="13">L12</f>
        <v>145.238</v>
      </c>
      <c r="R12" s="29">
        <f>N12</f>
        <v>90.197000000000003</v>
      </c>
      <c r="S12" s="29"/>
      <c r="T12" s="29"/>
      <c r="U12" s="29"/>
      <c r="V12" s="29"/>
      <c r="W12" s="29"/>
      <c r="X12" s="29"/>
      <c r="Y12" s="29"/>
      <c r="Z12" s="29"/>
      <c r="AA12" s="29"/>
      <c r="AB12" s="29"/>
      <c r="AD12" s="29"/>
      <c r="AE12" s="29"/>
      <c r="AF12" s="29"/>
      <c r="AG12" s="29"/>
      <c r="AH12" s="29"/>
      <c r="AI12" s="29"/>
      <c r="AJ12" s="29"/>
      <c r="AK12" s="29"/>
      <c r="AL12" s="29"/>
    </row>
    <row r="13" spans="2:38" ht="14.65" customHeight="1">
      <c r="B13" s="30" t="s">
        <v>293</v>
      </c>
      <c r="E13" s="29">
        <v>0</v>
      </c>
      <c r="F13" s="29">
        <v>0</v>
      </c>
      <c r="G13" s="29">
        <v>0</v>
      </c>
      <c r="H13" s="29">
        <v>5.65</v>
      </c>
      <c r="I13" s="29">
        <v>76.144999999999996</v>
      </c>
      <c r="J13" s="29">
        <v>100.627</v>
      </c>
      <c r="K13" s="29">
        <v>44.741</v>
      </c>
      <c r="L13" s="29">
        <v>50.948999999999998</v>
      </c>
      <c r="M13" s="29">
        <v>64.846999999999994</v>
      </c>
      <c r="N13" s="29">
        <v>65.301000000000002</v>
      </c>
      <c r="O13" s="29"/>
      <c r="P13" s="29">
        <f t="shared" si="12"/>
        <v>5.65</v>
      </c>
      <c r="Q13" s="29">
        <f t="shared" si="13"/>
        <v>50.948999999999998</v>
      </c>
      <c r="R13" s="29">
        <f t="shared" ref="R13:R27" si="14">N13</f>
        <v>65.301000000000002</v>
      </c>
      <c r="S13" s="29"/>
      <c r="T13" s="29"/>
      <c r="U13" s="29"/>
      <c r="V13" s="29"/>
      <c r="W13" s="29"/>
      <c r="X13" s="29"/>
      <c r="Y13" s="29"/>
      <c r="Z13" s="29"/>
      <c r="AA13" s="29"/>
      <c r="AB13" s="29"/>
      <c r="AD13" s="29"/>
      <c r="AE13" s="29"/>
      <c r="AF13" s="29"/>
      <c r="AG13" s="29"/>
      <c r="AH13" s="29"/>
      <c r="AI13" s="29"/>
      <c r="AJ13" s="29"/>
      <c r="AK13" s="29"/>
      <c r="AL13" s="29"/>
    </row>
    <row r="14" spans="2:38" ht="14.65" customHeight="1">
      <c r="B14" s="30" t="s">
        <v>999</v>
      </c>
      <c r="E14" s="29">
        <v>0</v>
      </c>
      <c r="F14" s="29">
        <v>0</v>
      </c>
      <c r="G14" s="29">
        <v>0</v>
      </c>
      <c r="H14" s="29">
        <v>0.91</v>
      </c>
      <c r="I14" s="29">
        <v>7.2709999999999999</v>
      </c>
      <c r="J14" s="29">
        <v>7.6180000000000003</v>
      </c>
      <c r="K14" s="29">
        <v>9.4469999999999992</v>
      </c>
      <c r="L14" s="29">
        <v>14.927</v>
      </c>
      <c r="M14" s="29">
        <v>15.016</v>
      </c>
      <c r="N14" s="29">
        <v>17.231999999999999</v>
      </c>
      <c r="O14" s="29"/>
      <c r="P14" s="29">
        <f t="shared" si="12"/>
        <v>0.91</v>
      </c>
      <c r="Q14" s="29">
        <f t="shared" si="13"/>
        <v>14.927</v>
      </c>
      <c r="R14" s="29">
        <f t="shared" si="14"/>
        <v>17.231999999999999</v>
      </c>
      <c r="S14" s="29"/>
      <c r="T14" s="29"/>
      <c r="U14" s="29"/>
      <c r="V14" s="29"/>
      <c r="W14" s="29"/>
      <c r="X14" s="29"/>
      <c r="Y14" s="29"/>
      <c r="Z14" s="29"/>
      <c r="AA14" s="29"/>
      <c r="AB14" s="29"/>
      <c r="AD14" s="29"/>
      <c r="AE14" s="29"/>
      <c r="AF14" s="29"/>
      <c r="AG14" s="29"/>
      <c r="AH14" s="29"/>
      <c r="AI14" s="29"/>
      <c r="AJ14" s="29"/>
      <c r="AK14" s="29"/>
      <c r="AL14" s="29"/>
    </row>
    <row r="15" spans="2:38" ht="14.65" customHeight="1">
      <c r="B15" s="30" t="s">
        <v>295</v>
      </c>
      <c r="E15" s="29">
        <v>0</v>
      </c>
      <c r="F15" s="29">
        <v>0</v>
      </c>
      <c r="G15" s="29">
        <v>0</v>
      </c>
      <c r="H15" s="29">
        <v>0</v>
      </c>
      <c r="I15" s="29">
        <v>0</v>
      </c>
      <c r="J15" s="29">
        <v>0</v>
      </c>
      <c r="K15" s="29">
        <v>0</v>
      </c>
      <c r="L15" s="29">
        <v>0</v>
      </c>
      <c r="M15" s="29">
        <v>0</v>
      </c>
      <c r="N15" s="29">
        <v>0</v>
      </c>
      <c r="O15" s="29"/>
      <c r="P15" s="29">
        <f t="shared" si="12"/>
        <v>0</v>
      </c>
      <c r="Q15" s="29">
        <f t="shared" si="13"/>
        <v>0</v>
      </c>
      <c r="R15" s="29">
        <f t="shared" si="14"/>
        <v>0</v>
      </c>
      <c r="S15" s="29"/>
      <c r="T15" s="29"/>
      <c r="U15" s="29"/>
      <c r="V15" s="29"/>
      <c r="W15" s="29"/>
      <c r="X15" s="29"/>
      <c r="Y15" s="29"/>
      <c r="Z15" s="29"/>
      <c r="AA15" s="29"/>
      <c r="AB15" s="29"/>
      <c r="AD15" s="29"/>
      <c r="AE15" s="29"/>
      <c r="AF15" s="29"/>
      <c r="AG15" s="29"/>
      <c r="AH15" s="29"/>
      <c r="AI15" s="29"/>
      <c r="AJ15" s="29"/>
      <c r="AK15" s="29"/>
      <c r="AL15" s="29"/>
    </row>
    <row r="16" spans="2:38" ht="14.65" customHeight="1">
      <c r="B16" s="30" t="s">
        <v>998</v>
      </c>
      <c r="E16" s="29">
        <v>0</v>
      </c>
      <c r="F16" s="29">
        <v>0</v>
      </c>
      <c r="G16" s="29">
        <v>0</v>
      </c>
      <c r="H16" s="29">
        <v>25.719000000000001</v>
      </c>
      <c r="I16" s="29">
        <v>2.6339999999999999</v>
      </c>
      <c r="J16" s="29">
        <v>6.7069999999999999</v>
      </c>
      <c r="K16" s="29">
        <v>49.633000000000003</v>
      </c>
      <c r="L16" s="29">
        <v>25.504000000000001</v>
      </c>
      <c r="M16" s="29">
        <v>12.814</v>
      </c>
      <c r="N16" s="29">
        <v>18.021000000000001</v>
      </c>
      <c r="O16" s="29"/>
      <c r="P16" s="29">
        <f t="shared" si="12"/>
        <v>25.719000000000001</v>
      </c>
      <c r="Q16" s="29">
        <f t="shared" si="13"/>
        <v>25.504000000000001</v>
      </c>
      <c r="R16" s="29">
        <f t="shared" si="14"/>
        <v>18.021000000000001</v>
      </c>
      <c r="S16" s="29"/>
      <c r="T16" s="29"/>
      <c r="U16" s="29"/>
      <c r="V16" s="29"/>
      <c r="W16" s="29"/>
      <c r="X16" s="29"/>
      <c r="Y16" s="29"/>
      <c r="Z16" s="29"/>
      <c r="AA16" s="29"/>
      <c r="AB16" s="29"/>
      <c r="AD16" s="29"/>
      <c r="AE16" s="29"/>
      <c r="AF16" s="29"/>
      <c r="AG16" s="29"/>
      <c r="AH16" s="29"/>
      <c r="AI16" s="29"/>
      <c r="AJ16" s="29"/>
      <c r="AK16" s="29"/>
      <c r="AL16" s="29"/>
    </row>
    <row r="17" spans="2:38" ht="14.65" customHeight="1">
      <c r="B17" s="30" t="s">
        <v>291</v>
      </c>
      <c r="E17" s="29">
        <v>0</v>
      </c>
      <c r="F17" s="29">
        <v>0</v>
      </c>
      <c r="G17" s="29">
        <v>0</v>
      </c>
      <c r="H17" s="29">
        <v>1.2110000000000001</v>
      </c>
      <c r="I17" s="29">
        <v>11.997</v>
      </c>
      <c r="J17" s="29">
        <v>16.111999999999998</v>
      </c>
      <c r="K17" s="29">
        <v>15.778</v>
      </c>
      <c r="L17" s="29">
        <v>17.029</v>
      </c>
      <c r="M17" s="29">
        <v>20.300999999999998</v>
      </c>
      <c r="N17" s="29">
        <v>21.971</v>
      </c>
      <c r="O17" s="29"/>
      <c r="P17" s="29">
        <f t="shared" si="12"/>
        <v>1.2110000000000001</v>
      </c>
      <c r="Q17" s="29">
        <f t="shared" si="13"/>
        <v>17.029</v>
      </c>
      <c r="R17" s="29">
        <f t="shared" si="14"/>
        <v>21.971</v>
      </c>
      <c r="S17" s="29"/>
      <c r="T17" s="29"/>
      <c r="U17" s="29"/>
      <c r="V17" s="29"/>
      <c r="W17" s="29"/>
      <c r="X17" s="29"/>
      <c r="Y17" s="29"/>
      <c r="Z17" s="29"/>
      <c r="AA17" s="29"/>
      <c r="AB17" s="29"/>
      <c r="AD17" s="29"/>
      <c r="AE17" s="29"/>
      <c r="AF17" s="29"/>
      <c r="AG17" s="29"/>
      <c r="AH17" s="29"/>
      <c r="AI17" s="29"/>
      <c r="AJ17" s="29"/>
      <c r="AK17" s="29"/>
      <c r="AL17" s="29"/>
    </row>
    <row r="18" spans="2:38" ht="14.65" customHeight="1">
      <c r="B18" s="47" t="s">
        <v>978</v>
      </c>
      <c r="C18" s="48"/>
      <c r="D18" s="48"/>
      <c r="E18" s="122">
        <f t="shared" ref="E18:G18" si="15">SUM(E19:E23,E25:E27)</f>
        <v>0</v>
      </c>
      <c r="F18" s="122">
        <v>0</v>
      </c>
      <c r="G18" s="122">
        <f t="shared" si="15"/>
        <v>0</v>
      </c>
      <c r="H18" s="122">
        <f t="shared" ref="H18:N18" si="16">SUM(H19:H23,H25:H27)</f>
        <v>1471.8440000000001</v>
      </c>
      <c r="I18" s="122">
        <f t="shared" si="16"/>
        <v>2886.2339999999999</v>
      </c>
      <c r="J18" s="122">
        <f t="shared" si="16"/>
        <v>2857.4929999999999</v>
      </c>
      <c r="K18" s="122">
        <f t="shared" si="16"/>
        <v>3022.0030000000002</v>
      </c>
      <c r="L18" s="122">
        <f t="shared" si="16"/>
        <v>2920.8869999999997</v>
      </c>
      <c r="M18" s="122">
        <f t="shared" si="16"/>
        <v>2896.0239999999999</v>
      </c>
      <c r="N18" s="122">
        <f t="shared" si="16"/>
        <v>2870.3799999999997</v>
      </c>
      <c r="P18" s="122">
        <f>SUM(P19:P23,P25:P27)</f>
        <v>1471.8440000000001</v>
      </c>
      <c r="Q18" s="122">
        <f>SUM(Q19:Q23,Q25:Q27)</f>
        <v>2920.8869999999997</v>
      </c>
      <c r="R18" s="122">
        <f>SUM(R19:R23,R25:R27)</f>
        <v>2870.3799999999997</v>
      </c>
    </row>
    <row r="19" spans="2:38" ht="14.65" customHeight="1">
      <c r="B19" s="30" t="s">
        <v>292</v>
      </c>
      <c r="E19" s="29">
        <v>0</v>
      </c>
      <c r="F19" s="29">
        <v>0</v>
      </c>
      <c r="G19" s="29">
        <v>0</v>
      </c>
      <c r="H19" s="29">
        <v>0</v>
      </c>
      <c r="I19" s="29">
        <v>21.888999999999999</v>
      </c>
      <c r="J19" s="29">
        <v>22.597000000000001</v>
      </c>
      <c r="K19" s="29">
        <v>204.09100000000001</v>
      </c>
      <c r="L19" s="29">
        <v>130.708</v>
      </c>
      <c r="M19" s="29">
        <v>135.17099999999999</v>
      </c>
      <c r="N19" s="29">
        <v>140.17699999999999</v>
      </c>
      <c r="P19" s="29">
        <f>H19</f>
        <v>0</v>
      </c>
      <c r="Q19" s="29">
        <f t="shared" ref="Q19:Q23" si="17">L19</f>
        <v>130.708</v>
      </c>
      <c r="R19" s="29">
        <f t="shared" si="14"/>
        <v>140.17699999999999</v>
      </c>
    </row>
    <row r="20" spans="2:38" ht="14.65" customHeight="1">
      <c r="B20" s="30" t="s">
        <v>293</v>
      </c>
      <c r="E20" s="29">
        <v>0</v>
      </c>
      <c r="F20" s="29">
        <v>0</v>
      </c>
      <c r="G20" s="29">
        <v>0</v>
      </c>
      <c r="H20" s="29">
        <v>0</v>
      </c>
      <c r="I20" s="29">
        <v>0</v>
      </c>
      <c r="J20" s="29">
        <v>0</v>
      </c>
      <c r="K20" s="29">
        <v>0</v>
      </c>
      <c r="L20" s="29">
        <v>0</v>
      </c>
      <c r="M20" s="29">
        <v>0</v>
      </c>
      <c r="N20" s="29">
        <v>0</v>
      </c>
      <c r="P20" s="29">
        <f>H20</f>
        <v>0</v>
      </c>
      <c r="Q20" s="29">
        <f t="shared" si="17"/>
        <v>0</v>
      </c>
      <c r="R20" s="29">
        <f t="shared" si="14"/>
        <v>0</v>
      </c>
    </row>
    <row r="21" spans="2:38" ht="14.65" customHeight="1">
      <c r="B21" s="30" t="s">
        <v>999</v>
      </c>
      <c r="E21" s="29">
        <v>0</v>
      </c>
      <c r="F21" s="29">
        <v>0</v>
      </c>
      <c r="G21" s="29">
        <v>0</v>
      </c>
      <c r="H21" s="29">
        <v>0.20200000000000001</v>
      </c>
      <c r="I21" s="29">
        <v>2.3809999999999998</v>
      </c>
      <c r="J21" s="29">
        <v>2.5880000000000001</v>
      </c>
      <c r="K21" s="29">
        <v>5.5869999999999997</v>
      </c>
      <c r="L21" s="29">
        <v>6.6109999999999998</v>
      </c>
      <c r="M21" s="29">
        <v>7.29</v>
      </c>
      <c r="N21" s="29">
        <v>7.4969999999999999</v>
      </c>
      <c r="P21" s="29">
        <f>H21</f>
        <v>0.20200000000000001</v>
      </c>
      <c r="Q21" s="29">
        <f t="shared" si="17"/>
        <v>6.6109999999999998</v>
      </c>
      <c r="R21" s="29">
        <f t="shared" si="14"/>
        <v>7.4969999999999999</v>
      </c>
    </row>
    <row r="22" spans="2:38" ht="14.65" customHeight="1">
      <c r="B22" s="30" t="s">
        <v>998</v>
      </c>
      <c r="E22" s="29">
        <v>0</v>
      </c>
      <c r="F22" s="29">
        <v>0</v>
      </c>
      <c r="G22" s="29">
        <v>0</v>
      </c>
      <c r="H22" s="29">
        <v>0</v>
      </c>
      <c r="I22" s="29">
        <v>0</v>
      </c>
      <c r="J22" s="29">
        <v>0</v>
      </c>
      <c r="K22" s="29">
        <v>0</v>
      </c>
      <c r="L22" s="29">
        <v>0</v>
      </c>
      <c r="M22" s="29">
        <v>0</v>
      </c>
      <c r="N22" s="29">
        <v>0</v>
      </c>
      <c r="P22" s="29">
        <f>H22</f>
        <v>0</v>
      </c>
      <c r="Q22" s="29">
        <f t="shared" si="17"/>
        <v>0</v>
      </c>
      <c r="R22" s="29">
        <f t="shared" si="14"/>
        <v>0</v>
      </c>
    </row>
    <row r="23" spans="2:38" ht="14.65" customHeight="1">
      <c r="B23" s="30" t="s">
        <v>291</v>
      </c>
      <c r="E23" s="29">
        <v>0</v>
      </c>
      <c r="F23" s="29">
        <v>0</v>
      </c>
      <c r="G23" s="29">
        <v>0</v>
      </c>
      <c r="H23" s="29">
        <v>0</v>
      </c>
      <c r="I23" s="29">
        <v>0</v>
      </c>
      <c r="J23" s="29">
        <v>0</v>
      </c>
      <c r="K23" s="29">
        <v>0</v>
      </c>
      <c r="L23" s="29">
        <v>0</v>
      </c>
      <c r="M23" s="29">
        <v>0</v>
      </c>
      <c r="N23" s="29">
        <v>0</v>
      </c>
      <c r="P23" s="29">
        <f>H23</f>
        <v>0</v>
      </c>
      <c r="Q23" s="29">
        <f t="shared" si="17"/>
        <v>0</v>
      </c>
      <c r="R23" s="29">
        <f t="shared" si="14"/>
        <v>0</v>
      </c>
    </row>
    <row r="24" spans="2:38" ht="14.65" customHeight="1">
      <c r="B24" s="47"/>
      <c r="C24" s="48"/>
      <c r="D24" s="48"/>
      <c r="E24" s="122"/>
      <c r="F24" s="122"/>
      <c r="G24" s="122"/>
      <c r="H24" s="122"/>
      <c r="I24" s="122"/>
      <c r="J24" s="122"/>
      <c r="K24" s="122"/>
      <c r="L24" s="122"/>
      <c r="M24" s="122"/>
      <c r="N24" s="122"/>
      <c r="P24" s="122"/>
      <c r="Q24" s="122"/>
      <c r="R24" s="122"/>
    </row>
    <row r="25" spans="2:38" ht="14.65" customHeight="1">
      <c r="B25" s="30" t="s">
        <v>296</v>
      </c>
      <c r="E25" s="29">
        <v>0</v>
      </c>
      <c r="F25" s="29">
        <v>0</v>
      </c>
      <c r="G25" s="29">
        <v>0</v>
      </c>
      <c r="H25" s="29">
        <v>0</v>
      </c>
      <c r="I25" s="29">
        <v>0</v>
      </c>
      <c r="J25" s="29">
        <v>0</v>
      </c>
      <c r="K25" s="29">
        <v>0</v>
      </c>
      <c r="L25" s="29">
        <v>0</v>
      </c>
      <c r="M25" s="29"/>
      <c r="N25" s="29"/>
      <c r="P25" s="29">
        <f>H25</f>
        <v>0</v>
      </c>
      <c r="Q25" s="29">
        <f t="shared" ref="Q25:Q27" si="18">L25</f>
        <v>0</v>
      </c>
      <c r="R25" s="29">
        <f t="shared" si="14"/>
        <v>0</v>
      </c>
    </row>
    <row r="26" spans="2:38" ht="14.65" customHeight="1">
      <c r="B26" s="30" t="s">
        <v>979</v>
      </c>
      <c r="E26" s="29">
        <v>0</v>
      </c>
      <c r="F26" s="29">
        <v>0</v>
      </c>
      <c r="G26" s="29">
        <v>0</v>
      </c>
      <c r="H26" s="29">
        <v>1471.6420000000001</v>
      </c>
      <c r="I26" s="29">
        <v>2861.6979999999999</v>
      </c>
      <c r="J26" s="29">
        <v>2832.0569999999998</v>
      </c>
      <c r="K26" s="29">
        <v>2812.09</v>
      </c>
      <c r="L26" s="29">
        <v>2783.348</v>
      </c>
      <c r="M26" s="29">
        <v>2753.3589999999999</v>
      </c>
      <c r="N26" s="29">
        <v>2722.5169999999998</v>
      </c>
      <c r="P26" s="29">
        <f>H26</f>
        <v>1471.6420000000001</v>
      </c>
      <c r="Q26" s="29">
        <f t="shared" si="18"/>
        <v>2783.348</v>
      </c>
      <c r="R26" s="29">
        <f t="shared" si="14"/>
        <v>2722.5169999999998</v>
      </c>
    </row>
    <row r="27" spans="2:38" ht="14.65" customHeight="1">
      <c r="B27" s="31" t="s">
        <v>297</v>
      </c>
      <c r="C27" s="32"/>
      <c r="D27" s="32"/>
      <c r="E27" s="126">
        <v>0</v>
      </c>
      <c r="F27" s="126">
        <v>0</v>
      </c>
      <c r="G27" s="126">
        <v>0</v>
      </c>
      <c r="H27" s="126">
        <v>0</v>
      </c>
      <c r="I27" s="126">
        <v>0.26600000000000001</v>
      </c>
      <c r="J27" s="126">
        <v>0.251</v>
      </c>
      <c r="K27" s="126">
        <v>0.23499999999999999</v>
      </c>
      <c r="L27" s="126">
        <v>0.22</v>
      </c>
      <c r="M27" s="126">
        <v>0.20399999999999999</v>
      </c>
      <c r="N27" s="126">
        <v>0.189</v>
      </c>
      <c r="P27" s="126">
        <f>H27</f>
        <v>0</v>
      </c>
      <c r="Q27" s="126">
        <f t="shared" si="18"/>
        <v>0.22</v>
      </c>
      <c r="R27" s="126">
        <f t="shared" si="14"/>
        <v>0.189</v>
      </c>
    </row>
    <row r="28" spans="2:38" ht="14.65" customHeight="1">
      <c r="B28" s="30"/>
      <c r="E28" s="29"/>
      <c r="F28" s="29"/>
      <c r="G28" s="29"/>
      <c r="H28" s="29"/>
      <c r="I28" s="29"/>
      <c r="J28" s="29"/>
      <c r="K28" s="29"/>
      <c r="L28" s="29"/>
      <c r="M28" s="29"/>
      <c r="N28" s="29"/>
      <c r="P28" s="29"/>
      <c r="Q28" s="29"/>
      <c r="R28" s="29"/>
    </row>
    <row r="29" spans="2:38" ht="14.65" customHeight="1">
      <c r="B29" s="11" t="s">
        <v>988</v>
      </c>
      <c r="C29" s="12"/>
      <c r="D29" s="12"/>
      <c r="E29" s="25"/>
      <c r="F29" s="25"/>
      <c r="G29" s="25"/>
      <c r="H29" s="25">
        <f t="shared" ref="H29:N29" si="19">SUM(H11,H18)</f>
        <v>1699.797</v>
      </c>
      <c r="I29" s="25">
        <f t="shared" si="19"/>
        <v>3200.857</v>
      </c>
      <c r="J29" s="25">
        <f t="shared" si="19"/>
        <v>3084.4069999999997</v>
      </c>
      <c r="K29" s="25">
        <f t="shared" si="19"/>
        <v>3252.3620000000001</v>
      </c>
      <c r="L29" s="25">
        <f t="shared" si="19"/>
        <v>3174.5339999999997</v>
      </c>
      <c r="M29" s="25">
        <f t="shared" si="19"/>
        <v>3189.7289999999998</v>
      </c>
      <c r="N29" s="25">
        <f t="shared" si="19"/>
        <v>3083.1019999999999</v>
      </c>
      <c r="P29" s="25">
        <f>SUM(P11,P18)</f>
        <v>1699.797</v>
      </c>
      <c r="Q29" s="25">
        <f>SUM(Q11,Q18)</f>
        <v>3174.5339999999997</v>
      </c>
      <c r="R29" s="25">
        <f>SUM(R11,R18)</f>
        <v>3083.1019999999999</v>
      </c>
    </row>
    <row r="31" spans="2:38" ht="14.65" customHeight="1">
      <c r="B31" s="5" t="s">
        <v>298</v>
      </c>
      <c r="C31" s="6"/>
      <c r="D31" s="6"/>
      <c r="E31" s="7" t="str">
        <f t="shared" ref="E31:G31" si="20">MONTH(E$6)/3&amp;"Q"&amp;E$7</f>
        <v>1Q2023</v>
      </c>
      <c r="F31" s="7" t="str">
        <f t="shared" si="20"/>
        <v>2Q2023</v>
      </c>
      <c r="G31" s="7" t="str">
        <f t="shared" si="20"/>
        <v>3Q2023</v>
      </c>
      <c r="H31" s="7" t="str">
        <f t="shared" ref="H31:N31" si="21">MONTH(H$6)/3&amp;"Q"&amp;H$7</f>
        <v>4Q2023</v>
      </c>
      <c r="I31" s="7" t="str">
        <f t="shared" si="21"/>
        <v>1Q2024</v>
      </c>
      <c r="J31" s="7" t="str">
        <f t="shared" si="21"/>
        <v>2Q2024</v>
      </c>
      <c r="K31" s="7" t="str">
        <f t="shared" si="21"/>
        <v>3Q2024</v>
      </c>
      <c r="L31" s="7" t="str">
        <f t="shared" si="21"/>
        <v>4Q2024</v>
      </c>
      <c r="M31" s="7" t="str">
        <f t="shared" si="21"/>
        <v>1Q2025</v>
      </c>
      <c r="N31" s="7" t="str">
        <f t="shared" si="21"/>
        <v>2Q2025</v>
      </c>
      <c r="P31" s="6">
        <f>P8</f>
        <v>2023</v>
      </c>
      <c r="Q31" s="6">
        <f>P31+1</f>
        <v>2024</v>
      </c>
      <c r="R31" s="6">
        <f>Q31+1</f>
        <v>2025</v>
      </c>
    </row>
    <row r="32" spans="2:38" ht="14.65" customHeight="1">
      <c r="B32" s="50" t="s">
        <v>981</v>
      </c>
      <c r="C32" s="48"/>
      <c r="D32" s="48"/>
      <c r="E32" s="122">
        <f t="shared" ref="E32:G32" si="22">SUM(E33:E40)</f>
        <v>0</v>
      </c>
      <c r="F32" s="122">
        <f t="shared" si="22"/>
        <v>0</v>
      </c>
      <c r="G32" s="122">
        <f t="shared" si="22"/>
        <v>0</v>
      </c>
      <c r="H32" s="122">
        <f>SUM(H33:H40)</f>
        <v>37.536000000000001</v>
      </c>
      <c r="I32" s="122">
        <f t="shared" ref="I32:L32" si="23">SUM(I33:I40)</f>
        <v>196.46</v>
      </c>
      <c r="J32" s="122">
        <f t="shared" si="23"/>
        <v>236.88599999999997</v>
      </c>
      <c r="K32" s="122">
        <f t="shared" si="23"/>
        <v>280.94799999999998</v>
      </c>
      <c r="L32" s="122">
        <f t="shared" si="23"/>
        <v>266.32499999999999</v>
      </c>
      <c r="M32" s="122">
        <f>SUM(M33:M40)</f>
        <v>279.68799999999999</v>
      </c>
      <c r="N32" s="122">
        <f>SUM(N33:N40)</f>
        <v>212.97900000000001</v>
      </c>
      <c r="P32" s="122">
        <f t="shared" ref="P32:Q32" si="24">SUM(P33:P40)</f>
        <v>37.536000000000001</v>
      </c>
      <c r="Q32" s="122">
        <f t="shared" si="24"/>
        <v>266.32499999999999</v>
      </c>
      <c r="R32" s="122">
        <f>SUM(R33:R40)</f>
        <v>212.97900000000001</v>
      </c>
    </row>
    <row r="33" spans="2:38" ht="14.65" customHeight="1">
      <c r="B33" s="30" t="s">
        <v>299</v>
      </c>
      <c r="E33" s="29">
        <v>0</v>
      </c>
      <c r="F33" s="29">
        <v>0</v>
      </c>
      <c r="G33" s="29">
        <v>0</v>
      </c>
      <c r="H33" s="29">
        <v>1.089</v>
      </c>
      <c r="I33" s="29">
        <v>31.213000000000001</v>
      </c>
      <c r="J33" s="29">
        <v>24.812999999999999</v>
      </c>
      <c r="K33" s="29">
        <v>29.741</v>
      </c>
      <c r="L33" s="29">
        <v>4.9740000000000002</v>
      </c>
      <c r="M33" s="29">
        <v>11.606</v>
      </c>
      <c r="N33" s="29">
        <v>11.382999999999999</v>
      </c>
      <c r="O33" s="29"/>
      <c r="P33" s="29">
        <f t="shared" ref="P33:P40" si="25">H33</f>
        <v>1.089</v>
      </c>
      <c r="Q33" s="29">
        <f t="shared" ref="Q33:Q40" si="26">L33</f>
        <v>4.9740000000000002</v>
      </c>
      <c r="R33" s="29">
        <f t="shared" ref="R33:R40" si="27">N33</f>
        <v>11.382999999999999</v>
      </c>
      <c r="S33" s="29"/>
      <c r="T33" s="29"/>
      <c r="U33" s="29"/>
      <c r="V33" s="29"/>
      <c r="W33" s="29"/>
      <c r="X33" s="29"/>
      <c r="Y33" s="29"/>
      <c r="Z33" s="29"/>
      <c r="AA33" s="29"/>
      <c r="AB33" s="29"/>
      <c r="AD33" s="29"/>
      <c r="AE33" s="29"/>
      <c r="AF33" s="29"/>
      <c r="AG33" s="29"/>
      <c r="AH33" s="29"/>
      <c r="AI33" s="29"/>
      <c r="AJ33" s="29"/>
      <c r="AK33" s="29"/>
      <c r="AL33" s="29"/>
    </row>
    <row r="34" spans="2:38" ht="14.65" customHeight="1">
      <c r="B34" s="30" t="s">
        <v>300</v>
      </c>
      <c r="E34" s="29">
        <v>0</v>
      </c>
      <c r="F34" s="29">
        <v>0</v>
      </c>
      <c r="G34" s="29">
        <v>0</v>
      </c>
      <c r="H34" s="29">
        <v>0</v>
      </c>
      <c r="I34" s="29">
        <v>118.92</v>
      </c>
      <c r="J34" s="29">
        <v>169.40199999999999</v>
      </c>
      <c r="K34" s="29">
        <v>197.101</v>
      </c>
      <c r="L34" s="29">
        <v>145.63800000000001</v>
      </c>
      <c r="M34" s="29">
        <v>169.797</v>
      </c>
      <c r="N34" s="29">
        <v>148.71299999999999</v>
      </c>
      <c r="O34" s="29"/>
      <c r="P34" s="29">
        <f t="shared" si="25"/>
        <v>0</v>
      </c>
      <c r="Q34" s="29">
        <f t="shared" si="26"/>
        <v>145.63800000000001</v>
      </c>
      <c r="R34" s="29">
        <f t="shared" si="27"/>
        <v>148.71299999999999</v>
      </c>
      <c r="S34" s="29"/>
      <c r="T34" s="29"/>
      <c r="U34" s="29"/>
      <c r="V34" s="29"/>
      <c r="W34" s="29"/>
      <c r="X34" s="29"/>
      <c r="Y34" s="29"/>
      <c r="Z34" s="29"/>
      <c r="AA34" s="29"/>
      <c r="AB34" s="29"/>
      <c r="AD34" s="29"/>
      <c r="AE34" s="29"/>
      <c r="AF34" s="29"/>
      <c r="AG34" s="29"/>
      <c r="AH34" s="29"/>
      <c r="AI34" s="29"/>
      <c r="AJ34" s="29"/>
      <c r="AK34" s="29"/>
      <c r="AL34" s="29"/>
    </row>
    <row r="35" spans="2:38" ht="14.65" customHeight="1">
      <c r="B35" s="30" t="s">
        <v>301</v>
      </c>
      <c r="E35" s="29">
        <v>0</v>
      </c>
      <c r="F35" s="29">
        <v>0</v>
      </c>
      <c r="G35" s="29">
        <v>0</v>
      </c>
      <c r="H35" s="29">
        <v>6.8959999999999999</v>
      </c>
      <c r="I35" s="29">
        <v>13.026999999999999</v>
      </c>
      <c r="J35" s="29">
        <v>11.867000000000001</v>
      </c>
      <c r="K35" s="29">
        <v>20.088000000000001</v>
      </c>
      <c r="L35" s="29">
        <v>19.087</v>
      </c>
      <c r="M35" s="29">
        <v>18.335999999999999</v>
      </c>
      <c r="N35" s="29">
        <v>20.841000000000001</v>
      </c>
      <c r="O35" s="29"/>
      <c r="P35" s="29">
        <f t="shared" si="25"/>
        <v>6.8959999999999999</v>
      </c>
      <c r="Q35" s="29">
        <f t="shared" si="26"/>
        <v>19.087</v>
      </c>
      <c r="R35" s="29">
        <f t="shared" si="27"/>
        <v>20.841000000000001</v>
      </c>
      <c r="S35" s="29"/>
      <c r="T35" s="29"/>
      <c r="U35" s="29"/>
      <c r="V35" s="29"/>
      <c r="W35" s="29"/>
      <c r="X35" s="29"/>
      <c r="Y35" s="29"/>
      <c r="Z35" s="29"/>
      <c r="AA35" s="29"/>
      <c r="AB35" s="29"/>
      <c r="AD35" s="29"/>
      <c r="AE35" s="29"/>
      <c r="AF35" s="29"/>
      <c r="AG35" s="29"/>
      <c r="AH35" s="29"/>
      <c r="AI35" s="29"/>
      <c r="AJ35" s="29"/>
      <c r="AK35" s="29"/>
      <c r="AL35" s="29"/>
    </row>
    <row r="36" spans="2:38" ht="14.65" customHeight="1">
      <c r="B36" s="30" t="s">
        <v>302</v>
      </c>
      <c r="E36" s="29">
        <v>0</v>
      </c>
      <c r="F36" s="29">
        <v>0</v>
      </c>
      <c r="G36" s="29">
        <v>0</v>
      </c>
      <c r="H36" s="29">
        <v>0</v>
      </c>
      <c r="I36" s="29">
        <v>0</v>
      </c>
      <c r="J36" s="29">
        <v>0</v>
      </c>
      <c r="K36" s="29">
        <v>0.441</v>
      </c>
      <c r="L36" s="29">
        <v>0.441</v>
      </c>
      <c r="M36" s="29">
        <v>0.441</v>
      </c>
      <c r="N36" s="29">
        <v>0.441</v>
      </c>
      <c r="O36" s="29"/>
      <c r="P36" s="29">
        <f t="shared" si="25"/>
        <v>0</v>
      </c>
      <c r="Q36" s="29">
        <f t="shared" si="26"/>
        <v>0.441</v>
      </c>
      <c r="R36" s="29">
        <f t="shared" si="27"/>
        <v>0.441</v>
      </c>
      <c r="S36" s="29"/>
      <c r="T36" s="29"/>
      <c r="U36" s="29"/>
      <c r="V36" s="29"/>
      <c r="W36" s="29"/>
      <c r="X36" s="29"/>
      <c r="Y36" s="29"/>
      <c r="Z36" s="29"/>
      <c r="AA36" s="29"/>
      <c r="AB36" s="29"/>
      <c r="AD36" s="29"/>
      <c r="AE36" s="29"/>
      <c r="AF36" s="29"/>
      <c r="AG36" s="29"/>
      <c r="AH36" s="29"/>
      <c r="AI36" s="29"/>
      <c r="AJ36" s="29"/>
      <c r="AK36" s="29"/>
      <c r="AL36" s="29"/>
    </row>
    <row r="37" spans="2:38" ht="14.65" customHeight="1">
      <c r="B37" s="30" t="s">
        <v>295</v>
      </c>
      <c r="E37" s="29">
        <v>0</v>
      </c>
      <c r="F37" s="29">
        <v>0</v>
      </c>
      <c r="G37" s="29">
        <v>0</v>
      </c>
      <c r="H37" s="29">
        <v>0</v>
      </c>
      <c r="I37" s="29">
        <v>0</v>
      </c>
      <c r="J37" s="29">
        <v>0</v>
      </c>
      <c r="K37" s="29">
        <v>0</v>
      </c>
      <c r="L37" s="29">
        <v>0</v>
      </c>
      <c r="M37" s="29">
        <v>0</v>
      </c>
      <c r="N37" s="29">
        <v>0</v>
      </c>
      <c r="O37" s="29"/>
      <c r="P37" s="29">
        <f t="shared" si="25"/>
        <v>0</v>
      </c>
      <c r="Q37" s="29">
        <f t="shared" si="26"/>
        <v>0</v>
      </c>
      <c r="R37" s="29">
        <f t="shared" si="27"/>
        <v>0</v>
      </c>
      <c r="S37" s="29"/>
      <c r="T37" s="29"/>
      <c r="U37" s="29"/>
      <c r="V37" s="29"/>
      <c r="W37" s="29"/>
      <c r="X37" s="29"/>
      <c r="Y37" s="29"/>
      <c r="Z37" s="29"/>
      <c r="AA37" s="29"/>
      <c r="AB37" s="29"/>
      <c r="AD37" s="29"/>
      <c r="AE37" s="29"/>
      <c r="AF37" s="29"/>
      <c r="AG37" s="29"/>
      <c r="AH37" s="29"/>
      <c r="AI37" s="29"/>
      <c r="AJ37" s="29"/>
      <c r="AK37" s="29"/>
      <c r="AL37" s="29"/>
    </row>
    <row r="38" spans="2:38" ht="14.65" customHeight="1">
      <c r="B38" s="30" t="s">
        <v>303</v>
      </c>
      <c r="E38" s="29">
        <v>0</v>
      </c>
      <c r="F38" s="29">
        <v>0</v>
      </c>
      <c r="G38" s="29">
        <v>0</v>
      </c>
      <c r="H38" s="29">
        <v>0</v>
      </c>
      <c r="I38" s="29">
        <v>0</v>
      </c>
      <c r="J38" s="29">
        <v>0</v>
      </c>
      <c r="K38" s="29">
        <v>0</v>
      </c>
      <c r="L38" s="29">
        <v>0</v>
      </c>
      <c r="M38" s="29">
        <v>0</v>
      </c>
      <c r="N38" s="29">
        <v>0</v>
      </c>
      <c r="O38" s="29"/>
      <c r="P38" s="29">
        <f t="shared" si="25"/>
        <v>0</v>
      </c>
      <c r="Q38" s="29">
        <f t="shared" si="26"/>
        <v>0</v>
      </c>
      <c r="R38" s="29">
        <f t="shared" si="27"/>
        <v>0</v>
      </c>
      <c r="S38" s="29"/>
      <c r="T38" s="29"/>
      <c r="U38" s="29"/>
      <c r="V38" s="29"/>
      <c r="W38" s="29"/>
      <c r="X38" s="29"/>
      <c r="Y38" s="29"/>
      <c r="Z38" s="29"/>
      <c r="AA38" s="29"/>
      <c r="AB38" s="29"/>
      <c r="AD38" s="29"/>
      <c r="AE38" s="29"/>
      <c r="AF38" s="29"/>
      <c r="AG38" s="29"/>
      <c r="AH38" s="29"/>
      <c r="AI38" s="29"/>
      <c r="AJ38" s="29"/>
      <c r="AK38" s="29"/>
      <c r="AL38" s="29"/>
    </row>
    <row r="39" spans="2:38" ht="14.65" customHeight="1">
      <c r="B39" s="30" t="s">
        <v>998</v>
      </c>
      <c r="E39" s="29">
        <v>0</v>
      </c>
      <c r="F39" s="29">
        <v>0</v>
      </c>
      <c r="G39" s="29">
        <v>0</v>
      </c>
      <c r="H39" s="29">
        <v>21.687999999999999</v>
      </c>
      <c r="I39" s="29">
        <v>17.399999999999999</v>
      </c>
      <c r="J39" s="29">
        <v>16.213000000000001</v>
      </c>
      <c r="K39" s="29">
        <v>33.484000000000002</v>
      </c>
      <c r="L39" s="29">
        <v>93.85</v>
      </c>
      <c r="M39" s="29">
        <v>78.462999999999994</v>
      </c>
      <c r="N39" s="29">
        <v>30.446999999999999</v>
      </c>
      <c r="O39" s="29"/>
      <c r="P39" s="29">
        <f t="shared" si="25"/>
        <v>21.687999999999999</v>
      </c>
      <c r="Q39" s="29">
        <f t="shared" si="26"/>
        <v>93.85</v>
      </c>
      <c r="R39" s="29">
        <f t="shared" si="27"/>
        <v>30.446999999999999</v>
      </c>
      <c r="S39" s="29"/>
      <c r="T39" s="29"/>
      <c r="U39" s="29"/>
      <c r="V39" s="29"/>
      <c r="W39" s="29"/>
      <c r="X39" s="29"/>
      <c r="Y39" s="29"/>
      <c r="Z39" s="29"/>
      <c r="AA39" s="29"/>
      <c r="AB39" s="29"/>
      <c r="AD39" s="29"/>
      <c r="AE39" s="29"/>
      <c r="AF39" s="29"/>
      <c r="AG39" s="29"/>
      <c r="AH39" s="29"/>
      <c r="AI39" s="29"/>
      <c r="AJ39" s="29"/>
      <c r="AK39" s="29"/>
      <c r="AL39" s="29"/>
    </row>
    <row r="40" spans="2:38" ht="14.65" customHeight="1">
      <c r="B40" s="30" t="s">
        <v>291</v>
      </c>
      <c r="E40" s="29">
        <v>0</v>
      </c>
      <c r="F40" s="29">
        <v>0</v>
      </c>
      <c r="G40" s="29">
        <v>0</v>
      </c>
      <c r="H40" s="29">
        <v>7.8630000000000004</v>
      </c>
      <c r="I40" s="29">
        <v>15.9</v>
      </c>
      <c r="J40" s="29">
        <v>14.590999999999999</v>
      </c>
      <c r="K40" s="29">
        <v>9.2999999999999999E-2</v>
      </c>
      <c r="L40" s="29">
        <v>2.335</v>
      </c>
      <c r="M40" s="29">
        <v>1.0449999999999999</v>
      </c>
      <c r="N40" s="29">
        <v>1.1539999999999999</v>
      </c>
      <c r="O40" s="29"/>
      <c r="P40" s="29">
        <f t="shared" si="25"/>
        <v>7.8630000000000004</v>
      </c>
      <c r="Q40" s="29">
        <f t="shared" si="26"/>
        <v>2.335</v>
      </c>
      <c r="R40" s="29">
        <f t="shared" si="27"/>
        <v>1.1539999999999999</v>
      </c>
      <c r="S40" s="29"/>
      <c r="T40" s="29"/>
      <c r="U40" s="29"/>
      <c r="V40" s="29"/>
      <c r="W40" s="29"/>
      <c r="X40" s="29"/>
      <c r="Y40" s="29"/>
      <c r="Z40" s="29"/>
      <c r="AA40" s="29"/>
      <c r="AB40" s="29"/>
      <c r="AD40" s="29"/>
      <c r="AE40" s="29"/>
      <c r="AF40" s="29"/>
      <c r="AG40" s="29"/>
      <c r="AH40" s="29"/>
      <c r="AI40" s="29"/>
      <c r="AJ40" s="29"/>
      <c r="AK40" s="29"/>
      <c r="AL40" s="29"/>
    </row>
    <row r="41" spans="2:38" ht="14.65" customHeight="1">
      <c r="B41" s="50" t="s">
        <v>982</v>
      </c>
      <c r="C41" s="48"/>
      <c r="D41" s="48"/>
      <c r="E41" s="122">
        <f t="shared" ref="E41:G41" si="28">SUM(E42:E48)</f>
        <v>0</v>
      </c>
      <c r="F41" s="122">
        <f t="shared" si="28"/>
        <v>0</v>
      </c>
      <c r="G41" s="122">
        <f t="shared" si="28"/>
        <v>0</v>
      </c>
      <c r="H41" s="122">
        <f>SUM(H42:H48)</f>
        <v>558.25299999999993</v>
      </c>
      <c r="I41" s="122">
        <f t="shared" ref="I41:L41" si="29">SUM(I42:I48)</f>
        <v>1924.9409999999998</v>
      </c>
      <c r="J41" s="122">
        <f t="shared" si="29"/>
        <v>1890.627</v>
      </c>
      <c r="K41" s="122">
        <f t="shared" si="29"/>
        <v>1996.7169999999999</v>
      </c>
      <c r="L41" s="122">
        <f t="shared" si="29"/>
        <v>1987.4450000000002</v>
      </c>
      <c r="M41" s="122">
        <f>SUM(M42:M48)</f>
        <v>2005.921</v>
      </c>
      <c r="N41" s="122">
        <f>SUM(N42:N48)</f>
        <v>1977.5700000000002</v>
      </c>
      <c r="P41" s="122">
        <f t="shared" ref="P41:Q41" si="30">SUM(P42:P48)</f>
        <v>558.25299999999993</v>
      </c>
      <c r="Q41" s="122">
        <f t="shared" si="30"/>
        <v>1996.7169999999999</v>
      </c>
      <c r="R41" s="122">
        <f>SUM(R42:R48)</f>
        <v>1977.5700000000002</v>
      </c>
    </row>
    <row r="42" spans="2:38" ht="14.65" customHeight="1">
      <c r="B42" s="30" t="s">
        <v>299</v>
      </c>
      <c r="E42" s="29">
        <v>0</v>
      </c>
      <c r="F42" s="29">
        <v>0</v>
      </c>
      <c r="G42" s="29">
        <v>0</v>
      </c>
      <c r="H42" s="29">
        <v>0</v>
      </c>
      <c r="I42" s="29">
        <v>0</v>
      </c>
      <c r="J42" s="29">
        <v>0</v>
      </c>
      <c r="K42" s="29">
        <v>0</v>
      </c>
      <c r="L42" s="29">
        <v>0</v>
      </c>
      <c r="M42" s="29">
        <v>0</v>
      </c>
      <c r="N42" s="29">
        <v>0</v>
      </c>
      <c r="O42" s="29"/>
      <c r="P42" s="29">
        <f t="shared" ref="P42:P48" si="31">H42</f>
        <v>0</v>
      </c>
      <c r="Q42" s="29">
        <f t="shared" ref="Q42:Q48" si="32">K42</f>
        <v>0</v>
      </c>
      <c r="R42" s="29">
        <f t="shared" ref="R42:R48" si="33">N42</f>
        <v>0</v>
      </c>
      <c r="S42" s="29"/>
      <c r="T42" s="29"/>
      <c r="U42" s="29"/>
      <c r="V42" s="29"/>
      <c r="W42" s="29"/>
      <c r="X42" s="29"/>
      <c r="Y42" s="29"/>
      <c r="Z42" s="29"/>
      <c r="AA42" s="29"/>
      <c r="AB42" s="29"/>
      <c r="AD42" s="29"/>
      <c r="AE42" s="29"/>
      <c r="AF42" s="29"/>
      <c r="AG42" s="29"/>
      <c r="AH42" s="29"/>
      <c r="AI42" s="29"/>
      <c r="AJ42" s="29"/>
      <c r="AK42" s="29"/>
      <c r="AL42" s="29"/>
    </row>
    <row r="43" spans="2:38" ht="14.65" customHeight="1">
      <c r="B43" s="30" t="s">
        <v>300</v>
      </c>
      <c r="E43" s="29">
        <v>0</v>
      </c>
      <c r="F43" s="29">
        <v>0</v>
      </c>
      <c r="G43" s="29">
        <v>0</v>
      </c>
      <c r="H43" s="29">
        <v>555.05999999999995</v>
      </c>
      <c r="I43" s="29">
        <v>1918.107</v>
      </c>
      <c r="J43" s="29">
        <v>1882.424</v>
      </c>
      <c r="K43" s="29">
        <v>1981.028</v>
      </c>
      <c r="L43" s="29">
        <v>1952.5260000000001</v>
      </c>
      <c r="M43" s="29">
        <v>1962.039</v>
      </c>
      <c r="N43" s="29">
        <v>1933.558</v>
      </c>
      <c r="O43" s="29"/>
      <c r="P43" s="29">
        <f t="shared" si="31"/>
        <v>555.05999999999995</v>
      </c>
      <c r="Q43" s="29">
        <f t="shared" si="32"/>
        <v>1981.028</v>
      </c>
      <c r="R43" s="29">
        <f t="shared" si="33"/>
        <v>1933.558</v>
      </c>
      <c r="S43" s="29"/>
      <c r="T43" s="29"/>
      <c r="U43" s="29"/>
      <c r="V43" s="29"/>
      <c r="W43" s="29"/>
      <c r="X43" s="29"/>
      <c r="Y43" s="29"/>
      <c r="Z43" s="29"/>
      <c r="AA43" s="29"/>
      <c r="AB43" s="29"/>
      <c r="AD43" s="29"/>
      <c r="AE43" s="29"/>
      <c r="AF43" s="29"/>
      <c r="AG43" s="29"/>
      <c r="AH43" s="29"/>
      <c r="AI43" s="29"/>
      <c r="AJ43" s="29"/>
      <c r="AK43" s="29"/>
      <c r="AL43" s="29"/>
    </row>
    <row r="44" spans="2:38" ht="14.65" customHeight="1">
      <c r="B44" s="30" t="s">
        <v>302</v>
      </c>
      <c r="E44" s="29">
        <v>0</v>
      </c>
      <c r="F44" s="29">
        <v>0</v>
      </c>
      <c r="G44" s="29">
        <v>0</v>
      </c>
      <c r="H44" s="29">
        <v>0</v>
      </c>
      <c r="I44" s="29">
        <v>0</v>
      </c>
      <c r="J44" s="29">
        <v>0</v>
      </c>
      <c r="K44" s="29">
        <v>9.33</v>
      </c>
      <c r="L44" s="29">
        <v>9.2170000000000005</v>
      </c>
      <c r="M44" s="29">
        <v>9.1080000000000005</v>
      </c>
      <c r="N44" s="29">
        <v>9.0079999999999991</v>
      </c>
      <c r="O44" s="29"/>
      <c r="P44" s="29">
        <f t="shared" si="31"/>
        <v>0</v>
      </c>
      <c r="Q44" s="29">
        <f t="shared" si="32"/>
        <v>9.33</v>
      </c>
      <c r="R44" s="29">
        <f t="shared" si="33"/>
        <v>9.0079999999999991</v>
      </c>
      <c r="S44" s="29"/>
      <c r="T44" s="29"/>
      <c r="U44" s="29"/>
      <c r="V44" s="29"/>
      <c r="W44" s="29"/>
      <c r="X44" s="29"/>
      <c r="Y44" s="29"/>
      <c r="Z44" s="29"/>
      <c r="AA44" s="29"/>
      <c r="AB44" s="29"/>
      <c r="AD44" s="29"/>
      <c r="AE44" s="29"/>
      <c r="AF44" s="29"/>
      <c r="AG44" s="29"/>
      <c r="AH44" s="29"/>
      <c r="AI44" s="29"/>
      <c r="AJ44" s="29"/>
      <c r="AK44" s="29"/>
      <c r="AL44" s="29"/>
    </row>
    <row r="45" spans="2:38" ht="14.65" customHeight="1">
      <c r="B45" s="30" t="s">
        <v>294</v>
      </c>
      <c r="E45" s="29">
        <v>0</v>
      </c>
      <c r="F45" s="29">
        <v>0</v>
      </c>
      <c r="G45" s="29">
        <v>0</v>
      </c>
      <c r="H45" s="29">
        <v>1.2330000000000001</v>
      </c>
      <c r="I45" s="29">
        <v>2.6190000000000002</v>
      </c>
      <c r="J45" s="29">
        <v>3.927</v>
      </c>
      <c r="K45" s="29">
        <v>1.9750000000000001</v>
      </c>
      <c r="L45" s="29">
        <v>1.97</v>
      </c>
      <c r="M45" s="29">
        <v>2.4</v>
      </c>
      <c r="N45" s="29">
        <v>2.5569999999999999</v>
      </c>
      <c r="O45" s="29"/>
      <c r="P45" s="29">
        <f t="shared" si="31"/>
        <v>1.2330000000000001</v>
      </c>
      <c r="Q45" s="29">
        <f t="shared" si="32"/>
        <v>1.9750000000000001</v>
      </c>
      <c r="R45" s="29">
        <f t="shared" si="33"/>
        <v>2.5569999999999999</v>
      </c>
      <c r="S45" s="29"/>
      <c r="T45" s="29"/>
      <c r="U45" s="29"/>
      <c r="V45" s="29"/>
      <c r="W45" s="29"/>
      <c r="X45" s="29"/>
      <c r="Y45" s="29"/>
      <c r="Z45" s="29"/>
      <c r="AA45" s="29"/>
      <c r="AB45" s="29"/>
      <c r="AD45" s="29"/>
      <c r="AE45" s="29"/>
      <c r="AF45" s="29"/>
      <c r="AG45" s="29"/>
      <c r="AH45" s="29"/>
      <c r="AI45" s="29"/>
      <c r="AJ45" s="29"/>
      <c r="AK45" s="29"/>
      <c r="AL45" s="29"/>
    </row>
    <row r="46" spans="2:38" ht="14.65" customHeight="1">
      <c r="B46" s="30" t="s">
        <v>295</v>
      </c>
      <c r="E46" s="29">
        <v>0</v>
      </c>
      <c r="F46" s="29">
        <v>0</v>
      </c>
      <c r="G46" s="29">
        <v>0</v>
      </c>
      <c r="H46" s="29">
        <v>0</v>
      </c>
      <c r="I46" s="29">
        <v>0</v>
      </c>
      <c r="J46" s="29">
        <v>0</v>
      </c>
      <c r="K46" s="29">
        <v>0</v>
      </c>
      <c r="L46" s="29">
        <v>0</v>
      </c>
      <c r="M46" s="29">
        <v>0</v>
      </c>
      <c r="N46" s="29">
        <v>0</v>
      </c>
      <c r="O46" s="29"/>
      <c r="P46" s="29">
        <f t="shared" si="31"/>
        <v>0</v>
      </c>
      <c r="Q46" s="29">
        <f t="shared" si="32"/>
        <v>0</v>
      </c>
      <c r="R46" s="29">
        <f t="shared" si="33"/>
        <v>0</v>
      </c>
      <c r="S46" s="29"/>
      <c r="T46" s="29"/>
      <c r="U46" s="29"/>
      <c r="V46" s="29"/>
      <c r="W46" s="29"/>
      <c r="X46" s="29"/>
      <c r="Y46" s="29"/>
      <c r="Z46" s="29"/>
      <c r="AA46" s="29"/>
      <c r="AB46" s="29"/>
      <c r="AD46" s="29"/>
      <c r="AE46" s="29"/>
      <c r="AF46" s="29"/>
      <c r="AG46" s="29"/>
      <c r="AH46" s="29"/>
      <c r="AI46" s="29"/>
      <c r="AJ46" s="29"/>
      <c r="AK46" s="29"/>
      <c r="AL46" s="29"/>
    </row>
    <row r="47" spans="2:38" ht="14.65" customHeight="1">
      <c r="B47" s="30" t="s">
        <v>303</v>
      </c>
      <c r="E47" s="29">
        <v>0</v>
      </c>
      <c r="F47" s="29">
        <v>0</v>
      </c>
      <c r="G47" s="29">
        <v>0</v>
      </c>
      <c r="H47" s="29">
        <v>0</v>
      </c>
      <c r="I47" s="29">
        <v>0</v>
      </c>
      <c r="J47" s="29">
        <v>0</v>
      </c>
      <c r="K47" s="29">
        <v>0</v>
      </c>
      <c r="L47" s="29">
        <v>0</v>
      </c>
      <c r="M47" s="29">
        <v>0</v>
      </c>
      <c r="N47" s="29">
        <v>0</v>
      </c>
      <c r="O47" s="29"/>
      <c r="P47" s="29">
        <f t="shared" si="31"/>
        <v>0</v>
      </c>
      <c r="Q47" s="29">
        <f t="shared" si="32"/>
        <v>0</v>
      </c>
      <c r="R47" s="29">
        <f t="shared" si="33"/>
        <v>0</v>
      </c>
      <c r="S47" s="29"/>
      <c r="T47" s="29"/>
      <c r="U47" s="29"/>
      <c r="V47" s="29"/>
      <c r="W47" s="29"/>
      <c r="X47" s="29"/>
      <c r="Y47" s="29"/>
      <c r="Z47" s="29"/>
      <c r="AA47" s="29"/>
      <c r="AB47" s="29"/>
      <c r="AD47" s="29"/>
      <c r="AE47" s="29"/>
      <c r="AF47" s="29"/>
      <c r="AG47" s="29"/>
      <c r="AH47" s="29"/>
      <c r="AI47" s="29"/>
      <c r="AJ47" s="29"/>
      <c r="AK47" s="29"/>
      <c r="AL47" s="29"/>
    </row>
    <row r="48" spans="2:38" ht="14.65" customHeight="1">
      <c r="B48" s="30" t="s">
        <v>291</v>
      </c>
      <c r="E48" s="29">
        <v>0</v>
      </c>
      <c r="F48" s="29">
        <v>0</v>
      </c>
      <c r="G48" s="29">
        <v>0</v>
      </c>
      <c r="H48" s="29">
        <v>1.96</v>
      </c>
      <c r="I48" s="29">
        <v>4.2149999999999999</v>
      </c>
      <c r="J48" s="29">
        <v>4.2759999999999998</v>
      </c>
      <c r="K48" s="29">
        <v>4.3840000000000003</v>
      </c>
      <c r="L48" s="29">
        <v>23.731999999999999</v>
      </c>
      <c r="M48" s="29">
        <v>32.374000000000002</v>
      </c>
      <c r="N48" s="29">
        <v>32.447000000000003</v>
      </c>
      <c r="O48" s="29"/>
      <c r="P48" s="29">
        <f t="shared" si="31"/>
        <v>1.96</v>
      </c>
      <c r="Q48" s="29">
        <f t="shared" si="32"/>
        <v>4.3840000000000003</v>
      </c>
      <c r="R48" s="29">
        <f t="shared" si="33"/>
        <v>32.447000000000003</v>
      </c>
      <c r="S48" s="29"/>
      <c r="T48" s="29"/>
      <c r="U48" s="29"/>
      <c r="V48" s="29"/>
      <c r="W48" s="29"/>
      <c r="X48" s="29"/>
      <c r="Y48" s="29"/>
      <c r="Z48" s="29"/>
      <c r="AA48" s="29"/>
      <c r="AB48" s="29"/>
      <c r="AD48" s="29"/>
      <c r="AE48" s="29"/>
      <c r="AF48" s="29"/>
      <c r="AG48" s="29"/>
      <c r="AH48" s="29"/>
      <c r="AI48" s="29"/>
      <c r="AJ48" s="29"/>
      <c r="AK48" s="29"/>
      <c r="AL48" s="29"/>
    </row>
    <row r="49" spans="2:38" ht="14.65" customHeight="1">
      <c r="B49" s="36" t="s">
        <v>987</v>
      </c>
      <c r="C49" s="37"/>
      <c r="D49" s="37"/>
      <c r="E49" s="38">
        <f t="shared" ref="E49:G49" si="34">SUM(E32,E41)</f>
        <v>0</v>
      </c>
      <c r="F49" s="38">
        <f t="shared" si="34"/>
        <v>0</v>
      </c>
      <c r="G49" s="38">
        <f t="shared" si="34"/>
        <v>0</v>
      </c>
      <c r="H49" s="38">
        <f>SUM(H32,H41)</f>
        <v>595.78899999999999</v>
      </c>
      <c r="I49" s="38">
        <f t="shared" ref="I49:Q49" si="35">SUM(I32,I41)</f>
        <v>2121.4009999999998</v>
      </c>
      <c r="J49" s="38">
        <f t="shared" si="35"/>
        <v>2127.5129999999999</v>
      </c>
      <c r="K49" s="38">
        <f t="shared" si="35"/>
        <v>2277.665</v>
      </c>
      <c r="L49" s="38">
        <f t="shared" si="35"/>
        <v>2253.77</v>
      </c>
      <c r="M49" s="38">
        <f>SUM(M32,M41)</f>
        <v>2285.6089999999999</v>
      </c>
      <c r="N49" s="38">
        <f>SUM(N32,N41)</f>
        <v>2190.549</v>
      </c>
      <c r="P49" s="38">
        <f t="shared" si="35"/>
        <v>595.78899999999999</v>
      </c>
      <c r="Q49" s="38">
        <f t="shared" si="35"/>
        <v>2263.0419999999999</v>
      </c>
      <c r="R49" s="38">
        <f>SUM(R32,R41)</f>
        <v>2190.549</v>
      </c>
    </row>
    <row r="50" spans="2:38" ht="14.65" customHeight="1">
      <c r="E50" s="51"/>
      <c r="F50" s="51"/>
      <c r="G50" s="51"/>
      <c r="H50" s="51"/>
      <c r="I50" s="51"/>
      <c r="J50" s="51"/>
      <c r="K50" s="51"/>
      <c r="L50" s="51"/>
      <c r="M50" s="51"/>
      <c r="N50" s="51"/>
    </row>
    <row r="51" spans="2:38" ht="14.65" customHeight="1">
      <c r="B51" s="36" t="s">
        <v>986</v>
      </c>
      <c r="C51" s="37"/>
      <c r="D51" s="37"/>
      <c r="E51" s="38">
        <f t="shared" ref="E51:L51" si="36">SUM(E52:E56)</f>
        <v>0</v>
      </c>
      <c r="F51" s="38">
        <f t="shared" si="36"/>
        <v>0</v>
      </c>
      <c r="G51" s="38">
        <f t="shared" si="36"/>
        <v>0</v>
      </c>
      <c r="H51" s="38">
        <f t="shared" si="36"/>
        <v>1104.008</v>
      </c>
      <c r="I51" s="38">
        <f t="shared" si="36"/>
        <v>1079.4560000000001</v>
      </c>
      <c r="J51" s="38">
        <f t="shared" si="36"/>
        <v>956.89400000000001</v>
      </c>
      <c r="K51" s="38">
        <f t="shared" si="36"/>
        <v>974.69700000000012</v>
      </c>
      <c r="L51" s="38">
        <f t="shared" si="36"/>
        <v>920.755</v>
      </c>
      <c r="M51" s="38">
        <f>SUM(M52:M56)</f>
        <v>904.11900000000003</v>
      </c>
      <c r="N51" s="38">
        <f>SUM(N52:N56)</f>
        <v>892.553</v>
      </c>
      <c r="P51" s="38">
        <f>SUM(P52:P56)</f>
        <v>1104.008</v>
      </c>
      <c r="Q51" s="38">
        <f>SUM(Q52:Q56)</f>
        <v>974.69700000000012</v>
      </c>
      <c r="R51" s="38">
        <f>SUM(R52:R56)</f>
        <v>892.553</v>
      </c>
    </row>
    <row r="52" spans="2:38" ht="14.65" customHeight="1">
      <c r="B52" s="30" t="s">
        <v>306</v>
      </c>
      <c r="E52" s="29">
        <v>0</v>
      </c>
      <c r="F52" s="29">
        <v>0</v>
      </c>
      <c r="G52" s="29">
        <v>0</v>
      </c>
      <c r="H52" s="29">
        <v>393.55799999999999</v>
      </c>
      <c r="I52" s="29">
        <v>291.97500000000002</v>
      </c>
      <c r="J52" s="29">
        <v>291.97500000000002</v>
      </c>
      <c r="K52" s="29">
        <v>292.03199999999998</v>
      </c>
      <c r="L52" s="29">
        <v>292.03199999999998</v>
      </c>
      <c r="M52" s="29">
        <v>292.03199999999998</v>
      </c>
      <c r="N52" s="29">
        <v>292.03199999999998</v>
      </c>
      <c r="O52" s="29"/>
      <c r="P52" s="29">
        <f>H52</f>
        <v>393.55799999999999</v>
      </c>
      <c r="Q52" s="29">
        <f t="shared" ref="Q52:Q56" si="37">K52</f>
        <v>292.03199999999998</v>
      </c>
      <c r="R52" s="29">
        <f t="shared" ref="R52:R56" si="38">N52</f>
        <v>292.03199999999998</v>
      </c>
      <c r="S52" s="29"/>
      <c r="T52" s="29"/>
      <c r="U52" s="29"/>
      <c r="V52" s="29"/>
      <c r="W52" s="29"/>
      <c r="X52" s="29"/>
      <c r="Y52" s="29"/>
      <c r="Z52" s="29"/>
      <c r="AA52" s="29"/>
      <c r="AB52" s="29"/>
      <c r="AD52" s="29"/>
      <c r="AE52" s="29"/>
      <c r="AF52" s="29"/>
      <c r="AG52" s="29"/>
      <c r="AH52" s="29"/>
      <c r="AI52" s="29"/>
      <c r="AJ52" s="29"/>
      <c r="AK52" s="29"/>
      <c r="AL52" s="29"/>
    </row>
    <row r="53" spans="2:38" ht="14.65" customHeight="1">
      <c r="B53" s="30" t="s">
        <v>309</v>
      </c>
      <c r="E53" s="29">
        <v>0</v>
      </c>
      <c r="F53" s="29">
        <v>0</v>
      </c>
      <c r="G53" s="29">
        <v>0</v>
      </c>
      <c r="H53" s="29">
        <v>680.94200000000001</v>
      </c>
      <c r="I53" s="29">
        <v>768.62099999999998</v>
      </c>
      <c r="J53" s="29">
        <v>637.03399999999999</v>
      </c>
      <c r="K53" s="29">
        <v>642.68799999999999</v>
      </c>
      <c r="L53" s="29">
        <v>642.68799999999999</v>
      </c>
      <c r="M53" s="29">
        <v>642.68799999999999</v>
      </c>
      <c r="N53" s="29">
        <v>642.68799999999999</v>
      </c>
      <c r="O53" s="29"/>
      <c r="P53" s="29">
        <f>H53</f>
        <v>680.94200000000001</v>
      </c>
      <c r="Q53" s="29">
        <f t="shared" si="37"/>
        <v>642.68799999999999</v>
      </c>
      <c r="R53" s="29">
        <f t="shared" si="38"/>
        <v>642.68799999999999</v>
      </c>
      <c r="S53" s="29"/>
      <c r="T53" s="29"/>
      <c r="U53" s="29"/>
      <c r="V53" s="29"/>
      <c r="W53" s="29"/>
      <c r="X53" s="29"/>
      <c r="Y53" s="29"/>
      <c r="Z53" s="29"/>
      <c r="AA53" s="29"/>
      <c r="AB53" s="29"/>
      <c r="AD53" s="29"/>
      <c r="AE53" s="29"/>
      <c r="AF53" s="29"/>
      <c r="AG53" s="29"/>
      <c r="AH53" s="29"/>
      <c r="AI53" s="29"/>
      <c r="AJ53" s="29"/>
      <c r="AK53" s="29"/>
      <c r="AL53" s="29"/>
    </row>
    <row r="54" spans="2:38" ht="14.65" customHeight="1">
      <c r="B54" s="30" t="s">
        <v>983</v>
      </c>
      <c r="E54" s="29">
        <v>0</v>
      </c>
      <c r="F54" s="29">
        <v>0</v>
      </c>
      <c r="G54" s="29">
        <v>0</v>
      </c>
      <c r="H54" s="29">
        <v>29.507999999999999</v>
      </c>
      <c r="I54" s="29">
        <v>29.507999999999999</v>
      </c>
      <c r="J54" s="29">
        <v>29.507999999999999</v>
      </c>
      <c r="K54" s="29">
        <v>29.507999999999999</v>
      </c>
      <c r="L54" s="29">
        <v>-13.965</v>
      </c>
      <c r="M54" s="29">
        <v>-13.956</v>
      </c>
      <c r="N54" s="29">
        <v>-13.956</v>
      </c>
      <c r="O54" s="29"/>
      <c r="P54" s="29">
        <f>H54</f>
        <v>29.507999999999999</v>
      </c>
      <c r="Q54" s="29">
        <f t="shared" si="37"/>
        <v>29.507999999999999</v>
      </c>
      <c r="R54" s="29">
        <f t="shared" si="38"/>
        <v>-13.956</v>
      </c>
      <c r="S54" s="29"/>
      <c r="T54" s="29"/>
      <c r="U54" s="29"/>
      <c r="V54" s="29"/>
      <c r="W54" s="29"/>
      <c r="X54" s="29"/>
      <c r="Y54" s="29"/>
      <c r="Z54" s="29"/>
      <c r="AA54" s="29"/>
      <c r="AB54" s="29"/>
      <c r="AD54" s="29"/>
      <c r="AE54" s="29"/>
      <c r="AF54" s="29"/>
      <c r="AG54" s="29"/>
      <c r="AH54" s="29"/>
      <c r="AI54" s="29"/>
      <c r="AJ54" s="29"/>
      <c r="AK54" s="29"/>
      <c r="AL54" s="29"/>
    </row>
    <row r="55" spans="2:38" ht="14.65" customHeight="1">
      <c r="B55" s="30" t="s">
        <v>1000</v>
      </c>
      <c r="E55" s="29">
        <v>0</v>
      </c>
      <c r="F55" s="29">
        <v>0</v>
      </c>
      <c r="G55" s="29">
        <v>0</v>
      </c>
      <c r="H55" s="29">
        <v>0</v>
      </c>
      <c r="I55" s="29">
        <v>0</v>
      </c>
      <c r="J55" s="29">
        <v>0</v>
      </c>
      <c r="K55" s="29">
        <v>0</v>
      </c>
      <c r="L55" s="29">
        <v>0</v>
      </c>
      <c r="M55" s="29">
        <v>0</v>
      </c>
      <c r="N55" s="29">
        <v>0</v>
      </c>
      <c r="O55" s="29"/>
      <c r="P55" s="29">
        <f>H55</f>
        <v>0</v>
      </c>
      <c r="Q55" s="29">
        <f t="shared" si="37"/>
        <v>0</v>
      </c>
      <c r="R55" s="29">
        <f t="shared" si="38"/>
        <v>0</v>
      </c>
      <c r="S55" s="29"/>
      <c r="T55" s="29"/>
      <c r="U55" s="29"/>
      <c r="V55" s="29"/>
      <c r="W55" s="29"/>
      <c r="X55" s="29"/>
      <c r="Y55" s="29"/>
      <c r="Z55" s="29"/>
      <c r="AA55" s="29"/>
      <c r="AB55" s="29"/>
      <c r="AD55" s="29"/>
      <c r="AE55" s="29"/>
      <c r="AF55" s="29"/>
      <c r="AG55" s="29"/>
      <c r="AH55" s="29"/>
      <c r="AI55" s="29"/>
      <c r="AJ55" s="29"/>
      <c r="AK55" s="29"/>
      <c r="AL55" s="29"/>
    </row>
    <row r="56" spans="2:38" ht="14.65" customHeight="1">
      <c r="B56" s="31" t="s">
        <v>984</v>
      </c>
      <c r="C56" s="32"/>
      <c r="D56" s="32"/>
      <c r="E56" s="126">
        <v>0</v>
      </c>
      <c r="F56" s="126">
        <v>0</v>
      </c>
      <c r="G56" s="126">
        <v>0</v>
      </c>
      <c r="H56" s="126">
        <v>0</v>
      </c>
      <c r="I56" s="126">
        <v>-10.648</v>
      </c>
      <c r="J56" s="126">
        <v>-1.623</v>
      </c>
      <c r="K56" s="126">
        <v>10.468999999999999</v>
      </c>
      <c r="L56" s="126">
        <v>0</v>
      </c>
      <c r="M56" s="126">
        <v>-16.645</v>
      </c>
      <c r="N56" s="126">
        <v>-28.210999999999999</v>
      </c>
      <c r="O56" s="29"/>
      <c r="P56" s="126">
        <f>H56</f>
        <v>0</v>
      </c>
      <c r="Q56" s="126">
        <f t="shared" si="37"/>
        <v>10.468999999999999</v>
      </c>
      <c r="R56" s="126">
        <f t="shared" si="38"/>
        <v>-28.210999999999999</v>
      </c>
      <c r="S56" s="29"/>
      <c r="T56" s="29"/>
      <c r="U56" s="29"/>
      <c r="V56" s="29"/>
      <c r="W56" s="29"/>
      <c r="X56" s="29"/>
      <c r="Y56" s="29"/>
      <c r="Z56" s="29"/>
      <c r="AA56" s="29"/>
      <c r="AB56" s="29"/>
      <c r="AD56" s="29"/>
      <c r="AE56" s="29"/>
      <c r="AF56" s="29"/>
      <c r="AG56" s="29"/>
      <c r="AH56" s="29"/>
      <c r="AI56" s="29"/>
      <c r="AJ56" s="29"/>
      <c r="AK56" s="29"/>
      <c r="AL56" s="29"/>
    </row>
    <row r="57" spans="2:38" ht="14.65" customHeight="1">
      <c r="E57" s="51"/>
      <c r="F57" s="51"/>
      <c r="G57" s="51"/>
      <c r="H57" s="51"/>
      <c r="I57" s="51"/>
      <c r="J57" s="51"/>
      <c r="K57" s="51"/>
      <c r="L57" s="51"/>
      <c r="M57" s="51"/>
      <c r="N57" s="51"/>
    </row>
    <row r="58" spans="2:38" ht="14.65" customHeight="1">
      <c r="B58" s="11" t="s">
        <v>985</v>
      </c>
      <c r="C58" s="12"/>
      <c r="D58" s="12"/>
      <c r="E58" s="25">
        <f t="shared" ref="E58:L58" si="39">SUM(E49,E51)</f>
        <v>0</v>
      </c>
      <c r="F58" s="25">
        <f t="shared" si="39"/>
        <v>0</v>
      </c>
      <c r="G58" s="25">
        <f t="shared" si="39"/>
        <v>0</v>
      </c>
      <c r="H58" s="25">
        <f t="shared" si="39"/>
        <v>1699.797</v>
      </c>
      <c r="I58" s="25">
        <f t="shared" si="39"/>
        <v>3200.857</v>
      </c>
      <c r="J58" s="25">
        <f t="shared" si="39"/>
        <v>3084.4070000000002</v>
      </c>
      <c r="K58" s="25">
        <f t="shared" si="39"/>
        <v>3252.3620000000001</v>
      </c>
      <c r="L58" s="25">
        <f t="shared" si="39"/>
        <v>3174.5250000000001</v>
      </c>
      <c r="M58" s="25">
        <f>SUM(M49,M51)</f>
        <v>3189.7280000000001</v>
      </c>
      <c r="N58" s="25">
        <f>SUM(N49,N51)</f>
        <v>3083.1019999999999</v>
      </c>
      <c r="P58" s="25">
        <f>SUM(P49,P51)</f>
        <v>1699.797</v>
      </c>
      <c r="Q58" s="25">
        <f>SUM(Q49,Q51)</f>
        <v>3237.739</v>
      </c>
      <c r="R58" s="25">
        <f>SUM(R49,R51)</f>
        <v>3083.1019999999999</v>
      </c>
    </row>
    <row r="59" spans="2:38" ht="14.65" customHeight="1">
      <c r="E59" s="51"/>
      <c r="F59" s="51"/>
      <c r="G59" s="51"/>
      <c r="H59" s="51"/>
      <c r="I59" s="51"/>
      <c r="J59" s="51"/>
      <c r="K59" s="51"/>
      <c r="L59" s="51"/>
      <c r="M59" s="51"/>
      <c r="N59" s="51"/>
      <c r="P59" s="51"/>
      <c r="Q59" s="51"/>
      <c r="R59" s="51"/>
    </row>
    <row r="60" spans="2:38" ht="14.65" customHeight="1">
      <c r="E60" s="51"/>
      <c r="F60" s="51"/>
      <c r="G60" s="51"/>
      <c r="H60" s="51"/>
      <c r="I60" s="51"/>
      <c r="J60" s="51"/>
      <c r="K60" s="51"/>
      <c r="L60" s="51"/>
      <c r="M60" s="51"/>
      <c r="N60" s="51"/>
      <c r="P60" s="51"/>
      <c r="Q60" s="51"/>
      <c r="R60" s="51"/>
    </row>
    <row r="61" spans="2:38" ht="14.65" customHeight="1">
      <c r="B61" s="5" t="s">
        <v>996</v>
      </c>
      <c r="C61" s="6"/>
      <c r="D61" s="6"/>
      <c r="E61" s="7" t="str">
        <f t="shared" ref="E61:G61" si="40">MONTH(E$6)/3&amp;"Q"&amp;E$7</f>
        <v>1Q2023</v>
      </c>
      <c r="F61" s="7" t="str">
        <f t="shared" si="40"/>
        <v>2Q2023</v>
      </c>
      <c r="G61" s="7" t="str">
        <f t="shared" si="40"/>
        <v>3Q2023</v>
      </c>
      <c r="H61" s="7" t="str">
        <f t="shared" ref="H61:N61" si="41">MONTH(H$6)/3&amp;"Q"&amp;H$7</f>
        <v>4Q2023</v>
      </c>
      <c r="I61" s="7" t="str">
        <f t="shared" si="41"/>
        <v>1Q2024</v>
      </c>
      <c r="J61" s="7" t="str">
        <f t="shared" si="41"/>
        <v>2Q2024</v>
      </c>
      <c r="K61" s="7" t="str">
        <f t="shared" si="41"/>
        <v>3Q2024</v>
      </c>
      <c r="L61" s="7" t="str">
        <f t="shared" si="41"/>
        <v>4Q2024</v>
      </c>
      <c r="M61" s="7" t="str">
        <f t="shared" si="41"/>
        <v>1Q2025</v>
      </c>
      <c r="N61" s="7" t="str">
        <f t="shared" si="41"/>
        <v>2Q2025</v>
      </c>
      <c r="P61" s="6">
        <f>P8</f>
        <v>2023</v>
      </c>
      <c r="Q61" s="6">
        <f>P61+1</f>
        <v>2024</v>
      </c>
      <c r="R61" s="6">
        <f>Q61+1</f>
        <v>2025</v>
      </c>
      <c r="T61" s="249"/>
    </row>
    <row r="62" spans="2:38" ht="14.65" customHeight="1">
      <c r="B62" s="50" t="s">
        <v>989</v>
      </c>
      <c r="C62" s="48"/>
      <c r="D62" s="48"/>
      <c r="E62" s="226">
        <v>0</v>
      </c>
      <c r="F62" s="226">
        <v>4.6230000000000002</v>
      </c>
      <c r="G62" s="226">
        <v>24.523999999999997</v>
      </c>
      <c r="H62" s="226">
        <v>42.395000000000003</v>
      </c>
      <c r="I62" s="122">
        <v>71.772999999999996</v>
      </c>
      <c r="J62" s="122">
        <v>126.995</v>
      </c>
      <c r="K62" s="122">
        <v>156.749</v>
      </c>
      <c r="L62" s="122">
        <v>195.46399999999994</v>
      </c>
      <c r="M62" s="122">
        <v>156.089</v>
      </c>
      <c r="N62" s="122">
        <v>151.637</v>
      </c>
      <c r="P62" s="122">
        <f t="shared" ref="P62:R79" si="42">SUMIF($7:$7,P$9,62:62)</f>
        <v>71.542000000000002</v>
      </c>
      <c r="Q62" s="122">
        <f t="shared" si="42"/>
        <v>550.98099999999999</v>
      </c>
      <c r="R62" s="122">
        <f t="shared" si="42"/>
        <v>307.726</v>
      </c>
    </row>
    <row r="63" spans="2:38" ht="14.65" customHeight="1">
      <c r="B63" s="50" t="s">
        <v>228</v>
      </c>
      <c r="C63" s="48"/>
      <c r="D63" s="48"/>
      <c r="E63" s="226">
        <v>0</v>
      </c>
      <c r="F63" s="226">
        <v>-1.62</v>
      </c>
      <c r="G63" s="226">
        <v>-8.3049999999999997</v>
      </c>
      <c r="H63" s="226">
        <v>-10.695999999999998</v>
      </c>
      <c r="I63" s="226">
        <v>-14.247999999999999</v>
      </c>
      <c r="J63" s="226">
        <v>-20.889000000000003</v>
      </c>
      <c r="K63" s="226">
        <v>-46.554999999999993</v>
      </c>
      <c r="L63" s="226">
        <v>-138.68700000000001</v>
      </c>
      <c r="M63" s="226">
        <v>-58.844000000000001</v>
      </c>
      <c r="N63" s="226">
        <v>-49.612000000000002</v>
      </c>
      <c r="P63" s="122">
        <f t="shared" si="42"/>
        <v>-20.620999999999999</v>
      </c>
      <c r="Q63" s="122">
        <f t="shared" si="42"/>
        <v>-220.37900000000002</v>
      </c>
      <c r="R63" s="122">
        <f t="shared" si="42"/>
        <v>-108.456</v>
      </c>
      <c r="T63" s="44"/>
    </row>
    <row r="64" spans="2:38" ht="14.65" customHeight="1">
      <c r="B64" s="36" t="s">
        <v>230</v>
      </c>
      <c r="C64" s="37"/>
      <c r="D64" s="37"/>
      <c r="E64" s="38">
        <f>SUM(E62:E63)</f>
        <v>0</v>
      </c>
      <c r="F64" s="38">
        <f t="shared" ref="F64:L64" si="43">SUM(F62:F63)</f>
        <v>3.0030000000000001</v>
      </c>
      <c r="G64" s="38">
        <f t="shared" si="43"/>
        <v>16.218999999999998</v>
      </c>
      <c r="H64" s="38">
        <f t="shared" si="43"/>
        <v>31.699000000000005</v>
      </c>
      <c r="I64" s="38">
        <f t="shared" si="43"/>
        <v>57.524999999999999</v>
      </c>
      <c r="J64" s="38">
        <f t="shared" si="43"/>
        <v>106.10599999999999</v>
      </c>
      <c r="K64" s="38">
        <f t="shared" si="43"/>
        <v>110.194</v>
      </c>
      <c r="L64" s="38">
        <f t="shared" si="43"/>
        <v>56.77699999999993</v>
      </c>
      <c r="M64" s="38">
        <f>SUM(M62:M63)</f>
        <v>97.245000000000005</v>
      </c>
      <c r="N64" s="38">
        <f>SUM(N62:N63)</f>
        <v>102.02500000000001</v>
      </c>
      <c r="P64" s="38">
        <f t="shared" si="42"/>
        <v>50.921000000000006</v>
      </c>
      <c r="Q64" s="38">
        <f t="shared" si="42"/>
        <v>330.60199999999992</v>
      </c>
      <c r="R64" s="38">
        <f t="shared" si="42"/>
        <v>199.27</v>
      </c>
    </row>
    <row r="65" spans="2:38" ht="14.65" customHeight="1">
      <c r="B65" s="50" t="s">
        <v>760</v>
      </c>
      <c r="C65" s="48"/>
      <c r="D65" s="48"/>
      <c r="E65" s="226">
        <f>SUM(E66:E67)</f>
        <v>0</v>
      </c>
      <c r="F65" s="226">
        <f t="shared" ref="F65:L65" si="44">SUM(F66:F67)</f>
        <v>-3.1880000000000002</v>
      </c>
      <c r="G65" s="226">
        <f t="shared" si="44"/>
        <v>-6.4849999999999994</v>
      </c>
      <c r="H65" s="226">
        <f t="shared" si="44"/>
        <v>-9.8539999999999992</v>
      </c>
      <c r="I65" s="226">
        <f t="shared" si="44"/>
        <v>-17.135999999999999</v>
      </c>
      <c r="J65" s="226">
        <f t="shared" si="44"/>
        <v>-19.18</v>
      </c>
      <c r="K65" s="226">
        <f t="shared" si="44"/>
        <v>-18.285000000000004</v>
      </c>
      <c r="L65" s="226">
        <f t="shared" si="44"/>
        <v>-20.933999999999997</v>
      </c>
      <c r="M65" s="226">
        <f>SUM(M66:M67)</f>
        <v>-19.240000000000002</v>
      </c>
      <c r="N65" s="226">
        <f>SUM(N66:N67)</f>
        <v>-19.791000000000004</v>
      </c>
      <c r="P65" s="122">
        <f t="shared" si="42"/>
        <v>-19.527000000000001</v>
      </c>
      <c r="Q65" s="122">
        <f t="shared" si="42"/>
        <v>-75.534999999999997</v>
      </c>
      <c r="R65" s="122">
        <f t="shared" si="42"/>
        <v>-39.031000000000006</v>
      </c>
    </row>
    <row r="66" spans="2:38" ht="14.65" customHeight="1">
      <c r="B66" s="30" t="s">
        <v>231</v>
      </c>
      <c r="E66" s="46">
        <v>0</v>
      </c>
      <c r="F66" s="46">
        <v>0</v>
      </c>
      <c r="G66" s="46">
        <v>-2.6149999999999998</v>
      </c>
      <c r="H66" s="41">
        <v>-5.8049999999999997</v>
      </c>
      <c r="I66" s="29">
        <v>-10.266999999999999</v>
      </c>
      <c r="J66" s="29">
        <v>-10.728000000000002</v>
      </c>
      <c r="K66" s="29">
        <v>-9.7140000000000022</v>
      </c>
      <c r="L66" s="29">
        <v>-12.337999999999997</v>
      </c>
      <c r="M66" s="29">
        <v>-9.9990000000000006</v>
      </c>
      <c r="N66" s="29">
        <v>-10.822000000000001</v>
      </c>
      <c r="O66" s="29"/>
      <c r="P66" s="29">
        <f t="shared" si="42"/>
        <v>-8.42</v>
      </c>
      <c r="Q66" s="29">
        <f t="shared" si="42"/>
        <v>-43.046999999999997</v>
      </c>
      <c r="R66" s="29">
        <f t="shared" si="42"/>
        <v>-20.821000000000002</v>
      </c>
      <c r="S66" s="29"/>
      <c r="T66" s="29"/>
      <c r="U66" s="29"/>
      <c r="V66" s="29"/>
      <c r="W66" s="29"/>
      <c r="X66" s="29"/>
      <c r="Y66" s="29"/>
      <c r="Z66" s="29"/>
      <c r="AA66" s="29"/>
      <c r="AB66" s="29"/>
      <c r="AD66" s="29"/>
      <c r="AE66" s="29"/>
      <c r="AF66" s="29"/>
      <c r="AG66" s="29"/>
      <c r="AH66" s="29"/>
      <c r="AI66" s="29"/>
      <c r="AJ66" s="29"/>
      <c r="AK66" s="29"/>
      <c r="AL66" s="29"/>
    </row>
    <row r="67" spans="2:38" ht="14.65" customHeight="1">
      <c r="B67" s="30" t="s">
        <v>232</v>
      </c>
      <c r="E67" s="29">
        <v>0</v>
      </c>
      <c r="F67" s="29">
        <v>-3.1880000000000002</v>
      </c>
      <c r="G67" s="29">
        <v>-3.8699999999999997</v>
      </c>
      <c r="H67" s="41">
        <v>-4.0489999999999995</v>
      </c>
      <c r="I67" s="41">
        <v>-6.8689999999999998</v>
      </c>
      <c r="J67" s="41">
        <v>-8.452</v>
      </c>
      <c r="K67" s="41">
        <v>-8.5709999999999997</v>
      </c>
      <c r="L67" s="41">
        <v>-8.5960000000000001</v>
      </c>
      <c r="M67" s="41">
        <v>-9.2409999999999997</v>
      </c>
      <c r="N67" s="41">
        <v>-8.9690000000000012</v>
      </c>
      <c r="O67" s="29"/>
      <c r="P67" s="29">
        <f t="shared" si="42"/>
        <v>-11.106999999999999</v>
      </c>
      <c r="Q67" s="29">
        <f t="shared" si="42"/>
        <v>-32.488</v>
      </c>
      <c r="R67" s="29">
        <f t="shared" si="42"/>
        <v>-18.21</v>
      </c>
      <c r="S67" s="29"/>
      <c r="T67" s="29"/>
      <c r="U67" s="29"/>
      <c r="V67" s="29"/>
      <c r="W67" s="29"/>
      <c r="X67" s="29"/>
      <c r="Y67" s="29"/>
      <c r="Z67" s="29"/>
      <c r="AA67" s="29"/>
      <c r="AB67" s="29"/>
      <c r="AD67" s="29"/>
      <c r="AE67" s="29"/>
      <c r="AF67" s="29"/>
      <c r="AG67" s="29"/>
      <c r="AH67" s="29"/>
      <c r="AI67" s="29"/>
      <c r="AJ67" s="29"/>
      <c r="AK67" s="29"/>
      <c r="AL67" s="29"/>
    </row>
    <row r="68" spans="2:38" ht="14.65" customHeight="1">
      <c r="B68" s="50" t="s">
        <v>761</v>
      </c>
      <c r="C68" s="48"/>
      <c r="D68" s="48"/>
      <c r="E68" s="226">
        <v>-0.65600000000000003</v>
      </c>
      <c r="F68" s="122">
        <v>0.55700000000000005</v>
      </c>
      <c r="G68" s="122">
        <v>-6.1000000000000026E-2</v>
      </c>
      <c r="H68" s="122">
        <v>-2.6259999999999999</v>
      </c>
      <c r="I68" s="226">
        <v>0.627</v>
      </c>
      <c r="J68" s="226">
        <v>-2.0549999999999997</v>
      </c>
      <c r="K68" s="226">
        <v>-2.3930000000000007</v>
      </c>
      <c r="L68" s="226">
        <v>-2.9439999999999995</v>
      </c>
      <c r="M68" s="226">
        <f>-6.709-N68</f>
        <v>-3.2279999999999998</v>
      </c>
      <c r="N68" s="226">
        <v>-3.4809999999999999</v>
      </c>
      <c r="P68" s="122">
        <f t="shared" si="42"/>
        <v>-2.786</v>
      </c>
      <c r="Q68" s="122">
        <f t="shared" si="42"/>
        <v>-6.7650000000000006</v>
      </c>
      <c r="R68" s="122">
        <f t="shared" si="42"/>
        <v>-6.7089999999999996</v>
      </c>
    </row>
    <row r="69" spans="2:38" ht="14.65" customHeight="1">
      <c r="B69" s="50" t="s">
        <v>1002</v>
      </c>
      <c r="C69" s="48"/>
      <c r="D69" s="48"/>
      <c r="E69" s="226">
        <v>0</v>
      </c>
      <c r="F69" s="226">
        <v>0</v>
      </c>
      <c r="G69" s="226">
        <v>0</v>
      </c>
      <c r="H69" s="226">
        <v>29</v>
      </c>
      <c r="I69" s="226">
        <v>8.2000000000000003E-2</v>
      </c>
      <c r="J69" s="226">
        <v>0.95200000000000007</v>
      </c>
      <c r="K69" s="226">
        <v>-0.7410000000000001</v>
      </c>
      <c r="L69" s="226">
        <v>-1.1419999999999999</v>
      </c>
      <c r="M69" s="226">
        <v>-0.89800000000000002</v>
      </c>
      <c r="N69" s="226">
        <v>0.94100000000000006</v>
      </c>
      <c r="P69" s="122">
        <f t="shared" si="42"/>
        <v>29</v>
      </c>
      <c r="Q69" s="122">
        <f t="shared" si="42"/>
        <v>-0.84899999999999998</v>
      </c>
      <c r="R69" s="122">
        <f t="shared" si="42"/>
        <v>4.3000000000000038E-2</v>
      </c>
    </row>
    <row r="70" spans="2:38" ht="14.65" customHeight="1">
      <c r="B70" s="50" t="s">
        <v>1003</v>
      </c>
      <c r="C70" s="48"/>
      <c r="D70" s="48"/>
      <c r="E70" s="122">
        <v>0</v>
      </c>
      <c r="F70" s="122">
        <v>0</v>
      </c>
      <c r="G70" s="122">
        <v>0</v>
      </c>
      <c r="H70" s="122">
        <v>0</v>
      </c>
      <c r="I70" s="122">
        <v>0</v>
      </c>
      <c r="J70" s="122">
        <v>0</v>
      </c>
      <c r="K70" s="122">
        <v>0</v>
      </c>
      <c r="L70" s="122">
        <v>0</v>
      </c>
      <c r="M70" s="122">
        <v>0</v>
      </c>
      <c r="N70" s="122">
        <v>0</v>
      </c>
      <c r="P70" s="122">
        <f t="shared" si="42"/>
        <v>0</v>
      </c>
      <c r="Q70" s="122">
        <f t="shared" si="42"/>
        <v>0</v>
      </c>
      <c r="R70" s="122">
        <f t="shared" si="42"/>
        <v>0</v>
      </c>
    </row>
    <row r="71" spans="2:38" ht="14.65" customHeight="1">
      <c r="B71" s="36" t="s">
        <v>235</v>
      </c>
      <c r="C71" s="37"/>
      <c r="D71" s="37"/>
      <c r="E71" s="38">
        <f t="shared" ref="E71:L71" si="45">SUM(E64,E65,E68:E70)</f>
        <v>-0.65600000000000003</v>
      </c>
      <c r="F71" s="38">
        <f t="shared" si="45"/>
        <v>0.372</v>
      </c>
      <c r="G71" s="38">
        <f t="shared" si="45"/>
        <v>9.6729999999999983</v>
      </c>
      <c r="H71" s="38">
        <f t="shared" si="45"/>
        <v>48.219000000000008</v>
      </c>
      <c r="I71" s="38">
        <f t="shared" si="45"/>
        <v>41.097999999999999</v>
      </c>
      <c r="J71" s="38">
        <f t="shared" si="45"/>
        <v>85.822999999999979</v>
      </c>
      <c r="K71" s="38">
        <f t="shared" si="45"/>
        <v>88.774999999999991</v>
      </c>
      <c r="L71" s="38">
        <f t="shared" si="45"/>
        <v>31.75699999999993</v>
      </c>
      <c r="M71" s="38">
        <f>SUM(M64,M65,M68:M70)</f>
        <v>73.879000000000005</v>
      </c>
      <c r="N71" s="38">
        <f>SUM(N64,N65,N68:N70)</f>
        <v>79.694000000000017</v>
      </c>
      <c r="P71" s="38">
        <f t="shared" si="42"/>
        <v>57.608000000000004</v>
      </c>
      <c r="Q71" s="38">
        <f t="shared" si="42"/>
        <v>247.45299999999989</v>
      </c>
      <c r="R71" s="38">
        <f t="shared" si="42"/>
        <v>153.57300000000004</v>
      </c>
    </row>
    <row r="72" spans="2:38" ht="14.65" customHeight="1">
      <c r="B72" s="50" t="s">
        <v>236</v>
      </c>
      <c r="C72" s="48"/>
      <c r="D72" s="48"/>
      <c r="E72" s="226">
        <v>0</v>
      </c>
      <c r="F72" s="226">
        <v>0</v>
      </c>
      <c r="G72" s="226">
        <v>0</v>
      </c>
      <c r="H72" s="226">
        <v>-4.4859999999999998</v>
      </c>
      <c r="I72" s="226">
        <v>-26.92</v>
      </c>
      <c r="J72" s="226">
        <v>-31.350999999999999</v>
      </c>
      <c r="K72" s="226">
        <v>-31.590000000000003</v>
      </c>
      <c r="L72" s="226">
        <v>-31.468</v>
      </c>
      <c r="M72" s="226">
        <v>-31.492999999999999</v>
      </c>
      <c r="N72" s="226">
        <v>-31.5</v>
      </c>
      <c r="P72" s="122">
        <f t="shared" si="42"/>
        <v>-4.4859999999999998</v>
      </c>
      <c r="Q72" s="122">
        <f t="shared" si="42"/>
        <v>-121.32900000000001</v>
      </c>
      <c r="R72" s="122">
        <f t="shared" si="42"/>
        <v>-62.992999999999995</v>
      </c>
    </row>
    <row r="73" spans="2:38" ht="14.65" customHeight="1">
      <c r="B73" s="36" t="s">
        <v>990</v>
      </c>
      <c r="C73" s="37"/>
      <c r="D73" s="37"/>
      <c r="E73" s="38">
        <f t="shared" ref="E73:G73" si="46">SUM(E71:E72)</f>
        <v>-0.65600000000000003</v>
      </c>
      <c r="F73" s="38">
        <f t="shared" si="46"/>
        <v>0.372</v>
      </c>
      <c r="G73" s="38">
        <f t="shared" si="46"/>
        <v>9.6729999999999983</v>
      </c>
      <c r="H73" s="38">
        <f>SUM(H71:H72)</f>
        <v>43.733000000000011</v>
      </c>
      <c r="I73" s="38">
        <f t="shared" ref="I73:L73" si="47">SUM(I71:I72)</f>
        <v>14.177999999999997</v>
      </c>
      <c r="J73" s="38">
        <f t="shared" si="47"/>
        <v>54.47199999999998</v>
      </c>
      <c r="K73" s="38">
        <f t="shared" si="47"/>
        <v>57.184999999999988</v>
      </c>
      <c r="L73" s="38">
        <f t="shared" si="47"/>
        <v>0.28899999999993042</v>
      </c>
      <c r="M73" s="38">
        <f>SUM(M71:M72)</f>
        <v>42.38600000000001</v>
      </c>
      <c r="N73" s="38">
        <f>SUM(N71:N72)</f>
        <v>48.194000000000017</v>
      </c>
      <c r="P73" s="225">
        <f t="shared" si="42"/>
        <v>53.122000000000007</v>
      </c>
      <c r="Q73" s="38">
        <f t="shared" si="42"/>
        <v>126.1239999999999</v>
      </c>
      <c r="R73" s="38">
        <f t="shared" si="42"/>
        <v>90.580000000000027</v>
      </c>
    </row>
    <row r="74" spans="2:38" ht="14.65" customHeight="1">
      <c r="B74" s="50" t="s">
        <v>238</v>
      </c>
      <c r="C74" s="48"/>
      <c r="D74" s="48"/>
      <c r="E74" s="122">
        <f t="shared" ref="E74" si="48">SUM(E75:E76)</f>
        <v>-8.0000000000000002E-3</v>
      </c>
      <c r="F74" s="122">
        <f t="shared" ref="F74" si="49">SUM(F75:F76)</f>
        <v>-1.2E-2</v>
      </c>
      <c r="G74" s="122">
        <f t="shared" ref="G74" si="50">SUM(G75:G76)</f>
        <v>6.0000000000000019E-3</v>
      </c>
      <c r="H74" s="122">
        <f t="shared" ref="H74" si="51">SUM(H75:H76)</f>
        <v>-4.1920000000000002</v>
      </c>
      <c r="I74" s="122">
        <f t="shared" ref="I74:L74" si="52">SUM(I75:I76)</f>
        <v>-19.115000000000002</v>
      </c>
      <c r="J74" s="122">
        <f t="shared" si="52"/>
        <v>-42.757999999999996</v>
      </c>
      <c r="K74" s="122">
        <f t="shared" si="52"/>
        <v>-39.177000000000007</v>
      </c>
      <c r="L74" s="122">
        <f t="shared" si="52"/>
        <v>-46.21200000000001</v>
      </c>
      <c r="M74" s="122">
        <f>SUM(M75:M76)</f>
        <v>-51.237000000000002</v>
      </c>
      <c r="N74" s="122">
        <f>SUM(N75:N76)</f>
        <v>-52.245999999999995</v>
      </c>
      <c r="P74" s="122">
        <f t="shared" si="42"/>
        <v>-4.2060000000000004</v>
      </c>
      <c r="Q74" s="226">
        <f t="shared" si="42"/>
        <v>-147.26200000000003</v>
      </c>
      <c r="R74" s="226">
        <f t="shared" si="42"/>
        <v>-103.483</v>
      </c>
    </row>
    <row r="75" spans="2:38" ht="14.65" customHeight="1">
      <c r="B75" s="30" t="s">
        <v>994</v>
      </c>
      <c r="E75" s="41">
        <v>0</v>
      </c>
      <c r="F75" s="41">
        <v>0</v>
      </c>
      <c r="G75" s="41">
        <v>1.7000000000000001E-2</v>
      </c>
      <c r="H75" s="41">
        <v>-0.82400000000000007</v>
      </c>
      <c r="I75" s="41">
        <v>4.758</v>
      </c>
      <c r="J75" s="41">
        <v>4.431</v>
      </c>
      <c r="K75" s="41">
        <v>5.6460000000000008</v>
      </c>
      <c r="L75" s="41">
        <v>7.3130000000000006</v>
      </c>
      <c r="M75" s="41">
        <v>7.7039999999999997</v>
      </c>
      <c r="N75" s="41">
        <v>6.8310000000000004</v>
      </c>
      <c r="O75" s="29"/>
      <c r="P75" s="41">
        <f t="shared" si="42"/>
        <v>-0.80700000000000005</v>
      </c>
      <c r="Q75" s="29">
        <f t="shared" si="42"/>
        <v>22.148000000000003</v>
      </c>
      <c r="R75" s="29">
        <f t="shared" si="42"/>
        <v>14.535</v>
      </c>
      <c r="S75" s="29"/>
      <c r="T75" s="29"/>
      <c r="U75" s="29"/>
      <c r="V75" s="29"/>
      <c r="W75" s="29"/>
      <c r="X75" s="29"/>
      <c r="Y75" s="29"/>
      <c r="Z75" s="29"/>
      <c r="AA75" s="29"/>
      <c r="AB75" s="29"/>
      <c r="AD75" s="29"/>
      <c r="AE75" s="29"/>
      <c r="AF75" s="29"/>
      <c r="AG75" s="29"/>
      <c r="AH75" s="29"/>
      <c r="AI75" s="29"/>
      <c r="AJ75" s="29"/>
      <c r="AK75" s="29"/>
      <c r="AL75" s="29"/>
    </row>
    <row r="76" spans="2:38" ht="14.65" customHeight="1">
      <c r="B76" s="30" t="s">
        <v>995</v>
      </c>
      <c r="E76" s="41">
        <v>-8.0000000000000002E-3</v>
      </c>
      <c r="F76" s="41">
        <v>-1.2E-2</v>
      </c>
      <c r="G76" s="41">
        <v>-1.0999999999999999E-2</v>
      </c>
      <c r="H76" s="41">
        <v>-3.3679999999999999</v>
      </c>
      <c r="I76" s="41">
        <v>-23.873000000000001</v>
      </c>
      <c r="J76" s="41">
        <v>-47.188999999999993</v>
      </c>
      <c r="K76" s="41">
        <v>-44.823000000000008</v>
      </c>
      <c r="L76" s="41">
        <v>-53.525000000000013</v>
      </c>
      <c r="M76" s="41">
        <v>-58.941000000000003</v>
      </c>
      <c r="N76" s="41">
        <v>-59.076999999999998</v>
      </c>
      <c r="O76" s="29"/>
      <c r="P76" s="41">
        <f t="shared" si="42"/>
        <v>-3.399</v>
      </c>
      <c r="Q76" s="29">
        <f t="shared" si="42"/>
        <v>-169.41000000000003</v>
      </c>
      <c r="R76" s="29">
        <f t="shared" si="42"/>
        <v>-118.018</v>
      </c>
      <c r="S76" s="29"/>
      <c r="T76" s="29"/>
      <c r="U76" s="29"/>
      <c r="V76" s="29"/>
      <c r="W76" s="29"/>
      <c r="X76" s="29"/>
      <c r="Y76" s="29"/>
      <c r="Z76" s="29"/>
      <c r="AA76" s="29"/>
      <c r="AB76" s="29"/>
      <c r="AD76" s="29"/>
      <c r="AE76" s="29"/>
      <c r="AF76" s="29"/>
      <c r="AG76" s="29"/>
      <c r="AH76" s="29"/>
      <c r="AI76" s="29"/>
      <c r="AJ76" s="29"/>
      <c r="AK76" s="29"/>
      <c r="AL76" s="29"/>
    </row>
    <row r="77" spans="2:38" ht="14.65" customHeight="1">
      <c r="B77" s="36" t="s">
        <v>991</v>
      </c>
      <c r="C77" s="37"/>
      <c r="D77" s="37"/>
      <c r="E77" s="225">
        <f t="shared" ref="E77:G77" si="53">SUM(E73,E74)</f>
        <v>-0.66400000000000003</v>
      </c>
      <c r="F77" s="225">
        <f t="shared" si="53"/>
        <v>0.36</v>
      </c>
      <c r="G77" s="225">
        <f t="shared" si="53"/>
        <v>9.6789999999999985</v>
      </c>
      <c r="H77" s="38">
        <f>SUM(H73,H74)</f>
        <v>39.541000000000011</v>
      </c>
      <c r="I77" s="225">
        <f t="shared" ref="I77:L77" si="54">SUM(I73,I74)</f>
        <v>-4.9370000000000047</v>
      </c>
      <c r="J77" s="225">
        <f t="shared" si="54"/>
        <v>11.713999999999984</v>
      </c>
      <c r="K77" s="38">
        <f t="shared" si="54"/>
        <v>18.007999999999981</v>
      </c>
      <c r="L77" s="38">
        <f t="shared" si="54"/>
        <v>-45.92300000000008</v>
      </c>
      <c r="M77" s="38">
        <f>SUM(M73,M74)</f>
        <v>-8.850999999999992</v>
      </c>
      <c r="N77" s="38">
        <f>SUM(N73,N74)</f>
        <v>-4.0519999999999783</v>
      </c>
      <c r="P77" s="38">
        <f t="shared" si="42"/>
        <v>48.916000000000011</v>
      </c>
      <c r="Q77" s="38">
        <f t="shared" si="42"/>
        <v>-21.138000000000119</v>
      </c>
      <c r="R77" s="38">
        <f t="shared" si="42"/>
        <v>-12.90299999999997</v>
      </c>
    </row>
    <row r="78" spans="2:38" ht="14.65" customHeight="1">
      <c r="B78" s="50" t="s">
        <v>992</v>
      </c>
      <c r="C78" s="48"/>
      <c r="D78" s="48"/>
      <c r="E78" s="226">
        <v>-2.226</v>
      </c>
      <c r="F78" s="226">
        <v>-1.5369999999999999</v>
      </c>
      <c r="G78" s="226">
        <v>-1.3390000000000004</v>
      </c>
      <c r="H78" s="226">
        <v>-3.2270000000000003</v>
      </c>
      <c r="I78" s="226">
        <v>-5.7110000000000003</v>
      </c>
      <c r="J78" s="226">
        <v>-2.6890000000000001</v>
      </c>
      <c r="K78" s="226">
        <v>-5.9160000000000004</v>
      </c>
      <c r="L78" s="226">
        <v>-8.0059999999999985</v>
      </c>
      <c r="M78" s="226">
        <f>-15.308-N78</f>
        <v>-7.7949999999999999</v>
      </c>
      <c r="N78" s="226">
        <v>-7.5129999999999999</v>
      </c>
      <c r="P78" s="122">
        <f t="shared" si="42"/>
        <v>-8.3290000000000006</v>
      </c>
      <c r="Q78" s="122">
        <f t="shared" si="42"/>
        <v>-22.321999999999999</v>
      </c>
      <c r="R78" s="122">
        <f t="shared" si="42"/>
        <v>-15.308</v>
      </c>
    </row>
    <row r="79" spans="2:38" ht="14.65" customHeight="1">
      <c r="B79" s="36" t="s">
        <v>993</v>
      </c>
      <c r="C79" s="37"/>
      <c r="D79" s="37"/>
      <c r="E79" s="225">
        <f t="shared" ref="E79:G79" si="55">SUM(E77:E78)</f>
        <v>-2.89</v>
      </c>
      <c r="F79" s="225">
        <f t="shared" si="55"/>
        <v>-1.177</v>
      </c>
      <c r="G79" s="225">
        <f t="shared" si="55"/>
        <v>8.3399999999999981</v>
      </c>
      <c r="H79" s="38">
        <f>SUM(H77:H78)</f>
        <v>36.314000000000007</v>
      </c>
      <c r="I79" s="225">
        <f t="shared" ref="I79:L79" si="56">SUM(I77:I78)</f>
        <v>-10.648000000000005</v>
      </c>
      <c r="J79" s="225">
        <f t="shared" si="56"/>
        <v>9.0249999999999844</v>
      </c>
      <c r="K79" s="225">
        <f t="shared" si="56"/>
        <v>12.091999999999981</v>
      </c>
      <c r="L79" s="225">
        <f t="shared" si="56"/>
        <v>-53.92900000000008</v>
      </c>
      <c r="M79" s="225">
        <f>SUM(M77:M78)</f>
        <v>-16.645999999999994</v>
      </c>
      <c r="N79" s="225">
        <f>SUM(N77:N78)</f>
        <v>-11.564999999999978</v>
      </c>
      <c r="P79" s="225">
        <f t="shared" si="42"/>
        <v>40.587000000000003</v>
      </c>
      <c r="Q79" s="225">
        <f t="shared" si="42"/>
        <v>-43.460000000000122</v>
      </c>
      <c r="R79" s="225">
        <f t="shared" si="42"/>
        <v>-28.21099999999997</v>
      </c>
    </row>
    <row r="81" spans="2:2" ht="14.65" customHeight="1">
      <c r="B81" s="1"/>
    </row>
    <row r="82" spans="2:2" ht="14.65" customHeight="1">
      <c r="B82" s="1"/>
    </row>
    <row r="83" spans="2:2" ht="14.65" customHeight="1">
      <c r="B83" s="1"/>
    </row>
    <row r="85" spans="2:2" ht="14.65" customHeight="1">
      <c r="B85" s="209"/>
    </row>
    <row r="86" spans="2:2" ht="14.65" customHeight="1">
      <c r="B86" s="9"/>
    </row>
  </sheetData>
  <pageMargins left="0.7" right="0.7" top="0.75" bottom="0.75" header="0.3" footer="0.3"/>
  <ignoredErrors>
    <ignoredError sqref="P18:R18 P41:Q41" formula="1"/>
    <ignoredError sqref="I65:L65 I71:L71 E65:H65 E71:H71"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7FDE-3535-45BF-88DB-B83AD484B0EA}">
  <sheetPr codeName="Planilha3">
    <tabColor theme="1"/>
  </sheetPr>
  <dimension ref="A1:AC68"/>
  <sheetViews>
    <sheetView showGridLines="0" zoomScaleNormal="100" workbookViewId="0">
      <pane xSplit="2" topLeftCell="C1" activePane="topRight" state="frozen"/>
      <selection pane="topRight"/>
    </sheetView>
  </sheetViews>
  <sheetFormatPr defaultColWidth="11.28515625" defaultRowHeight="14.65" customHeight="1"/>
  <cols>
    <col min="1" max="1" width="2.5703125" style="1" customWidth="1"/>
    <col min="2" max="2" width="42.7109375" style="1" customWidth="1"/>
    <col min="3" max="3" width="19.28515625" style="2" customWidth="1"/>
    <col min="4" max="4" width="32.7109375" style="2" bestFit="1" customWidth="1"/>
    <col min="5" max="5" width="37.7109375" style="2" bestFit="1" customWidth="1"/>
    <col min="6" max="6" width="22.28515625" style="2" bestFit="1" customWidth="1"/>
    <col min="7" max="9" width="13.28515625" style="2" customWidth="1"/>
    <col min="10" max="10" width="17" style="2" bestFit="1" customWidth="1"/>
    <col min="11" max="11" width="14.28515625" style="2" customWidth="1"/>
    <col min="12" max="14" width="11.28515625" style="2"/>
    <col min="15" max="15" width="13.28515625" style="2" customWidth="1"/>
    <col min="16" max="16" width="15.5703125" style="2" customWidth="1"/>
    <col min="17" max="28" width="12.5703125" style="2" customWidth="1"/>
    <col min="29" max="29" width="16.7109375" style="2" customWidth="1"/>
    <col min="30" max="16384" width="11.28515625" style="1"/>
  </cols>
  <sheetData>
    <row r="1" spans="2:29" ht="14.65" customHeight="1">
      <c r="B1" s="59"/>
      <c r="C1" s="77"/>
      <c r="D1" s="77"/>
      <c r="E1" s="77"/>
      <c r="F1" s="77"/>
      <c r="G1" s="77"/>
      <c r="H1" s="77"/>
      <c r="I1" s="77"/>
      <c r="J1" s="77"/>
      <c r="K1" s="77"/>
      <c r="L1" s="77"/>
      <c r="M1" s="77"/>
      <c r="N1" s="77"/>
      <c r="O1" s="77"/>
      <c r="P1" s="77"/>
      <c r="Q1" s="77"/>
      <c r="R1" s="77"/>
      <c r="S1" s="77"/>
      <c r="T1" s="77"/>
      <c r="U1" s="77"/>
      <c r="V1" s="77"/>
      <c r="W1" s="77"/>
      <c r="X1" s="77"/>
      <c r="Y1" s="77"/>
      <c r="Z1" s="77"/>
      <c r="AA1" s="77"/>
      <c r="AB1" s="77"/>
      <c r="AC1" s="77"/>
    </row>
    <row r="2" spans="2:29" ht="14.65" customHeight="1">
      <c r="B2" s="59"/>
      <c r="C2" s="77"/>
      <c r="D2" s="77"/>
      <c r="E2" s="77"/>
      <c r="F2" s="77"/>
      <c r="G2" s="77"/>
      <c r="H2" s="77"/>
      <c r="I2" s="77"/>
      <c r="J2" s="77"/>
      <c r="K2" s="77"/>
      <c r="L2" s="77"/>
      <c r="M2" s="77"/>
      <c r="N2" s="77"/>
      <c r="O2" s="77"/>
      <c r="P2" s="77"/>
      <c r="Q2" s="77"/>
      <c r="R2" s="77"/>
      <c r="S2" s="77"/>
      <c r="T2" s="77"/>
      <c r="U2" s="77"/>
      <c r="V2" s="77"/>
      <c r="W2" s="77"/>
      <c r="X2" s="77"/>
      <c r="Y2" s="77"/>
      <c r="Z2" s="77"/>
      <c r="AA2" s="77"/>
      <c r="AB2" s="77"/>
      <c r="AC2" s="77"/>
    </row>
    <row r="3" spans="2:29" ht="14.65" customHeight="1">
      <c r="B3" s="59"/>
      <c r="C3" s="77"/>
      <c r="D3" s="77"/>
      <c r="E3" s="77"/>
      <c r="F3" s="77"/>
      <c r="G3" s="77"/>
      <c r="H3" s="77"/>
      <c r="I3" s="77"/>
      <c r="J3" s="77"/>
      <c r="K3" s="77"/>
      <c r="L3" s="77"/>
      <c r="M3" s="77"/>
      <c r="N3" s="77"/>
      <c r="O3" s="77"/>
      <c r="P3" s="77"/>
      <c r="Q3" s="77"/>
      <c r="R3" s="77"/>
      <c r="S3" s="77"/>
      <c r="T3" s="77"/>
      <c r="U3" s="77"/>
      <c r="V3" s="77"/>
      <c r="W3" s="77"/>
      <c r="X3" s="77"/>
      <c r="Y3" s="77"/>
      <c r="Z3" s="77"/>
      <c r="AA3" s="77"/>
      <c r="AB3" s="77"/>
      <c r="AC3" s="77"/>
    </row>
    <row r="4" spans="2:29" ht="14.65" customHeight="1">
      <c r="B4" s="59"/>
      <c r="C4" s="77"/>
      <c r="D4" s="77"/>
      <c r="E4" s="77"/>
      <c r="F4" s="77"/>
      <c r="G4" s="77"/>
      <c r="H4" s="77"/>
      <c r="I4" s="77"/>
      <c r="J4" s="77"/>
      <c r="K4" s="77"/>
      <c r="L4" s="77"/>
      <c r="M4" s="77"/>
      <c r="N4" s="77"/>
      <c r="O4" s="77"/>
      <c r="P4" s="77"/>
      <c r="Q4" s="77"/>
      <c r="R4" s="77"/>
      <c r="S4" s="77"/>
      <c r="T4" s="77"/>
      <c r="U4" s="77"/>
      <c r="V4" s="77"/>
      <c r="W4" s="77"/>
      <c r="X4" s="77"/>
      <c r="Y4" s="77"/>
      <c r="Z4" s="77"/>
      <c r="AA4" s="77"/>
      <c r="AB4" s="77"/>
      <c r="AC4" s="77"/>
    </row>
    <row r="5" spans="2:29" ht="14.65" customHeight="1">
      <c r="B5" s="59"/>
      <c r="C5" s="77"/>
      <c r="D5" s="77"/>
      <c r="E5" s="77"/>
      <c r="F5" s="77"/>
      <c r="G5" s="77"/>
      <c r="H5" s="77"/>
      <c r="I5" s="77"/>
      <c r="J5" s="77"/>
      <c r="K5" s="77"/>
      <c r="L5" s="77"/>
      <c r="M5" s="77"/>
      <c r="N5" s="77"/>
      <c r="O5" s="77"/>
      <c r="P5" s="77"/>
      <c r="Q5" s="77"/>
      <c r="R5" s="77"/>
      <c r="S5" s="77"/>
      <c r="T5" s="77"/>
      <c r="U5" s="77"/>
      <c r="V5" s="77"/>
      <c r="W5" s="77"/>
      <c r="X5" s="77"/>
      <c r="Y5" s="77"/>
      <c r="Z5" s="77"/>
      <c r="AA5" s="77"/>
      <c r="AB5" s="77"/>
      <c r="AC5" s="77"/>
    </row>
    <row r="6" spans="2:29" ht="14.65" customHeight="1">
      <c r="B6" s="59"/>
      <c r="C6" s="77"/>
      <c r="D6" s="77"/>
      <c r="E6" s="77"/>
      <c r="F6" s="77"/>
      <c r="G6" s="77"/>
      <c r="H6" s="77"/>
      <c r="I6" s="77"/>
      <c r="J6" s="77"/>
      <c r="K6" s="77"/>
      <c r="L6" s="77"/>
      <c r="M6" s="77"/>
      <c r="N6" s="77"/>
      <c r="O6" s="77"/>
      <c r="P6" s="77"/>
      <c r="Q6" s="77"/>
      <c r="R6" s="77"/>
      <c r="S6" s="77"/>
      <c r="T6" s="77"/>
      <c r="U6" s="77"/>
      <c r="V6" s="77"/>
      <c r="W6" s="77"/>
      <c r="X6" s="77"/>
      <c r="Y6" s="77"/>
      <c r="Z6" s="77"/>
      <c r="AA6" s="77"/>
      <c r="AB6" s="77"/>
      <c r="AC6" s="77"/>
    </row>
    <row r="7" spans="2:29" ht="14.65" customHeight="1">
      <c r="B7" s="59"/>
      <c r="C7" s="77"/>
      <c r="D7" s="77"/>
      <c r="E7" s="77"/>
      <c r="F7" s="77"/>
      <c r="G7" s="77"/>
      <c r="H7" s="77"/>
      <c r="I7" s="77"/>
      <c r="J7" s="77"/>
      <c r="K7" s="77"/>
      <c r="L7" s="77"/>
      <c r="M7" s="77"/>
      <c r="N7" s="77"/>
      <c r="O7" s="77"/>
      <c r="P7" s="77"/>
      <c r="Q7" s="77"/>
      <c r="R7" s="77"/>
      <c r="S7" s="77"/>
      <c r="T7" s="77"/>
      <c r="U7" s="77"/>
      <c r="V7" s="77"/>
      <c r="W7" s="77"/>
      <c r="X7" s="77"/>
      <c r="Y7" s="77"/>
      <c r="Z7" s="77"/>
      <c r="AA7" s="77"/>
      <c r="AB7" s="77"/>
      <c r="AC7" s="77"/>
    </row>
    <row r="8" spans="2:29" ht="14.65" customHeight="1">
      <c r="B8" s="103" t="s">
        <v>701</v>
      </c>
      <c r="C8" s="203">
        <f>Summary!$B$7</f>
        <v>45838</v>
      </c>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row>
    <row r="9" spans="2:29" ht="14.65" customHeight="1">
      <c r="B9" s="59"/>
      <c r="C9" s="77"/>
      <c r="D9" s="77"/>
      <c r="E9" s="77"/>
      <c r="F9" s="77"/>
      <c r="G9" s="77"/>
      <c r="H9" s="77"/>
      <c r="I9" s="77"/>
      <c r="J9" s="77"/>
      <c r="K9" s="77"/>
      <c r="L9" s="77"/>
      <c r="M9" s="77"/>
      <c r="N9" s="77"/>
      <c r="O9" s="77"/>
      <c r="P9" s="77"/>
      <c r="Q9" s="77"/>
      <c r="R9" s="77"/>
      <c r="S9" s="77"/>
      <c r="T9" s="77"/>
      <c r="U9" s="77"/>
      <c r="V9" s="77"/>
      <c r="W9" s="77"/>
      <c r="X9" s="77"/>
      <c r="Y9" s="77"/>
      <c r="Z9" s="77"/>
      <c r="AA9" s="77"/>
      <c r="AB9" s="77"/>
      <c r="AC9" s="77"/>
    </row>
    <row r="10" spans="2:29" ht="14.65" customHeight="1">
      <c r="B10" s="72" t="s">
        <v>17</v>
      </c>
      <c r="C10" s="247">
        <v>2791.2</v>
      </c>
      <c r="D10" s="176"/>
      <c r="E10" s="176"/>
      <c r="F10" s="77"/>
      <c r="G10" s="77"/>
      <c r="H10" s="77"/>
      <c r="I10" s="77"/>
      <c r="J10" s="77"/>
      <c r="K10" s="77"/>
      <c r="L10" s="77"/>
      <c r="M10" s="77"/>
      <c r="N10" s="77"/>
      <c r="O10" s="77"/>
      <c r="P10" s="77"/>
      <c r="Q10" s="77"/>
      <c r="R10" s="77"/>
      <c r="S10" s="77"/>
      <c r="T10" s="77"/>
      <c r="U10" s="77"/>
      <c r="V10" s="77"/>
      <c r="W10" s="77"/>
      <c r="X10" s="77"/>
      <c r="Y10" s="77"/>
      <c r="Z10" s="77"/>
      <c r="AA10" s="77"/>
      <c r="AB10" s="77"/>
      <c r="AC10" s="77"/>
    </row>
    <row r="11" spans="2:29" ht="14.65" customHeight="1">
      <c r="B11" s="169" t="s">
        <v>18</v>
      </c>
      <c r="C11" s="27">
        <v>12.5</v>
      </c>
      <c r="D11" s="176"/>
      <c r="E11" s="176"/>
      <c r="F11" s="77"/>
      <c r="G11" s="77"/>
      <c r="H11" s="77"/>
      <c r="I11" s="77"/>
      <c r="J11" s="77"/>
      <c r="K11" s="77"/>
      <c r="L11" s="77"/>
      <c r="M11" s="77"/>
      <c r="N11" s="77"/>
      <c r="O11" s="77"/>
      <c r="P11" s="77"/>
      <c r="Q11" s="77"/>
      <c r="R11" s="77"/>
      <c r="S11" s="77"/>
      <c r="T11" s="77"/>
      <c r="U11" s="77"/>
      <c r="V11" s="77"/>
      <c r="W11" s="77"/>
      <c r="X11" s="77"/>
      <c r="Y11" s="77"/>
      <c r="Z11" s="77"/>
      <c r="AA11" s="77"/>
      <c r="AB11" s="77"/>
      <c r="AC11" s="77"/>
    </row>
    <row r="12" spans="2:29" ht="14.65" customHeight="1">
      <c r="B12" s="72" t="s">
        <v>19</v>
      </c>
      <c r="C12" s="27">
        <v>6432.3</v>
      </c>
      <c r="D12" s="176"/>
      <c r="E12" s="176"/>
      <c r="F12" s="176"/>
      <c r="G12" s="77"/>
      <c r="H12" s="77"/>
      <c r="I12" s="77"/>
      <c r="J12" s="77"/>
      <c r="K12" s="77"/>
      <c r="L12" s="77"/>
      <c r="M12" s="77"/>
      <c r="N12" s="77"/>
      <c r="O12" s="77"/>
      <c r="P12" s="77"/>
      <c r="Q12" s="77"/>
      <c r="R12" s="77"/>
      <c r="S12" s="77"/>
      <c r="T12" s="77"/>
      <c r="U12" s="77"/>
      <c r="V12" s="77"/>
      <c r="W12" s="77"/>
      <c r="X12" s="77"/>
      <c r="Y12" s="77"/>
      <c r="Z12" s="77"/>
      <c r="AA12" s="77"/>
      <c r="AB12" s="77"/>
      <c r="AC12" s="77"/>
    </row>
    <row r="13" spans="2:29" ht="14.65" customHeight="1">
      <c r="B13" s="59"/>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row>
    <row r="14" spans="2:29" ht="48">
      <c r="B14" s="171" t="s">
        <v>20</v>
      </c>
      <c r="C14" s="6" t="s">
        <v>21</v>
      </c>
      <c r="D14" s="6" t="s">
        <v>22</v>
      </c>
      <c r="E14" s="6" t="s">
        <v>23</v>
      </c>
      <c r="F14" s="101" t="s">
        <v>24</v>
      </c>
      <c r="G14" s="6" t="s">
        <v>25</v>
      </c>
      <c r="H14" s="101" t="s">
        <v>1066</v>
      </c>
      <c r="I14" s="101" t="s">
        <v>1067</v>
      </c>
      <c r="J14" s="77"/>
      <c r="K14" s="77"/>
      <c r="L14" s="77"/>
      <c r="M14" s="77"/>
      <c r="N14" s="77"/>
      <c r="O14" s="77"/>
      <c r="P14" s="77"/>
      <c r="Q14" s="77"/>
      <c r="R14" s="77"/>
      <c r="S14" s="77"/>
      <c r="T14" s="77"/>
      <c r="U14" s="77"/>
      <c r="V14" s="77"/>
      <c r="W14" s="77"/>
      <c r="X14" s="77"/>
      <c r="Y14" s="77"/>
      <c r="Z14" s="77"/>
      <c r="AA14" s="77"/>
      <c r="AB14" s="1"/>
      <c r="AC14" s="1"/>
    </row>
    <row r="15" spans="2:29" ht="14.65" customHeight="1">
      <c r="B15" s="2">
        <v>1</v>
      </c>
      <c r="C15" s="2" t="s">
        <v>26</v>
      </c>
      <c r="D15" s="2" t="s">
        <v>27</v>
      </c>
      <c r="E15" s="2" t="s">
        <v>28</v>
      </c>
      <c r="F15" s="168">
        <f>J37</f>
        <v>573.79999999999995</v>
      </c>
      <c r="G15" s="102">
        <v>1</v>
      </c>
      <c r="H15" s="24">
        <v>316.60000000000002</v>
      </c>
      <c r="I15" s="24">
        <f>K37</f>
        <v>296.62</v>
      </c>
      <c r="J15" s="77"/>
      <c r="K15" s="24"/>
      <c r="L15" s="77"/>
      <c r="M15" s="77"/>
      <c r="N15" s="77"/>
      <c r="O15" s="77"/>
      <c r="P15" s="77"/>
      <c r="Q15" s="77"/>
      <c r="R15" s="77"/>
      <c r="S15" s="77"/>
      <c r="T15" s="77"/>
      <c r="U15" s="77"/>
      <c r="V15" s="77"/>
      <c r="W15" s="77"/>
      <c r="X15" s="77"/>
      <c r="Y15" s="77"/>
      <c r="Z15" s="77"/>
      <c r="AA15" s="77"/>
      <c r="AB15" s="1"/>
      <c r="AC15" s="1"/>
    </row>
    <row r="16" spans="2:29" ht="33">
      <c r="B16" s="2">
        <v>2</v>
      </c>
      <c r="C16" s="2" t="s">
        <v>29</v>
      </c>
      <c r="D16" s="84" t="s">
        <v>1064</v>
      </c>
      <c r="E16" s="2" t="s">
        <v>28</v>
      </c>
      <c r="F16" s="168">
        <f>J45</f>
        <v>1172.2</v>
      </c>
      <c r="G16" s="174">
        <v>1</v>
      </c>
      <c r="H16" s="24">
        <v>645</v>
      </c>
      <c r="I16" s="24">
        <f>K45</f>
        <v>590.68550000000005</v>
      </c>
      <c r="J16" s="77"/>
      <c r="K16" s="24"/>
      <c r="L16" s="77"/>
      <c r="M16" s="77"/>
      <c r="N16" s="77"/>
      <c r="O16" s="77"/>
      <c r="P16" s="77"/>
      <c r="Q16" s="77"/>
      <c r="R16" s="77"/>
      <c r="S16" s="77"/>
      <c r="T16" s="77"/>
      <c r="U16" s="77"/>
      <c r="V16" s="77"/>
      <c r="W16" s="77"/>
      <c r="X16" s="77"/>
      <c r="Y16" s="77"/>
      <c r="Z16" s="77"/>
      <c r="AA16" s="77"/>
      <c r="AB16" s="1"/>
      <c r="AC16" s="1"/>
    </row>
    <row r="17" spans="2:29" ht="31.5">
      <c r="B17" s="2">
        <v>3</v>
      </c>
      <c r="C17" s="2" t="s">
        <v>1065</v>
      </c>
      <c r="D17" s="84" t="s">
        <v>1056</v>
      </c>
      <c r="E17" s="2" t="s">
        <v>1057</v>
      </c>
      <c r="F17" s="168">
        <f>J54</f>
        <v>110.55</v>
      </c>
      <c r="G17" s="2" t="s">
        <v>734</v>
      </c>
      <c r="H17" s="24">
        <v>54.7</v>
      </c>
      <c r="I17" s="24">
        <f>K54</f>
        <v>54.22</v>
      </c>
      <c r="J17" s="77"/>
      <c r="K17" s="24"/>
      <c r="L17" s="215"/>
      <c r="M17" s="77"/>
      <c r="N17" s="77"/>
      <c r="O17" s="77"/>
      <c r="P17" s="77"/>
      <c r="Q17" s="77"/>
      <c r="R17" s="77"/>
      <c r="S17" s="77"/>
      <c r="T17" s="77"/>
      <c r="U17" s="77"/>
      <c r="V17" s="77"/>
      <c r="W17" s="77"/>
      <c r="X17" s="77"/>
      <c r="Y17" s="77"/>
      <c r="Z17" s="77"/>
      <c r="AA17" s="77"/>
      <c r="AB17" s="1"/>
      <c r="AC17" s="1"/>
    </row>
    <row r="18" spans="2:29" ht="14.65" customHeight="1">
      <c r="B18" s="2">
        <v>4</v>
      </c>
      <c r="C18" s="2" t="s">
        <v>31</v>
      </c>
      <c r="D18" s="2" t="s">
        <v>32</v>
      </c>
      <c r="E18" s="2" t="s">
        <v>28</v>
      </c>
      <c r="F18" s="168">
        <f>J59</f>
        <v>582.79</v>
      </c>
      <c r="G18" s="102">
        <v>1</v>
      </c>
      <c r="H18" s="24">
        <v>209.6</v>
      </c>
      <c r="I18" s="24">
        <f>K59</f>
        <v>217.4</v>
      </c>
      <c r="J18" s="77"/>
      <c r="K18" s="24"/>
      <c r="L18" s="215"/>
      <c r="M18" s="77"/>
      <c r="N18" s="77"/>
      <c r="O18" s="77"/>
      <c r="P18" s="77"/>
      <c r="Q18" s="77"/>
      <c r="R18" s="77"/>
      <c r="S18" s="77"/>
      <c r="T18" s="77"/>
      <c r="U18" s="77"/>
      <c r="V18" s="77"/>
      <c r="W18" s="77"/>
      <c r="X18" s="77"/>
      <c r="Y18" s="77"/>
      <c r="Z18" s="77"/>
      <c r="AA18" s="77"/>
      <c r="AB18" s="1"/>
      <c r="AC18" s="1"/>
    </row>
    <row r="19" spans="2:29" ht="14.65" customHeight="1">
      <c r="B19" s="2">
        <v>5</v>
      </c>
      <c r="C19" s="2" t="s">
        <v>33</v>
      </c>
      <c r="D19" s="2" t="s">
        <v>673</v>
      </c>
      <c r="E19" s="2" t="s">
        <v>28</v>
      </c>
      <c r="F19" s="168">
        <v>265.5</v>
      </c>
      <c r="G19" s="102">
        <v>1</v>
      </c>
      <c r="H19" s="24">
        <v>100.4</v>
      </c>
      <c r="I19" s="2" t="s">
        <v>34</v>
      </c>
      <c r="J19" s="243"/>
      <c r="K19" s="24"/>
      <c r="L19" s="218"/>
      <c r="M19" s="77"/>
      <c r="N19" s="77"/>
      <c r="O19" s="77"/>
      <c r="P19" s="77"/>
      <c r="Q19" s="77"/>
      <c r="R19" s="77"/>
      <c r="S19" s="77"/>
      <c r="T19" s="77"/>
      <c r="U19" s="77"/>
      <c r="V19" s="77"/>
      <c r="W19" s="77"/>
      <c r="X19" s="77"/>
      <c r="Y19" s="77"/>
      <c r="Z19" s="77"/>
      <c r="AA19" s="77"/>
      <c r="AB19" s="1"/>
      <c r="AC19" s="1"/>
    </row>
    <row r="20" spans="2:29" ht="14.65" customHeight="1">
      <c r="B20" s="2">
        <v>6</v>
      </c>
      <c r="C20" s="1" t="s">
        <v>671</v>
      </c>
      <c r="D20" s="155" t="s">
        <v>36</v>
      </c>
      <c r="E20" s="2" t="s">
        <v>144</v>
      </c>
      <c r="F20" s="18">
        <v>98.9</v>
      </c>
      <c r="G20" s="174" t="s">
        <v>735</v>
      </c>
      <c r="H20" s="175" t="s">
        <v>1080</v>
      </c>
      <c r="I20" s="2" t="s">
        <v>34</v>
      </c>
      <c r="J20" s="77"/>
      <c r="K20" s="77"/>
      <c r="L20" s="77"/>
      <c r="M20" s="77"/>
      <c r="N20" s="77"/>
      <c r="O20" s="77"/>
      <c r="P20" s="77"/>
      <c r="Q20" s="77"/>
      <c r="R20" s="77"/>
      <c r="S20" s="77"/>
      <c r="T20" s="77"/>
      <c r="U20" s="77"/>
      <c r="V20" s="77"/>
      <c r="W20" s="77"/>
      <c r="X20" s="77"/>
      <c r="Y20" s="77"/>
      <c r="Z20" s="77"/>
      <c r="AA20" s="77"/>
      <c r="AB20" s="1"/>
      <c r="AC20" s="1"/>
    </row>
    <row r="21" spans="2:29" ht="14.65" customHeight="1">
      <c r="B21" s="2">
        <v>7</v>
      </c>
      <c r="C21" s="2" t="s">
        <v>35</v>
      </c>
      <c r="D21" s="2" t="s">
        <v>36</v>
      </c>
      <c r="E21" s="2" t="s">
        <v>36</v>
      </c>
      <c r="F21" s="2" t="s">
        <v>36</v>
      </c>
      <c r="G21" s="102">
        <v>1</v>
      </c>
      <c r="H21" s="2" t="s">
        <v>36</v>
      </c>
      <c r="I21" s="2" t="s">
        <v>36</v>
      </c>
      <c r="J21" s="77"/>
      <c r="K21" s="77"/>
      <c r="L21" s="223"/>
      <c r="M21" s="77"/>
      <c r="N21" s="77"/>
      <c r="O21" s="77"/>
      <c r="P21" s="77"/>
      <c r="Q21" s="77"/>
      <c r="R21" s="77"/>
      <c r="S21" s="77"/>
      <c r="T21" s="77"/>
      <c r="U21" s="77"/>
      <c r="V21" s="77"/>
      <c r="W21" s="77"/>
      <c r="X21" s="77"/>
      <c r="Y21" s="77"/>
      <c r="Z21" s="77"/>
      <c r="AA21" s="77"/>
      <c r="AB21" s="1"/>
      <c r="AC21" s="1"/>
    </row>
    <row r="22" spans="2:29" ht="14.65" customHeight="1">
      <c r="B22" s="36"/>
      <c r="C22" s="37" t="s">
        <v>36</v>
      </c>
      <c r="D22" s="37" t="s">
        <v>37</v>
      </c>
      <c r="E22" s="37"/>
      <c r="F22" s="38">
        <f>SUM(F15:F21)</f>
        <v>2803.7400000000002</v>
      </c>
      <c r="G22" s="37" t="s">
        <v>36</v>
      </c>
      <c r="H22" s="38">
        <v>1357.0000000000002</v>
      </c>
      <c r="I22" s="38">
        <f>SUM(I15:I18)</f>
        <v>1158.9255000000001</v>
      </c>
      <c r="J22" s="77"/>
      <c r="K22" s="77"/>
      <c r="L22" s="77"/>
      <c r="M22" s="77"/>
      <c r="N22" s="77"/>
      <c r="O22" s="77"/>
      <c r="P22" s="77"/>
      <c r="Q22" s="77"/>
      <c r="R22" s="77"/>
      <c r="S22" s="77"/>
      <c r="T22" s="77"/>
      <c r="U22" s="77"/>
      <c r="V22" s="77"/>
      <c r="W22" s="77"/>
      <c r="X22" s="77"/>
      <c r="Y22" s="77"/>
      <c r="Z22" s="77"/>
      <c r="AA22" s="77"/>
      <c r="AB22" s="1"/>
      <c r="AC22" s="1"/>
    </row>
    <row r="23" spans="2:29" ht="14.65" customHeight="1">
      <c r="B23" s="59"/>
      <c r="C23" s="77"/>
      <c r="D23" s="77"/>
      <c r="E23" s="77"/>
      <c r="F23" s="176"/>
      <c r="G23" s="77"/>
      <c r="H23" s="177"/>
      <c r="I23" s="77"/>
      <c r="J23" s="77"/>
      <c r="K23" s="77"/>
      <c r="L23" s="77"/>
      <c r="M23" s="77"/>
      <c r="N23" s="77"/>
      <c r="O23" s="77"/>
      <c r="P23" s="77"/>
      <c r="Q23" s="77"/>
      <c r="R23" s="77"/>
      <c r="S23" s="77"/>
      <c r="T23" s="77"/>
      <c r="U23" s="77"/>
      <c r="V23" s="77"/>
      <c r="W23" s="77"/>
      <c r="X23" s="77"/>
      <c r="Y23" s="77"/>
      <c r="Z23" s="77"/>
      <c r="AA23" s="77"/>
      <c r="AB23" s="77"/>
      <c r="AC23" s="77"/>
    </row>
    <row r="24" spans="2:29" ht="14.65" customHeight="1">
      <c r="B24" s="1" t="s">
        <v>38</v>
      </c>
      <c r="C24" s="77"/>
      <c r="D24" s="77"/>
      <c r="E24" s="77"/>
      <c r="F24" s="176"/>
      <c r="G24" s="176"/>
      <c r="H24" s="177"/>
      <c r="I24" s="77"/>
      <c r="J24" s="77"/>
      <c r="K24" s="77"/>
      <c r="L24" s="77"/>
      <c r="M24" s="77"/>
      <c r="N24" s="77"/>
      <c r="O24" s="77"/>
      <c r="P24" s="77"/>
      <c r="Q24" s="77"/>
      <c r="R24" s="77"/>
      <c r="S24" s="77"/>
      <c r="T24" s="77"/>
      <c r="U24" s="77"/>
      <c r="V24" s="77"/>
      <c r="W24" s="77"/>
      <c r="X24" s="77"/>
      <c r="Y24" s="77"/>
      <c r="Z24" s="77"/>
      <c r="AA24" s="77"/>
      <c r="AB24" s="77"/>
      <c r="AC24" s="77"/>
    </row>
    <row r="25" spans="2:29" ht="14.65" customHeight="1">
      <c r="B25" s="1" t="s">
        <v>1062</v>
      </c>
      <c r="C25" s="77"/>
      <c r="D25" s="77"/>
      <c r="E25" s="77"/>
      <c r="F25" s="77"/>
      <c r="G25" s="77"/>
      <c r="H25" s="214"/>
      <c r="I25" s="77"/>
      <c r="J25" s="77"/>
      <c r="K25" s="77"/>
      <c r="L25" s="77"/>
      <c r="M25" s="77"/>
      <c r="N25" s="77"/>
      <c r="O25" s="77"/>
      <c r="P25" s="77"/>
      <c r="Q25" s="77"/>
      <c r="R25" s="77"/>
      <c r="S25" s="77"/>
      <c r="T25" s="77"/>
      <c r="U25" s="77"/>
      <c r="V25" s="77"/>
      <c r="W25" s="77"/>
      <c r="X25" s="77"/>
      <c r="Y25" s="77"/>
      <c r="Z25" s="77"/>
      <c r="AA25" s="77"/>
      <c r="AB25" s="77"/>
      <c r="AC25" s="77"/>
    </row>
    <row r="26" spans="2:29" ht="14.65" customHeight="1">
      <c r="B26" s="1" t="s">
        <v>1061</v>
      </c>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row>
    <row r="27" spans="2:29" ht="14.65" customHeight="1">
      <c r="B27" s="1" t="s">
        <v>1060</v>
      </c>
      <c r="C27" s="77"/>
      <c r="D27" s="77"/>
      <c r="E27" s="77"/>
      <c r="F27" s="77"/>
      <c r="G27" s="77"/>
      <c r="H27" s="214"/>
      <c r="I27" s="77"/>
      <c r="J27" s="77"/>
      <c r="K27" s="77"/>
      <c r="L27" s="77"/>
      <c r="M27" s="77"/>
      <c r="N27" s="77"/>
      <c r="O27" s="77"/>
      <c r="P27" s="77"/>
      <c r="Q27" s="77"/>
      <c r="R27" s="77"/>
      <c r="S27" s="77"/>
      <c r="T27" s="77"/>
      <c r="U27" s="77"/>
      <c r="V27" s="77"/>
      <c r="W27" s="77"/>
      <c r="X27" s="77"/>
      <c r="Y27" s="77"/>
      <c r="Z27" s="77"/>
      <c r="AA27" s="77"/>
      <c r="AB27" s="77"/>
      <c r="AC27" s="77"/>
    </row>
    <row r="28" spans="2:29" ht="14.65" customHeight="1">
      <c r="B28" s="1" t="s">
        <v>1059</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row>
    <row r="29" spans="2:29" ht="14.65" customHeight="1">
      <c r="B29" s="1" t="s">
        <v>1063</v>
      </c>
      <c r="C29" s="77"/>
      <c r="D29" s="77"/>
      <c r="E29" s="77"/>
      <c r="F29" s="77"/>
      <c r="G29" s="77"/>
      <c r="H29" s="77"/>
      <c r="I29" s="77"/>
      <c r="J29" s="77"/>
      <c r="K29" s="77"/>
      <c r="L29" s="215"/>
      <c r="M29" s="77"/>
      <c r="N29" s="77"/>
      <c r="O29" s="77"/>
      <c r="P29" s="77"/>
      <c r="Q29" s="77"/>
      <c r="R29" s="77"/>
      <c r="S29" s="77"/>
      <c r="T29" s="77"/>
      <c r="U29" s="77"/>
      <c r="V29" s="77"/>
      <c r="W29" s="77"/>
      <c r="X29" s="77"/>
      <c r="Y29" s="77"/>
      <c r="Z29" s="77"/>
      <c r="AA29" s="77"/>
      <c r="AB29" s="77"/>
      <c r="AC29" s="77"/>
    </row>
    <row r="30" spans="2:29" ht="14.65" customHeight="1">
      <c r="B30" s="1" t="s">
        <v>742</v>
      </c>
      <c r="C30" s="77"/>
      <c r="D30" s="77"/>
      <c r="E30" s="77"/>
      <c r="F30" s="77"/>
      <c r="G30" s="77"/>
      <c r="H30" s="77"/>
      <c r="I30" s="77"/>
      <c r="J30" s="77"/>
      <c r="K30" s="77"/>
      <c r="L30" s="215"/>
      <c r="M30" s="77"/>
      <c r="N30" s="77"/>
      <c r="O30" s="77"/>
      <c r="P30" s="217"/>
      <c r="Q30" s="77"/>
      <c r="R30" s="77"/>
      <c r="S30" s="77"/>
      <c r="T30" s="77"/>
      <c r="U30" s="77"/>
      <c r="V30" s="77"/>
      <c r="W30" s="77"/>
      <c r="X30" s="77"/>
      <c r="Y30" s="77"/>
      <c r="Z30" s="77"/>
      <c r="AA30" s="77"/>
      <c r="AB30" s="77"/>
      <c r="AC30" s="77"/>
    </row>
    <row r="31" spans="2:29" ht="14.65" customHeight="1">
      <c r="B31" s="1" t="s">
        <v>672</v>
      </c>
      <c r="C31" s="77"/>
      <c r="D31" s="77"/>
      <c r="E31" s="77"/>
      <c r="F31" s="77"/>
      <c r="G31" s="77"/>
      <c r="H31" s="77"/>
      <c r="I31" s="77"/>
      <c r="J31" s="77"/>
      <c r="K31" s="216"/>
      <c r="L31" s="215"/>
      <c r="M31" s="77"/>
      <c r="N31" s="77"/>
      <c r="O31" s="77"/>
      <c r="P31" s="217"/>
      <c r="Q31" s="77"/>
      <c r="R31" s="77"/>
      <c r="S31" s="77"/>
      <c r="T31" s="77"/>
      <c r="U31" s="77"/>
      <c r="V31" s="77"/>
      <c r="W31" s="77"/>
      <c r="X31" s="77"/>
      <c r="Y31" s="77"/>
      <c r="Z31" s="77"/>
      <c r="AA31" s="77"/>
      <c r="AB31" s="77"/>
      <c r="AC31" s="77"/>
    </row>
    <row r="32" spans="2:29" ht="14.65" customHeight="1">
      <c r="B32" s="59"/>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row>
    <row r="33" spans="2:29" ht="14.65" customHeight="1">
      <c r="B33" s="103" t="s">
        <v>702</v>
      </c>
      <c r="C33" s="203">
        <f>Summary!$B$7</f>
        <v>45838</v>
      </c>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row>
    <row r="34" spans="2:29" ht="14.65" customHeight="1">
      <c r="B34" s="59"/>
      <c r="C34" s="77"/>
      <c r="D34" s="77"/>
      <c r="E34" s="77"/>
      <c r="F34" s="77"/>
      <c r="G34" s="77"/>
      <c r="H34" s="77"/>
      <c r="I34" s="240"/>
      <c r="J34" s="77"/>
      <c r="K34" s="77"/>
      <c r="L34" s="77"/>
      <c r="M34" s="77"/>
      <c r="N34" s="77"/>
      <c r="O34" s="77"/>
      <c r="P34" s="77"/>
      <c r="Q34" s="77"/>
      <c r="R34" s="77"/>
      <c r="S34" s="77"/>
      <c r="T34" s="77"/>
      <c r="U34" s="77"/>
      <c r="V34" s="77"/>
      <c r="W34" s="77"/>
      <c r="X34" s="77"/>
      <c r="Y34" s="77"/>
      <c r="Z34" s="77"/>
      <c r="AA34" s="77"/>
      <c r="AB34" s="77"/>
      <c r="AC34" s="77"/>
    </row>
    <row r="35" spans="2:29" ht="63.75">
      <c r="B35" s="73" t="s">
        <v>39</v>
      </c>
      <c r="C35" s="74" t="s">
        <v>40</v>
      </c>
      <c r="D35" s="74" t="s">
        <v>23</v>
      </c>
      <c r="E35" s="74" t="s">
        <v>41</v>
      </c>
      <c r="F35" s="78" t="s">
        <v>42</v>
      </c>
      <c r="G35" s="78" t="s">
        <v>43</v>
      </c>
      <c r="H35" s="78" t="s">
        <v>44</v>
      </c>
      <c r="I35" s="78" t="s">
        <v>45</v>
      </c>
      <c r="J35" s="78" t="s">
        <v>46</v>
      </c>
      <c r="K35" s="92" t="s">
        <v>1068</v>
      </c>
      <c r="L35" s="78" t="s">
        <v>1069</v>
      </c>
      <c r="M35" s="78" t="s">
        <v>1070</v>
      </c>
      <c r="N35" s="78" t="s">
        <v>1071</v>
      </c>
      <c r="O35" s="78" t="s">
        <v>1072</v>
      </c>
      <c r="P35" s="78" t="s">
        <v>47</v>
      </c>
      <c r="Q35" s="78" t="s">
        <v>48</v>
      </c>
      <c r="R35" s="78" t="s">
        <v>49</v>
      </c>
      <c r="S35" s="78" t="s">
        <v>50</v>
      </c>
      <c r="T35" s="78" t="s">
        <v>1073</v>
      </c>
      <c r="U35" s="78" t="s">
        <v>1074</v>
      </c>
      <c r="V35" s="78" t="s">
        <v>728</v>
      </c>
      <c r="W35" s="82" t="s">
        <v>51</v>
      </c>
      <c r="X35" s="82" t="s">
        <v>52</v>
      </c>
      <c r="Y35" s="82" t="s">
        <v>53</v>
      </c>
      <c r="Z35" s="78" t="s">
        <v>54</v>
      </c>
      <c r="AA35" s="78" t="s">
        <v>55</v>
      </c>
      <c r="AB35" s="78" t="s">
        <v>56</v>
      </c>
      <c r="AC35" s="78" t="s">
        <v>966</v>
      </c>
    </row>
    <row r="36" spans="2:29" ht="15.75">
      <c r="B36" s="95" t="s">
        <v>57</v>
      </c>
      <c r="C36" s="12" t="s">
        <v>36</v>
      </c>
      <c r="D36" s="12" t="s">
        <v>36</v>
      </c>
      <c r="E36" s="12" t="s">
        <v>36</v>
      </c>
      <c r="F36" s="12" t="s">
        <v>36</v>
      </c>
      <c r="G36" s="12" t="s">
        <v>36</v>
      </c>
      <c r="H36" s="98">
        <f>SUM(H37,H45,H54,H59)</f>
        <v>92</v>
      </c>
      <c r="I36" s="98">
        <f>SUM(I37,I45,I54,I59)</f>
        <v>918</v>
      </c>
      <c r="J36" s="99">
        <f>SUM(J37,J45,J54,J59)</f>
        <v>2439.34</v>
      </c>
      <c r="K36" s="100">
        <f>SUM(K37,K45,K54,K59)</f>
        <v>1158.9255000000001</v>
      </c>
      <c r="L36" s="99">
        <f>SUM(L37,L45,L54,L59)</f>
        <v>1134.25636325</v>
      </c>
      <c r="M36" s="96" t="s">
        <v>36</v>
      </c>
      <c r="N36" s="96" t="s">
        <v>36</v>
      </c>
      <c r="O36" s="96" t="s">
        <v>36</v>
      </c>
      <c r="P36" s="96" t="s">
        <v>36</v>
      </c>
      <c r="Q36" s="96" t="s">
        <v>36</v>
      </c>
      <c r="R36" s="96" t="s">
        <v>36</v>
      </c>
      <c r="S36" s="96" t="s">
        <v>36</v>
      </c>
      <c r="T36" s="96" t="s">
        <v>36</v>
      </c>
      <c r="U36" s="96" t="s">
        <v>36</v>
      </c>
      <c r="V36" s="96" t="s">
        <v>36</v>
      </c>
      <c r="W36" s="96" t="s">
        <v>36</v>
      </c>
      <c r="X36" s="96" t="s">
        <v>36</v>
      </c>
      <c r="Y36" s="96" t="s">
        <v>36</v>
      </c>
      <c r="Z36" s="96" t="s">
        <v>36</v>
      </c>
      <c r="AA36" s="96" t="s">
        <v>36</v>
      </c>
      <c r="AB36" s="96" t="s">
        <v>36</v>
      </c>
      <c r="AC36" s="96" t="s">
        <v>36</v>
      </c>
    </row>
    <row r="37" spans="2:29" ht="14.65" customHeight="1">
      <c r="B37" s="75" t="s">
        <v>26</v>
      </c>
      <c r="C37" s="80" t="s">
        <v>36</v>
      </c>
      <c r="D37" s="76" t="s">
        <v>36</v>
      </c>
      <c r="E37" s="76" t="s">
        <v>36</v>
      </c>
      <c r="F37" s="76" t="s">
        <v>36</v>
      </c>
      <c r="G37" s="76" t="s">
        <v>36</v>
      </c>
      <c r="H37" s="88">
        <f>SUM(H38,H41)</f>
        <v>21</v>
      </c>
      <c r="I37" s="88">
        <f>SUM(I38,I41)</f>
        <v>241</v>
      </c>
      <c r="J37" s="79">
        <f>SUM(J38,J41)</f>
        <v>573.79999999999995</v>
      </c>
      <c r="K37" s="79">
        <f>SUM(K38,K41)</f>
        <v>296.62</v>
      </c>
      <c r="L37" s="79">
        <f>SUM(L38,L41)</f>
        <v>288.6309645</v>
      </c>
      <c r="M37" s="76" t="s">
        <v>36</v>
      </c>
      <c r="N37" s="76" t="s">
        <v>36</v>
      </c>
      <c r="O37" s="76" t="s">
        <v>36</v>
      </c>
      <c r="P37" s="76" t="s">
        <v>36</v>
      </c>
      <c r="Q37" s="76" t="s">
        <v>36</v>
      </c>
      <c r="R37" s="76" t="s">
        <v>36</v>
      </c>
      <c r="S37" s="76" t="s">
        <v>36</v>
      </c>
      <c r="T37" s="76" t="s">
        <v>36</v>
      </c>
      <c r="U37" s="76" t="s">
        <v>36</v>
      </c>
      <c r="V37" s="76" t="s">
        <v>36</v>
      </c>
      <c r="W37" s="76" t="s">
        <v>36</v>
      </c>
      <c r="X37" s="76" t="s">
        <v>36</v>
      </c>
      <c r="Y37" s="76" t="s">
        <v>36</v>
      </c>
      <c r="Z37" s="76" t="s">
        <v>36</v>
      </c>
      <c r="AA37" s="76" t="s">
        <v>36</v>
      </c>
      <c r="AB37" s="76" t="s">
        <v>36</v>
      </c>
      <c r="AC37" s="76" t="s">
        <v>36</v>
      </c>
    </row>
    <row r="38" spans="2:29" ht="14.65" customHeight="1">
      <c r="B38" s="14" t="s">
        <v>58</v>
      </c>
      <c r="C38" s="81" t="s">
        <v>36</v>
      </c>
      <c r="D38" s="15" t="s">
        <v>36</v>
      </c>
      <c r="E38" s="15" t="s">
        <v>36</v>
      </c>
      <c r="F38" s="15" t="s">
        <v>36</v>
      </c>
      <c r="G38" s="15" t="s">
        <v>36</v>
      </c>
      <c r="H38" s="89">
        <f>SUM(H39:H40)</f>
        <v>6</v>
      </c>
      <c r="I38" s="89">
        <f>SUM(I39:I40)</f>
        <v>69</v>
      </c>
      <c r="J38" s="26">
        <f>SUM(J39:J40)</f>
        <v>147.80000000000001</v>
      </c>
      <c r="K38" s="26">
        <f>SUM(K39:K40)</f>
        <v>73.400000000000006</v>
      </c>
      <c r="L38" s="26">
        <f>SUM(L39:L40)</f>
        <v>73.400000000000006</v>
      </c>
      <c r="M38" s="15" t="s">
        <v>36</v>
      </c>
      <c r="N38" s="15" t="s">
        <v>36</v>
      </c>
      <c r="O38" s="15" t="s">
        <v>36</v>
      </c>
      <c r="P38" s="15" t="s">
        <v>36</v>
      </c>
      <c r="Q38" s="15" t="s">
        <v>36</v>
      </c>
      <c r="R38" s="15" t="s">
        <v>36</v>
      </c>
      <c r="S38" s="15" t="s">
        <v>36</v>
      </c>
      <c r="T38" s="15" t="s">
        <v>36</v>
      </c>
      <c r="U38" s="15" t="s">
        <v>36</v>
      </c>
      <c r="V38" s="15" t="s">
        <v>36</v>
      </c>
      <c r="W38" s="15" t="s">
        <v>36</v>
      </c>
      <c r="X38" s="15" t="s">
        <v>36</v>
      </c>
      <c r="Y38" s="15" t="s">
        <v>36</v>
      </c>
      <c r="Z38" s="15" t="s">
        <v>36</v>
      </c>
      <c r="AA38" s="15" t="s">
        <v>36</v>
      </c>
      <c r="AB38" s="15" t="s">
        <v>36</v>
      </c>
      <c r="AC38" s="15" t="s">
        <v>36</v>
      </c>
    </row>
    <row r="39" spans="2:29" ht="47.25">
      <c r="B39" s="19" t="s">
        <v>59</v>
      </c>
      <c r="C39" s="83">
        <v>1</v>
      </c>
      <c r="D39" s="84" t="s">
        <v>28</v>
      </c>
      <c r="E39" s="84" t="s">
        <v>60</v>
      </c>
      <c r="F39" s="84" t="s">
        <v>61</v>
      </c>
      <c r="G39" s="84" t="s">
        <v>62</v>
      </c>
      <c r="H39" s="84">
        <v>3</v>
      </c>
      <c r="I39" s="90">
        <v>35</v>
      </c>
      <c r="J39" s="85">
        <v>70</v>
      </c>
      <c r="K39" s="85">
        <v>31</v>
      </c>
      <c r="L39" s="85">
        <v>31</v>
      </c>
      <c r="M39" s="24">
        <v>32.799999999999997</v>
      </c>
      <c r="N39" s="24">
        <v>223.1329128661406</v>
      </c>
      <c r="O39" s="24">
        <f>N39*(1-0.0365)</f>
        <v>214.98856154652648</v>
      </c>
      <c r="P39" s="84" t="s">
        <v>63</v>
      </c>
      <c r="Q39" s="84" t="s">
        <v>64</v>
      </c>
      <c r="R39" s="84" t="s">
        <v>65</v>
      </c>
      <c r="S39" s="84" t="s">
        <v>66</v>
      </c>
      <c r="T39" s="86">
        <v>41699</v>
      </c>
      <c r="U39" s="86">
        <v>48944</v>
      </c>
      <c r="V39" s="86" t="s">
        <v>729</v>
      </c>
      <c r="W39" s="86">
        <v>41004</v>
      </c>
      <c r="X39" s="86">
        <v>41821</v>
      </c>
      <c r="Y39" s="86">
        <v>53795</v>
      </c>
      <c r="Z39" s="2" t="s">
        <v>67</v>
      </c>
      <c r="AA39" s="2" t="s">
        <v>68</v>
      </c>
      <c r="AB39" s="2" t="s">
        <v>69</v>
      </c>
      <c r="AC39" s="84" t="s">
        <v>967</v>
      </c>
    </row>
    <row r="40" spans="2:29" ht="47.25">
      <c r="B40" s="19" t="s">
        <v>70</v>
      </c>
      <c r="C40" s="83">
        <v>1</v>
      </c>
      <c r="D40" s="84" t="s">
        <v>28</v>
      </c>
      <c r="E40" s="84" t="s">
        <v>71</v>
      </c>
      <c r="F40" s="84" t="s">
        <v>61</v>
      </c>
      <c r="G40" s="84" t="s">
        <v>62</v>
      </c>
      <c r="H40" s="84">
        <v>3</v>
      </c>
      <c r="I40" s="90">
        <v>34</v>
      </c>
      <c r="J40" s="85">
        <v>77.8</v>
      </c>
      <c r="K40" s="85">
        <v>42.400000000000006</v>
      </c>
      <c r="L40" s="85">
        <v>42.400000000000006</v>
      </c>
      <c r="M40" s="24">
        <v>32.300000000000011</v>
      </c>
      <c r="N40" s="24">
        <v>247.17235468161186</v>
      </c>
      <c r="O40" s="24">
        <f>N40*(1-0.0365)</f>
        <v>238.15056373573304</v>
      </c>
      <c r="P40" s="84" t="s">
        <v>72</v>
      </c>
      <c r="Q40" s="84" t="s">
        <v>73</v>
      </c>
      <c r="R40" s="84" t="s">
        <v>65</v>
      </c>
      <c r="S40" s="91" t="s">
        <v>74</v>
      </c>
      <c r="T40" s="86">
        <v>43101</v>
      </c>
      <c r="U40" s="86">
        <v>50405</v>
      </c>
      <c r="V40" s="86" t="s">
        <v>729</v>
      </c>
      <c r="W40" s="86">
        <v>40785</v>
      </c>
      <c r="X40" s="86">
        <v>42675</v>
      </c>
      <c r="Y40" s="86">
        <v>55213</v>
      </c>
      <c r="Z40" s="2" t="s">
        <v>75</v>
      </c>
      <c r="AA40" s="84" t="s">
        <v>76</v>
      </c>
      <c r="AB40" s="2" t="s">
        <v>77</v>
      </c>
      <c r="AC40" s="84" t="s">
        <v>967</v>
      </c>
    </row>
    <row r="41" spans="2:29" ht="14.65" customHeight="1">
      <c r="B41" s="14" t="s">
        <v>78</v>
      </c>
      <c r="C41" s="81" t="s">
        <v>36</v>
      </c>
      <c r="D41" s="15" t="s">
        <v>36</v>
      </c>
      <c r="E41" s="15" t="s">
        <v>36</v>
      </c>
      <c r="F41" s="15" t="s">
        <v>36</v>
      </c>
      <c r="G41" s="15" t="s">
        <v>36</v>
      </c>
      <c r="H41" s="89">
        <f>SUM(H42:H44)</f>
        <v>15</v>
      </c>
      <c r="I41" s="89">
        <f>SUM(I42:I44)</f>
        <v>172</v>
      </c>
      <c r="J41" s="26">
        <f>SUM(J42:J44)</f>
        <v>425.99999999999994</v>
      </c>
      <c r="K41" s="26">
        <f>SUM(K42:K44)</f>
        <v>223.22000000000003</v>
      </c>
      <c r="L41" s="26">
        <f>SUM(L42:L44)</f>
        <v>215.23096450000003</v>
      </c>
      <c r="M41" s="15" t="s">
        <v>36</v>
      </c>
      <c r="N41" s="15" t="s">
        <v>36</v>
      </c>
      <c r="O41" s="15"/>
      <c r="P41" s="15" t="s">
        <v>36</v>
      </c>
      <c r="Q41" s="15" t="s">
        <v>36</v>
      </c>
      <c r="R41" s="15" t="s">
        <v>36</v>
      </c>
      <c r="S41" s="15" t="s">
        <v>36</v>
      </c>
      <c r="T41" s="15" t="s">
        <v>36</v>
      </c>
      <c r="U41" s="15" t="s">
        <v>36</v>
      </c>
      <c r="V41" s="15" t="s">
        <v>36</v>
      </c>
      <c r="W41" s="15" t="s">
        <v>36</v>
      </c>
      <c r="X41" s="15" t="s">
        <v>36</v>
      </c>
      <c r="Y41" s="15" t="s">
        <v>36</v>
      </c>
      <c r="Z41" s="15" t="s">
        <v>36</v>
      </c>
      <c r="AA41" s="15" t="s">
        <v>36</v>
      </c>
      <c r="AB41" s="15" t="s">
        <v>36</v>
      </c>
      <c r="AC41" s="15" t="s">
        <v>36</v>
      </c>
    </row>
    <row r="42" spans="2:29" ht="47.25">
      <c r="B42" s="19" t="s">
        <v>79</v>
      </c>
      <c r="C42" s="83">
        <v>1</v>
      </c>
      <c r="D42" s="84" t="s">
        <v>28</v>
      </c>
      <c r="E42" s="84" t="s">
        <v>80</v>
      </c>
      <c r="F42" s="84" t="s">
        <v>81</v>
      </c>
      <c r="G42" s="84" t="s">
        <v>82</v>
      </c>
      <c r="H42" s="84">
        <v>8</v>
      </c>
      <c r="I42" s="90">
        <v>96</v>
      </c>
      <c r="J42" s="85">
        <v>220.79999999999998</v>
      </c>
      <c r="K42" s="85">
        <v>112.32000000000001</v>
      </c>
      <c r="L42" s="85">
        <v>109.56670000000001</v>
      </c>
      <c r="M42" s="24">
        <v>102.36666666676227</v>
      </c>
      <c r="N42" s="24">
        <v>305.69092842575799</v>
      </c>
      <c r="O42" s="24">
        <f>N42*(1-0.0365)</f>
        <v>294.53320953821782</v>
      </c>
      <c r="P42" s="84" t="s">
        <v>83</v>
      </c>
      <c r="Q42" s="84" t="s">
        <v>84</v>
      </c>
      <c r="R42" s="84" t="s">
        <v>85</v>
      </c>
      <c r="S42" s="84" t="s">
        <v>86</v>
      </c>
      <c r="T42" s="86">
        <v>43101</v>
      </c>
      <c r="U42" s="86">
        <v>50709</v>
      </c>
      <c r="V42" s="86" t="s">
        <v>729</v>
      </c>
      <c r="W42" s="86">
        <v>42432</v>
      </c>
      <c r="X42" s="86">
        <v>43040</v>
      </c>
      <c r="Y42" s="86">
        <v>55215</v>
      </c>
      <c r="Z42" s="2" t="s">
        <v>75</v>
      </c>
      <c r="AA42" s="2" t="s">
        <v>87</v>
      </c>
      <c r="AB42" s="2" t="s">
        <v>77</v>
      </c>
      <c r="AC42" s="84" t="s">
        <v>967</v>
      </c>
    </row>
    <row r="43" spans="2:29" ht="47.25">
      <c r="B43" s="19" t="s">
        <v>88</v>
      </c>
      <c r="C43" s="83">
        <v>1</v>
      </c>
      <c r="D43" s="84" t="s">
        <v>28</v>
      </c>
      <c r="E43" s="84" t="s">
        <v>89</v>
      </c>
      <c r="F43" s="84" t="s">
        <v>81</v>
      </c>
      <c r="G43" s="84" t="s">
        <v>82</v>
      </c>
      <c r="H43" s="84">
        <v>4</v>
      </c>
      <c r="I43" s="90">
        <v>40</v>
      </c>
      <c r="J43" s="85">
        <v>108</v>
      </c>
      <c r="K43" s="85">
        <v>60.900000000000006</v>
      </c>
      <c r="L43" s="85">
        <v>57.987452000000005</v>
      </c>
      <c r="M43" s="24">
        <v>47.099999999999987</v>
      </c>
      <c r="N43" s="24">
        <v>160.84418442928893</v>
      </c>
      <c r="O43" s="24">
        <f>N43*(1-0.0365)</f>
        <v>154.97337169761988</v>
      </c>
      <c r="P43" s="84" t="s">
        <v>90</v>
      </c>
      <c r="Q43" s="84" t="s">
        <v>91</v>
      </c>
      <c r="R43" s="84" t="s">
        <v>65</v>
      </c>
      <c r="S43" s="84" t="s">
        <v>92</v>
      </c>
      <c r="T43" s="86">
        <v>44927</v>
      </c>
      <c r="U43" s="86">
        <v>52231</v>
      </c>
      <c r="V43" s="86" t="s">
        <v>729</v>
      </c>
      <c r="W43" s="86">
        <v>43179</v>
      </c>
      <c r="X43" s="86">
        <v>43466</v>
      </c>
      <c r="Y43" s="86">
        <v>55963</v>
      </c>
      <c r="Z43" s="2" t="s">
        <v>75</v>
      </c>
      <c r="AA43" s="2" t="s">
        <v>93</v>
      </c>
      <c r="AB43" s="2" t="s">
        <v>77</v>
      </c>
      <c r="AC43" s="84" t="s">
        <v>967</v>
      </c>
    </row>
    <row r="44" spans="2:29" ht="47.25">
      <c r="B44" s="19" t="s">
        <v>94</v>
      </c>
      <c r="C44" s="83">
        <v>1</v>
      </c>
      <c r="D44" s="84" t="s">
        <v>28</v>
      </c>
      <c r="E44" s="84" t="s">
        <v>89</v>
      </c>
      <c r="F44" s="84" t="s">
        <v>81</v>
      </c>
      <c r="G44" s="84" t="s">
        <v>82</v>
      </c>
      <c r="H44" s="84">
        <v>3</v>
      </c>
      <c r="I44" s="90">
        <v>36</v>
      </c>
      <c r="J44" s="85">
        <v>97.2</v>
      </c>
      <c r="K44" s="85">
        <v>50</v>
      </c>
      <c r="L44" s="85">
        <v>47.676812499999997</v>
      </c>
      <c r="M44" s="2" t="s">
        <v>36</v>
      </c>
      <c r="N44" s="2" t="s">
        <v>36</v>
      </c>
      <c r="O44" s="2" t="s">
        <v>36</v>
      </c>
      <c r="P44" s="84" t="s">
        <v>95</v>
      </c>
      <c r="Q44" s="84" t="s">
        <v>36</v>
      </c>
      <c r="R44" s="84" t="s">
        <v>36</v>
      </c>
      <c r="S44" s="84" t="s">
        <v>36</v>
      </c>
      <c r="T44" s="86" t="s">
        <v>36</v>
      </c>
      <c r="U44" s="86" t="s">
        <v>36</v>
      </c>
      <c r="V44" s="86" t="s">
        <v>36</v>
      </c>
      <c r="W44" s="86">
        <v>43487</v>
      </c>
      <c r="X44" s="86">
        <v>43770</v>
      </c>
      <c r="Y44" s="86">
        <v>56271</v>
      </c>
      <c r="Z44" s="2" t="s">
        <v>75</v>
      </c>
      <c r="AA44" s="2" t="s">
        <v>93</v>
      </c>
      <c r="AB44" s="2" t="s">
        <v>77</v>
      </c>
      <c r="AC44" s="84" t="s">
        <v>967</v>
      </c>
    </row>
    <row r="45" spans="2:29" ht="14.65" customHeight="1">
      <c r="B45" s="75" t="s">
        <v>29</v>
      </c>
      <c r="C45" s="80" t="s">
        <v>36</v>
      </c>
      <c r="D45" s="76" t="s">
        <v>36</v>
      </c>
      <c r="E45" s="76" t="s">
        <v>36</v>
      </c>
      <c r="F45" s="76" t="s">
        <v>36</v>
      </c>
      <c r="G45" s="76" t="s">
        <v>36</v>
      </c>
      <c r="H45" s="88">
        <f>SUM(H46,H51)</f>
        <v>38</v>
      </c>
      <c r="I45" s="88">
        <f>SUM(I46,I51)</f>
        <v>348</v>
      </c>
      <c r="J45" s="79">
        <f>SUM(J46,J51)</f>
        <v>1172.2</v>
      </c>
      <c r="K45" s="79">
        <f>SUM(K46,K51)</f>
        <v>590.68550000000005</v>
      </c>
      <c r="L45" s="79">
        <f>SUM(L46,L51)</f>
        <v>580.65939875000004</v>
      </c>
      <c r="M45" s="76" t="s">
        <v>36</v>
      </c>
      <c r="N45" s="76" t="s">
        <v>36</v>
      </c>
      <c r="O45" s="76"/>
      <c r="P45" s="76" t="s">
        <v>36</v>
      </c>
      <c r="Q45" s="76" t="s">
        <v>36</v>
      </c>
      <c r="R45" s="76" t="s">
        <v>36</v>
      </c>
      <c r="S45" s="76" t="s">
        <v>36</v>
      </c>
      <c r="T45" s="76" t="s">
        <v>36</v>
      </c>
      <c r="U45" s="76" t="s">
        <v>36</v>
      </c>
      <c r="V45" s="76" t="s">
        <v>36</v>
      </c>
      <c r="W45" s="76" t="s">
        <v>36</v>
      </c>
      <c r="X45" s="76" t="s">
        <v>36</v>
      </c>
      <c r="Y45" s="76" t="s">
        <v>36</v>
      </c>
      <c r="Z45" s="76" t="s">
        <v>36</v>
      </c>
      <c r="AA45" s="76" t="s">
        <v>36</v>
      </c>
      <c r="AB45" s="76" t="s">
        <v>36</v>
      </c>
      <c r="AC45" s="76" t="s">
        <v>36</v>
      </c>
    </row>
    <row r="46" spans="2:29" ht="14.65" customHeight="1">
      <c r="B46" s="14" t="s">
        <v>96</v>
      </c>
      <c r="C46" s="81" t="s">
        <v>36</v>
      </c>
      <c r="D46" s="15" t="s">
        <v>36</v>
      </c>
      <c r="E46" s="15" t="s">
        <v>36</v>
      </c>
      <c r="F46" s="15" t="s">
        <v>36</v>
      </c>
      <c r="G46" s="15" t="s">
        <v>36</v>
      </c>
      <c r="H46" s="89">
        <f>SUM(H47:H50)</f>
        <v>27</v>
      </c>
      <c r="I46" s="89">
        <f>SUM(I47:I50)</f>
        <v>240</v>
      </c>
      <c r="J46" s="26">
        <f>SUM(J47:J50)</f>
        <v>808.1</v>
      </c>
      <c r="K46" s="26">
        <f>SUM(K47:K50)</f>
        <v>417.98550000000006</v>
      </c>
      <c r="L46" s="26">
        <f>SUM(L47:L50)</f>
        <v>410.28589875</v>
      </c>
      <c r="M46" s="15" t="s">
        <v>36</v>
      </c>
      <c r="N46" s="15" t="s">
        <v>36</v>
      </c>
      <c r="O46" s="15"/>
      <c r="P46" s="15" t="s">
        <v>36</v>
      </c>
      <c r="Q46" s="15" t="s">
        <v>36</v>
      </c>
      <c r="R46" s="15" t="s">
        <v>36</v>
      </c>
      <c r="S46" s="15" t="s">
        <v>36</v>
      </c>
      <c r="T46" s="15" t="s">
        <v>36</v>
      </c>
      <c r="U46" s="15" t="s">
        <v>36</v>
      </c>
      <c r="V46" s="15" t="s">
        <v>36</v>
      </c>
      <c r="W46" s="15" t="s">
        <v>36</v>
      </c>
      <c r="X46" s="15" t="s">
        <v>36</v>
      </c>
      <c r="Y46" s="15" t="s">
        <v>36</v>
      </c>
      <c r="Z46" s="15" t="s">
        <v>36</v>
      </c>
      <c r="AA46" s="15" t="s">
        <v>36</v>
      </c>
      <c r="AB46" s="15" t="s">
        <v>36</v>
      </c>
      <c r="AC46" s="15" t="s">
        <v>36</v>
      </c>
    </row>
    <row r="47" spans="2:29" ht="47.25">
      <c r="B47" s="19" t="s">
        <v>97</v>
      </c>
      <c r="C47" s="83">
        <v>1</v>
      </c>
      <c r="D47" s="84" t="s">
        <v>28</v>
      </c>
      <c r="E47" s="84" t="s">
        <v>98</v>
      </c>
      <c r="F47" s="84" t="s">
        <v>99</v>
      </c>
      <c r="G47" s="84" t="s">
        <v>82</v>
      </c>
      <c r="H47" s="84">
        <v>13</v>
      </c>
      <c r="I47" s="90">
        <v>131</v>
      </c>
      <c r="J47" s="85">
        <v>303</v>
      </c>
      <c r="K47" s="85">
        <v>138.00000000000003</v>
      </c>
      <c r="L47" s="85">
        <v>138.00000000000003</v>
      </c>
      <c r="M47" s="24">
        <v>138</v>
      </c>
      <c r="N47" s="24">
        <v>239.4821136584417</v>
      </c>
      <c r="O47" s="24">
        <f>N47*(1-0.0365)</f>
        <v>230.74101650990858</v>
      </c>
      <c r="P47" s="84" t="s">
        <v>100</v>
      </c>
      <c r="Q47" s="84" t="s">
        <v>101</v>
      </c>
      <c r="R47" s="84" t="s">
        <v>102</v>
      </c>
      <c r="S47" s="84" t="s">
        <v>103</v>
      </c>
      <c r="T47" s="86">
        <v>42248</v>
      </c>
      <c r="U47" s="86">
        <v>50313</v>
      </c>
      <c r="V47" s="86" t="s">
        <v>729</v>
      </c>
      <c r="W47" s="86">
        <v>41687</v>
      </c>
      <c r="X47" s="86">
        <v>43191</v>
      </c>
      <c r="Y47" s="86">
        <v>54894</v>
      </c>
      <c r="Z47" s="84" t="s">
        <v>104</v>
      </c>
      <c r="AA47" s="84" t="s">
        <v>105</v>
      </c>
      <c r="AB47" s="84" t="s">
        <v>106</v>
      </c>
      <c r="AC47" s="84" t="s">
        <v>967</v>
      </c>
    </row>
    <row r="48" spans="2:29" ht="47.25">
      <c r="B48" s="19" t="s">
        <v>107</v>
      </c>
      <c r="C48" s="83">
        <v>1</v>
      </c>
      <c r="D48" s="84" t="s">
        <v>28</v>
      </c>
      <c r="E48" s="84" t="s">
        <v>108</v>
      </c>
      <c r="F48" s="84" t="s">
        <v>109</v>
      </c>
      <c r="G48" s="84" t="s">
        <v>82</v>
      </c>
      <c r="H48" s="84">
        <v>2</v>
      </c>
      <c r="I48" s="90">
        <v>20</v>
      </c>
      <c r="J48" s="85">
        <v>50</v>
      </c>
      <c r="K48" s="85">
        <v>28.5</v>
      </c>
      <c r="L48" s="85">
        <v>27.716250000000002</v>
      </c>
      <c r="M48" s="24">
        <v>16.172646118999992</v>
      </c>
      <c r="N48" s="24">
        <v>250.87346142114288</v>
      </c>
      <c r="O48" s="24">
        <f>N48*(1-0.0365)</f>
        <v>241.71658007927118</v>
      </c>
      <c r="P48" s="84" t="s">
        <v>110</v>
      </c>
      <c r="Q48" s="84" t="s">
        <v>111</v>
      </c>
      <c r="R48" s="84" t="s">
        <v>65</v>
      </c>
      <c r="S48" s="84" t="s">
        <v>112</v>
      </c>
      <c r="T48" s="86">
        <v>43466</v>
      </c>
      <c r="U48" s="86">
        <v>50770</v>
      </c>
      <c r="V48" s="86" t="s">
        <v>729</v>
      </c>
      <c r="W48" s="86">
        <v>42187</v>
      </c>
      <c r="X48" s="86">
        <v>43556</v>
      </c>
      <c r="Y48" s="86">
        <v>54971</v>
      </c>
      <c r="Z48" s="2" t="s">
        <v>75</v>
      </c>
      <c r="AA48" s="2" t="s">
        <v>113</v>
      </c>
      <c r="AB48" s="2" t="s">
        <v>77</v>
      </c>
      <c r="AC48" s="84" t="s">
        <v>967</v>
      </c>
    </row>
    <row r="49" spans="1:29" ht="47.25">
      <c r="B49" s="19" t="s">
        <v>114</v>
      </c>
      <c r="C49" s="83">
        <v>1</v>
      </c>
      <c r="D49" s="84" t="s">
        <v>28</v>
      </c>
      <c r="E49" s="84" t="s">
        <v>98</v>
      </c>
      <c r="F49" s="84" t="s">
        <v>109</v>
      </c>
      <c r="G49" s="84" t="s">
        <v>82</v>
      </c>
      <c r="H49" s="84">
        <v>6</v>
      </c>
      <c r="I49" s="90">
        <v>47</v>
      </c>
      <c r="J49" s="85">
        <v>211.5</v>
      </c>
      <c r="K49" s="85">
        <v>126.1855</v>
      </c>
      <c r="L49" s="85">
        <v>122.71539875000001</v>
      </c>
      <c r="M49" s="84" t="s">
        <v>36</v>
      </c>
      <c r="N49" s="84" t="s">
        <v>36</v>
      </c>
      <c r="O49" s="84" t="s">
        <v>36</v>
      </c>
      <c r="P49" s="84" t="s">
        <v>95</v>
      </c>
      <c r="Q49" s="84" t="s">
        <v>36</v>
      </c>
      <c r="R49" s="84" t="s">
        <v>36</v>
      </c>
      <c r="S49" s="84" t="s">
        <v>36</v>
      </c>
      <c r="T49" s="86" t="s">
        <v>36</v>
      </c>
      <c r="U49" s="86" t="s">
        <v>36</v>
      </c>
      <c r="V49" s="86" t="s">
        <v>36</v>
      </c>
      <c r="W49" s="86">
        <v>44417</v>
      </c>
      <c r="X49" s="86">
        <v>44958</v>
      </c>
      <c r="Y49" s="86">
        <v>57201</v>
      </c>
      <c r="Z49" s="2" t="s">
        <v>115</v>
      </c>
      <c r="AA49" s="2" t="s">
        <v>116</v>
      </c>
      <c r="AB49" s="2" t="s">
        <v>117</v>
      </c>
      <c r="AC49" s="84" t="s">
        <v>967</v>
      </c>
    </row>
    <row r="50" spans="1:29" ht="47.25">
      <c r="A50" s="93"/>
      <c r="B50" s="19" t="s">
        <v>118</v>
      </c>
      <c r="C50" s="83">
        <v>1</v>
      </c>
      <c r="D50" s="84" t="s">
        <v>28</v>
      </c>
      <c r="E50" s="84" t="s">
        <v>119</v>
      </c>
      <c r="F50" s="84" t="s">
        <v>109</v>
      </c>
      <c r="G50" s="84" t="s">
        <v>82</v>
      </c>
      <c r="H50" s="84">
        <v>6</v>
      </c>
      <c r="I50" s="90">
        <v>42</v>
      </c>
      <c r="J50" s="85">
        <v>243.6</v>
      </c>
      <c r="K50" s="85">
        <v>125.3</v>
      </c>
      <c r="L50" s="85">
        <v>121.85425000000001</v>
      </c>
      <c r="M50" s="84" t="s">
        <v>36</v>
      </c>
      <c r="N50" s="84" t="s">
        <v>36</v>
      </c>
      <c r="O50" s="84" t="s">
        <v>36</v>
      </c>
      <c r="P50" s="84" t="s">
        <v>95</v>
      </c>
      <c r="Q50" s="84" t="s">
        <v>36</v>
      </c>
      <c r="R50" s="84" t="s">
        <v>36</v>
      </c>
      <c r="S50" s="84" t="s">
        <v>36</v>
      </c>
      <c r="T50" s="86" t="s">
        <v>36</v>
      </c>
      <c r="U50" s="86" t="s">
        <v>36</v>
      </c>
      <c r="V50" s="86" t="s">
        <v>36</v>
      </c>
      <c r="W50" s="86">
        <v>44580</v>
      </c>
      <c r="X50" s="86">
        <v>45200</v>
      </c>
      <c r="Y50" s="86">
        <v>57364</v>
      </c>
      <c r="Z50" s="2" t="s">
        <v>75</v>
      </c>
      <c r="AA50" s="2" t="s">
        <v>120</v>
      </c>
      <c r="AB50" s="2" t="s">
        <v>77</v>
      </c>
      <c r="AC50" s="84" t="s">
        <v>967</v>
      </c>
    </row>
    <row r="51" spans="1:29" ht="14.65" customHeight="1">
      <c r="B51" s="14" t="s">
        <v>121</v>
      </c>
      <c r="C51" s="81" t="s">
        <v>36</v>
      </c>
      <c r="D51" s="15" t="s">
        <v>36</v>
      </c>
      <c r="E51" s="15" t="s">
        <v>36</v>
      </c>
      <c r="F51" s="15" t="s">
        <v>36</v>
      </c>
      <c r="G51" s="15" t="s">
        <v>36</v>
      </c>
      <c r="H51" s="89">
        <f>SUM(H52:H53)</f>
        <v>11</v>
      </c>
      <c r="I51" s="89">
        <f>SUM(I52:I53)</f>
        <v>108</v>
      </c>
      <c r="J51" s="26">
        <f>SUM(J52:J53)</f>
        <v>364.1</v>
      </c>
      <c r="K51" s="26">
        <f>SUM(K52:K53)</f>
        <v>172.7</v>
      </c>
      <c r="L51" s="26">
        <f>SUM(L52:L53)</f>
        <v>170.37349999999998</v>
      </c>
      <c r="M51" s="15" t="s">
        <v>36</v>
      </c>
      <c r="N51" s="15" t="s">
        <v>36</v>
      </c>
      <c r="O51" s="15"/>
      <c r="P51" s="15" t="s">
        <v>36</v>
      </c>
      <c r="Q51" s="15" t="s">
        <v>36</v>
      </c>
      <c r="R51" s="15" t="s">
        <v>36</v>
      </c>
      <c r="S51" s="15" t="s">
        <v>36</v>
      </c>
      <c r="T51" s="15" t="s">
        <v>36</v>
      </c>
      <c r="U51" s="15" t="s">
        <v>36</v>
      </c>
      <c r="V51" s="15" t="s">
        <v>36</v>
      </c>
      <c r="W51" s="15" t="s">
        <v>36</v>
      </c>
      <c r="X51" s="15" t="s">
        <v>36</v>
      </c>
      <c r="Y51" s="15" t="s">
        <v>36</v>
      </c>
      <c r="Z51" s="15" t="s">
        <v>36</v>
      </c>
      <c r="AA51" s="15" t="s">
        <v>36</v>
      </c>
      <c r="AB51" s="15" t="s">
        <v>36</v>
      </c>
      <c r="AC51" s="15" t="s">
        <v>36</v>
      </c>
    </row>
    <row r="52" spans="1:29" ht="47.25">
      <c r="B52" s="19" t="s">
        <v>731</v>
      </c>
      <c r="C52" s="83">
        <v>1</v>
      </c>
      <c r="D52" s="84" t="s">
        <v>28</v>
      </c>
      <c r="E52" s="84" t="s">
        <v>122</v>
      </c>
      <c r="F52" s="84" t="s">
        <v>123</v>
      </c>
      <c r="G52" s="84" t="s">
        <v>124</v>
      </c>
      <c r="H52" s="84">
        <v>7</v>
      </c>
      <c r="I52" s="90">
        <v>75</v>
      </c>
      <c r="J52" s="84">
        <v>182.6</v>
      </c>
      <c r="K52" s="84">
        <v>88.1</v>
      </c>
      <c r="L52" s="84">
        <v>88.1</v>
      </c>
      <c r="M52" s="24">
        <v>85.099999999778106</v>
      </c>
      <c r="N52" s="24">
        <v>287.11368762140182</v>
      </c>
      <c r="O52" s="24">
        <f>N52*(1-0.0365)</f>
        <v>276.63403802322068</v>
      </c>
      <c r="P52" s="84" t="s">
        <v>125</v>
      </c>
      <c r="Q52" s="84" t="s">
        <v>126</v>
      </c>
      <c r="R52" s="84" t="s">
        <v>85</v>
      </c>
      <c r="S52" s="84" t="s">
        <v>127</v>
      </c>
      <c r="T52" s="86">
        <v>43221</v>
      </c>
      <c r="U52" s="86">
        <v>50709</v>
      </c>
      <c r="V52" s="86" t="s">
        <v>729</v>
      </c>
      <c r="W52" s="86">
        <v>41876</v>
      </c>
      <c r="X52" s="86">
        <v>42979</v>
      </c>
      <c r="Y52" s="86">
        <v>55306</v>
      </c>
      <c r="Z52" s="84" t="s">
        <v>128</v>
      </c>
      <c r="AA52" s="84" t="s">
        <v>129</v>
      </c>
      <c r="AB52" s="84" t="s">
        <v>130</v>
      </c>
      <c r="AC52" s="84" t="s">
        <v>967</v>
      </c>
    </row>
    <row r="53" spans="1:29" ht="47.25">
      <c r="B53" s="19" t="s">
        <v>732</v>
      </c>
      <c r="C53" s="83">
        <v>1</v>
      </c>
      <c r="D53" s="84" t="s">
        <v>28</v>
      </c>
      <c r="E53" s="84" t="s">
        <v>132</v>
      </c>
      <c r="F53" s="84" t="s">
        <v>133</v>
      </c>
      <c r="G53" s="84" t="s">
        <v>82</v>
      </c>
      <c r="H53" s="84">
        <v>4</v>
      </c>
      <c r="I53" s="90">
        <v>33</v>
      </c>
      <c r="J53" s="84">
        <v>181.5</v>
      </c>
      <c r="K53" s="84">
        <v>84.600000000000009</v>
      </c>
      <c r="L53" s="213">
        <v>82.273499999999999</v>
      </c>
      <c r="M53" s="24">
        <v>40.999999999999993</v>
      </c>
      <c r="N53" s="24">
        <v>132.60429466201347</v>
      </c>
      <c r="O53" s="24">
        <f>N53*(1-0.0365)</f>
        <v>127.76423790684998</v>
      </c>
      <c r="P53" s="84" t="s">
        <v>134</v>
      </c>
      <c r="Q53" s="84" t="s">
        <v>135</v>
      </c>
      <c r="R53" s="84" t="s">
        <v>102</v>
      </c>
      <c r="S53" s="84" t="s">
        <v>136</v>
      </c>
      <c r="T53" s="86">
        <v>45292</v>
      </c>
      <c r="U53" s="86">
        <v>52597</v>
      </c>
      <c r="V53" s="86" t="s">
        <v>729</v>
      </c>
      <c r="W53" s="86">
        <v>43486</v>
      </c>
      <c r="X53" s="86">
        <v>44593</v>
      </c>
      <c r="Y53" s="86">
        <v>56270</v>
      </c>
      <c r="Z53" s="84" t="s">
        <v>75</v>
      </c>
      <c r="AA53" s="84" t="s">
        <v>137</v>
      </c>
      <c r="AB53" s="84" t="s">
        <v>77</v>
      </c>
      <c r="AC53" s="84" t="s">
        <v>967</v>
      </c>
    </row>
    <row r="54" spans="1:29" ht="14.65" customHeight="1">
      <c r="B54" s="75" t="s">
        <v>733</v>
      </c>
      <c r="C54" s="80" t="s">
        <v>36</v>
      </c>
      <c r="D54" s="76" t="s">
        <v>36</v>
      </c>
      <c r="E54" s="76" t="s">
        <v>36</v>
      </c>
      <c r="F54" s="76" t="s">
        <v>36</v>
      </c>
      <c r="G54" s="76" t="s">
        <v>36</v>
      </c>
      <c r="H54" s="88">
        <f>SUM(H55:H58)</f>
        <v>5</v>
      </c>
      <c r="I54" s="88">
        <f>SUM(I55:I58)</f>
        <v>27</v>
      </c>
      <c r="J54" s="79">
        <f>SUM(J55:J58)</f>
        <v>110.55</v>
      </c>
      <c r="K54" s="79">
        <f>SUM(K55:K58)</f>
        <v>54.22</v>
      </c>
      <c r="L54" s="79">
        <f>SUM(L55:L58)</f>
        <v>53.544499999999999</v>
      </c>
      <c r="M54" s="76" t="s">
        <v>36</v>
      </c>
      <c r="N54" s="76" t="s">
        <v>36</v>
      </c>
      <c r="O54" s="76"/>
      <c r="P54" s="76" t="s">
        <v>36</v>
      </c>
      <c r="Q54" s="76" t="s">
        <v>36</v>
      </c>
      <c r="R54" s="76" t="s">
        <v>36</v>
      </c>
      <c r="S54" s="76" t="s">
        <v>36</v>
      </c>
      <c r="T54" s="76" t="s">
        <v>36</v>
      </c>
      <c r="U54" s="76" t="s">
        <v>36</v>
      </c>
      <c r="V54" s="76" t="s">
        <v>36</v>
      </c>
      <c r="W54" s="76" t="s">
        <v>36</v>
      </c>
      <c r="X54" s="76" t="s">
        <v>36</v>
      </c>
      <c r="Y54" s="76" t="s">
        <v>36</v>
      </c>
      <c r="Z54" s="76" t="s">
        <v>36</v>
      </c>
      <c r="AA54" s="76" t="s">
        <v>36</v>
      </c>
      <c r="AB54" s="76" t="s">
        <v>36</v>
      </c>
      <c r="AC54" s="76" t="s">
        <v>36</v>
      </c>
    </row>
    <row r="55" spans="1:29" ht="47.25">
      <c r="B55" s="19" t="s">
        <v>138</v>
      </c>
      <c r="C55" s="83">
        <v>1</v>
      </c>
      <c r="D55" s="84" t="s">
        <v>28</v>
      </c>
      <c r="E55" s="84" t="s">
        <v>139</v>
      </c>
      <c r="F55" s="84" t="s">
        <v>140</v>
      </c>
      <c r="G55" s="84" t="s">
        <v>62</v>
      </c>
      <c r="H55" s="84">
        <v>1</v>
      </c>
      <c r="I55" s="90">
        <v>17</v>
      </c>
      <c r="J55" s="85">
        <v>28.05</v>
      </c>
      <c r="K55" s="85">
        <v>7.05</v>
      </c>
      <c r="L55" s="85">
        <v>7.05</v>
      </c>
      <c r="M55" s="24">
        <v>7.05</v>
      </c>
      <c r="N55" s="24">
        <v>819.06275329113316</v>
      </c>
      <c r="O55" s="24">
        <f>N55*(1-0.0925)</f>
        <v>743.29944861170327</v>
      </c>
      <c r="P55" s="84" t="s">
        <v>141</v>
      </c>
      <c r="Q55" s="84" t="s">
        <v>36</v>
      </c>
      <c r="R55" s="84" t="s">
        <v>36</v>
      </c>
      <c r="S55" s="84" t="s">
        <v>36</v>
      </c>
      <c r="T55" s="86">
        <v>40360</v>
      </c>
      <c r="U55" s="86">
        <v>47665</v>
      </c>
      <c r="V55" s="86" t="s">
        <v>730</v>
      </c>
      <c r="W55" s="86">
        <v>37530</v>
      </c>
      <c r="X55" s="86">
        <v>40452</v>
      </c>
      <c r="Y55" s="86">
        <v>48488</v>
      </c>
      <c r="Z55" s="2" t="s">
        <v>115</v>
      </c>
      <c r="AA55" s="2" t="s">
        <v>142</v>
      </c>
      <c r="AB55" s="2" t="s">
        <v>117</v>
      </c>
      <c r="AC55" s="84" t="s">
        <v>968</v>
      </c>
    </row>
    <row r="56" spans="1:29" ht="47.25">
      <c r="B56" s="19" t="s">
        <v>184</v>
      </c>
      <c r="C56" s="83">
        <v>1</v>
      </c>
      <c r="D56" s="84" t="s">
        <v>145</v>
      </c>
      <c r="E56" s="84" t="s">
        <v>146</v>
      </c>
      <c r="F56" s="84" t="s">
        <v>147</v>
      </c>
      <c r="G56" s="84" t="s">
        <v>62</v>
      </c>
      <c r="H56" s="84">
        <v>1</v>
      </c>
      <c r="I56" s="90">
        <v>2</v>
      </c>
      <c r="J56" s="85">
        <v>30</v>
      </c>
      <c r="K56" s="85">
        <v>12.87</v>
      </c>
      <c r="L56" s="85">
        <v>12.87</v>
      </c>
      <c r="M56" s="24">
        <v>12.799999999999999</v>
      </c>
      <c r="N56" s="24">
        <v>251.10301388435664</v>
      </c>
      <c r="O56" s="24">
        <f>N56*(1-0.0365)</f>
        <v>241.93775387757762</v>
      </c>
      <c r="P56" s="84" t="s">
        <v>148</v>
      </c>
      <c r="Q56" s="84" t="s">
        <v>149</v>
      </c>
      <c r="R56" s="84" t="s">
        <v>102</v>
      </c>
      <c r="S56" s="84" t="s">
        <v>150</v>
      </c>
      <c r="T56" s="86">
        <v>43221</v>
      </c>
      <c r="U56" s="86">
        <v>54057</v>
      </c>
      <c r="V56" s="86" t="s">
        <v>729</v>
      </c>
      <c r="W56" s="86">
        <v>41471</v>
      </c>
      <c r="X56" s="86">
        <v>42826</v>
      </c>
      <c r="Y56" s="86">
        <v>52428</v>
      </c>
      <c r="Z56" s="2" t="s">
        <v>36</v>
      </c>
      <c r="AA56" s="2" t="s">
        <v>36</v>
      </c>
      <c r="AB56" s="2" t="s">
        <v>36</v>
      </c>
      <c r="AC56" s="84" t="s">
        <v>967</v>
      </c>
    </row>
    <row r="57" spans="1:29" ht="47.25">
      <c r="B57" s="19" t="s">
        <v>151</v>
      </c>
      <c r="C57" s="83">
        <v>0.51</v>
      </c>
      <c r="D57" s="84" t="s">
        <v>145</v>
      </c>
      <c r="E57" s="84" t="s">
        <v>152</v>
      </c>
      <c r="F57" s="84" t="s">
        <v>153</v>
      </c>
      <c r="G57" s="84" t="s">
        <v>62</v>
      </c>
      <c r="H57" s="84">
        <v>1</v>
      </c>
      <c r="I57" s="90">
        <v>3</v>
      </c>
      <c r="J57" s="85">
        <v>20</v>
      </c>
      <c r="K57" s="85">
        <v>11.9</v>
      </c>
      <c r="L57" s="85">
        <v>11.8405</v>
      </c>
      <c r="M57" s="84" t="s">
        <v>36</v>
      </c>
      <c r="N57" s="84" t="s">
        <v>36</v>
      </c>
      <c r="O57" s="84" t="s">
        <v>36</v>
      </c>
      <c r="P57" s="84" t="s">
        <v>154</v>
      </c>
      <c r="Q57" s="84" t="s">
        <v>36</v>
      </c>
      <c r="R57" s="84" t="s">
        <v>36</v>
      </c>
      <c r="S57" s="84" t="s">
        <v>36</v>
      </c>
      <c r="T57" s="86" t="s">
        <v>36</v>
      </c>
      <c r="U57" s="86" t="s">
        <v>36</v>
      </c>
      <c r="V57" s="86" t="s">
        <v>36</v>
      </c>
      <c r="W57" s="86">
        <v>37144</v>
      </c>
      <c r="X57" s="86">
        <v>40452</v>
      </c>
      <c r="Y57" s="86">
        <v>48101</v>
      </c>
      <c r="Z57" s="2" t="s">
        <v>36</v>
      </c>
      <c r="AA57" s="2" t="s">
        <v>36</v>
      </c>
      <c r="AB57" s="2" t="s">
        <v>36</v>
      </c>
      <c r="AC57" s="84" t="s">
        <v>967</v>
      </c>
    </row>
    <row r="58" spans="1:29" ht="47.25">
      <c r="B58" s="19" t="s">
        <v>155</v>
      </c>
      <c r="C58" s="83">
        <v>1</v>
      </c>
      <c r="D58" s="84" t="s">
        <v>145</v>
      </c>
      <c r="E58" s="84" t="s">
        <v>156</v>
      </c>
      <c r="F58" s="84" t="s">
        <v>157</v>
      </c>
      <c r="G58" s="84" t="s">
        <v>82</v>
      </c>
      <c r="H58" s="84">
        <v>2</v>
      </c>
      <c r="I58" s="90">
        <v>5</v>
      </c>
      <c r="J58" s="85">
        <v>32.5</v>
      </c>
      <c r="K58" s="85">
        <v>22.4</v>
      </c>
      <c r="L58" s="85">
        <v>21.783999999999999</v>
      </c>
      <c r="M58" s="84" t="s">
        <v>36</v>
      </c>
      <c r="N58" s="84" t="s">
        <v>36</v>
      </c>
      <c r="O58" s="84" t="s">
        <v>36</v>
      </c>
      <c r="P58" s="84" t="s">
        <v>154</v>
      </c>
      <c r="Q58" s="84" t="s">
        <v>36</v>
      </c>
      <c r="R58" s="84" t="s">
        <v>36</v>
      </c>
      <c r="S58" s="84" t="s">
        <v>36</v>
      </c>
      <c r="T58" s="86" t="s">
        <v>36</v>
      </c>
      <c r="U58" s="86" t="s">
        <v>36</v>
      </c>
      <c r="V58" s="86" t="s">
        <v>36</v>
      </c>
      <c r="W58" s="86">
        <v>39896</v>
      </c>
      <c r="X58" s="86">
        <v>41030</v>
      </c>
      <c r="Y58" s="86">
        <v>50853</v>
      </c>
      <c r="Z58" s="2" t="s">
        <v>36</v>
      </c>
      <c r="AA58" s="2" t="s">
        <v>36</v>
      </c>
      <c r="AB58" s="2" t="s">
        <v>36</v>
      </c>
      <c r="AC58" s="84" t="s">
        <v>967</v>
      </c>
    </row>
    <row r="59" spans="1:29" ht="47.25">
      <c r="B59" s="75" t="s">
        <v>31</v>
      </c>
      <c r="C59" s="80">
        <v>1</v>
      </c>
      <c r="D59" s="76" t="s">
        <v>28</v>
      </c>
      <c r="E59" s="76" t="s">
        <v>158</v>
      </c>
      <c r="F59" s="76" t="s">
        <v>159</v>
      </c>
      <c r="G59" s="76" t="s">
        <v>82</v>
      </c>
      <c r="H59" s="88">
        <v>28</v>
      </c>
      <c r="I59" s="88">
        <v>302</v>
      </c>
      <c r="J59" s="79">
        <v>582.79</v>
      </c>
      <c r="K59" s="79">
        <v>217.4</v>
      </c>
      <c r="L59" s="79">
        <v>211.42150000000001</v>
      </c>
      <c r="M59" s="76" t="s">
        <v>36</v>
      </c>
      <c r="N59" s="76" t="s">
        <v>36</v>
      </c>
      <c r="O59" s="76" t="s">
        <v>36</v>
      </c>
      <c r="P59" s="76" t="s">
        <v>154</v>
      </c>
      <c r="Q59" s="76" t="s">
        <v>36</v>
      </c>
      <c r="R59" s="76" t="s">
        <v>36</v>
      </c>
      <c r="S59" s="76" t="s">
        <v>36</v>
      </c>
      <c r="T59" s="76" t="s">
        <v>36</v>
      </c>
      <c r="U59" s="87" t="s">
        <v>36</v>
      </c>
      <c r="V59" s="87" t="s">
        <v>36</v>
      </c>
      <c r="W59" s="87">
        <v>40945</v>
      </c>
      <c r="X59" s="87">
        <v>42156</v>
      </c>
      <c r="Y59" s="87">
        <v>54598</v>
      </c>
      <c r="Z59" s="94" t="s">
        <v>160</v>
      </c>
      <c r="AA59" s="94" t="s">
        <v>161</v>
      </c>
      <c r="AB59" s="94" t="s">
        <v>162</v>
      </c>
      <c r="AC59" s="94" t="s">
        <v>968</v>
      </c>
    </row>
    <row r="60" spans="1:29" ht="14.65" customHeight="1">
      <c r="B60" s="19"/>
      <c r="C60" s="83"/>
      <c r="D60" s="84"/>
      <c r="E60" s="84"/>
      <c r="F60" s="84"/>
      <c r="G60" s="84"/>
      <c r="H60" s="84"/>
      <c r="I60" s="90"/>
      <c r="J60" s="85"/>
      <c r="K60" s="85"/>
      <c r="L60" s="85"/>
      <c r="M60" s="84"/>
      <c r="N60" s="84"/>
      <c r="O60" s="84"/>
      <c r="P60" s="84"/>
      <c r="Q60" s="84"/>
      <c r="R60" s="84"/>
      <c r="S60" s="84"/>
      <c r="T60" s="86"/>
      <c r="U60" s="86"/>
      <c r="V60" s="86"/>
      <c r="W60" s="86"/>
      <c r="X60" s="86"/>
      <c r="Y60" s="86"/>
    </row>
    <row r="61" spans="1:29" ht="14.65" customHeight="1">
      <c r="B61" s="1" t="s">
        <v>38</v>
      </c>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row>
    <row r="62" spans="1:29" ht="14.65" customHeight="1">
      <c r="B62" s="1" t="s">
        <v>1075</v>
      </c>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row>
    <row r="63" spans="1:29" ht="14.65" customHeight="1">
      <c r="B63" s="1" t="s">
        <v>1076</v>
      </c>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row>
    <row r="64" spans="1:29" ht="14.65" customHeight="1">
      <c r="B64" s="1" t="s">
        <v>1077</v>
      </c>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row>
    <row r="65" spans="2:29" ht="14.65" customHeight="1">
      <c r="B65" s="1" t="s">
        <v>1078</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row>
    <row r="66" spans="2:29" ht="14.65" customHeight="1">
      <c r="B66" s="1" t="s">
        <v>1079</v>
      </c>
    </row>
    <row r="67" spans="2:29" ht="14.65" customHeight="1">
      <c r="I67" s="18"/>
      <c r="N67" s="172"/>
      <c r="O67" s="172"/>
    </row>
    <row r="68" spans="2:29" ht="14.65" customHeight="1">
      <c r="K68" s="18"/>
      <c r="N68" s="172"/>
      <c r="O68" s="172"/>
    </row>
  </sheetData>
  <pageMargins left="0.7" right="0.7" top="0.75" bottom="0.75" header="0.3" footer="0.3"/>
  <ignoredErrors>
    <ignoredError sqref="L41 L51 L54 H54:K54" formulaRange="1"/>
    <ignoredError sqref="H20"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E1221-7645-4FB7-92F1-332810E9B066}">
  <sheetPr codeName="Planilha4">
    <tabColor rgb="FFFF5246"/>
  </sheetPr>
  <dimension ref="A8:M26"/>
  <sheetViews>
    <sheetView showGridLines="0" zoomScaleNormal="100" workbookViewId="0"/>
  </sheetViews>
  <sheetFormatPr defaultColWidth="8.7109375" defaultRowHeight="14.65" customHeight="1"/>
  <cols>
    <col min="1" max="1" width="2.5703125" style="1" customWidth="1"/>
    <col min="2" max="2" width="42.7109375" style="1" customWidth="1"/>
    <col min="3" max="13" width="15.7109375" style="1" customWidth="1"/>
    <col min="14" max="16384" width="8.7109375" style="1"/>
  </cols>
  <sheetData>
    <row r="8" spans="1:13" ht="47.25">
      <c r="B8" s="184" t="s">
        <v>163</v>
      </c>
      <c r="C8" s="181" t="s">
        <v>164</v>
      </c>
      <c r="D8" s="181" t="s">
        <v>165</v>
      </c>
      <c r="E8" s="181" t="s">
        <v>674</v>
      </c>
      <c r="F8" s="183" t="s">
        <v>676</v>
      </c>
      <c r="G8" s="183"/>
      <c r="H8" s="183" t="s">
        <v>680</v>
      </c>
      <c r="I8" s="183"/>
      <c r="J8" s="183" t="s">
        <v>681</v>
      </c>
      <c r="K8" s="183"/>
      <c r="L8" s="181" t="s">
        <v>682</v>
      </c>
      <c r="M8" s="182" t="s">
        <v>37</v>
      </c>
    </row>
    <row r="9" spans="1:13" ht="15.75">
      <c r="B9" s="185"/>
      <c r="C9" s="181" t="s">
        <v>678</v>
      </c>
      <c r="D9" s="181" t="s">
        <v>679</v>
      </c>
      <c r="E9" s="181" t="s">
        <v>678</v>
      </c>
      <c r="F9" s="181" t="s">
        <v>678</v>
      </c>
      <c r="G9" s="181" t="s">
        <v>679</v>
      </c>
      <c r="H9" s="181" t="s">
        <v>678</v>
      </c>
      <c r="I9" s="181" t="s">
        <v>679</v>
      </c>
      <c r="J9" s="181" t="s">
        <v>678</v>
      </c>
      <c r="K9" s="181" t="s">
        <v>679</v>
      </c>
      <c r="L9" s="181" t="s">
        <v>679</v>
      </c>
      <c r="M9" s="182" t="s">
        <v>683</v>
      </c>
    </row>
    <row r="10" spans="1:13" s="8" customFormat="1" ht="15.75">
      <c r="A10" s="1"/>
      <c r="B10" s="110" t="s">
        <v>41</v>
      </c>
      <c r="C10" s="193" t="s">
        <v>678</v>
      </c>
      <c r="D10" s="194" t="s">
        <v>685</v>
      </c>
      <c r="E10" s="193" t="s">
        <v>686</v>
      </c>
      <c r="F10" s="195" t="s">
        <v>36</v>
      </c>
      <c r="G10" s="196" t="s">
        <v>36</v>
      </c>
      <c r="H10" s="195" t="s">
        <v>36</v>
      </c>
      <c r="I10" s="196" t="s">
        <v>36</v>
      </c>
      <c r="J10" s="195" t="s">
        <v>36</v>
      </c>
      <c r="K10" s="196" t="s">
        <v>36</v>
      </c>
      <c r="L10" s="196" t="s">
        <v>36</v>
      </c>
      <c r="M10" s="178" t="s">
        <v>36</v>
      </c>
    </row>
    <row r="11" spans="1:13" ht="16.5">
      <c r="B11" s="110" t="s">
        <v>1082</v>
      </c>
      <c r="C11" s="108" t="s">
        <v>737</v>
      </c>
      <c r="D11" s="186" t="s">
        <v>166</v>
      </c>
      <c r="E11" s="109" t="s">
        <v>675</v>
      </c>
      <c r="F11" s="109" t="s">
        <v>677</v>
      </c>
      <c r="G11" s="189" t="s">
        <v>36</v>
      </c>
      <c r="H11" s="109" t="s">
        <v>684</v>
      </c>
      <c r="I11" s="189" t="s">
        <v>687</v>
      </c>
      <c r="J11" s="109" t="s">
        <v>688</v>
      </c>
      <c r="K11" s="187" t="s">
        <v>689</v>
      </c>
      <c r="L11" s="187" t="s">
        <v>690</v>
      </c>
      <c r="M11" s="179" t="s">
        <v>1182</v>
      </c>
    </row>
    <row r="12" spans="1:13" ht="31.5">
      <c r="B12" s="110" t="s">
        <v>167</v>
      </c>
      <c r="C12" s="109" t="s">
        <v>168</v>
      </c>
      <c r="D12" s="206">
        <v>0.378</v>
      </c>
      <c r="E12" s="109" t="s">
        <v>171</v>
      </c>
      <c r="F12" s="109" t="s">
        <v>170</v>
      </c>
      <c r="G12" s="189" t="s">
        <v>36</v>
      </c>
      <c r="H12" s="109" t="s">
        <v>171</v>
      </c>
      <c r="I12" s="187" t="s">
        <v>691</v>
      </c>
      <c r="J12" s="109" t="s">
        <v>169</v>
      </c>
      <c r="K12" s="187" t="s">
        <v>692</v>
      </c>
      <c r="L12" s="189" t="s">
        <v>36</v>
      </c>
      <c r="M12" s="179" t="s">
        <v>36</v>
      </c>
    </row>
    <row r="13" spans="1:13" ht="15.75">
      <c r="B13" s="110" t="s">
        <v>172</v>
      </c>
      <c r="C13" s="108" t="s">
        <v>173</v>
      </c>
      <c r="D13" s="191" t="s">
        <v>36</v>
      </c>
      <c r="E13" s="190" t="s">
        <v>36</v>
      </c>
      <c r="F13" s="190" t="s">
        <v>36</v>
      </c>
      <c r="G13" s="189" t="s">
        <v>36</v>
      </c>
      <c r="H13" s="190" t="s">
        <v>36</v>
      </c>
      <c r="I13" s="189" t="s">
        <v>36</v>
      </c>
      <c r="J13" s="190" t="s">
        <v>36</v>
      </c>
      <c r="K13" s="189" t="s">
        <v>36</v>
      </c>
      <c r="L13" s="189" t="s">
        <v>36</v>
      </c>
      <c r="M13" s="179" t="s">
        <v>36</v>
      </c>
    </row>
    <row r="14" spans="1:13" ht="15.75">
      <c r="B14" s="110" t="s">
        <v>174</v>
      </c>
      <c r="C14" s="108">
        <v>2025</v>
      </c>
      <c r="D14" s="186" t="s">
        <v>36</v>
      </c>
      <c r="E14" s="109" t="s">
        <v>36</v>
      </c>
      <c r="F14" s="109" t="s">
        <v>36</v>
      </c>
      <c r="G14" s="189" t="s">
        <v>36</v>
      </c>
      <c r="H14" s="190" t="s">
        <v>36</v>
      </c>
      <c r="I14" s="189" t="s">
        <v>36</v>
      </c>
      <c r="J14" s="190" t="s">
        <v>36</v>
      </c>
      <c r="K14" s="189" t="s">
        <v>36</v>
      </c>
      <c r="L14" s="189" t="s">
        <v>36</v>
      </c>
      <c r="M14" s="179" t="s">
        <v>36</v>
      </c>
    </row>
    <row r="15" spans="1:13" ht="16.5">
      <c r="B15" s="110" t="s">
        <v>1083</v>
      </c>
      <c r="C15" s="205" t="s">
        <v>736</v>
      </c>
      <c r="D15" s="204">
        <v>1</v>
      </c>
      <c r="E15" s="111">
        <v>1</v>
      </c>
      <c r="F15" s="111">
        <v>1</v>
      </c>
      <c r="G15" s="188">
        <v>1</v>
      </c>
      <c r="H15" s="192">
        <v>1</v>
      </c>
      <c r="I15" s="188">
        <v>1</v>
      </c>
      <c r="J15" s="111">
        <v>1</v>
      </c>
      <c r="K15" s="188">
        <v>1</v>
      </c>
      <c r="L15" s="188">
        <v>1</v>
      </c>
      <c r="M15" s="180" t="s">
        <v>36</v>
      </c>
    </row>
    <row r="16" spans="1:13" ht="48">
      <c r="B16" s="110" t="s">
        <v>176</v>
      </c>
      <c r="C16" s="109" t="s">
        <v>1141</v>
      </c>
      <c r="D16" s="186" t="s">
        <v>36</v>
      </c>
      <c r="E16" s="109" t="s">
        <v>36</v>
      </c>
      <c r="F16" s="109" t="s">
        <v>36</v>
      </c>
      <c r="G16" s="189" t="s">
        <v>36</v>
      </c>
      <c r="H16" s="190" t="s">
        <v>36</v>
      </c>
      <c r="I16" s="189" t="s">
        <v>36</v>
      </c>
      <c r="J16" s="190" t="s">
        <v>36</v>
      </c>
      <c r="K16" s="189" t="s">
        <v>36</v>
      </c>
      <c r="L16" s="189" t="s">
        <v>36</v>
      </c>
      <c r="M16" s="179" t="s">
        <v>36</v>
      </c>
    </row>
    <row r="17" spans="2:13" ht="31.5">
      <c r="B17" s="110" t="s">
        <v>1084</v>
      </c>
      <c r="C17" s="109" t="s">
        <v>1142</v>
      </c>
      <c r="D17" s="186" t="s">
        <v>36</v>
      </c>
      <c r="E17" s="109" t="s">
        <v>36</v>
      </c>
      <c r="F17" s="109" t="s">
        <v>36</v>
      </c>
      <c r="G17" s="189" t="s">
        <v>36</v>
      </c>
      <c r="H17" s="190" t="s">
        <v>36</v>
      </c>
      <c r="I17" s="189" t="s">
        <v>36</v>
      </c>
      <c r="J17" s="190" t="s">
        <v>36</v>
      </c>
      <c r="K17" s="189" t="s">
        <v>36</v>
      </c>
      <c r="L17" s="189" t="s">
        <v>36</v>
      </c>
      <c r="M17" s="179" t="s">
        <v>36</v>
      </c>
    </row>
    <row r="18" spans="2:13" ht="47.25">
      <c r="B18" s="110" t="s">
        <v>177</v>
      </c>
      <c r="C18" s="207" t="s">
        <v>752</v>
      </c>
      <c r="D18" s="186" t="s">
        <v>36</v>
      </c>
      <c r="E18" s="109" t="s">
        <v>36</v>
      </c>
      <c r="F18" s="109" t="s">
        <v>36</v>
      </c>
      <c r="G18" s="189" t="s">
        <v>36</v>
      </c>
      <c r="H18" s="190" t="s">
        <v>36</v>
      </c>
      <c r="I18" s="189" t="s">
        <v>36</v>
      </c>
      <c r="J18" s="190" t="s">
        <v>36</v>
      </c>
      <c r="K18" s="189" t="s">
        <v>36</v>
      </c>
      <c r="L18" s="189" t="s">
        <v>36</v>
      </c>
      <c r="M18" s="179" t="s">
        <v>36</v>
      </c>
    </row>
    <row r="19" spans="2:13" ht="63">
      <c r="B19" s="110" t="s">
        <v>1085</v>
      </c>
      <c r="C19" s="109" t="s">
        <v>1081</v>
      </c>
      <c r="D19" s="186" t="s">
        <v>36</v>
      </c>
      <c r="E19" s="109" t="s">
        <v>36</v>
      </c>
      <c r="F19" s="109" t="s">
        <v>36</v>
      </c>
      <c r="G19" s="189" t="s">
        <v>36</v>
      </c>
      <c r="H19" s="190" t="s">
        <v>36</v>
      </c>
      <c r="I19" s="189" t="s">
        <v>36</v>
      </c>
      <c r="J19" s="190" t="s">
        <v>36</v>
      </c>
      <c r="K19" s="189" t="s">
        <v>36</v>
      </c>
      <c r="L19" s="189" t="s">
        <v>36</v>
      </c>
      <c r="M19" s="179" t="s">
        <v>36</v>
      </c>
    </row>
    <row r="20" spans="2:13" ht="15.75">
      <c r="B20" s="10"/>
      <c r="C20" s="2"/>
      <c r="D20" s="2"/>
      <c r="E20" s="84"/>
      <c r="F20" s="84"/>
      <c r="G20" s="84"/>
      <c r="H20" s="84"/>
      <c r="I20" s="84"/>
      <c r="J20" s="84"/>
      <c r="K20" s="84"/>
      <c r="L20" s="84"/>
      <c r="M20" s="107"/>
    </row>
    <row r="21" spans="2:13" ht="15.75">
      <c r="B21" s="1" t="s">
        <v>38</v>
      </c>
      <c r="C21" s="2"/>
      <c r="D21" s="2"/>
      <c r="E21" s="84"/>
      <c r="F21" s="84"/>
      <c r="G21" s="84"/>
      <c r="H21" s="84"/>
      <c r="I21" s="84"/>
      <c r="J21" s="84"/>
      <c r="K21" s="84"/>
      <c r="L21" s="84"/>
      <c r="M21" s="107"/>
    </row>
    <row r="22" spans="2:13" ht="14.65" customHeight="1">
      <c r="B22" s="1" t="s">
        <v>1086</v>
      </c>
    </row>
    <row r="23" spans="2:13" ht="14.65" customHeight="1">
      <c r="B23" s="1" t="s">
        <v>1143</v>
      </c>
    </row>
    <row r="24" spans="2:13" ht="14.65" customHeight="1">
      <c r="B24" s="1" t="s">
        <v>1087</v>
      </c>
    </row>
    <row r="25" spans="2:13" ht="14.65" customHeight="1">
      <c r="B25" s="1" t="s">
        <v>741</v>
      </c>
    </row>
    <row r="26" spans="2:13" ht="14.65" customHeight="1">
      <c r="B26" s="1" t="s">
        <v>1088</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89CE2-98A7-4E04-93F9-97C499CD9D62}">
  <sheetPr codeName="Planilha5">
    <tabColor theme="1"/>
  </sheetPr>
  <dimension ref="A1:BA52"/>
  <sheetViews>
    <sheetView showGridLines="0" zoomScaleNormal="100" workbookViewId="0">
      <pane xSplit="3" ySplit="8" topLeftCell="D9" activePane="bottomRight" state="frozen"/>
      <selection pane="topRight" activeCell="B5" sqref="B5"/>
      <selection pane="bottomLeft" activeCell="B5" sqref="B5"/>
      <selection pane="bottomRight"/>
    </sheetView>
  </sheetViews>
  <sheetFormatPr defaultColWidth="10.5703125" defaultRowHeight="14.65" customHeight="1"/>
  <cols>
    <col min="1" max="1" width="2.5703125" style="1" customWidth="1"/>
    <col min="2" max="2" width="42.7109375" style="1" customWidth="1"/>
    <col min="3" max="3" width="15.7109375" style="2" customWidth="1"/>
    <col min="4" max="4" width="2.5703125" style="2" customWidth="1"/>
    <col min="5" max="42" width="10.5703125" style="18" customWidth="1"/>
    <col min="43" max="43" width="2.5703125" style="2" customWidth="1"/>
    <col min="44" max="53" width="10.5703125" style="18"/>
    <col min="54" max="16384" width="10.5703125" style="2"/>
  </cols>
  <sheetData>
    <row r="1" spans="1:53" ht="14.65" customHeight="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R1" s="2"/>
      <c r="AS1" s="2"/>
      <c r="AT1" s="2"/>
      <c r="AU1" s="2"/>
      <c r="AV1" s="2"/>
      <c r="AW1" s="2"/>
      <c r="AX1" s="2"/>
      <c r="AY1" s="2"/>
      <c r="AZ1" s="2"/>
      <c r="BA1" s="2"/>
    </row>
    <row r="2" spans="1:53" ht="14.65" customHeight="1">
      <c r="E2" s="2"/>
      <c r="F2" s="2"/>
      <c r="G2" s="2"/>
      <c r="H2" s="2"/>
      <c r="I2" s="2"/>
      <c r="J2" s="2"/>
      <c r="K2" s="2"/>
      <c r="L2" s="2"/>
      <c r="M2" s="2"/>
      <c r="N2" s="2"/>
      <c r="O2" s="2"/>
      <c r="P2" s="2"/>
      <c r="Q2" s="2"/>
      <c r="R2" s="2"/>
      <c r="S2" s="2"/>
      <c r="T2" s="2"/>
      <c r="U2" s="2"/>
      <c r="V2" s="2"/>
      <c r="W2" s="2"/>
      <c r="X2" s="2"/>
      <c r="Y2" s="2"/>
      <c r="Z2" s="2"/>
      <c r="AA2" s="2"/>
      <c r="AB2" s="2"/>
      <c r="AC2" s="24"/>
      <c r="AD2" s="2"/>
      <c r="AE2" s="2"/>
      <c r="AF2" s="2"/>
      <c r="AG2" s="2"/>
      <c r="AH2" s="2"/>
      <c r="AI2" s="2"/>
      <c r="AJ2" s="2"/>
      <c r="AK2" s="2"/>
      <c r="AL2" s="2"/>
      <c r="AM2" s="2"/>
      <c r="AN2" s="2"/>
      <c r="AO2" s="2"/>
      <c r="AP2" s="2"/>
      <c r="AR2" s="2"/>
      <c r="AS2" s="2"/>
      <c r="AT2" s="2"/>
      <c r="AU2" s="2"/>
      <c r="AV2" s="2"/>
      <c r="AW2" s="2"/>
      <c r="AX2" s="2"/>
      <c r="AY2" s="2"/>
      <c r="AZ2" s="2"/>
      <c r="BA2" s="2"/>
    </row>
    <row r="3" spans="1:53" ht="14.65" customHeight="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R3" s="2"/>
      <c r="AS3" s="2"/>
      <c r="AT3" s="2"/>
      <c r="AU3" s="2"/>
      <c r="AV3" s="2"/>
      <c r="AW3" s="2"/>
      <c r="AX3" s="2"/>
      <c r="AY3" s="2"/>
      <c r="AZ3" s="2"/>
      <c r="BA3" s="2"/>
    </row>
    <row r="4" spans="1:53" ht="14.65" customHeight="1">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R4" s="2"/>
      <c r="AS4" s="2"/>
      <c r="AT4" s="2"/>
      <c r="AU4" s="2"/>
      <c r="AV4" s="2"/>
      <c r="AW4" s="2"/>
      <c r="AX4" s="2"/>
      <c r="AY4" s="2"/>
      <c r="AZ4" s="2"/>
      <c r="BA4" s="2"/>
    </row>
    <row r="5" spans="1:53" ht="14.65" customHeight="1">
      <c r="B5" s="10"/>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R5" s="2"/>
      <c r="AS5" s="2"/>
      <c r="AT5" s="2"/>
      <c r="AU5" s="2"/>
      <c r="AV5" s="2"/>
      <c r="AW5" s="2"/>
      <c r="AX5" s="2"/>
      <c r="AY5" s="2"/>
      <c r="AZ5" s="2"/>
      <c r="BA5" s="2"/>
    </row>
    <row r="6" spans="1:53" ht="14.65" customHeight="1">
      <c r="C6" s="3" t="s">
        <v>178</v>
      </c>
      <c r="E6" s="4">
        <v>42460</v>
      </c>
      <c r="F6" s="4">
        <f>EOMONTH(E6,3)</f>
        <v>42551</v>
      </c>
      <c r="G6" s="4">
        <f t="shared" ref="G6:AJ6" si="0">EOMONTH(F6,3)</f>
        <v>42643</v>
      </c>
      <c r="H6" s="4">
        <f t="shared" si="0"/>
        <v>42735</v>
      </c>
      <c r="I6" s="4">
        <f>EOMONTH(H6,3)</f>
        <v>42825</v>
      </c>
      <c r="J6" s="4">
        <f>EOMONTH(I6,3)</f>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 t="shared" ref="AK6:AP6" si="1">EOMONTH(AJ6,3)</f>
        <v>45382</v>
      </c>
      <c r="AL6" s="4">
        <f t="shared" si="1"/>
        <v>45473</v>
      </c>
      <c r="AM6" s="4">
        <f t="shared" si="1"/>
        <v>45565</v>
      </c>
      <c r="AN6" s="4">
        <f t="shared" si="1"/>
        <v>45657</v>
      </c>
      <c r="AO6" s="4">
        <f t="shared" si="1"/>
        <v>45747</v>
      </c>
      <c r="AP6" s="4">
        <f t="shared" si="1"/>
        <v>45838</v>
      </c>
      <c r="AR6" s="4"/>
      <c r="AS6" s="4"/>
      <c r="AT6" s="4"/>
      <c r="AU6" s="4"/>
      <c r="AV6" s="4"/>
      <c r="AW6" s="4"/>
      <c r="AX6" s="4"/>
      <c r="AY6" s="4"/>
      <c r="AZ6" s="4"/>
      <c r="BA6" s="4"/>
    </row>
    <row r="7" spans="1:53" ht="14.65" customHeight="1">
      <c r="C7" s="3" t="s">
        <v>179</v>
      </c>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R7" s="3"/>
      <c r="AS7" s="3"/>
      <c r="AT7" s="3"/>
      <c r="AU7" s="3"/>
      <c r="AV7" s="3"/>
      <c r="AW7" s="3"/>
      <c r="AX7" s="3"/>
      <c r="AY7" s="3"/>
      <c r="AZ7" s="3"/>
      <c r="BA7" s="3"/>
    </row>
    <row r="8" spans="1:53" ht="14.65" customHeight="1">
      <c r="B8" s="5" t="s">
        <v>180</v>
      </c>
      <c r="C8" s="6" t="s">
        <v>23</v>
      </c>
      <c r="D8" s="6"/>
      <c r="E8" s="7" t="str">
        <f>MONTH(E$6)/3&amp;"Q"&amp;E$7</f>
        <v>1Q2016</v>
      </c>
      <c r="F8" s="6" t="str">
        <f t="shared" ref="F8:AJ8" si="4">MONTH(F$6)/3&amp;"Q"&amp;F$7</f>
        <v>2Q2016</v>
      </c>
      <c r="G8" s="6" t="str">
        <f t="shared" si="4"/>
        <v>3Q2016</v>
      </c>
      <c r="H8" s="6" t="str">
        <f t="shared" si="4"/>
        <v>4Q2016</v>
      </c>
      <c r="I8" s="6" t="str">
        <f t="shared" si="4"/>
        <v>1Q2017</v>
      </c>
      <c r="J8" s="6" t="str">
        <f t="shared" si="4"/>
        <v>2Q2017</v>
      </c>
      <c r="K8" s="6" t="str">
        <f t="shared" si="4"/>
        <v>3Q2017</v>
      </c>
      <c r="L8" s="6" t="str">
        <f t="shared" si="4"/>
        <v>4Q2017</v>
      </c>
      <c r="M8" s="6" t="str">
        <f t="shared" si="4"/>
        <v>1Q2018</v>
      </c>
      <c r="N8" s="6" t="str">
        <f t="shared" si="4"/>
        <v>2Q2018</v>
      </c>
      <c r="O8" s="6" t="str">
        <f t="shared" si="4"/>
        <v>3Q2018</v>
      </c>
      <c r="P8" s="6" t="str">
        <f t="shared" si="4"/>
        <v>4Q2018</v>
      </c>
      <c r="Q8" s="6" t="str">
        <f t="shared" si="4"/>
        <v>1Q2019</v>
      </c>
      <c r="R8" s="6" t="str">
        <f t="shared" si="4"/>
        <v>2Q2019</v>
      </c>
      <c r="S8" s="6" t="str">
        <f t="shared" si="4"/>
        <v>3Q2019</v>
      </c>
      <c r="T8" s="6" t="str">
        <f t="shared" si="4"/>
        <v>4Q2019</v>
      </c>
      <c r="U8" s="6" t="str">
        <f t="shared" si="4"/>
        <v>1Q2020</v>
      </c>
      <c r="V8" s="6" t="str">
        <f t="shared" si="4"/>
        <v>2Q2020</v>
      </c>
      <c r="W8" s="6" t="str">
        <f t="shared" si="4"/>
        <v>3Q2020</v>
      </c>
      <c r="X8" s="6" t="str">
        <f t="shared" si="4"/>
        <v>4Q2020</v>
      </c>
      <c r="Y8" s="6" t="str">
        <f t="shared" si="4"/>
        <v>1Q2021</v>
      </c>
      <c r="Z8" s="6" t="str">
        <f t="shared" si="4"/>
        <v>2Q2021</v>
      </c>
      <c r="AA8" s="6" t="str">
        <f t="shared" si="4"/>
        <v>3Q2021</v>
      </c>
      <c r="AB8" s="6" t="str">
        <f t="shared" si="4"/>
        <v>4Q2021</v>
      </c>
      <c r="AC8" s="6" t="str">
        <f t="shared" si="4"/>
        <v>1Q2022</v>
      </c>
      <c r="AD8" s="6" t="str">
        <f t="shared" si="4"/>
        <v>2Q2022</v>
      </c>
      <c r="AE8" s="6" t="str">
        <f t="shared" si="4"/>
        <v>3Q2022</v>
      </c>
      <c r="AF8" s="6" t="str">
        <f t="shared" si="4"/>
        <v>4Q2022</v>
      </c>
      <c r="AG8" s="6" t="str">
        <f t="shared" si="4"/>
        <v>1Q2023</v>
      </c>
      <c r="AH8" s="6" t="str">
        <f t="shared" si="4"/>
        <v>2Q2023</v>
      </c>
      <c r="AI8" s="6" t="str">
        <f t="shared" si="4"/>
        <v>3Q2023</v>
      </c>
      <c r="AJ8" s="6" t="str">
        <f t="shared" si="4"/>
        <v>4Q2023</v>
      </c>
      <c r="AK8" s="6" t="str">
        <f t="shared" ref="AK8:AP8" si="5">MONTH(AK$6)/3&amp;"Q"&amp;AK$7</f>
        <v>1Q2024</v>
      </c>
      <c r="AL8" s="6" t="str">
        <f t="shared" si="5"/>
        <v>2Q2024</v>
      </c>
      <c r="AM8" s="6" t="str">
        <f t="shared" si="5"/>
        <v>3Q2024</v>
      </c>
      <c r="AN8" s="6" t="str">
        <f t="shared" si="5"/>
        <v>4Q2024</v>
      </c>
      <c r="AO8" s="6" t="str">
        <f t="shared" si="5"/>
        <v>1Q2025</v>
      </c>
      <c r="AP8" s="6" t="str">
        <f t="shared" si="5"/>
        <v>2Q2025</v>
      </c>
      <c r="AR8" s="6">
        <v>2016</v>
      </c>
      <c r="AS8" s="6">
        <f>AR8+1</f>
        <v>2017</v>
      </c>
      <c r="AT8" s="6">
        <f t="shared" ref="AT8:AY8" si="6">AS8+1</f>
        <v>2018</v>
      </c>
      <c r="AU8" s="6">
        <f t="shared" si="6"/>
        <v>2019</v>
      </c>
      <c r="AV8" s="6">
        <f t="shared" si="6"/>
        <v>2020</v>
      </c>
      <c r="AW8" s="6">
        <f t="shared" si="6"/>
        <v>2021</v>
      </c>
      <c r="AX8" s="6">
        <f t="shared" si="6"/>
        <v>2022</v>
      </c>
      <c r="AY8" s="6">
        <f t="shared" si="6"/>
        <v>2023</v>
      </c>
      <c r="AZ8" s="6">
        <f>AY8+1</f>
        <v>2024</v>
      </c>
      <c r="BA8" s="6">
        <f>AZ8+1</f>
        <v>2025</v>
      </c>
    </row>
    <row r="9" spans="1:53" s="13" customFormat="1" ht="14.65" customHeight="1">
      <c r="A9" s="10"/>
      <c r="B9" s="11" t="s">
        <v>753</v>
      </c>
      <c r="C9" s="12" t="s">
        <v>36</v>
      </c>
      <c r="D9" s="12"/>
      <c r="E9" s="25">
        <f t="shared" ref="E9:AI9" si="7">SUM(E10,E18,E27,E33)</f>
        <v>158.08389066054005</v>
      </c>
      <c r="F9" s="25">
        <f t="shared" si="7"/>
        <v>126.170754177525</v>
      </c>
      <c r="G9" s="25">
        <f t="shared" si="7"/>
        <v>160.71569167542074</v>
      </c>
      <c r="H9" s="25">
        <f t="shared" si="7"/>
        <v>199.8839014306609</v>
      </c>
      <c r="I9" s="25">
        <f t="shared" si="7"/>
        <v>149.65486708184696</v>
      </c>
      <c r="J9" s="25">
        <f t="shared" si="7"/>
        <v>183.537031652</v>
      </c>
      <c r="K9" s="25">
        <f t="shared" si="7"/>
        <v>248.31757268099997</v>
      </c>
      <c r="L9" s="25">
        <f t="shared" si="7"/>
        <v>748.12455484327108</v>
      </c>
      <c r="M9" s="25">
        <f t="shared" si="7"/>
        <v>442.6993007789614</v>
      </c>
      <c r="N9" s="25">
        <f t="shared" si="7"/>
        <v>322.02260940537178</v>
      </c>
      <c r="O9" s="25">
        <f t="shared" si="7"/>
        <v>639.86953781707894</v>
      </c>
      <c r="P9" s="25">
        <f t="shared" si="7"/>
        <v>698.88906921133105</v>
      </c>
      <c r="Q9" s="25">
        <f t="shared" si="7"/>
        <v>519.86374973245177</v>
      </c>
      <c r="R9" s="25">
        <f t="shared" si="7"/>
        <v>641.87588504078303</v>
      </c>
      <c r="S9" s="25">
        <f t="shared" si="7"/>
        <v>1313.2281135351539</v>
      </c>
      <c r="T9" s="25">
        <f t="shared" si="7"/>
        <v>1364.812955400904</v>
      </c>
      <c r="U9" s="25">
        <f t="shared" si="7"/>
        <v>634.8834067824514</v>
      </c>
      <c r="V9" s="25">
        <f t="shared" si="7"/>
        <v>780.72509664150027</v>
      </c>
      <c r="W9" s="25">
        <f t="shared" si="7"/>
        <v>1359.8219571900004</v>
      </c>
      <c r="X9" s="25">
        <f t="shared" si="7"/>
        <v>1694.1234131992546</v>
      </c>
      <c r="Y9" s="25">
        <f t="shared" si="7"/>
        <v>1547.0547042224998</v>
      </c>
      <c r="Z9" s="25">
        <f t="shared" si="7"/>
        <v>1501.8490602675001</v>
      </c>
      <c r="AA9" s="25">
        <f t="shared" si="7"/>
        <v>1978.3281197177998</v>
      </c>
      <c r="AB9" s="25">
        <f t="shared" si="7"/>
        <v>2022.2739886544996</v>
      </c>
      <c r="AC9" s="25">
        <f t="shared" si="7"/>
        <v>1523.8442755102885</v>
      </c>
      <c r="AD9" s="25">
        <f t="shared" si="7"/>
        <v>1266.5929436338863</v>
      </c>
      <c r="AE9" s="25">
        <f t="shared" si="7"/>
        <v>1946.9910554951143</v>
      </c>
      <c r="AF9" s="25">
        <f t="shared" si="7"/>
        <v>2067.8882848667281</v>
      </c>
      <c r="AG9" s="25">
        <f t="shared" si="7"/>
        <v>1803.1955226084876</v>
      </c>
      <c r="AH9" s="25">
        <f t="shared" si="7"/>
        <v>1659.7774753163778</v>
      </c>
      <c r="AI9" s="25">
        <f t="shared" si="7"/>
        <v>2546.9848717645</v>
      </c>
      <c r="AJ9" s="25">
        <f t="shared" ref="AJ9:AP9" si="8">SUM(AJ10,AJ18,AJ27,AJ33)</f>
        <v>2625.5781729454989</v>
      </c>
      <c r="AK9" s="25">
        <f t="shared" si="8"/>
        <v>1730.0103554579996</v>
      </c>
      <c r="AL9" s="25">
        <f t="shared" si="8"/>
        <v>2094.8340945320838</v>
      </c>
      <c r="AM9" s="25">
        <f t="shared" si="8"/>
        <v>2848.2900730027768</v>
      </c>
      <c r="AN9" s="25">
        <f t="shared" si="8"/>
        <v>2714.720818972065</v>
      </c>
      <c r="AO9" s="25">
        <f t="shared" si="8"/>
        <v>1638.0757828208284</v>
      </c>
      <c r="AP9" s="25">
        <f t="shared" si="8"/>
        <v>2113.3891502193565</v>
      </c>
      <c r="AQ9" s="27"/>
      <c r="AR9" s="25">
        <f t="shared" ref="AR9:BA18" si="9">SUMIF($7:$7,AR$8,9:9)</f>
        <v>644.85423794414669</v>
      </c>
      <c r="AS9" s="25">
        <f t="shared" si="9"/>
        <v>1329.634026258118</v>
      </c>
      <c r="AT9" s="25">
        <f t="shared" si="9"/>
        <v>2103.4805172127431</v>
      </c>
      <c r="AU9" s="25">
        <f t="shared" si="9"/>
        <v>3839.7807037092925</v>
      </c>
      <c r="AV9" s="25">
        <f t="shared" si="9"/>
        <v>4469.5538738132072</v>
      </c>
      <c r="AW9" s="25">
        <f t="shared" si="9"/>
        <v>7049.5058728622998</v>
      </c>
      <c r="AX9" s="25">
        <f t="shared" si="9"/>
        <v>6805.3165595060173</v>
      </c>
      <c r="AY9" s="25">
        <f t="shared" si="9"/>
        <v>8635.5360426348652</v>
      </c>
      <c r="AZ9" s="25">
        <f t="shared" si="9"/>
        <v>9387.8553419649252</v>
      </c>
      <c r="BA9" s="25">
        <f t="shared" si="9"/>
        <v>3751.4649330401849</v>
      </c>
    </row>
    <row r="10" spans="1:53" s="13" customFormat="1" ht="14.65" customHeight="1">
      <c r="A10" s="10"/>
      <c r="B10" s="36" t="s">
        <v>26</v>
      </c>
      <c r="C10" s="37" t="s">
        <v>36</v>
      </c>
      <c r="D10" s="37"/>
      <c r="E10" s="38">
        <f>SUM(E11,E14)</f>
        <v>55.737256688540008</v>
      </c>
      <c r="F10" s="38">
        <f t="shared" ref="F10:AI10" si="10">SUM(F11,F14)</f>
        <v>54.425551699524974</v>
      </c>
      <c r="G10" s="38">
        <f t="shared" si="10"/>
        <v>95.237136185000011</v>
      </c>
      <c r="H10" s="38">
        <f t="shared" si="10"/>
        <v>102.14303929599998</v>
      </c>
      <c r="I10" s="38">
        <f t="shared" si="10"/>
        <v>42.540075533959516</v>
      </c>
      <c r="J10" s="38">
        <f t="shared" si="10"/>
        <v>96.743046366000016</v>
      </c>
      <c r="K10" s="38">
        <f t="shared" si="10"/>
        <v>178.64646894999998</v>
      </c>
      <c r="L10" s="38">
        <f t="shared" si="10"/>
        <v>638.29956112327102</v>
      </c>
      <c r="M10" s="38">
        <f t="shared" si="10"/>
        <v>309.74107019076951</v>
      </c>
      <c r="N10" s="38">
        <f t="shared" si="10"/>
        <v>224.34350090837182</v>
      </c>
      <c r="O10" s="38">
        <f t="shared" si="10"/>
        <v>566.25063049407891</v>
      </c>
      <c r="P10" s="38">
        <f t="shared" si="10"/>
        <v>533.5192888953311</v>
      </c>
      <c r="Q10" s="38">
        <f t="shared" si="10"/>
        <v>293.94241886909174</v>
      </c>
      <c r="R10" s="38">
        <f t="shared" si="10"/>
        <v>316.21191106699996</v>
      </c>
      <c r="S10" s="38">
        <f t="shared" si="10"/>
        <v>677.12822824700027</v>
      </c>
      <c r="T10" s="38">
        <f t="shared" si="10"/>
        <v>802.50874892490356</v>
      </c>
      <c r="U10" s="38">
        <f t="shared" si="10"/>
        <v>260.33147981399998</v>
      </c>
      <c r="V10" s="38">
        <f t="shared" si="10"/>
        <v>253.51749647300011</v>
      </c>
      <c r="W10" s="38">
        <f t="shared" si="10"/>
        <v>666.32606686700001</v>
      </c>
      <c r="X10" s="38">
        <f t="shared" si="10"/>
        <v>902.60483714800034</v>
      </c>
      <c r="Y10" s="38">
        <f t="shared" si="10"/>
        <v>504.15047138</v>
      </c>
      <c r="Z10" s="38">
        <f t="shared" si="10"/>
        <v>318.94861562700004</v>
      </c>
      <c r="AA10" s="38">
        <f t="shared" si="10"/>
        <v>718.1886863499999</v>
      </c>
      <c r="AB10" s="38">
        <f t="shared" si="10"/>
        <v>861.97305618599989</v>
      </c>
      <c r="AC10" s="38">
        <f t="shared" si="10"/>
        <v>405.27263203199999</v>
      </c>
      <c r="AD10" s="38">
        <f t="shared" si="10"/>
        <v>251.93439405399999</v>
      </c>
      <c r="AE10" s="38">
        <f t="shared" si="10"/>
        <v>696.96330158200021</v>
      </c>
      <c r="AF10" s="38">
        <f t="shared" si="10"/>
        <v>836.78174478300002</v>
      </c>
      <c r="AG10" s="38">
        <f t="shared" si="10"/>
        <v>424.28799882099997</v>
      </c>
      <c r="AH10" s="38">
        <f t="shared" si="10"/>
        <v>306.18734744400001</v>
      </c>
      <c r="AI10" s="38">
        <f t="shared" si="10"/>
        <v>793.85765716800006</v>
      </c>
      <c r="AJ10" s="38">
        <f t="shared" ref="AJ10:AP10" si="11">SUM(AJ11,AJ14)</f>
        <v>918.14884780099965</v>
      </c>
      <c r="AK10" s="38">
        <f t="shared" si="11"/>
        <v>445.83937897299973</v>
      </c>
      <c r="AL10" s="38">
        <f t="shared" si="11"/>
        <v>263.22062927022603</v>
      </c>
      <c r="AM10" s="38">
        <f t="shared" si="11"/>
        <v>770.39802981700007</v>
      </c>
      <c r="AN10" s="38">
        <f t="shared" si="11"/>
        <v>925.61305208263184</v>
      </c>
      <c r="AO10" s="38">
        <f t="shared" si="11"/>
        <v>399.48569082983499</v>
      </c>
      <c r="AP10" s="38">
        <f t="shared" si="11"/>
        <v>436.93739026954825</v>
      </c>
      <c r="AQ10" s="27"/>
      <c r="AR10" s="38">
        <f t="shared" si="9"/>
        <v>307.54298386906498</v>
      </c>
      <c r="AS10" s="38">
        <f t="shared" si="9"/>
        <v>956.2291519732305</v>
      </c>
      <c r="AT10" s="38">
        <f t="shared" si="9"/>
        <v>1633.8544904885514</v>
      </c>
      <c r="AU10" s="38">
        <f t="shared" si="9"/>
        <v>2089.7913071079956</v>
      </c>
      <c r="AV10" s="38">
        <f t="shared" si="9"/>
        <v>2082.7798803020005</v>
      </c>
      <c r="AW10" s="38">
        <f t="shared" si="9"/>
        <v>2403.260829543</v>
      </c>
      <c r="AX10" s="38">
        <f t="shared" si="9"/>
        <v>2190.9520724510003</v>
      </c>
      <c r="AY10" s="38">
        <f t="shared" si="9"/>
        <v>2442.4818512339998</v>
      </c>
      <c r="AZ10" s="38">
        <f t="shared" si="9"/>
        <v>2405.0710901428574</v>
      </c>
      <c r="BA10" s="38">
        <f t="shared" si="9"/>
        <v>836.42308109938324</v>
      </c>
    </row>
    <row r="11" spans="1:53" s="13" customFormat="1" ht="14.65" customHeight="1">
      <c r="A11" s="10"/>
      <c r="B11" s="14" t="s">
        <v>58</v>
      </c>
      <c r="C11" s="15" t="s">
        <v>36</v>
      </c>
      <c r="D11" s="15"/>
      <c r="E11" s="26">
        <f>SUM(E12:E13)</f>
        <v>55.737256688540008</v>
      </c>
      <c r="F11" s="26">
        <f t="shared" ref="F11:AI11" si="12">SUM(F12:F13)</f>
        <v>54.425551699524974</v>
      </c>
      <c r="G11" s="26">
        <f t="shared" si="12"/>
        <v>95.237136185000011</v>
      </c>
      <c r="H11" s="26">
        <f t="shared" si="12"/>
        <v>102.14303929599998</v>
      </c>
      <c r="I11" s="26">
        <f t="shared" si="12"/>
        <v>42.540075533959516</v>
      </c>
      <c r="J11" s="26">
        <f t="shared" si="12"/>
        <v>96.743046366000016</v>
      </c>
      <c r="K11" s="26">
        <f t="shared" si="12"/>
        <v>178.64646894999998</v>
      </c>
      <c r="L11" s="26">
        <f t="shared" si="12"/>
        <v>255.92037690117797</v>
      </c>
      <c r="M11" s="26">
        <f t="shared" si="12"/>
        <v>116.46550048376952</v>
      </c>
      <c r="N11" s="26">
        <f t="shared" si="12"/>
        <v>77.046189210371821</v>
      </c>
      <c r="O11" s="26">
        <f t="shared" si="12"/>
        <v>209.7163136090789</v>
      </c>
      <c r="P11" s="26">
        <f t="shared" si="12"/>
        <v>213.21300751398363</v>
      </c>
      <c r="Q11" s="26">
        <f t="shared" si="12"/>
        <v>82.639115051000033</v>
      </c>
      <c r="R11" s="26">
        <f t="shared" si="12"/>
        <v>88.152581184000056</v>
      </c>
      <c r="S11" s="26">
        <f t="shared" si="12"/>
        <v>200.28113118400009</v>
      </c>
      <c r="T11" s="26">
        <f t="shared" si="12"/>
        <v>237.20725788700003</v>
      </c>
      <c r="U11" s="26">
        <f t="shared" si="12"/>
        <v>64.455489874999984</v>
      </c>
      <c r="V11" s="26">
        <f t="shared" si="12"/>
        <v>61.597889701000028</v>
      </c>
      <c r="W11" s="26">
        <f t="shared" si="12"/>
        <v>180.57218530399996</v>
      </c>
      <c r="X11" s="26">
        <f t="shared" si="12"/>
        <v>232.118810182</v>
      </c>
      <c r="Y11" s="26">
        <f t="shared" si="12"/>
        <v>125.44080267</v>
      </c>
      <c r="Z11" s="26">
        <f t="shared" si="12"/>
        <v>81.153505449999997</v>
      </c>
      <c r="AA11" s="26">
        <f t="shared" si="12"/>
        <v>191.019086023</v>
      </c>
      <c r="AB11" s="26">
        <f t="shared" si="12"/>
        <v>223.75467003099999</v>
      </c>
      <c r="AC11" s="26">
        <f t="shared" si="12"/>
        <v>104.760380391</v>
      </c>
      <c r="AD11" s="26">
        <f t="shared" si="12"/>
        <v>66.448693567999996</v>
      </c>
      <c r="AE11" s="26">
        <f t="shared" si="12"/>
        <v>172.37061859700003</v>
      </c>
      <c r="AF11" s="26">
        <f t="shared" si="12"/>
        <v>219.21864488200001</v>
      </c>
      <c r="AG11" s="26">
        <f t="shared" si="12"/>
        <v>106.55195137600001</v>
      </c>
      <c r="AH11" s="26">
        <f t="shared" si="12"/>
        <v>79.551348343000001</v>
      </c>
      <c r="AI11" s="26">
        <f t="shared" si="12"/>
        <v>197.88332796999998</v>
      </c>
      <c r="AJ11" s="26">
        <f t="shared" ref="AJ11:AP11" si="13">SUM(AJ12:AJ13)</f>
        <v>234.6967544379998</v>
      </c>
      <c r="AK11" s="26">
        <f t="shared" si="13"/>
        <v>110.64021267499996</v>
      </c>
      <c r="AL11" s="26">
        <f t="shared" si="13"/>
        <v>71.718912845514012</v>
      </c>
      <c r="AM11" s="26">
        <f t="shared" si="13"/>
        <v>190.59132736499998</v>
      </c>
      <c r="AN11" s="26">
        <f t="shared" si="13"/>
        <v>229.55019105897082</v>
      </c>
      <c r="AO11" s="26">
        <f t="shared" si="13"/>
        <v>104.60190685398791</v>
      </c>
      <c r="AP11" s="26">
        <f t="shared" si="13"/>
        <v>115.9569614592877</v>
      </c>
      <c r="AQ11" s="27"/>
      <c r="AR11" s="26">
        <f t="shared" si="9"/>
        <v>307.54298386906498</v>
      </c>
      <c r="AS11" s="26">
        <f t="shared" si="9"/>
        <v>573.84996775113746</v>
      </c>
      <c r="AT11" s="26">
        <f t="shared" si="9"/>
        <v>616.44101081720385</v>
      </c>
      <c r="AU11" s="26">
        <f t="shared" si="9"/>
        <v>608.28008530600027</v>
      </c>
      <c r="AV11" s="26">
        <f t="shared" si="9"/>
        <v>538.74437506200002</v>
      </c>
      <c r="AW11" s="26">
        <f t="shared" si="9"/>
        <v>621.36806417399998</v>
      </c>
      <c r="AX11" s="26">
        <f t="shared" si="9"/>
        <v>562.79833743800009</v>
      </c>
      <c r="AY11" s="26">
        <f t="shared" si="9"/>
        <v>618.68338212699973</v>
      </c>
      <c r="AZ11" s="26">
        <f t="shared" si="9"/>
        <v>602.50064394448486</v>
      </c>
      <c r="BA11" s="26">
        <f t="shared" si="9"/>
        <v>220.55886831327561</v>
      </c>
    </row>
    <row r="12" spans="1:53" ht="14.65" customHeight="1">
      <c r="B12" s="19" t="s">
        <v>59</v>
      </c>
      <c r="C12" s="2" t="s">
        <v>28</v>
      </c>
      <c r="E12" s="24">
        <v>55.737256688540008</v>
      </c>
      <c r="F12" s="24">
        <v>54.425551699524974</v>
      </c>
      <c r="G12" s="24">
        <v>95.237136185000011</v>
      </c>
      <c r="H12" s="24">
        <v>102.14303929599998</v>
      </c>
      <c r="I12" s="24">
        <v>42.540075533959516</v>
      </c>
      <c r="J12" s="24">
        <v>37.670926073000004</v>
      </c>
      <c r="K12" s="24">
        <v>76.52542972000002</v>
      </c>
      <c r="L12" s="24">
        <v>111.98308666196999</v>
      </c>
      <c r="M12" s="24">
        <v>47.621084462684159</v>
      </c>
      <c r="N12" s="24">
        <v>26.161103553327745</v>
      </c>
      <c r="O12" s="24">
        <v>87.362174788103701</v>
      </c>
      <c r="P12" s="24">
        <v>89.115035694146854</v>
      </c>
      <c r="Q12" s="24">
        <v>32.105070824318112</v>
      </c>
      <c r="R12" s="24">
        <v>33.190148406785404</v>
      </c>
      <c r="S12" s="24">
        <v>83.431553631986731</v>
      </c>
      <c r="T12" s="24">
        <v>99.124891914588503</v>
      </c>
      <c r="U12" s="24">
        <v>23.383131300638734</v>
      </c>
      <c r="V12" s="24">
        <v>22.37574777663222</v>
      </c>
      <c r="W12" s="24">
        <v>73.27187200756147</v>
      </c>
      <c r="X12" s="24">
        <v>99.406171344781441</v>
      </c>
      <c r="Y12" s="24">
        <v>49.227087936000004</v>
      </c>
      <c r="Z12" s="24">
        <v>32.709244233999996</v>
      </c>
      <c r="AA12" s="24">
        <v>79.749903211000017</v>
      </c>
      <c r="AB12" s="24">
        <v>91.107726255999992</v>
      </c>
      <c r="AC12" s="24">
        <v>40.983372365999998</v>
      </c>
      <c r="AD12" s="24">
        <v>25.020197411999998</v>
      </c>
      <c r="AE12" s="24">
        <v>70.34727009800001</v>
      </c>
      <c r="AF12" s="24">
        <v>89.49939181100001</v>
      </c>
      <c r="AG12" s="24">
        <v>40.745329731000005</v>
      </c>
      <c r="AH12" s="24">
        <v>29.380758754999999</v>
      </c>
      <c r="AI12" s="24">
        <v>78.792698313999992</v>
      </c>
      <c r="AJ12" s="24">
        <v>93.513646927999886</v>
      </c>
      <c r="AK12" s="24">
        <v>41.616649557999999</v>
      </c>
      <c r="AL12" s="24">
        <v>26.681125506982003</v>
      </c>
      <c r="AM12" s="24">
        <v>75.206185318999999</v>
      </c>
      <c r="AN12" s="24">
        <v>88.843171234788926</v>
      </c>
      <c r="AO12" s="24">
        <v>37.970272149949153</v>
      </c>
      <c r="AP12" s="24">
        <v>43.745852891854867</v>
      </c>
      <c r="AQ12" s="24"/>
      <c r="AR12" s="24">
        <f t="shared" si="9"/>
        <v>307.54298386906498</v>
      </c>
      <c r="AS12" s="24">
        <f t="shared" si="9"/>
        <v>268.71951798892951</v>
      </c>
      <c r="AT12" s="24">
        <f t="shared" si="9"/>
        <v>250.25939849826244</v>
      </c>
      <c r="AU12" s="24">
        <f t="shared" si="9"/>
        <v>247.85166477767876</v>
      </c>
      <c r="AV12" s="24">
        <f t="shared" si="9"/>
        <v>218.43692242961384</v>
      </c>
      <c r="AW12" s="24">
        <f t="shared" si="9"/>
        <v>252.793961637</v>
      </c>
      <c r="AX12" s="24">
        <f t="shared" si="9"/>
        <v>225.85023168700002</v>
      </c>
      <c r="AY12" s="24">
        <f t="shared" si="9"/>
        <v>242.43243372799986</v>
      </c>
      <c r="AZ12" s="24">
        <f t="shared" si="9"/>
        <v>232.34713161877096</v>
      </c>
      <c r="BA12" s="24">
        <f t="shared" si="9"/>
        <v>81.71612504180402</v>
      </c>
    </row>
    <row r="13" spans="1:53" ht="14.65" customHeight="1">
      <c r="B13" s="19" t="s">
        <v>70</v>
      </c>
      <c r="C13" s="2" t="s">
        <v>28</v>
      </c>
      <c r="E13" s="24">
        <v>0</v>
      </c>
      <c r="F13" s="24">
        <v>0</v>
      </c>
      <c r="G13" s="24">
        <v>0</v>
      </c>
      <c r="H13" s="24">
        <v>0</v>
      </c>
      <c r="I13" s="24">
        <v>0</v>
      </c>
      <c r="J13" s="24">
        <v>59.072120293000019</v>
      </c>
      <c r="K13" s="24">
        <v>102.12103922999997</v>
      </c>
      <c r="L13" s="24">
        <v>143.93729023920798</v>
      </c>
      <c r="M13" s="24">
        <v>68.844416021085351</v>
      </c>
      <c r="N13" s="24">
        <v>50.88508565704408</v>
      </c>
      <c r="O13" s="24">
        <v>122.35413882097518</v>
      </c>
      <c r="P13" s="24">
        <v>124.09797181983677</v>
      </c>
      <c r="Q13" s="24">
        <v>50.534044226681921</v>
      </c>
      <c r="R13" s="24">
        <v>54.962432777214651</v>
      </c>
      <c r="S13" s="24">
        <v>116.84957755201336</v>
      </c>
      <c r="T13" s="24">
        <v>138.08236597241154</v>
      </c>
      <c r="U13" s="24">
        <v>41.072358574361246</v>
      </c>
      <c r="V13" s="24">
        <v>39.222141924367811</v>
      </c>
      <c r="W13" s="24">
        <v>107.30031329643849</v>
      </c>
      <c r="X13" s="24">
        <v>132.71263883721858</v>
      </c>
      <c r="Y13" s="24">
        <v>76.213714733999993</v>
      </c>
      <c r="Z13" s="24">
        <v>48.444261216000001</v>
      </c>
      <c r="AA13" s="24">
        <v>111.269182812</v>
      </c>
      <c r="AB13" s="24">
        <v>132.64694377499998</v>
      </c>
      <c r="AC13" s="24">
        <v>63.777008025000001</v>
      </c>
      <c r="AD13" s="24">
        <v>41.428496156000001</v>
      </c>
      <c r="AE13" s="24">
        <v>102.02334849900001</v>
      </c>
      <c r="AF13" s="24">
        <v>129.719253071</v>
      </c>
      <c r="AG13" s="24">
        <v>65.806621645000007</v>
      </c>
      <c r="AH13" s="24">
        <v>50.170589588000006</v>
      </c>
      <c r="AI13" s="24">
        <v>119.090629656</v>
      </c>
      <c r="AJ13" s="24">
        <v>141.18310750999993</v>
      </c>
      <c r="AK13" s="24">
        <v>69.023563116999952</v>
      </c>
      <c r="AL13" s="24">
        <v>45.037787338532006</v>
      </c>
      <c r="AM13" s="24">
        <v>115.385142046</v>
      </c>
      <c r="AN13" s="24">
        <v>140.70701982418191</v>
      </c>
      <c r="AO13" s="24">
        <v>66.63163470403876</v>
      </c>
      <c r="AP13" s="24">
        <v>72.211108567432831</v>
      </c>
      <c r="AQ13" s="24"/>
      <c r="AR13" s="24">
        <f t="shared" si="9"/>
        <v>0</v>
      </c>
      <c r="AS13" s="24">
        <f t="shared" si="9"/>
        <v>305.13044976220795</v>
      </c>
      <c r="AT13" s="24">
        <f t="shared" si="9"/>
        <v>366.18161231894135</v>
      </c>
      <c r="AU13" s="24">
        <f t="shared" si="9"/>
        <v>360.42842052832145</v>
      </c>
      <c r="AV13" s="24">
        <f t="shared" si="9"/>
        <v>320.30745263238612</v>
      </c>
      <c r="AW13" s="24">
        <f t="shared" si="9"/>
        <v>368.57410253699993</v>
      </c>
      <c r="AX13" s="24">
        <f t="shared" si="9"/>
        <v>336.94810575100001</v>
      </c>
      <c r="AY13" s="24">
        <f t="shared" si="9"/>
        <v>376.25094839899998</v>
      </c>
      <c r="AZ13" s="24">
        <f t="shared" si="9"/>
        <v>370.1535123257139</v>
      </c>
      <c r="BA13" s="24">
        <f t="shared" si="9"/>
        <v>138.84274327147159</v>
      </c>
    </row>
    <row r="14" spans="1:53" s="13" customFormat="1" ht="14.65" customHeight="1">
      <c r="A14" s="10"/>
      <c r="B14" s="14" t="s">
        <v>78</v>
      </c>
      <c r="C14" s="15" t="s">
        <v>36</v>
      </c>
      <c r="D14" s="15"/>
      <c r="E14" s="26">
        <f>SUM(E15:E17)</f>
        <v>0</v>
      </c>
      <c r="F14" s="26">
        <f t="shared" ref="F14:AJ14" si="14">SUM(F15:F17)</f>
        <v>0</v>
      </c>
      <c r="G14" s="26">
        <f t="shared" si="14"/>
        <v>0</v>
      </c>
      <c r="H14" s="26">
        <f t="shared" si="14"/>
        <v>0</v>
      </c>
      <c r="I14" s="26">
        <f t="shared" si="14"/>
        <v>0</v>
      </c>
      <c r="J14" s="26">
        <f t="shared" si="14"/>
        <v>0</v>
      </c>
      <c r="K14" s="26">
        <f t="shared" si="14"/>
        <v>0</v>
      </c>
      <c r="L14" s="26">
        <f t="shared" si="14"/>
        <v>382.37918422209304</v>
      </c>
      <c r="M14" s="26">
        <f t="shared" si="14"/>
        <v>193.27556970699999</v>
      </c>
      <c r="N14" s="26">
        <f t="shared" si="14"/>
        <v>147.29731169800002</v>
      </c>
      <c r="O14" s="26">
        <f t="shared" si="14"/>
        <v>356.53431688500001</v>
      </c>
      <c r="P14" s="26">
        <f t="shared" si="14"/>
        <v>320.3062813813475</v>
      </c>
      <c r="Q14" s="26">
        <f t="shared" si="14"/>
        <v>211.30330381809171</v>
      </c>
      <c r="R14" s="26">
        <f t="shared" si="14"/>
        <v>228.05932988299989</v>
      </c>
      <c r="S14" s="26">
        <f t="shared" si="14"/>
        <v>476.84709706300021</v>
      </c>
      <c r="T14" s="26">
        <f t="shared" si="14"/>
        <v>565.30149103790359</v>
      </c>
      <c r="U14" s="26">
        <f t="shared" si="14"/>
        <v>195.87598993899999</v>
      </c>
      <c r="V14" s="26">
        <f t="shared" si="14"/>
        <v>191.91960677200009</v>
      </c>
      <c r="W14" s="26">
        <f t="shared" si="14"/>
        <v>485.75388156300005</v>
      </c>
      <c r="X14" s="26">
        <f t="shared" si="14"/>
        <v>670.48602696600028</v>
      </c>
      <c r="Y14" s="26">
        <f t="shared" si="14"/>
        <v>378.70966871000002</v>
      </c>
      <c r="Z14" s="26">
        <f t="shared" si="14"/>
        <v>237.79511017700003</v>
      </c>
      <c r="AA14" s="26">
        <f t="shared" si="14"/>
        <v>527.1696003269999</v>
      </c>
      <c r="AB14" s="26">
        <f t="shared" si="14"/>
        <v>638.21838615499996</v>
      </c>
      <c r="AC14" s="26">
        <f t="shared" si="14"/>
        <v>300.51225164099998</v>
      </c>
      <c r="AD14" s="26">
        <f t="shared" si="14"/>
        <v>185.48570048599998</v>
      </c>
      <c r="AE14" s="26">
        <f t="shared" si="14"/>
        <v>524.59268298500012</v>
      </c>
      <c r="AF14" s="26">
        <f t="shared" si="14"/>
        <v>617.56309990099999</v>
      </c>
      <c r="AG14" s="26">
        <f t="shared" si="14"/>
        <v>317.736047445</v>
      </c>
      <c r="AH14" s="26">
        <f t="shared" si="14"/>
        <v>226.63599910099998</v>
      </c>
      <c r="AI14" s="26">
        <f t="shared" si="14"/>
        <v>595.97432919800008</v>
      </c>
      <c r="AJ14" s="26">
        <f t="shared" si="14"/>
        <v>683.4520933629999</v>
      </c>
      <c r="AK14" s="26">
        <f t="shared" ref="AK14:AP14" si="15">SUM(AK15:AK17)</f>
        <v>335.1991662979998</v>
      </c>
      <c r="AL14" s="26">
        <f t="shared" si="15"/>
        <v>191.50171642471199</v>
      </c>
      <c r="AM14" s="26">
        <f t="shared" si="15"/>
        <v>579.80670245200008</v>
      </c>
      <c r="AN14" s="26">
        <f t="shared" si="15"/>
        <v>696.06286102366107</v>
      </c>
      <c r="AO14" s="26">
        <f t="shared" si="15"/>
        <v>294.88378397584711</v>
      </c>
      <c r="AP14" s="26">
        <f t="shared" si="15"/>
        <v>320.98042881026055</v>
      </c>
      <c r="AQ14" s="27"/>
      <c r="AR14" s="26">
        <f t="shared" si="9"/>
        <v>0</v>
      </c>
      <c r="AS14" s="26">
        <f t="shared" si="9"/>
        <v>382.37918422209304</v>
      </c>
      <c r="AT14" s="26">
        <f t="shared" si="9"/>
        <v>1017.4134796713475</v>
      </c>
      <c r="AU14" s="26">
        <f t="shared" si="9"/>
        <v>1481.5112218019954</v>
      </c>
      <c r="AV14" s="26">
        <f t="shared" si="9"/>
        <v>1544.0355052400005</v>
      </c>
      <c r="AW14" s="26">
        <f t="shared" si="9"/>
        <v>1781.892765369</v>
      </c>
      <c r="AX14" s="26">
        <f t="shared" si="9"/>
        <v>1628.1537350130002</v>
      </c>
      <c r="AY14" s="26">
        <f t="shared" si="9"/>
        <v>1823.7984691069998</v>
      </c>
      <c r="AZ14" s="26">
        <f t="shared" si="9"/>
        <v>1802.570446198373</v>
      </c>
      <c r="BA14" s="26">
        <f t="shared" si="9"/>
        <v>615.8642127861076</v>
      </c>
    </row>
    <row r="15" spans="1:53" ht="14.65" customHeight="1">
      <c r="B15" s="19" t="s">
        <v>79</v>
      </c>
      <c r="C15" s="2" t="s">
        <v>28</v>
      </c>
      <c r="E15" s="24">
        <v>0</v>
      </c>
      <c r="F15" s="24">
        <v>0</v>
      </c>
      <c r="G15" s="24">
        <v>0</v>
      </c>
      <c r="H15" s="24">
        <v>0</v>
      </c>
      <c r="I15" s="24">
        <v>0</v>
      </c>
      <c r="J15" s="24">
        <v>0</v>
      </c>
      <c r="K15" s="24">
        <v>0</v>
      </c>
      <c r="L15" s="24">
        <v>382.37918422209304</v>
      </c>
      <c r="M15" s="24">
        <v>193.27556970699999</v>
      </c>
      <c r="N15" s="24">
        <v>147.29731169800002</v>
      </c>
      <c r="O15" s="24">
        <v>356.53431688500001</v>
      </c>
      <c r="P15" s="24">
        <v>320.3062813813475</v>
      </c>
      <c r="Q15" s="24">
        <v>144.30330381809171</v>
      </c>
      <c r="R15" s="24">
        <v>151.1567880991422</v>
      </c>
      <c r="S15" s="24">
        <v>318.83581303202317</v>
      </c>
      <c r="T15" s="24">
        <v>379.00039385315762</v>
      </c>
      <c r="U15" s="24">
        <v>104.04399745276628</v>
      </c>
      <c r="V15" s="24">
        <v>105.02680193882733</v>
      </c>
      <c r="W15" s="24">
        <v>244.18653194189287</v>
      </c>
      <c r="X15" s="24">
        <v>341.4378656801448</v>
      </c>
      <c r="Y15" s="24">
        <v>197.98099834800001</v>
      </c>
      <c r="Z15" s="24">
        <v>122.44559368900001</v>
      </c>
      <c r="AA15" s="24">
        <v>264.91117645699995</v>
      </c>
      <c r="AB15" s="24">
        <v>336.56440542899992</v>
      </c>
      <c r="AC15" s="24">
        <v>156.34204430399998</v>
      </c>
      <c r="AD15" s="24">
        <v>99.862986566999993</v>
      </c>
      <c r="AE15" s="24">
        <v>282.35441553500004</v>
      </c>
      <c r="AF15" s="24">
        <v>325.70367523299996</v>
      </c>
      <c r="AG15" s="24">
        <v>172.20756766199997</v>
      </c>
      <c r="AH15" s="24">
        <v>125.03787986099999</v>
      </c>
      <c r="AI15" s="24">
        <v>317.95118107899998</v>
      </c>
      <c r="AJ15" s="24">
        <v>366.34570341300025</v>
      </c>
      <c r="AK15" s="24">
        <v>183.45140011899983</v>
      </c>
      <c r="AL15" s="24">
        <v>110.41096792181997</v>
      </c>
      <c r="AM15" s="24">
        <v>310.44294957</v>
      </c>
      <c r="AN15" s="24">
        <v>372.40346364206005</v>
      </c>
      <c r="AO15" s="24">
        <v>158.39038856757122</v>
      </c>
      <c r="AP15" s="24">
        <v>177.60388274899702</v>
      </c>
      <c r="AQ15" s="24"/>
      <c r="AR15" s="24">
        <f t="shared" si="9"/>
        <v>0</v>
      </c>
      <c r="AS15" s="24">
        <f t="shared" si="9"/>
        <v>382.37918422209304</v>
      </c>
      <c r="AT15" s="24">
        <f t="shared" si="9"/>
        <v>1017.4134796713475</v>
      </c>
      <c r="AU15" s="24">
        <f t="shared" si="9"/>
        <v>993.29629880241464</v>
      </c>
      <c r="AV15" s="24">
        <f t="shared" si="9"/>
        <v>794.69519701363129</v>
      </c>
      <c r="AW15" s="24">
        <f t="shared" si="9"/>
        <v>921.90217392299996</v>
      </c>
      <c r="AX15" s="24">
        <f t="shared" si="9"/>
        <v>864.26312163900002</v>
      </c>
      <c r="AY15" s="24">
        <f t="shared" si="9"/>
        <v>981.54233201500017</v>
      </c>
      <c r="AZ15" s="24">
        <f t="shared" si="9"/>
        <v>976.70878125287982</v>
      </c>
      <c r="BA15" s="24">
        <f t="shared" si="9"/>
        <v>335.99427131656824</v>
      </c>
    </row>
    <row r="16" spans="1:53" ht="14.65" customHeight="1">
      <c r="B16" s="19" t="s">
        <v>88</v>
      </c>
      <c r="C16" s="2" t="s">
        <v>28</v>
      </c>
      <c r="E16" s="24">
        <v>0</v>
      </c>
      <c r="F16" s="24">
        <v>0</v>
      </c>
      <c r="G16" s="24">
        <v>0</v>
      </c>
      <c r="H16" s="24">
        <v>0</v>
      </c>
      <c r="I16" s="24">
        <v>0</v>
      </c>
      <c r="J16" s="24">
        <v>0</v>
      </c>
      <c r="K16" s="24">
        <v>0</v>
      </c>
      <c r="L16" s="24">
        <v>0</v>
      </c>
      <c r="M16" s="24">
        <v>0</v>
      </c>
      <c r="N16" s="24">
        <v>0</v>
      </c>
      <c r="O16" s="24">
        <v>0</v>
      </c>
      <c r="P16" s="24">
        <v>0</v>
      </c>
      <c r="Q16" s="24">
        <v>67</v>
      </c>
      <c r="R16" s="24">
        <v>76.902541783857686</v>
      </c>
      <c r="S16" s="24">
        <v>158.01128403097704</v>
      </c>
      <c r="T16" s="24">
        <v>186.30109718474597</v>
      </c>
      <c r="U16" s="24">
        <v>54.511352204030104</v>
      </c>
      <c r="V16" s="24">
        <v>52.3525314309408</v>
      </c>
      <c r="W16" s="24">
        <v>136.14596461914658</v>
      </c>
      <c r="X16" s="24">
        <v>181.91626671517798</v>
      </c>
      <c r="Y16" s="24">
        <v>105.18944687300001</v>
      </c>
      <c r="Z16" s="24">
        <v>69.277022848000001</v>
      </c>
      <c r="AA16" s="24">
        <v>147.57630716499997</v>
      </c>
      <c r="AB16" s="24">
        <v>169.34096576100001</v>
      </c>
      <c r="AC16" s="24">
        <v>83.282047054999992</v>
      </c>
      <c r="AD16" s="24">
        <v>49.420094482999993</v>
      </c>
      <c r="AE16" s="24">
        <v>135.821714711</v>
      </c>
      <c r="AF16" s="24">
        <v>162.23956683600002</v>
      </c>
      <c r="AG16" s="24">
        <v>81.54312494200002</v>
      </c>
      <c r="AH16" s="24">
        <v>57.248585762999994</v>
      </c>
      <c r="AI16" s="24">
        <v>155.42586046300002</v>
      </c>
      <c r="AJ16" s="24">
        <v>171.38830550399987</v>
      </c>
      <c r="AK16" s="24">
        <v>86.690009466999967</v>
      </c>
      <c r="AL16" s="24">
        <v>51.729968368728997</v>
      </c>
      <c r="AM16" s="24">
        <v>154.69100905700003</v>
      </c>
      <c r="AN16" s="24">
        <v>177.63973603554902</v>
      </c>
      <c r="AO16" s="24">
        <v>79.36064813539808</v>
      </c>
      <c r="AP16" s="24">
        <v>88.905072445730539</v>
      </c>
      <c r="AQ16" s="24"/>
      <c r="AR16" s="24">
        <f t="shared" si="9"/>
        <v>0</v>
      </c>
      <c r="AS16" s="24">
        <f t="shared" si="9"/>
        <v>0</v>
      </c>
      <c r="AT16" s="24">
        <f t="shared" si="9"/>
        <v>0</v>
      </c>
      <c r="AU16" s="24">
        <f t="shared" si="9"/>
        <v>488.21492299958066</v>
      </c>
      <c r="AV16" s="24">
        <f t="shared" si="9"/>
        <v>424.92611496929544</v>
      </c>
      <c r="AW16" s="24">
        <f t="shared" si="9"/>
        <v>491.38374264699996</v>
      </c>
      <c r="AX16" s="24">
        <f t="shared" si="9"/>
        <v>430.763423085</v>
      </c>
      <c r="AY16" s="24">
        <f t="shared" si="9"/>
        <v>465.60587667199991</v>
      </c>
      <c r="AZ16" s="24">
        <f t="shared" si="9"/>
        <v>470.75072292827804</v>
      </c>
      <c r="BA16" s="24">
        <f t="shared" si="9"/>
        <v>168.26572058112862</v>
      </c>
    </row>
    <row r="17" spans="1:53" ht="14.65" customHeight="1">
      <c r="B17" s="19" t="s">
        <v>94</v>
      </c>
      <c r="C17" s="2" t="s">
        <v>28</v>
      </c>
      <c r="E17" s="24">
        <v>0</v>
      </c>
      <c r="F17" s="24">
        <v>0</v>
      </c>
      <c r="G17" s="24">
        <v>0</v>
      </c>
      <c r="H17" s="24">
        <v>0</v>
      </c>
      <c r="I17" s="24">
        <v>0</v>
      </c>
      <c r="J17" s="24">
        <v>0</v>
      </c>
      <c r="K17" s="24">
        <v>0</v>
      </c>
      <c r="L17" s="24">
        <v>0</v>
      </c>
      <c r="M17" s="24">
        <v>0</v>
      </c>
      <c r="N17" s="24">
        <v>0</v>
      </c>
      <c r="O17" s="24">
        <v>0</v>
      </c>
      <c r="P17" s="24">
        <v>0</v>
      </c>
      <c r="Q17" s="24">
        <v>0</v>
      </c>
      <c r="R17" s="24">
        <v>0</v>
      </c>
      <c r="S17" s="24">
        <v>0</v>
      </c>
      <c r="T17" s="24">
        <v>0</v>
      </c>
      <c r="U17" s="24">
        <v>37.32064028220362</v>
      </c>
      <c r="V17" s="24">
        <v>34.540273402231975</v>
      </c>
      <c r="W17" s="24">
        <v>105.42138500196064</v>
      </c>
      <c r="X17" s="24">
        <v>147.1318945706775</v>
      </c>
      <c r="Y17" s="24">
        <v>75.539223488999994</v>
      </c>
      <c r="Z17" s="24">
        <v>46.07249363999999</v>
      </c>
      <c r="AA17" s="24">
        <v>114.682116705</v>
      </c>
      <c r="AB17" s="24">
        <v>132.31301496499998</v>
      </c>
      <c r="AC17" s="24">
        <v>60.888160281999987</v>
      </c>
      <c r="AD17" s="24">
        <v>36.202619435999999</v>
      </c>
      <c r="AE17" s="24">
        <v>106.41655273900001</v>
      </c>
      <c r="AF17" s="24">
        <v>129.61985783200001</v>
      </c>
      <c r="AG17" s="24">
        <v>63.98535484100001</v>
      </c>
      <c r="AH17" s="24">
        <v>44.349533476999987</v>
      </c>
      <c r="AI17" s="24">
        <v>122.59728765600002</v>
      </c>
      <c r="AJ17" s="24">
        <v>145.71808444599986</v>
      </c>
      <c r="AK17" s="24">
        <v>65.057756712</v>
      </c>
      <c r="AL17" s="24">
        <v>29.360780134163004</v>
      </c>
      <c r="AM17" s="24">
        <v>114.672743825</v>
      </c>
      <c r="AN17" s="24">
        <v>146.019661346052</v>
      </c>
      <c r="AO17" s="24">
        <v>57.132747272877779</v>
      </c>
      <c r="AP17" s="24">
        <v>54.471473615533</v>
      </c>
      <c r="AQ17" s="24"/>
      <c r="AR17" s="24">
        <f t="shared" si="9"/>
        <v>0</v>
      </c>
      <c r="AS17" s="24">
        <f t="shared" si="9"/>
        <v>0</v>
      </c>
      <c r="AT17" s="24">
        <f t="shared" si="9"/>
        <v>0</v>
      </c>
      <c r="AU17" s="24">
        <f t="shared" si="9"/>
        <v>0</v>
      </c>
      <c r="AV17" s="24">
        <f t="shared" si="9"/>
        <v>324.41419325707375</v>
      </c>
      <c r="AW17" s="24">
        <f t="shared" si="9"/>
        <v>368.60684879899998</v>
      </c>
      <c r="AX17" s="24">
        <f t="shared" si="9"/>
        <v>333.12719028900005</v>
      </c>
      <c r="AY17" s="24">
        <f t="shared" si="9"/>
        <v>376.65026041999988</v>
      </c>
      <c r="AZ17" s="24">
        <f t="shared" si="9"/>
        <v>355.11094201721505</v>
      </c>
      <c r="BA17" s="24">
        <f t="shared" si="9"/>
        <v>111.60422088841078</v>
      </c>
    </row>
    <row r="18" spans="1:53" s="13" customFormat="1" ht="14.65" customHeight="1">
      <c r="A18" s="10"/>
      <c r="B18" s="36" t="s">
        <v>29</v>
      </c>
      <c r="C18" s="37" t="s">
        <v>36</v>
      </c>
      <c r="D18" s="37"/>
      <c r="E18" s="38">
        <f t="shared" ref="E18:AI18" si="16">SUM(E19,E24)</f>
        <v>0</v>
      </c>
      <c r="F18" s="38">
        <f t="shared" si="16"/>
        <v>0</v>
      </c>
      <c r="G18" s="38">
        <f t="shared" si="16"/>
        <v>0</v>
      </c>
      <c r="H18" s="38">
        <f t="shared" si="16"/>
        <v>0</v>
      </c>
      <c r="I18" s="38">
        <f t="shared" si="16"/>
        <v>0</v>
      </c>
      <c r="J18" s="38">
        <f t="shared" si="16"/>
        <v>0</v>
      </c>
      <c r="K18" s="38">
        <f t="shared" si="16"/>
        <v>0</v>
      </c>
      <c r="L18" s="38">
        <f t="shared" si="16"/>
        <v>0</v>
      </c>
      <c r="M18" s="38">
        <f t="shared" si="16"/>
        <v>0</v>
      </c>
      <c r="N18" s="38">
        <f t="shared" si="16"/>
        <v>0</v>
      </c>
      <c r="O18" s="38">
        <f t="shared" si="16"/>
        <v>0</v>
      </c>
      <c r="P18" s="38">
        <f t="shared" si="16"/>
        <v>0</v>
      </c>
      <c r="Q18" s="38">
        <f t="shared" si="16"/>
        <v>0</v>
      </c>
      <c r="R18" s="38">
        <f t="shared" si="16"/>
        <v>145.09800857599976</v>
      </c>
      <c r="S18" s="38">
        <f t="shared" si="16"/>
        <v>463.74988202099956</v>
      </c>
      <c r="T18" s="38">
        <f t="shared" si="16"/>
        <v>341.28117462700027</v>
      </c>
      <c r="U18" s="38">
        <f t="shared" si="16"/>
        <v>164.76650362099988</v>
      </c>
      <c r="V18" s="38">
        <f t="shared" si="16"/>
        <v>357.44577996600015</v>
      </c>
      <c r="W18" s="38">
        <f t="shared" si="16"/>
        <v>513.45951474300045</v>
      </c>
      <c r="X18" s="38">
        <f t="shared" si="16"/>
        <v>401.13761863499985</v>
      </c>
      <c r="Y18" s="38">
        <f t="shared" si="16"/>
        <v>398.95040407299996</v>
      </c>
      <c r="Z18" s="38">
        <f t="shared" si="16"/>
        <v>535.43026288449994</v>
      </c>
      <c r="AA18" s="38">
        <f t="shared" si="16"/>
        <v>658.32652779650016</v>
      </c>
      <c r="AB18" s="38">
        <f t="shared" si="16"/>
        <v>425.92794651749989</v>
      </c>
      <c r="AC18" s="38">
        <f t="shared" si="16"/>
        <v>408.83896926473756</v>
      </c>
      <c r="AD18" s="38">
        <f t="shared" si="16"/>
        <v>485.71887070850016</v>
      </c>
      <c r="AE18" s="38">
        <f t="shared" si="16"/>
        <v>639.1143364641797</v>
      </c>
      <c r="AF18" s="38">
        <f t="shared" si="16"/>
        <v>480.94694841222815</v>
      </c>
      <c r="AG18" s="38">
        <f t="shared" si="16"/>
        <v>731.75964591235368</v>
      </c>
      <c r="AH18" s="38">
        <f t="shared" si="16"/>
        <v>878.54519225487729</v>
      </c>
      <c r="AI18" s="38">
        <f t="shared" si="16"/>
        <v>1090.6963872210001</v>
      </c>
      <c r="AJ18" s="38">
        <f t="shared" ref="AJ18:AP18" si="17">SUM(AJ19,AJ24)</f>
        <v>1008.6800363200001</v>
      </c>
      <c r="AK18" s="38">
        <f t="shared" si="17"/>
        <v>652.2233841215002</v>
      </c>
      <c r="AL18" s="38">
        <f t="shared" si="17"/>
        <v>1283.233329782453</v>
      </c>
      <c r="AM18" s="38">
        <f t="shared" si="17"/>
        <v>1544.464197292777</v>
      </c>
      <c r="AN18" s="38">
        <f t="shared" si="17"/>
        <v>1170.7409062437664</v>
      </c>
      <c r="AO18" s="38">
        <f t="shared" si="17"/>
        <v>766.24078204436205</v>
      </c>
      <c r="AP18" s="38">
        <f t="shared" si="17"/>
        <v>1221.1798954011442</v>
      </c>
      <c r="AQ18" s="27"/>
      <c r="AR18" s="38">
        <f t="shared" si="9"/>
        <v>0</v>
      </c>
      <c r="AS18" s="38">
        <f t="shared" si="9"/>
        <v>0</v>
      </c>
      <c r="AT18" s="38">
        <f t="shared" si="9"/>
        <v>0</v>
      </c>
      <c r="AU18" s="38">
        <f t="shared" si="9"/>
        <v>950.12906522399965</v>
      </c>
      <c r="AV18" s="38">
        <f t="shared" si="9"/>
        <v>1436.8094169650003</v>
      </c>
      <c r="AW18" s="38">
        <f t="shared" si="9"/>
        <v>2018.6351412714998</v>
      </c>
      <c r="AX18" s="38">
        <f t="shared" si="9"/>
        <v>2014.6191248496457</v>
      </c>
      <c r="AY18" s="38">
        <f t="shared" si="9"/>
        <v>3709.6812617082314</v>
      </c>
      <c r="AZ18" s="38">
        <f t="shared" si="9"/>
        <v>4650.6618174404966</v>
      </c>
      <c r="BA18" s="38">
        <f t="shared" si="9"/>
        <v>1987.4206774455063</v>
      </c>
    </row>
    <row r="19" spans="1:53" s="13" customFormat="1" ht="14.65" customHeight="1">
      <c r="A19" s="10"/>
      <c r="B19" s="16" t="s">
        <v>96</v>
      </c>
      <c r="C19" s="15" t="s">
        <v>36</v>
      </c>
      <c r="D19" s="15"/>
      <c r="E19" s="26">
        <f>SUM(E20:E23)</f>
        <v>0</v>
      </c>
      <c r="F19" s="26">
        <f t="shared" ref="F19:AI19" si="18">SUM(F20:F23)</f>
        <v>0</v>
      </c>
      <c r="G19" s="26">
        <f t="shared" si="18"/>
        <v>0</v>
      </c>
      <c r="H19" s="26">
        <f t="shared" si="18"/>
        <v>0</v>
      </c>
      <c r="I19" s="26">
        <f t="shared" si="18"/>
        <v>0</v>
      </c>
      <c r="J19" s="26">
        <f t="shared" si="18"/>
        <v>0</v>
      </c>
      <c r="K19" s="26">
        <f t="shared" si="18"/>
        <v>0</v>
      </c>
      <c r="L19" s="26">
        <f t="shared" si="18"/>
        <v>0</v>
      </c>
      <c r="M19" s="26">
        <f t="shared" si="18"/>
        <v>0</v>
      </c>
      <c r="N19" s="26">
        <f t="shared" si="18"/>
        <v>0</v>
      </c>
      <c r="O19" s="26">
        <f t="shared" si="18"/>
        <v>0</v>
      </c>
      <c r="P19" s="26">
        <f t="shared" si="18"/>
        <v>0</v>
      </c>
      <c r="Q19" s="26">
        <f t="shared" si="18"/>
        <v>0</v>
      </c>
      <c r="R19" s="26">
        <f t="shared" si="18"/>
        <v>145.09800857599976</v>
      </c>
      <c r="S19" s="26">
        <f t="shared" si="18"/>
        <v>463.74988202099956</v>
      </c>
      <c r="T19" s="26">
        <f t="shared" si="18"/>
        <v>341.28117462700027</v>
      </c>
      <c r="U19" s="26">
        <f t="shared" si="18"/>
        <v>164.76650362099988</v>
      </c>
      <c r="V19" s="26">
        <f t="shared" si="18"/>
        <v>357.44577996600015</v>
      </c>
      <c r="W19" s="26">
        <f t="shared" si="18"/>
        <v>513.45951474300045</v>
      </c>
      <c r="X19" s="26">
        <f t="shared" si="18"/>
        <v>367.91403584799986</v>
      </c>
      <c r="Y19" s="26">
        <f t="shared" si="18"/>
        <v>305.71301547399997</v>
      </c>
      <c r="Z19" s="26">
        <f t="shared" si="18"/>
        <v>437.97754228999997</v>
      </c>
      <c r="AA19" s="26">
        <f t="shared" si="18"/>
        <v>530.55798874400011</v>
      </c>
      <c r="AB19" s="26">
        <f t="shared" si="18"/>
        <v>339.0540392449999</v>
      </c>
      <c r="AC19" s="26">
        <f t="shared" si="18"/>
        <v>324.17431385900005</v>
      </c>
      <c r="AD19" s="26">
        <f t="shared" si="18"/>
        <v>385.56451186500016</v>
      </c>
      <c r="AE19" s="26">
        <f t="shared" si="18"/>
        <v>515.83897782817974</v>
      </c>
      <c r="AF19" s="26">
        <f t="shared" si="18"/>
        <v>373.59921414122812</v>
      </c>
      <c r="AG19" s="26">
        <f t="shared" si="18"/>
        <v>551.9847297633537</v>
      </c>
      <c r="AH19" s="26">
        <f t="shared" si="18"/>
        <v>693.45508521737725</v>
      </c>
      <c r="AI19" s="26">
        <f t="shared" si="18"/>
        <v>872.15327162200015</v>
      </c>
      <c r="AJ19" s="26">
        <f t="shared" ref="AJ19:AP19" si="19">SUM(AJ20:AJ23)</f>
        <v>812.09937038200019</v>
      </c>
      <c r="AK19" s="26">
        <f t="shared" si="19"/>
        <v>517.47762414700026</v>
      </c>
      <c r="AL19" s="26">
        <f t="shared" si="19"/>
        <v>933.90105188933694</v>
      </c>
      <c r="AM19" s="26">
        <f t="shared" si="19"/>
        <v>1138.614485971777</v>
      </c>
      <c r="AN19" s="26">
        <f t="shared" si="19"/>
        <v>801.30737575640342</v>
      </c>
      <c r="AO19" s="201">
        <f t="shared" si="19"/>
        <v>458.93033883517359</v>
      </c>
      <c r="AP19" s="26">
        <f t="shared" si="19"/>
        <v>881.73716802645731</v>
      </c>
      <c r="AQ19" s="27"/>
      <c r="AR19" s="26">
        <f t="shared" ref="AR19:BA28" si="20">SUMIF($7:$7,AR$8,19:19)</f>
        <v>0</v>
      </c>
      <c r="AS19" s="26">
        <f t="shared" si="20"/>
        <v>0</v>
      </c>
      <c r="AT19" s="26">
        <f t="shared" si="20"/>
        <v>0</v>
      </c>
      <c r="AU19" s="26">
        <f t="shared" si="20"/>
        <v>950.12906522399965</v>
      </c>
      <c r="AV19" s="26">
        <f t="shared" si="20"/>
        <v>1403.5858341780004</v>
      </c>
      <c r="AW19" s="26">
        <f t="shared" si="20"/>
        <v>1613.3025857530001</v>
      </c>
      <c r="AX19" s="26">
        <f t="shared" si="20"/>
        <v>1599.1770176934078</v>
      </c>
      <c r="AY19" s="26">
        <f t="shared" si="20"/>
        <v>2929.6924569847315</v>
      </c>
      <c r="AZ19" s="26">
        <f t="shared" si="20"/>
        <v>3391.3005377645177</v>
      </c>
      <c r="BA19" s="26">
        <f t="shared" si="20"/>
        <v>1340.667506861631</v>
      </c>
    </row>
    <row r="20" spans="1:53" ht="14.65" customHeight="1">
      <c r="B20" s="19" t="s">
        <v>97</v>
      </c>
      <c r="C20" s="2" t="s">
        <v>28</v>
      </c>
      <c r="E20" s="24">
        <v>0</v>
      </c>
      <c r="F20" s="24">
        <v>0</v>
      </c>
      <c r="G20" s="24">
        <v>0</v>
      </c>
      <c r="H20" s="24">
        <v>0</v>
      </c>
      <c r="I20" s="24">
        <v>0</v>
      </c>
      <c r="J20" s="24">
        <v>0</v>
      </c>
      <c r="K20" s="24">
        <v>0</v>
      </c>
      <c r="L20" s="24">
        <v>0</v>
      </c>
      <c r="M20" s="24">
        <v>0</v>
      </c>
      <c r="N20" s="24">
        <v>0</v>
      </c>
      <c r="O20" s="24">
        <v>0</v>
      </c>
      <c r="P20" s="24">
        <v>0</v>
      </c>
      <c r="Q20" s="24">
        <v>0</v>
      </c>
      <c r="R20" s="24">
        <v>145.09800857599976</v>
      </c>
      <c r="S20" s="24">
        <v>463.74988202099956</v>
      </c>
      <c r="T20" s="24">
        <v>341.28117462700027</v>
      </c>
      <c r="U20" s="24">
        <v>164.76650362099988</v>
      </c>
      <c r="V20" s="24">
        <v>301.68065105500011</v>
      </c>
      <c r="W20" s="24">
        <v>432.89048819700042</v>
      </c>
      <c r="X20" s="24">
        <v>309.4347044779999</v>
      </c>
      <c r="Y20" s="24">
        <v>257.64471970299996</v>
      </c>
      <c r="Z20" s="24">
        <v>370.88579410199998</v>
      </c>
      <c r="AA20" s="24">
        <v>450.37798153900007</v>
      </c>
      <c r="AB20" s="24">
        <v>287.50210484799993</v>
      </c>
      <c r="AC20" s="24">
        <v>272.92364434800004</v>
      </c>
      <c r="AD20" s="24">
        <v>342.90848339300015</v>
      </c>
      <c r="AE20" s="24">
        <v>433.04856861999997</v>
      </c>
      <c r="AF20" s="24">
        <v>280.17988910399998</v>
      </c>
      <c r="AG20" s="24">
        <v>298.33984278000008</v>
      </c>
      <c r="AH20" s="24">
        <v>328.54904742699989</v>
      </c>
      <c r="AI20" s="24">
        <v>392.81115314700008</v>
      </c>
      <c r="AJ20" s="24">
        <v>309.59232814799998</v>
      </c>
      <c r="AK20" s="24">
        <v>189.34869160200017</v>
      </c>
      <c r="AL20" s="24">
        <v>326.86138825488297</v>
      </c>
      <c r="AM20" s="24">
        <v>387.34801685299999</v>
      </c>
      <c r="AN20" s="24">
        <v>305.68358755939795</v>
      </c>
      <c r="AO20" s="24">
        <v>186.16475585489758</v>
      </c>
      <c r="AP20" s="24">
        <v>346.89104976562362</v>
      </c>
      <c r="AQ20" s="24"/>
      <c r="AR20" s="24">
        <f t="shared" si="20"/>
        <v>0</v>
      </c>
      <c r="AS20" s="24">
        <f t="shared" si="20"/>
        <v>0</v>
      </c>
      <c r="AT20" s="24">
        <f t="shared" si="20"/>
        <v>0</v>
      </c>
      <c r="AU20" s="24">
        <f t="shared" si="20"/>
        <v>950.12906522399965</v>
      </c>
      <c r="AV20" s="24">
        <f t="shared" si="20"/>
        <v>1208.7723473510002</v>
      </c>
      <c r="AW20" s="24">
        <f t="shared" si="20"/>
        <v>1366.4106001919999</v>
      </c>
      <c r="AX20" s="24">
        <f t="shared" si="20"/>
        <v>1329.0605854650003</v>
      </c>
      <c r="AY20" s="24">
        <f t="shared" si="20"/>
        <v>1329.2923715020002</v>
      </c>
      <c r="AZ20" s="24">
        <f t="shared" si="20"/>
        <v>1209.241684269281</v>
      </c>
      <c r="BA20" s="24">
        <f t="shared" si="20"/>
        <v>533.05580562052114</v>
      </c>
    </row>
    <row r="21" spans="1:53" ht="14.65" customHeight="1">
      <c r="B21" s="19" t="s">
        <v>107</v>
      </c>
      <c r="C21" s="2" t="s">
        <v>28</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55.765128911000019</v>
      </c>
      <c r="W21" s="24">
        <v>80.569026545999989</v>
      </c>
      <c r="X21" s="24">
        <v>58.479331369999976</v>
      </c>
      <c r="Y21" s="24">
        <v>48.068295770999995</v>
      </c>
      <c r="Z21" s="24">
        <v>67.091748187999997</v>
      </c>
      <c r="AA21" s="24">
        <v>80.180007204999995</v>
      </c>
      <c r="AB21" s="24">
        <v>51.551934396999997</v>
      </c>
      <c r="AC21" s="24">
        <v>51.250669510999998</v>
      </c>
      <c r="AD21" s="24">
        <v>42.656028471999996</v>
      </c>
      <c r="AE21" s="24">
        <v>78.964457725999992</v>
      </c>
      <c r="AF21" s="24">
        <v>49.331879338</v>
      </c>
      <c r="AG21" s="24">
        <v>49.849458427000002</v>
      </c>
      <c r="AH21" s="24">
        <v>54.718358225999999</v>
      </c>
      <c r="AI21" s="24">
        <v>62.768286604000004</v>
      </c>
      <c r="AJ21" s="24">
        <v>49.099130716999994</v>
      </c>
      <c r="AK21" s="24">
        <v>29.827608606999988</v>
      </c>
      <c r="AL21" s="24">
        <v>59.163979283662002</v>
      </c>
      <c r="AM21" s="24">
        <v>71.956714982999998</v>
      </c>
      <c r="AN21" s="24">
        <v>49.142931694812049</v>
      </c>
      <c r="AO21" s="24">
        <v>33.38645490136193</v>
      </c>
      <c r="AP21" s="24">
        <v>53.730165117119299</v>
      </c>
      <c r="AQ21" s="24"/>
      <c r="AR21" s="24">
        <f t="shared" si="20"/>
        <v>0</v>
      </c>
      <c r="AS21" s="24">
        <f t="shared" si="20"/>
        <v>0</v>
      </c>
      <c r="AT21" s="24">
        <f t="shared" si="20"/>
        <v>0</v>
      </c>
      <c r="AU21" s="24">
        <f t="shared" si="20"/>
        <v>0</v>
      </c>
      <c r="AV21" s="24">
        <f t="shared" si="20"/>
        <v>194.81348682699999</v>
      </c>
      <c r="AW21" s="24">
        <f t="shared" si="20"/>
        <v>246.89198556099998</v>
      </c>
      <c r="AX21" s="24">
        <f t="shared" si="20"/>
        <v>222.20303504699999</v>
      </c>
      <c r="AY21" s="24">
        <f t="shared" si="20"/>
        <v>216.43523397399997</v>
      </c>
      <c r="AZ21" s="24">
        <f t="shared" si="20"/>
        <v>210.09123456847402</v>
      </c>
      <c r="BA21" s="24">
        <f t="shared" si="20"/>
        <v>87.116620018481228</v>
      </c>
    </row>
    <row r="22" spans="1:53" ht="14.65" customHeight="1">
      <c r="B22" s="19" t="s">
        <v>114</v>
      </c>
      <c r="C22" s="2" t="s">
        <v>28</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3.8259514821798111</v>
      </c>
      <c r="AF22" s="24">
        <v>44.087445699228105</v>
      </c>
      <c r="AG22" s="24">
        <v>203.79542855635367</v>
      </c>
      <c r="AH22" s="24">
        <v>276.9371797234345</v>
      </c>
      <c r="AI22" s="24">
        <v>317.11096936700005</v>
      </c>
      <c r="AJ22" s="24">
        <v>239.90522658800003</v>
      </c>
      <c r="AK22" s="24">
        <v>152.89790410400005</v>
      </c>
      <c r="AL22" s="24">
        <v>283.50979636469799</v>
      </c>
      <c r="AM22" s="24">
        <v>307.39383006900005</v>
      </c>
      <c r="AN22" s="24">
        <v>205.6258869436831</v>
      </c>
      <c r="AO22" s="24">
        <v>106.86146434317106</v>
      </c>
      <c r="AP22" s="24">
        <v>239.93336829819475</v>
      </c>
      <c r="AQ22" s="24"/>
      <c r="AR22" s="24">
        <f t="shared" si="20"/>
        <v>0</v>
      </c>
      <c r="AS22" s="24">
        <f t="shared" si="20"/>
        <v>0</v>
      </c>
      <c r="AT22" s="24">
        <f t="shared" si="20"/>
        <v>0</v>
      </c>
      <c r="AU22" s="24">
        <f t="shared" si="20"/>
        <v>0</v>
      </c>
      <c r="AV22" s="24">
        <f t="shared" si="20"/>
        <v>0</v>
      </c>
      <c r="AW22" s="24">
        <f t="shared" si="20"/>
        <v>0</v>
      </c>
      <c r="AX22" s="24">
        <f t="shared" si="20"/>
        <v>47.913397181407916</v>
      </c>
      <c r="AY22" s="24">
        <f t="shared" si="20"/>
        <v>1037.7488042347882</v>
      </c>
      <c r="AZ22" s="24">
        <f t="shared" si="20"/>
        <v>949.42741748138121</v>
      </c>
      <c r="BA22" s="24">
        <f t="shared" si="20"/>
        <v>346.79483264136582</v>
      </c>
    </row>
    <row r="23" spans="1:53" ht="14.65" customHeight="1">
      <c r="B23" s="19" t="s">
        <v>118</v>
      </c>
      <c r="C23" s="2" t="s">
        <v>28</v>
      </c>
      <c r="E23" s="24">
        <v>0</v>
      </c>
      <c r="F23" s="24">
        <v>0</v>
      </c>
      <c r="G23" s="24">
        <v>0</v>
      </c>
      <c r="H23" s="24">
        <v>0</v>
      </c>
      <c r="I23" s="24">
        <v>0</v>
      </c>
      <c r="J23" s="24">
        <v>0</v>
      </c>
      <c r="K23" s="24">
        <v>0</v>
      </c>
      <c r="L23" s="24">
        <v>0</v>
      </c>
      <c r="M23" s="24">
        <v>0</v>
      </c>
      <c r="N23" s="24">
        <v>0</v>
      </c>
      <c r="O23" s="24">
        <v>0</v>
      </c>
      <c r="P23" s="24">
        <v>0</v>
      </c>
      <c r="Q23" s="24">
        <v>0</v>
      </c>
      <c r="R23" s="24">
        <v>0</v>
      </c>
      <c r="S23" s="24">
        <v>0</v>
      </c>
      <c r="T23" s="24">
        <v>0</v>
      </c>
      <c r="U23" s="24">
        <v>0</v>
      </c>
      <c r="V23" s="24">
        <v>0</v>
      </c>
      <c r="W23" s="24">
        <v>0</v>
      </c>
      <c r="X23" s="24">
        <v>0</v>
      </c>
      <c r="Y23" s="24">
        <v>0</v>
      </c>
      <c r="Z23" s="24">
        <v>0</v>
      </c>
      <c r="AA23" s="24">
        <v>0</v>
      </c>
      <c r="AB23" s="24">
        <v>0</v>
      </c>
      <c r="AC23" s="24">
        <v>0</v>
      </c>
      <c r="AD23" s="24">
        <v>0</v>
      </c>
      <c r="AE23" s="24">
        <v>0</v>
      </c>
      <c r="AF23" s="24">
        <v>0</v>
      </c>
      <c r="AG23" s="24">
        <v>0</v>
      </c>
      <c r="AH23" s="24">
        <v>33.250499840942858</v>
      </c>
      <c r="AI23" s="24">
        <v>99.462862504</v>
      </c>
      <c r="AJ23" s="24">
        <v>213.50268492900017</v>
      </c>
      <c r="AK23" s="24">
        <v>145.40341983400006</v>
      </c>
      <c r="AL23" s="24">
        <v>264.36588798609398</v>
      </c>
      <c r="AM23" s="24">
        <v>371.915924066777</v>
      </c>
      <c r="AN23" s="24">
        <v>240.85496955851028</v>
      </c>
      <c r="AO23" s="24">
        <v>132.51766373574304</v>
      </c>
      <c r="AP23" s="24">
        <v>241.18258484551967</v>
      </c>
      <c r="AQ23" s="24"/>
      <c r="AR23" s="24">
        <f t="shared" si="20"/>
        <v>0</v>
      </c>
      <c r="AS23" s="24">
        <f t="shared" si="20"/>
        <v>0</v>
      </c>
      <c r="AT23" s="24">
        <f t="shared" si="20"/>
        <v>0</v>
      </c>
      <c r="AU23" s="24">
        <f t="shared" si="20"/>
        <v>0</v>
      </c>
      <c r="AV23" s="24">
        <f t="shared" si="20"/>
        <v>0</v>
      </c>
      <c r="AW23" s="24">
        <f t="shared" si="20"/>
        <v>0</v>
      </c>
      <c r="AX23" s="24">
        <f t="shared" si="20"/>
        <v>0</v>
      </c>
      <c r="AY23" s="24">
        <f t="shared" si="20"/>
        <v>346.21604727394299</v>
      </c>
      <c r="AZ23" s="24">
        <f t="shared" si="20"/>
        <v>1022.5402014453812</v>
      </c>
      <c r="BA23" s="24">
        <f t="shared" si="20"/>
        <v>373.70024858126271</v>
      </c>
    </row>
    <row r="24" spans="1:53" s="13" customFormat="1" ht="14.65" customHeight="1">
      <c r="A24" s="10"/>
      <c r="B24" s="16" t="s">
        <v>121</v>
      </c>
      <c r="C24" s="15" t="s">
        <v>36</v>
      </c>
      <c r="D24" s="15"/>
      <c r="E24" s="26">
        <f>SUM(E25:E26)</f>
        <v>0</v>
      </c>
      <c r="F24" s="26">
        <f t="shared" ref="F24:AJ24" si="21">SUM(F25:F26)</f>
        <v>0</v>
      </c>
      <c r="G24" s="26">
        <f t="shared" si="21"/>
        <v>0</v>
      </c>
      <c r="H24" s="26">
        <f t="shared" si="21"/>
        <v>0</v>
      </c>
      <c r="I24" s="26">
        <f t="shared" si="21"/>
        <v>0</v>
      </c>
      <c r="J24" s="26">
        <f t="shared" si="21"/>
        <v>0</v>
      </c>
      <c r="K24" s="26">
        <f t="shared" si="21"/>
        <v>0</v>
      </c>
      <c r="L24" s="26">
        <f t="shared" si="21"/>
        <v>0</v>
      </c>
      <c r="M24" s="26">
        <f t="shared" si="21"/>
        <v>0</v>
      </c>
      <c r="N24" s="26">
        <f t="shared" si="21"/>
        <v>0</v>
      </c>
      <c r="O24" s="26">
        <f t="shared" si="21"/>
        <v>0</v>
      </c>
      <c r="P24" s="26">
        <f t="shared" si="21"/>
        <v>0</v>
      </c>
      <c r="Q24" s="26">
        <f t="shared" si="21"/>
        <v>0</v>
      </c>
      <c r="R24" s="26">
        <f t="shared" si="21"/>
        <v>0</v>
      </c>
      <c r="S24" s="26">
        <f t="shared" si="21"/>
        <v>0</v>
      </c>
      <c r="T24" s="26">
        <f t="shared" si="21"/>
        <v>0</v>
      </c>
      <c r="U24" s="26">
        <f t="shared" si="21"/>
        <v>0</v>
      </c>
      <c r="V24" s="26">
        <f t="shared" si="21"/>
        <v>0</v>
      </c>
      <c r="W24" s="26">
        <f t="shared" si="21"/>
        <v>0</v>
      </c>
      <c r="X24" s="26">
        <f t="shared" si="21"/>
        <v>33.223582787000005</v>
      </c>
      <c r="Y24" s="26">
        <f t="shared" si="21"/>
        <v>93.237388598999999</v>
      </c>
      <c r="Z24" s="26">
        <f t="shared" si="21"/>
        <v>97.452720594499993</v>
      </c>
      <c r="AA24" s="26">
        <f t="shared" si="21"/>
        <v>127.76853905249999</v>
      </c>
      <c r="AB24" s="26">
        <f t="shared" si="21"/>
        <v>86.873907272500006</v>
      </c>
      <c r="AC24" s="26">
        <f t="shared" si="21"/>
        <v>84.664655405737506</v>
      </c>
      <c r="AD24" s="26">
        <f t="shared" si="21"/>
        <v>100.15435884349999</v>
      </c>
      <c r="AE24" s="26">
        <f t="shared" si="21"/>
        <v>123.27535863599999</v>
      </c>
      <c r="AF24" s="26">
        <f t="shared" si="21"/>
        <v>107.34773427100001</v>
      </c>
      <c r="AG24" s="26">
        <f t="shared" si="21"/>
        <v>179.77491614899998</v>
      </c>
      <c r="AH24" s="26">
        <f t="shared" si="21"/>
        <v>185.09010703749999</v>
      </c>
      <c r="AI24" s="26">
        <f t="shared" si="21"/>
        <v>218.54311559899998</v>
      </c>
      <c r="AJ24" s="26">
        <f t="shared" si="21"/>
        <v>196.58066593799992</v>
      </c>
      <c r="AK24" s="26">
        <f t="shared" ref="AK24:AP24" si="22">SUM(AK25:AK26)</f>
        <v>134.74575997449995</v>
      </c>
      <c r="AL24" s="26">
        <f t="shared" si="22"/>
        <v>349.33227789311604</v>
      </c>
      <c r="AM24" s="26">
        <f t="shared" si="22"/>
        <v>405.84971132099997</v>
      </c>
      <c r="AN24" s="26">
        <f t="shared" si="22"/>
        <v>369.43353048736299</v>
      </c>
      <c r="AO24" s="26">
        <f t="shared" si="22"/>
        <v>307.31044320918841</v>
      </c>
      <c r="AP24" s="26">
        <f t="shared" si="22"/>
        <v>339.44272737468702</v>
      </c>
      <c r="AQ24" s="27"/>
      <c r="AR24" s="26">
        <f t="shared" si="20"/>
        <v>0</v>
      </c>
      <c r="AS24" s="26">
        <f t="shared" si="20"/>
        <v>0</v>
      </c>
      <c r="AT24" s="26">
        <f t="shared" si="20"/>
        <v>0</v>
      </c>
      <c r="AU24" s="26">
        <f t="shared" si="20"/>
        <v>0</v>
      </c>
      <c r="AV24" s="26">
        <f t="shared" si="20"/>
        <v>33.223582787000005</v>
      </c>
      <c r="AW24" s="26">
        <f t="shared" si="20"/>
        <v>405.33255551849999</v>
      </c>
      <c r="AX24" s="26">
        <f t="shared" si="20"/>
        <v>415.44210715623751</v>
      </c>
      <c r="AY24" s="26">
        <f t="shared" si="20"/>
        <v>779.98880472349981</v>
      </c>
      <c r="AZ24" s="26">
        <f t="shared" si="20"/>
        <v>1259.3612796759789</v>
      </c>
      <c r="BA24" s="26">
        <f t="shared" si="20"/>
        <v>646.75317058387543</v>
      </c>
    </row>
    <row r="25" spans="1:53" ht="14.65" customHeight="1">
      <c r="B25" s="19" t="s">
        <v>1135</v>
      </c>
      <c r="C25" s="2" t="s">
        <v>28</v>
      </c>
      <c r="E25" s="24">
        <v>0</v>
      </c>
      <c r="F25" s="24">
        <v>0</v>
      </c>
      <c r="G25" s="24">
        <v>0</v>
      </c>
      <c r="H25" s="24">
        <v>0</v>
      </c>
      <c r="I25" s="24">
        <v>0</v>
      </c>
      <c r="J25" s="24">
        <v>0</v>
      </c>
      <c r="K25" s="24">
        <v>0</v>
      </c>
      <c r="L25" s="24">
        <v>0</v>
      </c>
      <c r="M25" s="24">
        <v>0</v>
      </c>
      <c r="N25" s="24">
        <v>0</v>
      </c>
      <c r="O25" s="24">
        <v>0</v>
      </c>
      <c r="P25" s="24">
        <v>0</v>
      </c>
      <c r="Q25" s="24">
        <v>0</v>
      </c>
      <c r="R25" s="24">
        <v>0</v>
      </c>
      <c r="S25" s="24">
        <v>0</v>
      </c>
      <c r="T25" s="24">
        <v>0</v>
      </c>
      <c r="U25" s="24">
        <v>0</v>
      </c>
      <c r="V25" s="24">
        <v>0</v>
      </c>
      <c r="W25" s="24">
        <v>0</v>
      </c>
      <c r="X25" s="24">
        <v>33.223582787000005</v>
      </c>
      <c r="Y25" s="24">
        <v>93.237388598999999</v>
      </c>
      <c r="Z25" s="24">
        <v>97.452720594499993</v>
      </c>
      <c r="AA25" s="24">
        <v>127.76853905249999</v>
      </c>
      <c r="AB25" s="24">
        <v>86.873907272500006</v>
      </c>
      <c r="AC25" s="24">
        <v>84.664655405737506</v>
      </c>
      <c r="AD25" s="24">
        <v>100.15435884349999</v>
      </c>
      <c r="AE25" s="24">
        <v>123.27535863599999</v>
      </c>
      <c r="AF25" s="24">
        <v>88.783997041500001</v>
      </c>
      <c r="AG25" s="24">
        <v>93.303660248999989</v>
      </c>
      <c r="AH25" s="24">
        <v>95.564835340499997</v>
      </c>
      <c r="AI25" s="24">
        <v>112.84517239799999</v>
      </c>
      <c r="AJ25" s="24">
        <v>101.290612525</v>
      </c>
      <c r="AK25" s="24">
        <v>70.786152843999972</v>
      </c>
      <c r="AL25" s="24">
        <v>198.01465276525505</v>
      </c>
      <c r="AM25" s="24">
        <v>237.700916613</v>
      </c>
      <c r="AN25" s="24">
        <v>204.56807152503697</v>
      </c>
      <c r="AO25" s="24">
        <v>179.88164473299184</v>
      </c>
      <c r="AP25" s="24">
        <v>199.73743173489999</v>
      </c>
      <c r="AQ25" s="24"/>
      <c r="AR25" s="24">
        <f t="shared" si="20"/>
        <v>0</v>
      </c>
      <c r="AS25" s="24">
        <f t="shared" si="20"/>
        <v>0</v>
      </c>
      <c r="AT25" s="24">
        <f t="shared" si="20"/>
        <v>0</v>
      </c>
      <c r="AU25" s="24">
        <f t="shared" si="20"/>
        <v>0</v>
      </c>
      <c r="AV25" s="24">
        <f t="shared" si="20"/>
        <v>33.223582787000005</v>
      </c>
      <c r="AW25" s="24">
        <f t="shared" si="20"/>
        <v>405.33255551849999</v>
      </c>
      <c r="AX25" s="24">
        <f t="shared" si="20"/>
        <v>396.87836992673749</v>
      </c>
      <c r="AY25" s="24">
        <f t="shared" si="20"/>
        <v>403.00428051250003</v>
      </c>
      <c r="AZ25" s="24">
        <f t="shared" si="20"/>
        <v>711.06979374729201</v>
      </c>
      <c r="BA25" s="24">
        <f t="shared" si="20"/>
        <v>379.61907646789183</v>
      </c>
    </row>
    <row r="26" spans="1:53" ht="14.65" customHeight="1">
      <c r="B26" s="19" t="s">
        <v>1089</v>
      </c>
      <c r="C26" s="2" t="s">
        <v>28</v>
      </c>
      <c r="E26" s="24">
        <v>0</v>
      </c>
      <c r="F26" s="24">
        <v>0</v>
      </c>
      <c r="G26" s="24">
        <v>0</v>
      </c>
      <c r="H26" s="24">
        <v>0</v>
      </c>
      <c r="I26" s="24">
        <v>0</v>
      </c>
      <c r="J26" s="24">
        <v>0</v>
      </c>
      <c r="K26" s="24">
        <v>0</v>
      </c>
      <c r="L26" s="24">
        <v>0</v>
      </c>
      <c r="M26" s="24">
        <v>0</v>
      </c>
      <c r="N26" s="24">
        <v>0</v>
      </c>
      <c r="O26" s="24">
        <v>0</v>
      </c>
      <c r="P26" s="24">
        <v>0</v>
      </c>
      <c r="Q26" s="24">
        <v>0</v>
      </c>
      <c r="R26" s="24">
        <v>0</v>
      </c>
      <c r="S26" s="24">
        <v>0</v>
      </c>
      <c r="T26" s="24">
        <v>0</v>
      </c>
      <c r="U26" s="24">
        <v>0</v>
      </c>
      <c r="V26" s="24">
        <v>0</v>
      </c>
      <c r="W26" s="24">
        <v>0</v>
      </c>
      <c r="X26" s="24">
        <v>0</v>
      </c>
      <c r="Y26" s="24">
        <v>0</v>
      </c>
      <c r="Z26" s="24">
        <v>0</v>
      </c>
      <c r="AA26" s="24">
        <v>0</v>
      </c>
      <c r="AB26" s="24">
        <v>0</v>
      </c>
      <c r="AC26" s="24">
        <v>0</v>
      </c>
      <c r="AD26" s="24">
        <v>0</v>
      </c>
      <c r="AE26" s="24">
        <v>0</v>
      </c>
      <c r="AF26" s="24">
        <v>18.563737229499999</v>
      </c>
      <c r="AG26" s="24">
        <v>86.471255900000003</v>
      </c>
      <c r="AH26" s="24">
        <v>89.525271696999994</v>
      </c>
      <c r="AI26" s="24">
        <v>105.697943201</v>
      </c>
      <c r="AJ26" s="24">
        <v>95.290053412999924</v>
      </c>
      <c r="AK26" s="24">
        <v>63.959607130499968</v>
      </c>
      <c r="AL26" s="24">
        <v>151.31762512786099</v>
      </c>
      <c r="AM26" s="24">
        <v>168.148794708</v>
      </c>
      <c r="AN26" s="24">
        <v>164.86545896232602</v>
      </c>
      <c r="AO26" s="24">
        <v>127.42879847619659</v>
      </c>
      <c r="AP26" s="24">
        <v>139.70529563978707</v>
      </c>
      <c r="AQ26" s="24"/>
      <c r="AR26" s="24">
        <f t="shared" si="20"/>
        <v>0</v>
      </c>
      <c r="AS26" s="24">
        <f t="shared" si="20"/>
        <v>0</v>
      </c>
      <c r="AT26" s="24">
        <f t="shared" si="20"/>
        <v>0</v>
      </c>
      <c r="AU26" s="24">
        <f t="shared" si="20"/>
        <v>0</v>
      </c>
      <c r="AV26" s="24">
        <f t="shared" si="20"/>
        <v>0</v>
      </c>
      <c r="AW26" s="24">
        <f t="shared" si="20"/>
        <v>0</v>
      </c>
      <c r="AX26" s="24">
        <f t="shared" si="20"/>
        <v>18.563737229499999</v>
      </c>
      <c r="AY26" s="24">
        <f t="shared" si="20"/>
        <v>376.98452421099989</v>
      </c>
      <c r="AZ26" s="24">
        <f t="shared" si="20"/>
        <v>548.29148592868694</v>
      </c>
      <c r="BA26" s="24">
        <f t="shared" si="20"/>
        <v>267.13409411598366</v>
      </c>
    </row>
    <row r="27" spans="1:53" s="13" customFormat="1" ht="14.65" customHeight="1">
      <c r="A27" s="10"/>
      <c r="B27" s="36" t="s">
        <v>30</v>
      </c>
      <c r="C27" s="37" t="s">
        <v>36</v>
      </c>
      <c r="D27" s="37"/>
      <c r="E27" s="38">
        <f t="shared" ref="E27:AJ27" si="23">SUM(E28:E32)</f>
        <v>102.34663397200003</v>
      </c>
      <c r="F27" s="38">
        <f t="shared" si="23"/>
        <v>71.745202478000024</v>
      </c>
      <c r="G27" s="38">
        <f t="shared" si="23"/>
        <v>65.478555490420732</v>
      </c>
      <c r="H27" s="38">
        <f t="shared" si="23"/>
        <v>97.740862134660915</v>
      </c>
      <c r="I27" s="38">
        <f t="shared" si="23"/>
        <v>107.11479154788744</v>
      </c>
      <c r="J27" s="38">
        <f t="shared" si="23"/>
        <v>86.793985285999995</v>
      </c>
      <c r="K27" s="38">
        <f t="shared" si="23"/>
        <v>69.671103730999988</v>
      </c>
      <c r="L27" s="38">
        <f t="shared" si="23"/>
        <v>109.82499372000004</v>
      </c>
      <c r="M27" s="38">
        <f t="shared" si="23"/>
        <v>132.95823058819187</v>
      </c>
      <c r="N27" s="38">
        <f t="shared" si="23"/>
        <v>97.679108496999959</v>
      </c>
      <c r="O27" s="38">
        <f t="shared" si="23"/>
        <v>73.618907323000002</v>
      </c>
      <c r="P27" s="38">
        <f t="shared" si="23"/>
        <v>165.36978031599998</v>
      </c>
      <c r="Q27" s="38">
        <f t="shared" si="23"/>
        <v>225.92133086336003</v>
      </c>
      <c r="R27" s="38">
        <f t="shared" si="23"/>
        <v>180.56596539778334</v>
      </c>
      <c r="S27" s="38">
        <f t="shared" si="23"/>
        <v>172.35000326715399</v>
      </c>
      <c r="T27" s="38">
        <f t="shared" si="23"/>
        <v>221.02303184899998</v>
      </c>
      <c r="U27" s="38">
        <f t="shared" si="23"/>
        <v>209.7854233474516</v>
      </c>
      <c r="V27" s="38">
        <f t="shared" si="23"/>
        <v>169.76182020249996</v>
      </c>
      <c r="W27" s="38">
        <f t="shared" si="23"/>
        <v>180.03637557999988</v>
      </c>
      <c r="X27" s="38">
        <f t="shared" si="23"/>
        <v>205.1267241952543</v>
      </c>
      <c r="Y27" s="38">
        <f t="shared" si="23"/>
        <v>249.25761721950005</v>
      </c>
      <c r="Z27" s="38">
        <f t="shared" si="23"/>
        <v>168.395272121</v>
      </c>
      <c r="AA27" s="38">
        <f t="shared" si="23"/>
        <v>169.46738254229999</v>
      </c>
      <c r="AB27" s="38">
        <f t="shared" si="23"/>
        <v>231.25629023600001</v>
      </c>
      <c r="AC27" s="38">
        <f t="shared" si="23"/>
        <v>262.74086326655106</v>
      </c>
      <c r="AD27" s="38">
        <f t="shared" si="23"/>
        <v>189.51526218438613</v>
      </c>
      <c r="AE27" s="38">
        <f t="shared" si="23"/>
        <v>175.64851088993439</v>
      </c>
      <c r="AF27" s="38">
        <f t="shared" si="23"/>
        <v>219.42069477349997</v>
      </c>
      <c r="AG27" s="38">
        <f t="shared" si="23"/>
        <v>271.20006154213428</v>
      </c>
      <c r="AH27" s="38">
        <f t="shared" si="23"/>
        <v>173.44608040450024</v>
      </c>
      <c r="AI27" s="38">
        <f t="shared" si="23"/>
        <v>174.04275281849996</v>
      </c>
      <c r="AJ27" s="38">
        <f t="shared" si="23"/>
        <v>196.54232516249994</v>
      </c>
      <c r="AK27" s="38">
        <f t="shared" ref="AK27:AP27" si="24">SUM(AK28:AK32)</f>
        <v>243.69473206650002</v>
      </c>
      <c r="AL27" s="38">
        <f t="shared" si="24"/>
        <v>87.044436539999978</v>
      </c>
      <c r="AM27" s="38">
        <f t="shared" si="24"/>
        <v>64.111509380000001</v>
      </c>
      <c r="AN27" s="38">
        <f t="shared" si="24"/>
        <v>126.74741338199999</v>
      </c>
      <c r="AO27" s="38">
        <f t="shared" si="24"/>
        <v>127.7064465153378</v>
      </c>
      <c r="AP27" s="38">
        <f t="shared" si="24"/>
        <v>82.909480716835859</v>
      </c>
      <c r="AQ27" s="27"/>
      <c r="AR27" s="38">
        <f t="shared" si="20"/>
        <v>337.31125407508171</v>
      </c>
      <c r="AS27" s="38">
        <f t="shared" si="20"/>
        <v>373.40487428488746</v>
      </c>
      <c r="AT27" s="38">
        <f t="shared" si="20"/>
        <v>469.62602672419177</v>
      </c>
      <c r="AU27" s="38">
        <f t="shared" si="20"/>
        <v>799.86033137729726</v>
      </c>
      <c r="AV27" s="38">
        <f t="shared" si="20"/>
        <v>764.71034332520571</v>
      </c>
      <c r="AW27" s="38">
        <f t="shared" si="20"/>
        <v>818.37656211880005</v>
      </c>
      <c r="AX27" s="38">
        <f t="shared" si="20"/>
        <v>847.32533111437147</v>
      </c>
      <c r="AY27" s="38">
        <f t="shared" si="20"/>
        <v>815.23121992763436</v>
      </c>
      <c r="AZ27" s="38">
        <f t="shared" si="20"/>
        <v>521.59809136850004</v>
      </c>
      <c r="BA27" s="38">
        <f t="shared" si="20"/>
        <v>210.61592723217365</v>
      </c>
    </row>
    <row r="28" spans="1:53" ht="14.65" customHeight="1">
      <c r="B28" s="19" t="s">
        <v>138</v>
      </c>
      <c r="C28" s="2" t="s">
        <v>28</v>
      </c>
      <c r="E28" s="24">
        <v>18.403347713000002</v>
      </c>
      <c r="F28" s="24">
        <v>9.511548365000003</v>
      </c>
      <c r="G28" s="24">
        <v>18.081479077420713</v>
      </c>
      <c r="H28" s="24">
        <v>22.415952402660903</v>
      </c>
      <c r="I28" s="24">
        <v>21.167881071778808</v>
      </c>
      <c r="J28" s="24">
        <v>11.111319499</v>
      </c>
      <c r="K28" s="24">
        <v>21.967643976000002</v>
      </c>
      <c r="L28" s="24">
        <v>23.149158327000006</v>
      </c>
      <c r="M28" s="24">
        <v>14.425584982191872</v>
      </c>
      <c r="N28" s="24">
        <v>5.9954812389999965</v>
      </c>
      <c r="O28" s="24">
        <v>12.438578973999997</v>
      </c>
      <c r="P28" s="24">
        <v>18.636699837999995</v>
      </c>
      <c r="Q28" s="24">
        <v>16.405737285999997</v>
      </c>
      <c r="R28" s="24">
        <v>7.7724680670000037</v>
      </c>
      <c r="S28" s="24">
        <v>16.205849155000006</v>
      </c>
      <c r="T28" s="24">
        <v>20.165612955000007</v>
      </c>
      <c r="U28" s="24">
        <v>9.898843821392127</v>
      </c>
      <c r="V28" s="24">
        <v>6.8430650940000017</v>
      </c>
      <c r="W28" s="24">
        <v>18.284516366000013</v>
      </c>
      <c r="X28" s="24">
        <v>18.812486006754256</v>
      </c>
      <c r="Y28" s="24">
        <v>18.310626750999997</v>
      </c>
      <c r="Z28" s="24">
        <v>7.0829660300000006</v>
      </c>
      <c r="AA28" s="24">
        <v>15.682624779299999</v>
      </c>
      <c r="AB28" s="24">
        <v>13.846</v>
      </c>
      <c r="AC28" s="24">
        <v>17.232245243551002</v>
      </c>
      <c r="AD28" s="24">
        <v>8.4918068473861332</v>
      </c>
      <c r="AE28" s="24">
        <v>18.222132248434391</v>
      </c>
      <c r="AF28" s="24">
        <v>20.768073887</v>
      </c>
      <c r="AG28" s="24">
        <v>19.427397032134465</v>
      </c>
      <c r="AH28" s="24">
        <v>6.6394923699999993</v>
      </c>
      <c r="AI28" s="24">
        <v>17.660385907999995</v>
      </c>
      <c r="AJ28" s="24">
        <v>16.999268195999992</v>
      </c>
      <c r="AK28" s="24">
        <v>11.383184715999999</v>
      </c>
      <c r="AL28" s="24">
        <v>8.0368010010000006</v>
      </c>
      <c r="AM28" s="24">
        <v>18.052164046000001</v>
      </c>
      <c r="AN28" s="24">
        <v>15.542350392999996</v>
      </c>
      <c r="AO28" s="24">
        <v>14.053123609514534</v>
      </c>
      <c r="AP28" s="24">
        <v>8.6735143872034808</v>
      </c>
      <c r="AQ28" s="24"/>
      <c r="AR28" s="24">
        <f t="shared" si="20"/>
        <v>68.412327558081628</v>
      </c>
      <c r="AS28" s="24">
        <f t="shared" si="20"/>
        <v>77.396002873778826</v>
      </c>
      <c r="AT28" s="24">
        <f t="shared" si="20"/>
        <v>51.496345033191858</v>
      </c>
      <c r="AU28" s="24">
        <f t="shared" si="20"/>
        <v>60.549667463000013</v>
      </c>
      <c r="AV28" s="24">
        <f t="shared" si="20"/>
        <v>53.838911288146399</v>
      </c>
      <c r="AW28" s="24">
        <f t="shared" si="20"/>
        <v>54.922217560299998</v>
      </c>
      <c r="AX28" s="24">
        <f t="shared" si="20"/>
        <v>64.714258226371527</v>
      </c>
      <c r="AY28" s="24">
        <f t="shared" si="20"/>
        <v>60.726543506134448</v>
      </c>
      <c r="AZ28" s="24">
        <f t="shared" si="20"/>
        <v>53.014500155999997</v>
      </c>
      <c r="BA28" s="24">
        <f t="shared" si="20"/>
        <v>22.726637996718015</v>
      </c>
    </row>
    <row r="29" spans="1:53" ht="14.65" customHeight="1">
      <c r="B29" s="19" t="s">
        <v>1090</v>
      </c>
      <c r="C29" s="2" t="s">
        <v>144</v>
      </c>
      <c r="E29" s="24">
        <v>0</v>
      </c>
      <c r="F29" s="24">
        <v>0</v>
      </c>
      <c r="G29" s="24">
        <v>0</v>
      </c>
      <c r="H29" s="24">
        <v>0</v>
      </c>
      <c r="I29" s="24">
        <v>0</v>
      </c>
      <c r="J29" s="24">
        <v>0</v>
      </c>
      <c r="K29" s="24">
        <v>0</v>
      </c>
      <c r="L29" s="24">
        <v>0</v>
      </c>
      <c r="M29" s="24">
        <v>0</v>
      </c>
      <c r="N29" s="24">
        <v>0</v>
      </c>
      <c r="O29" s="24">
        <v>0</v>
      </c>
      <c r="P29" s="24">
        <v>33.228850000000001</v>
      </c>
      <c r="Q29" s="24">
        <v>106.04991674236</v>
      </c>
      <c r="R29" s="24">
        <v>90.311484344783338</v>
      </c>
      <c r="S29" s="24">
        <v>107.77055697615398</v>
      </c>
      <c r="T29" s="24">
        <v>109.90416408799999</v>
      </c>
      <c r="U29" s="24">
        <v>87.927130120499996</v>
      </c>
      <c r="V29" s="24">
        <v>85.358511507499969</v>
      </c>
      <c r="W29" s="24">
        <v>106.56241017099988</v>
      </c>
      <c r="X29" s="24">
        <v>98.360977624499995</v>
      </c>
      <c r="Y29" s="24">
        <v>101.29454627350002</v>
      </c>
      <c r="Z29" s="24">
        <v>91.037399086999997</v>
      </c>
      <c r="AA29" s="24">
        <v>104.837260081</v>
      </c>
      <c r="AB29" s="24">
        <v>92.914157110000005</v>
      </c>
      <c r="AC29" s="24">
        <v>102.75742910300001</v>
      </c>
      <c r="AD29" s="24">
        <v>98.557945638000007</v>
      </c>
      <c r="AE29" s="24">
        <v>102.5013520625</v>
      </c>
      <c r="AF29" s="24">
        <v>95.953299269499979</v>
      </c>
      <c r="AG29" s="24">
        <v>106.63531331099983</v>
      </c>
      <c r="AH29" s="24">
        <v>86.604200702500222</v>
      </c>
      <c r="AI29" s="24">
        <v>96.592066257499994</v>
      </c>
      <c r="AJ29" s="24">
        <v>108.03533114249994</v>
      </c>
      <c r="AK29" s="24">
        <v>91.230285023500002</v>
      </c>
      <c r="AL29" s="24">
        <v>0</v>
      </c>
      <c r="AM29" s="24">
        <v>0</v>
      </c>
      <c r="AN29" s="24">
        <v>0</v>
      </c>
      <c r="AO29" s="24">
        <v>0</v>
      </c>
      <c r="AP29" s="24">
        <v>0</v>
      </c>
      <c r="AQ29" s="24"/>
      <c r="AR29" s="24">
        <f t="shared" ref="AR29:BA34" si="25">SUMIF($7:$7,AR$8,29:29)</f>
        <v>0</v>
      </c>
      <c r="AS29" s="24">
        <f t="shared" si="25"/>
        <v>0</v>
      </c>
      <c r="AT29" s="24">
        <f t="shared" si="25"/>
        <v>33.228850000000001</v>
      </c>
      <c r="AU29" s="24">
        <f t="shared" si="25"/>
        <v>414.03612215129738</v>
      </c>
      <c r="AV29" s="24">
        <f t="shared" si="25"/>
        <v>378.20902942349983</v>
      </c>
      <c r="AW29" s="24">
        <f t="shared" si="25"/>
        <v>390.08336255150004</v>
      </c>
      <c r="AX29" s="24">
        <f t="shared" si="25"/>
        <v>399.77002607300005</v>
      </c>
      <c r="AY29" s="24">
        <f t="shared" si="25"/>
        <v>397.86691141350002</v>
      </c>
      <c r="AZ29" s="24">
        <f t="shared" si="25"/>
        <v>91.230285023500002</v>
      </c>
      <c r="BA29" s="24">
        <f t="shared" si="25"/>
        <v>0</v>
      </c>
    </row>
    <row r="30" spans="1:53" ht="14.65" customHeight="1">
      <c r="B30" s="19" t="s">
        <v>1091</v>
      </c>
      <c r="C30" s="2" t="s">
        <v>145</v>
      </c>
      <c r="E30" s="24">
        <v>17.881258887000005</v>
      </c>
      <c r="F30" s="24">
        <v>7.398755174999998</v>
      </c>
      <c r="G30" s="24">
        <v>2.2592547730000008</v>
      </c>
      <c r="H30" s="24">
        <v>21.104244768999997</v>
      </c>
      <c r="I30" s="24">
        <v>22.031235918263402</v>
      </c>
      <c r="J30" s="24">
        <v>16.111693872999989</v>
      </c>
      <c r="K30" s="24">
        <v>4.1156126320000022</v>
      </c>
      <c r="L30" s="24">
        <v>15.046821500000005</v>
      </c>
      <c r="M30" s="24">
        <v>34.305815533000001</v>
      </c>
      <c r="N30" s="24">
        <v>27.109515878999989</v>
      </c>
      <c r="O30" s="24">
        <v>15.082692380999998</v>
      </c>
      <c r="P30" s="24">
        <v>22.401881381999996</v>
      </c>
      <c r="Q30" s="24">
        <v>20.943532051999988</v>
      </c>
      <c r="R30" s="24">
        <v>13.535635166000013</v>
      </c>
      <c r="S30" s="24">
        <v>4.110120231999999</v>
      </c>
      <c r="T30" s="24">
        <v>16.932454668999991</v>
      </c>
      <c r="U30" s="24">
        <v>39.339371011559486</v>
      </c>
      <c r="V30" s="24">
        <v>29.531807808999982</v>
      </c>
      <c r="W30" s="24">
        <v>15.262644173000007</v>
      </c>
      <c r="X30" s="24">
        <v>23.96993619500001</v>
      </c>
      <c r="Y30" s="24">
        <v>35.158565288999995</v>
      </c>
      <c r="Z30" s="24">
        <v>21.515604884000002</v>
      </c>
      <c r="AA30" s="24">
        <v>12.032043047</v>
      </c>
      <c r="AB30" s="24">
        <v>34.429616149000005</v>
      </c>
      <c r="AC30" s="24">
        <v>41.922292406000004</v>
      </c>
      <c r="AD30" s="24">
        <v>29.070258342000002</v>
      </c>
      <c r="AE30" s="24">
        <v>16.045709294000002</v>
      </c>
      <c r="AF30" s="24">
        <v>31.213026888000002</v>
      </c>
      <c r="AG30" s="24">
        <v>37.729126253999993</v>
      </c>
      <c r="AH30" s="24">
        <v>21.044797814000006</v>
      </c>
      <c r="AI30" s="24">
        <v>15.079758018999998</v>
      </c>
      <c r="AJ30" s="24">
        <v>14.132325600999994</v>
      </c>
      <c r="AK30" s="24">
        <v>33.355542727000007</v>
      </c>
      <c r="AL30" s="24">
        <v>19.223491983999999</v>
      </c>
      <c r="AM30" s="24">
        <v>7.9861784540000009</v>
      </c>
      <c r="AN30" s="24">
        <v>21.286039524999996</v>
      </c>
      <c r="AO30" s="24">
        <v>27.661550210039287</v>
      </c>
      <c r="AP30" s="24">
        <v>15.850723925323486</v>
      </c>
      <c r="AQ30" s="24"/>
      <c r="AR30" s="24">
        <f t="shared" si="25"/>
        <v>48.643513604000006</v>
      </c>
      <c r="AS30" s="24">
        <f t="shared" si="25"/>
        <v>57.3053639232634</v>
      </c>
      <c r="AT30" s="24">
        <f t="shared" si="25"/>
        <v>98.899905174999986</v>
      </c>
      <c r="AU30" s="24">
        <f t="shared" si="25"/>
        <v>55.521742118999995</v>
      </c>
      <c r="AV30" s="24">
        <f t="shared" si="25"/>
        <v>108.10375918855948</v>
      </c>
      <c r="AW30" s="24">
        <f t="shared" si="25"/>
        <v>103.13582936899999</v>
      </c>
      <c r="AX30" s="24">
        <f t="shared" si="25"/>
        <v>118.25128693000002</v>
      </c>
      <c r="AY30" s="24">
        <f t="shared" si="25"/>
        <v>87.986007687999987</v>
      </c>
      <c r="AZ30" s="24">
        <f t="shared" si="25"/>
        <v>81.851252689999995</v>
      </c>
      <c r="BA30" s="24">
        <f t="shared" si="25"/>
        <v>43.512274135362773</v>
      </c>
    </row>
    <row r="31" spans="1:53" ht="14.65" customHeight="1">
      <c r="B31" s="19" t="s">
        <v>155</v>
      </c>
      <c r="C31" s="2" t="s">
        <v>145</v>
      </c>
      <c r="E31" s="24">
        <v>66.062027372000031</v>
      </c>
      <c r="F31" s="24">
        <v>54.834898938000023</v>
      </c>
      <c r="G31" s="24">
        <v>45.137821640000013</v>
      </c>
      <c r="H31" s="24">
        <v>54.220664963000011</v>
      </c>
      <c r="I31" s="24">
        <v>63.915674557845222</v>
      </c>
      <c r="J31" s="24">
        <v>52.558257271000009</v>
      </c>
      <c r="K31" s="24">
        <v>43.587847122999989</v>
      </c>
      <c r="L31" s="24">
        <v>54.713233583000012</v>
      </c>
      <c r="M31" s="24">
        <v>64.129546637000033</v>
      </c>
      <c r="N31" s="24">
        <v>52.00871906899998</v>
      </c>
      <c r="O31" s="24">
        <v>45.087578227000002</v>
      </c>
      <c r="P31" s="24">
        <v>59.216794389999983</v>
      </c>
      <c r="Q31" s="24">
        <v>55.90510426700002</v>
      </c>
      <c r="R31" s="24">
        <v>53.005494109999987</v>
      </c>
      <c r="S31" s="24">
        <v>42.873943775999997</v>
      </c>
      <c r="T31" s="24">
        <v>51.403200353999999</v>
      </c>
      <c r="U31" s="24">
        <v>61.438596776999987</v>
      </c>
      <c r="V31" s="24">
        <v>48.028435792000003</v>
      </c>
      <c r="W31" s="24">
        <v>39.926804869999991</v>
      </c>
      <c r="X31" s="24">
        <v>41.557475208</v>
      </c>
      <c r="Y31" s="24">
        <v>46.759967815000003</v>
      </c>
      <c r="Z31" s="24">
        <v>37.697455414000004</v>
      </c>
      <c r="AA31" s="24">
        <v>34.575579474000001</v>
      </c>
      <c r="AB31" s="24">
        <v>46.732115144000005</v>
      </c>
      <c r="AC31" s="24">
        <v>51.125317543999998</v>
      </c>
      <c r="AD31" s="24">
        <v>41.485778537000009</v>
      </c>
      <c r="AE31" s="24">
        <v>35.877629431999999</v>
      </c>
      <c r="AF31" s="24">
        <v>39.222364628000001</v>
      </c>
      <c r="AG31" s="24">
        <v>63.262955196999989</v>
      </c>
      <c r="AH31" s="24">
        <v>51.165731896000004</v>
      </c>
      <c r="AI31" s="24">
        <v>41.022749335</v>
      </c>
      <c r="AJ31" s="24">
        <v>41.757493057000012</v>
      </c>
      <c r="AK31" s="24">
        <v>47.624382450999995</v>
      </c>
      <c r="AL31" s="24">
        <v>45.780921088999989</v>
      </c>
      <c r="AM31" s="24">
        <v>35.844430646999996</v>
      </c>
      <c r="AN31" s="24">
        <v>45.785378566999995</v>
      </c>
      <c r="AO31" s="24">
        <v>49.259138104065954</v>
      </c>
      <c r="AP31" s="24">
        <v>47.245856614025243</v>
      </c>
      <c r="AQ31" s="24"/>
      <c r="AR31" s="24">
        <f t="shared" si="25"/>
        <v>220.25541291300007</v>
      </c>
      <c r="AS31" s="24">
        <f t="shared" si="25"/>
        <v>214.77501253484522</v>
      </c>
      <c r="AT31" s="24">
        <f t="shared" si="25"/>
        <v>220.44263832300001</v>
      </c>
      <c r="AU31" s="24">
        <f t="shared" si="25"/>
        <v>203.18774250700002</v>
      </c>
      <c r="AV31" s="24">
        <f t="shared" si="25"/>
        <v>190.95131264699998</v>
      </c>
      <c r="AW31" s="24">
        <f t="shared" si="25"/>
        <v>165.765117847</v>
      </c>
      <c r="AX31" s="24">
        <f t="shared" si="25"/>
        <v>167.711090141</v>
      </c>
      <c r="AY31" s="24">
        <f t="shared" si="25"/>
        <v>197.208929485</v>
      </c>
      <c r="AZ31" s="24">
        <f t="shared" si="25"/>
        <v>175.03511275399995</v>
      </c>
      <c r="BA31" s="24">
        <f t="shared" si="25"/>
        <v>96.504994718091197</v>
      </c>
    </row>
    <row r="32" spans="1:53" ht="14.65" customHeight="1">
      <c r="B32" s="19" t="s">
        <v>184</v>
      </c>
      <c r="C32" s="2" t="s">
        <v>145</v>
      </c>
      <c r="E32" s="24">
        <v>0</v>
      </c>
      <c r="F32" s="24">
        <v>0</v>
      </c>
      <c r="G32" s="24">
        <v>0</v>
      </c>
      <c r="H32" s="24">
        <v>0</v>
      </c>
      <c r="I32" s="24">
        <v>0</v>
      </c>
      <c r="J32" s="24">
        <v>7.0127146429999963</v>
      </c>
      <c r="K32" s="24">
        <v>0</v>
      </c>
      <c r="L32" s="24">
        <v>16.915780310000009</v>
      </c>
      <c r="M32" s="24">
        <v>20.097283435999966</v>
      </c>
      <c r="N32" s="24">
        <v>12.565392309999998</v>
      </c>
      <c r="O32" s="24">
        <v>1.0100577410000002</v>
      </c>
      <c r="P32" s="24">
        <v>31.885554706000004</v>
      </c>
      <c r="Q32" s="24">
        <v>26.617040516000017</v>
      </c>
      <c r="R32" s="24">
        <v>15.940883710000005</v>
      </c>
      <c r="S32" s="24">
        <v>1.3895331279999994</v>
      </c>
      <c r="T32" s="24">
        <v>22.617599783000014</v>
      </c>
      <c r="U32" s="24">
        <v>11.181481617000001</v>
      </c>
      <c r="V32" s="24">
        <v>0</v>
      </c>
      <c r="W32" s="24">
        <v>0</v>
      </c>
      <c r="X32" s="24">
        <v>22.425849161000023</v>
      </c>
      <c r="Y32" s="24">
        <v>47.733911091000003</v>
      </c>
      <c r="Z32" s="24">
        <v>11.061846706000001</v>
      </c>
      <c r="AA32" s="24">
        <v>2.3398751610000001</v>
      </c>
      <c r="AB32" s="24">
        <v>43.334401832999994</v>
      </c>
      <c r="AC32" s="24">
        <v>49.703578969999995</v>
      </c>
      <c r="AD32" s="24">
        <v>11.90947282</v>
      </c>
      <c r="AE32" s="24">
        <v>3.0016878529999995</v>
      </c>
      <c r="AF32" s="24">
        <v>32.263930101</v>
      </c>
      <c r="AG32" s="24">
        <v>44.14526974799999</v>
      </c>
      <c r="AH32" s="24">
        <v>7.9918576220000004</v>
      </c>
      <c r="AI32" s="24">
        <v>3.6877932990000004</v>
      </c>
      <c r="AJ32" s="24">
        <v>15.617907165999995</v>
      </c>
      <c r="AK32" s="24">
        <v>60.101337149000003</v>
      </c>
      <c r="AL32" s="24">
        <v>14.003222465999995</v>
      </c>
      <c r="AM32" s="24">
        <v>2.2287362329999998</v>
      </c>
      <c r="AN32" s="24">
        <v>44.133644897000011</v>
      </c>
      <c r="AO32" s="24">
        <v>36.732634591718018</v>
      </c>
      <c r="AP32" s="24">
        <v>11.13938579028364</v>
      </c>
      <c r="AQ32" s="24"/>
      <c r="AR32" s="24">
        <f t="shared" si="25"/>
        <v>0</v>
      </c>
      <c r="AS32" s="24">
        <f t="shared" si="25"/>
        <v>23.928494953000005</v>
      </c>
      <c r="AT32" s="24">
        <f t="shared" si="25"/>
        <v>65.558288192999967</v>
      </c>
      <c r="AU32" s="24">
        <f t="shared" si="25"/>
        <v>66.565057137000039</v>
      </c>
      <c r="AV32" s="24">
        <f t="shared" si="25"/>
        <v>33.607330778000026</v>
      </c>
      <c r="AW32" s="24">
        <f t="shared" si="25"/>
        <v>104.470034791</v>
      </c>
      <c r="AX32" s="24">
        <f t="shared" si="25"/>
        <v>96.878669743999993</v>
      </c>
      <c r="AY32" s="24">
        <f t="shared" si="25"/>
        <v>71.442827834999974</v>
      </c>
      <c r="AZ32" s="24">
        <f t="shared" si="25"/>
        <v>120.46694074500002</v>
      </c>
      <c r="BA32" s="24">
        <f t="shared" si="25"/>
        <v>47.872020382001658</v>
      </c>
    </row>
    <row r="33" spans="1:53" s="13" customFormat="1" ht="14.65" customHeight="1">
      <c r="A33" s="10"/>
      <c r="B33" s="36" t="s">
        <v>31</v>
      </c>
      <c r="C33" s="37" t="s">
        <v>36</v>
      </c>
      <c r="D33" s="37"/>
      <c r="E33" s="38">
        <f>SUM(E34)</f>
        <v>0</v>
      </c>
      <c r="F33" s="38">
        <f t="shared" ref="F33:AJ33" si="26">SUM(F34)</f>
        <v>0</v>
      </c>
      <c r="G33" s="38">
        <f t="shared" si="26"/>
        <v>0</v>
      </c>
      <c r="H33" s="38">
        <f t="shared" si="26"/>
        <v>0</v>
      </c>
      <c r="I33" s="38">
        <f t="shared" si="26"/>
        <v>0</v>
      </c>
      <c r="J33" s="38">
        <f t="shared" si="26"/>
        <v>0</v>
      </c>
      <c r="K33" s="38">
        <f t="shared" si="26"/>
        <v>0</v>
      </c>
      <c r="L33" s="38">
        <f t="shared" si="26"/>
        <v>0</v>
      </c>
      <c r="M33" s="38">
        <f t="shared" si="26"/>
        <v>0</v>
      </c>
      <c r="N33" s="38">
        <f t="shared" si="26"/>
        <v>0</v>
      </c>
      <c r="O33" s="38">
        <f t="shared" si="26"/>
        <v>0</v>
      </c>
      <c r="P33" s="38">
        <f t="shared" si="26"/>
        <v>0</v>
      </c>
      <c r="Q33" s="38">
        <f t="shared" si="26"/>
        <v>0</v>
      </c>
      <c r="R33" s="38">
        <f t="shared" si="26"/>
        <v>0</v>
      </c>
      <c r="S33" s="38">
        <f t="shared" si="26"/>
        <v>0</v>
      </c>
      <c r="T33" s="38">
        <f t="shared" si="26"/>
        <v>0</v>
      </c>
      <c r="U33" s="38">
        <f t="shared" si="26"/>
        <v>0</v>
      </c>
      <c r="V33" s="38">
        <f t="shared" si="26"/>
        <v>0</v>
      </c>
      <c r="W33" s="38">
        <f t="shared" si="26"/>
        <v>0</v>
      </c>
      <c r="X33" s="38">
        <f t="shared" si="26"/>
        <v>185.25423322099999</v>
      </c>
      <c r="Y33" s="38">
        <f t="shared" si="26"/>
        <v>394.69621154999987</v>
      </c>
      <c r="Z33" s="38">
        <f t="shared" si="26"/>
        <v>479.07490963499998</v>
      </c>
      <c r="AA33" s="38">
        <f t="shared" si="26"/>
        <v>432.34552302899999</v>
      </c>
      <c r="AB33" s="38">
        <f t="shared" si="26"/>
        <v>503.11669571499993</v>
      </c>
      <c r="AC33" s="38">
        <f t="shared" si="26"/>
        <v>446.99181094700003</v>
      </c>
      <c r="AD33" s="38">
        <f t="shared" si="26"/>
        <v>339.42441668700008</v>
      </c>
      <c r="AE33" s="38">
        <f t="shared" si="26"/>
        <v>435.264906559</v>
      </c>
      <c r="AF33" s="38">
        <f t="shared" si="26"/>
        <v>530.73889689800001</v>
      </c>
      <c r="AG33" s="38">
        <f t="shared" si="26"/>
        <v>375.94781633299971</v>
      </c>
      <c r="AH33" s="38">
        <f t="shared" si="26"/>
        <v>301.59885521300038</v>
      </c>
      <c r="AI33" s="38">
        <f t="shared" si="26"/>
        <v>488.3880745570001</v>
      </c>
      <c r="AJ33" s="38">
        <f t="shared" si="26"/>
        <v>502.2069636619994</v>
      </c>
      <c r="AK33" s="38">
        <f t="shared" ref="AK33:AP33" si="27">SUM(AK34)</f>
        <v>388.25286029699959</v>
      </c>
      <c r="AL33" s="38">
        <f t="shared" si="27"/>
        <v>461.33569893940484</v>
      </c>
      <c r="AM33" s="38">
        <f t="shared" si="27"/>
        <v>469.31633651300001</v>
      </c>
      <c r="AN33" s="38">
        <f t="shared" si="27"/>
        <v>491.61944726366642</v>
      </c>
      <c r="AO33" s="38">
        <f t="shared" si="27"/>
        <v>344.64286343129356</v>
      </c>
      <c r="AP33" s="38">
        <f t="shared" si="27"/>
        <v>372.36238383182831</v>
      </c>
      <c r="AQ33" s="27"/>
      <c r="AR33" s="38">
        <f t="shared" si="25"/>
        <v>0</v>
      </c>
      <c r="AS33" s="38">
        <f t="shared" si="25"/>
        <v>0</v>
      </c>
      <c r="AT33" s="38">
        <f t="shared" si="25"/>
        <v>0</v>
      </c>
      <c r="AU33" s="38">
        <f t="shared" si="25"/>
        <v>0</v>
      </c>
      <c r="AV33" s="38">
        <f t="shared" si="25"/>
        <v>185.25423322099999</v>
      </c>
      <c r="AW33" s="38">
        <f t="shared" si="25"/>
        <v>1809.2333399289996</v>
      </c>
      <c r="AX33" s="38">
        <f t="shared" si="25"/>
        <v>1752.4200310910001</v>
      </c>
      <c r="AY33" s="38">
        <f t="shared" si="25"/>
        <v>1668.1417097649996</v>
      </c>
      <c r="AZ33" s="38">
        <f t="shared" si="25"/>
        <v>1810.5243430130708</v>
      </c>
      <c r="BA33" s="38">
        <f t="shared" si="25"/>
        <v>717.00524726312187</v>
      </c>
    </row>
    <row r="34" spans="1:53" ht="14.65" customHeight="1">
      <c r="B34" s="20" t="s">
        <v>185</v>
      </c>
      <c r="C34" s="17" t="s">
        <v>28</v>
      </c>
      <c r="D34" s="17"/>
      <c r="E34" s="28">
        <v>0</v>
      </c>
      <c r="F34" s="28">
        <v>0</v>
      </c>
      <c r="G34" s="28">
        <v>0</v>
      </c>
      <c r="H34" s="28">
        <v>0</v>
      </c>
      <c r="I34" s="28">
        <v>0</v>
      </c>
      <c r="J34" s="28">
        <v>0</v>
      </c>
      <c r="K34" s="28">
        <v>0</v>
      </c>
      <c r="L34" s="28">
        <v>0</v>
      </c>
      <c r="M34" s="28">
        <v>0</v>
      </c>
      <c r="N34" s="28">
        <v>0</v>
      </c>
      <c r="O34" s="28">
        <v>0</v>
      </c>
      <c r="P34" s="28">
        <v>0</v>
      </c>
      <c r="Q34" s="28">
        <v>0</v>
      </c>
      <c r="R34" s="28">
        <v>0</v>
      </c>
      <c r="S34" s="28">
        <v>0</v>
      </c>
      <c r="T34" s="28">
        <v>0</v>
      </c>
      <c r="U34" s="28">
        <v>0</v>
      </c>
      <c r="V34" s="28">
        <v>0</v>
      </c>
      <c r="W34" s="28">
        <v>0</v>
      </c>
      <c r="X34" s="28">
        <v>185.25423322099999</v>
      </c>
      <c r="Y34" s="28">
        <v>394.69621154999987</v>
      </c>
      <c r="Z34" s="28">
        <v>479.07490963499998</v>
      </c>
      <c r="AA34" s="28">
        <v>432.34552302899999</v>
      </c>
      <c r="AB34" s="28">
        <v>503.11669571499993</v>
      </c>
      <c r="AC34" s="28">
        <v>446.99181094700003</v>
      </c>
      <c r="AD34" s="28">
        <v>339.42441668700008</v>
      </c>
      <c r="AE34" s="28">
        <v>435.264906559</v>
      </c>
      <c r="AF34" s="28">
        <v>530.73889689800001</v>
      </c>
      <c r="AG34" s="28">
        <v>375.94781633299971</v>
      </c>
      <c r="AH34" s="28">
        <v>301.59885521300038</v>
      </c>
      <c r="AI34" s="28">
        <v>488.3880745570001</v>
      </c>
      <c r="AJ34" s="28">
        <v>502.2069636619994</v>
      </c>
      <c r="AK34" s="28">
        <v>388.25286029699959</v>
      </c>
      <c r="AL34" s="28">
        <v>461.33569893940484</v>
      </c>
      <c r="AM34" s="28">
        <v>469.31633651300001</v>
      </c>
      <c r="AN34" s="28">
        <v>491.61944726366642</v>
      </c>
      <c r="AO34" s="28">
        <v>344.64286343129356</v>
      </c>
      <c r="AP34" s="28">
        <v>372.36238383182831</v>
      </c>
      <c r="AQ34" s="24"/>
      <c r="AR34" s="28">
        <f t="shared" si="25"/>
        <v>0</v>
      </c>
      <c r="AS34" s="28">
        <f t="shared" si="25"/>
        <v>0</v>
      </c>
      <c r="AT34" s="28">
        <f t="shared" si="25"/>
        <v>0</v>
      </c>
      <c r="AU34" s="28">
        <f t="shared" si="25"/>
        <v>0</v>
      </c>
      <c r="AV34" s="28">
        <f t="shared" si="25"/>
        <v>185.25423322099999</v>
      </c>
      <c r="AW34" s="28">
        <f t="shared" si="25"/>
        <v>1809.2333399289996</v>
      </c>
      <c r="AX34" s="28">
        <f t="shared" si="25"/>
        <v>1752.4200310910001</v>
      </c>
      <c r="AY34" s="28">
        <f t="shared" si="25"/>
        <v>1668.1417097649996</v>
      </c>
      <c r="AZ34" s="28">
        <f t="shared" si="25"/>
        <v>1810.5243430130708</v>
      </c>
      <c r="BA34" s="28">
        <f t="shared" si="25"/>
        <v>717.00524726312187</v>
      </c>
    </row>
    <row r="35" spans="1:53" ht="14.65" customHeight="1">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row>
    <row r="36" spans="1:53" ht="14.65" customHeight="1">
      <c r="B36" s="11" t="s">
        <v>754</v>
      </c>
      <c r="C36" s="12" t="s">
        <v>36</v>
      </c>
      <c r="D36" s="12"/>
      <c r="E36" s="25">
        <f>SUM(E37)</f>
        <v>0</v>
      </c>
      <c r="F36" s="25">
        <f t="shared" ref="F36:U37" si="28">SUM(F37)</f>
        <v>0</v>
      </c>
      <c r="G36" s="25">
        <f t="shared" si="28"/>
        <v>0</v>
      </c>
      <c r="H36" s="25">
        <f t="shared" si="28"/>
        <v>0</v>
      </c>
      <c r="I36" s="25">
        <f t="shared" si="28"/>
        <v>0</v>
      </c>
      <c r="J36" s="25">
        <f t="shared" si="28"/>
        <v>0</v>
      </c>
      <c r="K36" s="25">
        <f t="shared" si="28"/>
        <v>0</v>
      </c>
      <c r="L36" s="25">
        <f t="shared" si="28"/>
        <v>0</v>
      </c>
      <c r="M36" s="25">
        <f t="shared" si="28"/>
        <v>0</v>
      </c>
      <c r="N36" s="25">
        <f t="shared" si="28"/>
        <v>0</v>
      </c>
      <c r="O36" s="25">
        <f t="shared" si="28"/>
        <v>0</v>
      </c>
      <c r="P36" s="25">
        <f t="shared" si="28"/>
        <v>0</v>
      </c>
      <c r="Q36" s="25">
        <f t="shared" si="28"/>
        <v>0</v>
      </c>
      <c r="R36" s="25">
        <f t="shared" si="28"/>
        <v>0</v>
      </c>
      <c r="S36" s="25">
        <f t="shared" si="28"/>
        <v>0</v>
      </c>
      <c r="T36" s="25">
        <f t="shared" si="28"/>
        <v>0</v>
      </c>
      <c r="U36" s="25">
        <f t="shared" si="28"/>
        <v>0</v>
      </c>
      <c r="V36" s="25">
        <f t="shared" ref="V36:AJ37" si="29">SUM(V37)</f>
        <v>0</v>
      </c>
      <c r="W36" s="25">
        <f t="shared" si="29"/>
        <v>0</v>
      </c>
      <c r="X36" s="25">
        <f t="shared" si="29"/>
        <v>0</v>
      </c>
      <c r="Y36" s="25">
        <f t="shared" si="29"/>
        <v>0</v>
      </c>
      <c r="Z36" s="25">
        <f t="shared" si="29"/>
        <v>0</v>
      </c>
      <c r="AA36" s="25">
        <f t="shared" si="29"/>
        <v>0</v>
      </c>
      <c r="AB36" s="25">
        <f t="shared" si="29"/>
        <v>0</v>
      </c>
      <c r="AC36" s="25">
        <f t="shared" si="29"/>
        <v>0</v>
      </c>
      <c r="AD36" s="25">
        <f t="shared" si="29"/>
        <v>0</v>
      </c>
      <c r="AE36" s="25">
        <f t="shared" si="29"/>
        <v>0</v>
      </c>
      <c r="AF36" s="25">
        <f t="shared" si="29"/>
        <v>0</v>
      </c>
      <c r="AG36" s="25">
        <f t="shared" si="29"/>
        <v>0</v>
      </c>
      <c r="AH36" s="25">
        <f t="shared" si="29"/>
        <v>0</v>
      </c>
      <c r="AI36" s="25">
        <f t="shared" si="29"/>
        <v>0</v>
      </c>
      <c r="AJ36" s="25">
        <f t="shared" si="29"/>
        <v>32.820434318757599</v>
      </c>
      <c r="AK36" s="25">
        <f t="shared" ref="AK36:AM37" si="30">SUM(AK37)</f>
        <v>220.91306396841301</v>
      </c>
      <c r="AL36" s="25">
        <f t="shared" si="30"/>
        <v>220.18968137942662</v>
      </c>
      <c r="AM36" s="25">
        <f t="shared" si="30"/>
        <v>158.519644605</v>
      </c>
      <c r="AN36" s="25">
        <f t="shared" ref="AN36:AP37" si="31">SUM(AN37)</f>
        <v>193.92206009643081</v>
      </c>
      <c r="AO36" s="25">
        <f t="shared" si="31"/>
        <v>238.06946966238814</v>
      </c>
      <c r="AP36" s="25">
        <f t="shared" si="31"/>
        <v>196.93412328250875</v>
      </c>
      <c r="AQ36" s="24"/>
      <c r="AR36" s="25">
        <f t="shared" ref="AR36:BA38" si="32">SUMIF($7:$7,AR$8,36:36)</f>
        <v>0</v>
      </c>
      <c r="AS36" s="25">
        <f t="shared" si="32"/>
        <v>0</v>
      </c>
      <c r="AT36" s="25">
        <f t="shared" si="32"/>
        <v>0</v>
      </c>
      <c r="AU36" s="25">
        <f t="shared" si="32"/>
        <v>0</v>
      </c>
      <c r="AV36" s="25">
        <f t="shared" si="32"/>
        <v>0</v>
      </c>
      <c r="AW36" s="25">
        <f t="shared" si="32"/>
        <v>0</v>
      </c>
      <c r="AX36" s="25">
        <f t="shared" si="32"/>
        <v>0</v>
      </c>
      <c r="AY36" s="25">
        <f t="shared" si="32"/>
        <v>32.820434318757599</v>
      </c>
      <c r="AZ36" s="25">
        <f t="shared" si="32"/>
        <v>793.54445004927038</v>
      </c>
      <c r="BA36" s="25">
        <f t="shared" si="32"/>
        <v>435.00359294489692</v>
      </c>
    </row>
    <row r="37" spans="1:53" ht="14.65" customHeight="1">
      <c r="B37" s="36" t="s">
        <v>33</v>
      </c>
      <c r="C37" s="37" t="s">
        <v>36</v>
      </c>
      <c r="D37" s="37"/>
      <c r="E37" s="38">
        <f>SUM(E38)</f>
        <v>0</v>
      </c>
      <c r="F37" s="38">
        <f t="shared" si="28"/>
        <v>0</v>
      </c>
      <c r="G37" s="38">
        <f t="shared" si="28"/>
        <v>0</v>
      </c>
      <c r="H37" s="38">
        <f t="shared" si="28"/>
        <v>0</v>
      </c>
      <c r="I37" s="38">
        <f t="shared" si="28"/>
        <v>0</v>
      </c>
      <c r="J37" s="38">
        <f t="shared" si="28"/>
        <v>0</v>
      </c>
      <c r="K37" s="38">
        <f t="shared" si="28"/>
        <v>0</v>
      </c>
      <c r="L37" s="38">
        <f t="shared" si="28"/>
        <v>0</v>
      </c>
      <c r="M37" s="38">
        <f t="shared" si="28"/>
        <v>0</v>
      </c>
      <c r="N37" s="38">
        <f t="shared" si="28"/>
        <v>0</v>
      </c>
      <c r="O37" s="38">
        <f t="shared" si="28"/>
        <v>0</v>
      </c>
      <c r="P37" s="38">
        <f t="shared" si="28"/>
        <v>0</v>
      </c>
      <c r="Q37" s="38">
        <f t="shared" si="28"/>
        <v>0</v>
      </c>
      <c r="R37" s="38">
        <f t="shared" si="28"/>
        <v>0</v>
      </c>
      <c r="S37" s="38">
        <f t="shared" si="28"/>
        <v>0</v>
      </c>
      <c r="T37" s="38">
        <f t="shared" si="28"/>
        <v>0</v>
      </c>
      <c r="U37" s="38">
        <f t="shared" si="28"/>
        <v>0</v>
      </c>
      <c r="V37" s="38">
        <f t="shared" si="29"/>
        <v>0</v>
      </c>
      <c r="W37" s="38">
        <f t="shared" si="29"/>
        <v>0</v>
      </c>
      <c r="X37" s="38">
        <f t="shared" si="29"/>
        <v>0</v>
      </c>
      <c r="Y37" s="38">
        <f t="shared" si="29"/>
        <v>0</v>
      </c>
      <c r="Z37" s="38">
        <f t="shared" si="29"/>
        <v>0</v>
      </c>
      <c r="AA37" s="38">
        <f t="shared" si="29"/>
        <v>0</v>
      </c>
      <c r="AB37" s="38">
        <f t="shared" si="29"/>
        <v>0</v>
      </c>
      <c r="AC37" s="38">
        <f t="shared" si="29"/>
        <v>0</v>
      </c>
      <c r="AD37" s="38">
        <f t="shared" si="29"/>
        <v>0</v>
      </c>
      <c r="AE37" s="38">
        <f t="shared" si="29"/>
        <v>0</v>
      </c>
      <c r="AF37" s="38">
        <f t="shared" si="29"/>
        <v>0</v>
      </c>
      <c r="AG37" s="38">
        <f t="shared" si="29"/>
        <v>0</v>
      </c>
      <c r="AH37" s="38">
        <f t="shared" si="29"/>
        <v>0</v>
      </c>
      <c r="AI37" s="38">
        <f t="shared" si="29"/>
        <v>0</v>
      </c>
      <c r="AJ37" s="38">
        <f t="shared" si="29"/>
        <v>32.820434318757599</v>
      </c>
      <c r="AK37" s="38">
        <f t="shared" si="30"/>
        <v>220.91306396841301</v>
      </c>
      <c r="AL37" s="38">
        <f t="shared" si="30"/>
        <v>220.18968137942662</v>
      </c>
      <c r="AM37" s="38">
        <f t="shared" si="30"/>
        <v>158.519644605</v>
      </c>
      <c r="AN37" s="38">
        <f t="shared" si="31"/>
        <v>193.92206009643081</v>
      </c>
      <c r="AO37" s="38">
        <f t="shared" si="31"/>
        <v>238.06946966238814</v>
      </c>
      <c r="AP37" s="38">
        <f t="shared" si="31"/>
        <v>196.93412328250875</v>
      </c>
      <c r="AQ37" s="24"/>
      <c r="AR37" s="38">
        <f t="shared" si="32"/>
        <v>0</v>
      </c>
      <c r="AS37" s="38">
        <f t="shared" si="32"/>
        <v>0</v>
      </c>
      <c r="AT37" s="38">
        <f t="shared" si="32"/>
        <v>0</v>
      </c>
      <c r="AU37" s="38">
        <f t="shared" si="32"/>
        <v>0</v>
      </c>
      <c r="AV37" s="38">
        <f t="shared" si="32"/>
        <v>0</v>
      </c>
      <c r="AW37" s="38">
        <f t="shared" si="32"/>
        <v>0</v>
      </c>
      <c r="AX37" s="38">
        <f t="shared" si="32"/>
        <v>0</v>
      </c>
      <c r="AY37" s="38">
        <f t="shared" si="32"/>
        <v>32.820434318757599</v>
      </c>
      <c r="AZ37" s="38">
        <f t="shared" si="32"/>
        <v>793.54445004927038</v>
      </c>
      <c r="BA37" s="38">
        <f t="shared" si="32"/>
        <v>435.00359294489692</v>
      </c>
    </row>
    <row r="38" spans="1:53" ht="14.65" customHeight="1">
      <c r="B38" s="20" t="s">
        <v>673</v>
      </c>
      <c r="C38" s="17" t="s">
        <v>28</v>
      </c>
      <c r="D38" s="17"/>
      <c r="E38" s="28">
        <v>0</v>
      </c>
      <c r="F38" s="28">
        <v>0</v>
      </c>
      <c r="G38" s="28">
        <v>0</v>
      </c>
      <c r="H38" s="28">
        <v>0</v>
      </c>
      <c r="I38" s="28">
        <v>0</v>
      </c>
      <c r="J38" s="28">
        <v>0</v>
      </c>
      <c r="K38" s="28">
        <v>0</v>
      </c>
      <c r="L38" s="28">
        <v>0</v>
      </c>
      <c r="M38" s="28">
        <v>0</v>
      </c>
      <c r="N38" s="28">
        <v>0</v>
      </c>
      <c r="O38" s="28">
        <v>0</v>
      </c>
      <c r="P38" s="28">
        <v>0</v>
      </c>
      <c r="Q38" s="28">
        <v>0</v>
      </c>
      <c r="R38" s="28">
        <v>0</v>
      </c>
      <c r="S38" s="28">
        <v>0</v>
      </c>
      <c r="T38" s="28">
        <v>0</v>
      </c>
      <c r="U38" s="28">
        <v>0</v>
      </c>
      <c r="V38" s="28">
        <v>0</v>
      </c>
      <c r="W38" s="28">
        <v>0</v>
      </c>
      <c r="X38" s="28">
        <v>0</v>
      </c>
      <c r="Y38" s="28">
        <v>0</v>
      </c>
      <c r="Z38" s="28">
        <v>0</v>
      </c>
      <c r="AA38" s="28">
        <v>0</v>
      </c>
      <c r="AB38" s="28">
        <v>0</v>
      </c>
      <c r="AC38" s="28">
        <v>0</v>
      </c>
      <c r="AD38" s="28">
        <v>0</v>
      </c>
      <c r="AE38" s="28">
        <v>0</v>
      </c>
      <c r="AF38" s="28">
        <v>0</v>
      </c>
      <c r="AG38" s="28">
        <v>0</v>
      </c>
      <c r="AH38" s="28">
        <v>0</v>
      </c>
      <c r="AI38" s="28">
        <v>0</v>
      </c>
      <c r="AJ38" s="28">
        <v>32.820434318757599</v>
      </c>
      <c r="AK38" s="28">
        <v>220.91306396841301</v>
      </c>
      <c r="AL38" s="28">
        <v>220.18968137942662</v>
      </c>
      <c r="AM38" s="28">
        <v>158.519644605</v>
      </c>
      <c r="AN38" s="28">
        <v>193.92206009643081</v>
      </c>
      <c r="AO38" s="28">
        <v>238.06946966238814</v>
      </c>
      <c r="AP38" s="28">
        <v>196.93412328250875</v>
      </c>
      <c r="AQ38" s="24"/>
      <c r="AR38" s="28">
        <f t="shared" si="32"/>
        <v>0</v>
      </c>
      <c r="AS38" s="28">
        <f t="shared" si="32"/>
        <v>0</v>
      </c>
      <c r="AT38" s="28">
        <f t="shared" si="32"/>
        <v>0</v>
      </c>
      <c r="AU38" s="28">
        <f t="shared" si="32"/>
        <v>0</v>
      </c>
      <c r="AV38" s="28">
        <f t="shared" si="32"/>
        <v>0</v>
      </c>
      <c r="AW38" s="28">
        <f t="shared" si="32"/>
        <v>0</v>
      </c>
      <c r="AX38" s="28">
        <f t="shared" si="32"/>
        <v>0</v>
      </c>
      <c r="AY38" s="28">
        <f t="shared" si="32"/>
        <v>32.820434318757599</v>
      </c>
      <c r="AZ38" s="28">
        <f t="shared" si="32"/>
        <v>793.54445004927038</v>
      </c>
      <c r="BA38" s="28">
        <f t="shared" si="32"/>
        <v>435.00359294489692</v>
      </c>
    </row>
    <row r="39" spans="1:53" ht="14.65" customHeight="1">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row>
    <row r="40" spans="1:53" ht="14.65" customHeight="1">
      <c r="B40" s="11" t="s">
        <v>755</v>
      </c>
      <c r="C40" s="12" t="s">
        <v>36</v>
      </c>
      <c r="D40" s="12"/>
      <c r="E40" s="25">
        <f t="shared" ref="E40:AM41" si="33">SUM(E41)</f>
        <v>0</v>
      </c>
      <c r="F40" s="25">
        <f t="shared" si="33"/>
        <v>0</v>
      </c>
      <c r="G40" s="25">
        <f t="shared" si="33"/>
        <v>0</v>
      </c>
      <c r="H40" s="25">
        <f t="shared" si="33"/>
        <v>0</v>
      </c>
      <c r="I40" s="25">
        <f t="shared" si="33"/>
        <v>0</v>
      </c>
      <c r="J40" s="25">
        <f t="shared" si="33"/>
        <v>0</v>
      </c>
      <c r="K40" s="25">
        <f t="shared" si="33"/>
        <v>0</v>
      </c>
      <c r="L40" s="25">
        <f t="shared" si="33"/>
        <v>0</v>
      </c>
      <c r="M40" s="25">
        <f t="shared" si="33"/>
        <v>0</v>
      </c>
      <c r="N40" s="25">
        <f t="shared" si="33"/>
        <v>0</v>
      </c>
      <c r="O40" s="25">
        <f t="shared" si="33"/>
        <v>0</v>
      </c>
      <c r="P40" s="25">
        <f t="shared" si="33"/>
        <v>0</v>
      </c>
      <c r="Q40" s="25">
        <f t="shared" si="33"/>
        <v>0</v>
      </c>
      <c r="R40" s="25">
        <f t="shared" si="33"/>
        <v>0</v>
      </c>
      <c r="S40" s="25">
        <f t="shared" si="33"/>
        <v>0</v>
      </c>
      <c r="T40" s="25">
        <f t="shared" si="33"/>
        <v>0</v>
      </c>
      <c r="U40" s="25">
        <f t="shared" si="33"/>
        <v>0</v>
      </c>
      <c r="V40" s="25">
        <f t="shared" si="33"/>
        <v>0</v>
      </c>
      <c r="W40" s="25">
        <f t="shared" si="33"/>
        <v>0</v>
      </c>
      <c r="X40" s="25">
        <f t="shared" si="33"/>
        <v>0</v>
      </c>
      <c r="Y40" s="25">
        <f t="shared" si="33"/>
        <v>0</v>
      </c>
      <c r="Z40" s="25">
        <f t="shared" si="33"/>
        <v>0</v>
      </c>
      <c r="AA40" s="25">
        <f t="shared" si="33"/>
        <v>0</v>
      </c>
      <c r="AB40" s="25">
        <f t="shared" si="33"/>
        <v>0</v>
      </c>
      <c r="AC40" s="25">
        <f t="shared" si="33"/>
        <v>0</v>
      </c>
      <c r="AD40" s="25">
        <f t="shared" si="33"/>
        <v>0</v>
      </c>
      <c r="AE40" s="25">
        <f t="shared" si="33"/>
        <v>0</v>
      </c>
      <c r="AF40" s="25">
        <f t="shared" si="33"/>
        <v>0</v>
      </c>
      <c r="AG40" s="25">
        <f t="shared" si="33"/>
        <v>0</v>
      </c>
      <c r="AH40" s="25">
        <f t="shared" si="33"/>
        <v>0</v>
      </c>
      <c r="AI40" s="25">
        <f t="shared" si="33"/>
        <v>0</v>
      </c>
      <c r="AJ40" s="25">
        <f t="shared" si="33"/>
        <v>0</v>
      </c>
      <c r="AK40" s="25">
        <f t="shared" si="33"/>
        <v>0</v>
      </c>
      <c r="AL40" s="25">
        <f t="shared" si="33"/>
        <v>0</v>
      </c>
      <c r="AM40" s="25">
        <f t="shared" si="33"/>
        <v>30.760028404128398</v>
      </c>
      <c r="AN40" s="25">
        <f t="shared" ref="AN40:AP41" si="34">SUM(AN41)</f>
        <v>44.875828215112605</v>
      </c>
      <c r="AO40" s="25">
        <f t="shared" si="34"/>
        <v>23</v>
      </c>
      <c r="AP40" s="25">
        <f t="shared" si="34"/>
        <v>54.9</v>
      </c>
      <c r="AQ40" s="24"/>
      <c r="AR40" s="25">
        <f t="shared" ref="AR40:BA42" si="35">SUMIF($7:$7,AR$8,40:40)</f>
        <v>0</v>
      </c>
      <c r="AS40" s="25">
        <f t="shared" si="35"/>
        <v>0</v>
      </c>
      <c r="AT40" s="25">
        <f t="shared" si="35"/>
        <v>0</v>
      </c>
      <c r="AU40" s="25">
        <f t="shared" si="35"/>
        <v>0</v>
      </c>
      <c r="AV40" s="25">
        <f t="shared" si="35"/>
        <v>0</v>
      </c>
      <c r="AW40" s="25">
        <f t="shared" si="35"/>
        <v>0</v>
      </c>
      <c r="AX40" s="25">
        <f t="shared" si="35"/>
        <v>0</v>
      </c>
      <c r="AY40" s="25">
        <f t="shared" si="35"/>
        <v>0</v>
      </c>
      <c r="AZ40" s="25">
        <f t="shared" si="35"/>
        <v>75.635856619240997</v>
      </c>
      <c r="BA40" s="25">
        <f t="shared" si="35"/>
        <v>77.900000000000006</v>
      </c>
    </row>
    <row r="41" spans="1:53" ht="14.65" customHeight="1">
      <c r="B41" s="36" t="s">
        <v>756</v>
      </c>
      <c r="C41" s="37" t="s">
        <v>36</v>
      </c>
      <c r="D41" s="37"/>
      <c r="E41" s="38">
        <f t="shared" si="33"/>
        <v>0</v>
      </c>
      <c r="F41" s="38">
        <f t="shared" si="33"/>
        <v>0</v>
      </c>
      <c r="G41" s="38">
        <f t="shared" si="33"/>
        <v>0</v>
      </c>
      <c r="H41" s="38">
        <f t="shared" si="33"/>
        <v>0</v>
      </c>
      <c r="I41" s="38">
        <f t="shared" si="33"/>
        <v>0</v>
      </c>
      <c r="J41" s="38">
        <f t="shared" si="33"/>
        <v>0</v>
      </c>
      <c r="K41" s="38">
        <f t="shared" si="33"/>
        <v>0</v>
      </c>
      <c r="L41" s="38">
        <f t="shared" si="33"/>
        <v>0</v>
      </c>
      <c r="M41" s="38">
        <f t="shared" si="33"/>
        <v>0</v>
      </c>
      <c r="N41" s="38">
        <f t="shared" si="33"/>
        <v>0</v>
      </c>
      <c r="O41" s="38">
        <f t="shared" si="33"/>
        <v>0</v>
      </c>
      <c r="P41" s="38">
        <f t="shared" si="33"/>
        <v>0</v>
      </c>
      <c r="Q41" s="38">
        <f t="shared" si="33"/>
        <v>0</v>
      </c>
      <c r="R41" s="38">
        <f t="shared" si="33"/>
        <v>0</v>
      </c>
      <c r="S41" s="38">
        <f t="shared" si="33"/>
        <v>0</v>
      </c>
      <c r="T41" s="38">
        <f t="shared" si="33"/>
        <v>0</v>
      </c>
      <c r="U41" s="38">
        <f t="shared" si="33"/>
        <v>0</v>
      </c>
      <c r="V41" s="38">
        <f t="shared" si="33"/>
        <v>0</v>
      </c>
      <c r="W41" s="38">
        <f t="shared" si="33"/>
        <v>0</v>
      </c>
      <c r="X41" s="38">
        <f t="shared" si="33"/>
        <v>0</v>
      </c>
      <c r="Y41" s="38">
        <f t="shared" si="33"/>
        <v>0</v>
      </c>
      <c r="Z41" s="38">
        <f t="shared" si="33"/>
        <v>0</v>
      </c>
      <c r="AA41" s="38">
        <f t="shared" si="33"/>
        <v>0</v>
      </c>
      <c r="AB41" s="38">
        <f t="shared" si="33"/>
        <v>0</v>
      </c>
      <c r="AC41" s="38">
        <f t="shared" si="33"/>
        <v>0</v>
      </c>
      <c r="AD41" s="38">
        <f t="shared" si="33"/>
        <v>0</v>
      </c>
      <c r="AE41" s="38">
        <f t="shared" si="33"/>
        <v>0</v>
      </c>
      <c r="AF41" s="38">
        <f t="shared" si="33"/>
        <v>0</v>
      </c>
      <c r="AG41" s="38">
        <f t="shared" si="33"/>
        <v>0</v>
      </c>
      <c r="AH41" s="38">
        <f t="shared" si="33"/>
        <v>0</v>
      </c>
      <c r="AI41" s="38">
        <f t="shared" si="33"/>
        <v>0</v>
      </c>
      <c r="AJ41" s="38">
        <f t="shared" si="33"/>
        <v>0</v>
      </c>
      <c r="AK41" s="38">
        <f t="shared" si="33"/>
        <v>0</v>
      </c>
      <c r="AL41" s="38">
        <f t="shared" si="33"/>
        <v>0</v>
      </c>
      <c r="AM41" s="38">
        <f>SUM(AM42)</f>
        <v>30.760028404128398</v>
      </c>
      <c r="AN41" s="38">
        <f t="shared" si="34"/>
        <v>44.875828215112605</v>
      </c>
      <c r="AO41" s="38">
        <f t="shared" si="34"/>
        <v>23</v>
      </c>
      <c r="AP41" s="38">
        <f t="shared" si="34"/>
        <v>54.9</v>
      </c>
      <c r="AQ41" s="24"/>
      <c r="AR41" s="38">
        <f t="shared" si="35"/>
        <v>0</v>
      </c>
      <c r="AS41" s="38">
        <f t="shared" si="35"/>
        <v>0</v>
      </c>
      <c r="AT41" s="38">
        <f t="shared" si="35"/>
        <v>0</v>
      </c>
      <c r="AU41" s="38">
        <f t="shared" si="35"/>
        <v>0</v>
      </c>
      <c r="AV41" s="38">
        <f t="shared" si="35"/>
        <v>0</v>
      </c>
      <c r="AW41" s="38">
        <f t="shared" si="35"/>
        <v>0</v>
      </c>
      <c r="AX41" s="38">
        <f t="shared" si="35"/>
        <v>0</v>
      </c>
      <c r="AY41" s="38">
        <f t="shared" si="35"/>
        <v>0</v>
      </c>
      <c r="AZ41" s="38">
        <f t="shared" si="35"/>
        <v>75.635856619240997</v>
      </c>
      <c r="BA41" s="38">
        <f t="shared" si="35"/>
        <v>77.900000000000006</v>
      </c>
    </row>
    <row r="42" spans="1:53" ht="14.65" customHeight="1">
      <c r="B42" s="20" t="s">
        <v>671</v>
      </c>
      <c r="C42" s="17" t="s">
        <v>144</v>
      </c>
      <c r="D42" s="17"/>
      <c r="E42" s="28">
        <v>0</v>
      </c>
      <c r="F42" s="28">
        <v>0</v>
      </c>
      <c r="G42" s="28">
        <v>0</v>
      </c>
      <c r="H42" s="28">
        <v>0</v>
      </c>
      <c r="I42" s="28">
        <v>0</v>
      </c>
      <c r="J42" s="28">
        <v>0</v>
      </c>
      <c r="K42" s="28">
        <v>0</v>
      </c>
      <c r="L42" s="28">
        <v>0</v>
      </c>
      <c r="M42" s="28">
        <v>0</v>
      </c>
      <c r="N42" s="28">
        <v>0</v>
      </c>
      <c r="O42" s="28">
        <v>0</v>
      </c>
      <c r="P42" s="28">
        <v>0</v>
      </c>
      <c r="Q42" s="28">
        <v>0</v>
      </c>
      <c r="R42" s="28">
        <v>0</v>
      </c>
      <c r="S42" s="28">
        <v>0</v>
      </c>
      <c r="T42" s="28">
        <v>0</v>
      </c>
      <c r="U42" s="28">
        <v>0</v>
      </c>
      <c r="V42" s="28">
        <v>0</v>
      </c>
      <c r="W42" s="28">
        <v>0</v>
      </c>
      <c r="X42" s="28">
        <v>0</v>
      </c>
      <c r="Y42" s="28">
        <v>0</v>
      </c>
      <c r="Z42" s="28">
        <v>0</v>
      </c>
      <c r="AA42" s="28">
        <v>0</v>
      </c>
      <c r="AB42" s="28">
        <v>0</v>
      </c>
      <c r="AC42" s="28">
        <v>0</v>
      </c>
      <c r="AD42" s="28">
        <v>0</v>
      </c>
      <c r="AE42" s="28">
        <v>0</v>
      </c>
      <c r="AF42" s="28">
        <v>0</v>
      </c>
      <c r="AG42" s="28">
        <v>0</v>
      </c>
      <c r="AH42" s="28">
        <v>0</v>
      </c>
      <c r="AI42" s="28">
        <v>0</v>
      </c>
      <c r="AJ42" s="28">
        <v>0</v>
      </c>
      <c r="AK42" s="28">
        <v>0</v>
      </c>
      <c r="AL42" s="28">
        <v>0</v>
      </c>
      <c r="AM42" s="28">
        <v>30.760028404128398</v>
      </c>
      <c r="AN42" s="28">
        <v>44.875828215112605</v>
      </c>
      <c r="AO42" s="28">
        <v>23</v>
      </c>
      <c r="AP42" s="28">
        <v>54.9</v>
      </c>
      <c r="AQ42" s="24"/>
      <c r="AR42" s="28">
        <f t="shared" si="35"/>
        <v>0</v>
      </c>
      <c r="AS42" s="28">
        <f t="shared" si="35"/>
        <v>0</v>
      </c>
      <c r="AT42" s="28">
        <f t="shared" si="35"/>
        <v>0</v>
      </c>
      <c r="AU42" s="28">
        <f t="shared" si="35"/>
        <v>0</v>
      </c>
      <c r="AV42" s="28">
        <f t="shared" si="35"/>
        <v>0</v>
      </c>
      <c r="AW42" s="28">
        <f t="shared" si="35"/>
        <v>0</v>
      </c>
      <c r="AX42" s="28">
        <f t="shared" si="35"/>
        <v>0</v>
      </c>
      <c r="AY42" s="28">
        <f t="shared" si="35"/>
        <v>0</v>
      </c>
      <c r="AZ42" s="28">
        <f t="shared" si="35"/>
        <v>75.635856619240997</v>
      </c>
      <c r="BA42" s="28">
        <f t="shared" si="35"/>
        <v>77.900000000000006</v>
      </c>
    </row>
    <row r="43" spans="1:53" ht="14.65" customHeight="1">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row>
    <row r="44" spans="1:53" ht="14.65" customHeight="1">
      <c r="B44" s="11" t="s">
        <v>186</v>
      </c>
      <c r="C44" s="12"/>
      <c r="D44" s="12"/>
      <c r="E44" s="25">
        <f>SUM(E9,E36,E40)</f>
        <v>158.08389066054005</v>
      </c>
      <c r="F44" s="25">
        <f t="shared" ref="F44:AM44" si="36">SUM(F9,F36,F40)</f>
        <v>126.170754177525</v>
      </c>
      <c r="G44" s="25">
        <f t="shared" si="36"/>
        <v>160.71569167542074</v>
      </c>
      <c r="H44" s="25">
        <f t="shared" si="36"/>
        <v>199.8839014306609</v>
      </c>
      <c r="I44" s="25">
        <f t="shared" si="36"/>
        <v>149.65486708184696</v>
      </c>
      <c r="J44" s="25">
        <f t="shared" si="36"/>
        <v>183.537031652</v>
      </c>
      <c r="K44" s="25">
        <f t="shared" si="36"/>
        <v>248.31757268099997</v>
      </c>
      <c r="L44" s="25">
        <f t="shared" si="36"/>
        <v>748.12455484327108</v>
      </c>
      <c r="M44" s="25">
        <f t="shared" si="36"/>
        <v>442.6993007789614</v>
      </c>
      <c r="N44" s="25">
        <f t="shared" si="36"/>
        <v>322.02260940537178</v>
      </c>
      <c r="O44" s="25">
        <f t="shared" si="36"/>
        <v>639.86953781707894</v>
      </c>
      <c r="P44" s="25">
        <f t="shared" si="36"/>
        <v>698.88906921133105</v>
      </c>
      <c r="Q44" s="25">
        <f t="shared" si="36"/>
        <v>519.86374973245177</v>
      </c>
      <c r="R44" s="25">
        <f t="shared" si="36"/>
        <v>641.87588504078303</v>
      </c>
      <c r="S44" s="25">
        <f t="shared" si="36"/>
        <v>1313.2281135351539</v>
      </c>
      <c r="T44" s="25">
        <f t="shared" si="36"/>
        <v>1364.812955400904</v>
      </c>
      <c r="U44" s="25">
        <f t="shared" si="36"/>
        <v>634.8834067824514</v>
      </c>
      <c r="V44" s="25">
        <f t="shared" si="36"/>
        <v>780.72509664150027</v>
      </c>
      <c r="W44" s="25">
        <f t="shared" si="36"/>
        <v>1359.8219571900004</v>
      </c>
      <c r="X44" s="25">
        <f t="shared" si="36"/>
        <v>1694.1234131992546</v>
      </c>
      <c r="Y44" s="25">
        <f t="shared" si="36"/>
        <v>1547.0547042224998</v>
      </c>
      <c r="Z44" s="25">
        <f t="shared" si="36"/>
        <v>1501.8490602675001</v>
      </c>
      <c r="AA44" s="25">
        <f t="shared" si="36"/>
        <v>1978.3281197177998</v>
      </c>
      <c r="AB44" s="25">
        <f t="shared" si="36"/>
        <v>2022.2739886544996</v>
      </c>
      <c r="AC44" s="25">
        <f t="shared" si="36"/>
        <v>1523.8442755102885</v>
      </c>
      <c r="AD44" s="25">
        <f t="shared" si="36"/>
        <v>1266.5929436338863</v>
      </c>
      <c r="AE44" s="25">
        <f t="shared" si="36"/>
        <v>1946.9910554951143</v>
      </c>
      <c r="AF44" s="25">
        <f t="shared" si="36"/>
        <v>2067.8882848667281</v>
      </c>
      <c r="AG44" s="25">
        <f t="shared" si="36"/>
        <v>1803.1955226084876</v>
      </c>
      <c r="AH44" s="25">
        <f t="shared" si="36"/>
        <v>1659.7774753163778</v>
      </c>
      <c r="AI44" s="25">
        <f t="shared" si="36"/>
        <v>2546.9848717645</v>
      </c>
      <c r="AJ44" s="25">
        <f t="shared" si="36"/>
        <v>2658.3986072642565</v>
      </c>
      <c r="AK44" s="25">
        <f t="shared" si="36"/>
        <v>1950.9234194264127</v>
      </c>
      <c r="AL44" s="25">
        <f t="shared" si="36"/>
        <v>2315.0237759115103</v>
      </c>
      <c r="AM44" s="25">
        <f t="shared" si="36"/>
        <v>3037.569746011905</v>
      </c>
      <c r="AN44" s="25">
        <f>SUM(AN9,AN36,AN40)</f>
        <v>2953.5187072836084</v>
      </c>
      <c r="AO44" s="25">
        <f>SUM(AO9,AO36,AO40)</f>
        <v>1899.1452524832166</v>
      </c>
      <c r="AP44" s="25">
        <f>SUM(AP9,AP36,AP40)</f>
        <v>2365.2232735018652</v>
      </c>
      <c r="AQ44" s="24"/>
      <c r="AR44" s="25">
        <f t="shared" ref="AR44:BA44" si="37">SUMIF($7:$7,AR$8,44:44)</f>
        <v>644.85423794414669</v>
      </c>
      <c r="AS44" s="25">
        <f t="shared" si="37"/>
        <v>1329.634026258118</v>
      </c>
      <c r="AT44" s="25">
        <f t="shared" si="37"/>
        <v>2103.4805172127431</v>
      </c>
      <c r="AU44" s="25">
        <f t="shared" si="37"/>
        <v>3839.7807037092925</v>
      </c>
      <c r="AV44" s="25">
        <f t="shared" si="37"/>
        <v>4469.5538738132072</v>
      </c>
      <c r="AW44" s="25">
        <f t="shared" si="37"/>
        <v>7049.5058728622998</v>
      </c>
      <c r="AX44" s="25">
        <f t="shared" si="37"/>
        <v>6805.3165595060173</v>
      </c>
      <c r="AY44" s="25">
        <f t="shared" si="37"/>
        <v>8668.3564769536224</v>
      </c>
      <c r="AZ44" s="25">
        <f t="shared" si="37"/>
        <v>10257.035648633437</v>
      </c>
      <c r="BA44" s="25">
        <f t="shared" si="37"/>
        <v>4264.3685259850818</v>
      </c>
    </row>
    <row r="46" spans="1:53" ht="14.65" customHeight="1">
      <c r="B46" s="1" t="s">
        <v>38</v>
      </c>
    </row>
    <row r="47" spans="1:53" ht="14.65" customHeight="1">
      <c r="B47" s="1" t="s">
        <v>738</v>
      </c>
    </row>
    <row r="48" spans="1:53" ht="14.65" customHeight="1">
      <c r="B48" s="1" t="s">
        <v>187</v>
      </c>
      <c r="S48" s="21"/>
    </row>
    <row r="51" spans="52:53" ht="14.65" customHeight="1">
      <c r="AZ51" s="102"/>
      <c r="BA51" s="102"/>
    </row>
    <row r="52" spans="52:53" ht="14.65" customHeight="1">
      <c r="AZ52" s="148"/>
      <c r="BA52" s="148"/>
    </row>
  </sheetData>
  <autoFilter ref="B8:BA34" xr:uid="{ECE89CE2-98A7-4E04-93F9-97C499CD9D62}"/>
  <pageMargins left="0.511811024" right="0.511811024" top="0.78740157499999996" bottom="0.78740157499999996" header="0.31496062000000002" footer="0.31496062000000002"/>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F9E0-A180-42B0-AF97-2E821131C9DC}">
  <sheetPr codeName="Planilha6">
    <tabColor theme="1"/>
  </sheetPr>
  <dimension ref="A1:R34"/>
  <sheetViews>
    <sheetView showGridLines="0" zoomScaleNormal="100" workbookViewId="0">
      <pane xSplit="3" ySplit="8" topLeftCell="D9" activePane="bottomRight" state="frozen"/>
      <selection pane="topRight" activeCell="B5" sqref="B5"/>
      <selection pane="bottomLeft" activeCell="B5" sqref="B5"/>
      <selection pane="bottomRight"/>
    </sheetView>
  </sheetViews>
  <sheetFormatPr defaultColWidth="10.5703125" defaultRowHeight="14.65" customHeight="1"/>
  <cols>
    <col min="1" max="1" width="2.5703125" style="1" customWidth="1"/>
    <col min="2" max="2" width="42.7109375" style="1" customWidth="1"/>
    <col min="3" max="3" width="15.7109375" style="2" customWidth="1"/>
    <col min="4" max="4" width="2.5703125" style="2" customWidth="1"/>
    <col min="5" max="14" width="10.5703125" style="18" customWidth="1"/>
    <col min="15" max="15" width="2.5703125" style="2" customWidth="1"/>
    <col min="16" max="17" width="10.5703125" style="18"/>
    <col min="18" max="16384" width="10.5703125" style="2"/>
  </cols>
  <sheetData>
    <row r="1" spans="1:18" ht="14.65" customHeight="1">
      <c r="E1" s="2"/>
      <c r="F1" s="2"/>
      <c r="G1" s="2"/>
      <c r="H1" s="2"/>
      <c r="I1" s="2"/>
      <c r="J1" s="2"/>
      <c r="K1" s="2"/>
      <c r="L1" s="2"/>
      <c r="M1" s="2"/>
      <c r="N1" s="2"/>
      <c r="P1" s="2"/>
      <c r="Q1" s="2"/>
    </row>
    <row r="2" spans="1:18" ht="14.65" customHeight="1">
      <c r="E2" s="2"/>
      <c r="F2" s="2"/>
      <c r="G2" s="2"/>
      <c r="H2" s="2"/>
      <c r="I2" s="2"/>
      <c r="J2" s="2"/>
      <c r="K2" s="2"/>
      <c r="L2" s="2"/>
      <c r="M2" s="2"/>
      <c r="N2" s="2"/>
      <c r="P2" s="2"/>
      <c r="Q2" s="2"/>
    </row>
    <row r="3" spans="1:18" ht="14.65" customHeight="1">
      <c r="E3" s="2"/>
      <c r="F3" s="2"/>
      <c r="G3" s="2"/>
      <c r="H3" s="2"/>
      <c r="I3" s="2"/>
      <c r="J3" s="2"/>
      <c r="K3" s="2"/>
      <c r="L3" s="2"/>
      <c r="M3" s="2"/>
      <c r="N3" s="2"/>
      <c r="P3" s="2"/>
      <c r="Q3" s="2"/>
    </row>
    <row r="4" spans="1:18" ht="14.65" customHeight="1">
      <c r="E4" s="2"/>
      <c r="F4" s="2"/>
      <c r="G4" s="2"/>
      <c r="H4" s="2"/>
      <c r="I4" s="2"/>
      <c r="J4" s="2"/>
      <c r="K4" s="2"/>
      <c r="L4" s="2"/>
      <c r="M4" s="2"/>
      <c r="N4" s="2"/>
      <c r="P4" s="2"/>
      <c r="Q4" s="2"/>
    </row>
    <row r="5" spans="1:18" ht="14.65" customHeight="1">
      <c r="E5" s="2"/>
      <c r="F5" s="2"/>
      <c r="G5" s="2"/>
      <c r="H5" s="2"/>
      <c r="I5" s="2"/>
      <c r="J5" s="2"/>
      <c r="K5" s="2"/>
      <c r="L5" s="2"/>
      <c r="M5" s="2"/>
      <c r="N5" s="2"/>
      <c r="P5" s="2"/>
      <c r="Q5" s="2"/>
    </row>
    <row r="6" spans="1:18" ht="14.65" customHeight="1">
      <c r="C6" s="3" t="s">
        <v>178</v>
      </c>
      <c r="E6" s="4">
        <v>45016</v>
      </c>
      <c r="F6" s="4">
        <f t="shared" ref="F6:L6" si="0">EOMONTH(E6,3)</f>
        <v>45107</v>
      </c>
      <c r="G6" s="4">
        <f t="shared" si="0"/>
        <v>45199</v>
      </c>
      <c r="H6" s="4">
        <f t="shared" si="0"/>
        <v>45291</v>
      </c>
      <c r="I6" s="4">
        <f t="shared" si="0"/>
        <v>45382</v>
      </c>
      <c r="J6" s="4">
        <f t="shared" si="0"/>
        <v>45473</v>
      </c>
      <c r="K6" s="4">
        <f t="shared" si="0"/>
        <v>45565</v>
      </c>
      <c r="L6" s="4">
        <f t="shared" si="0"/>
        <v>45657</v>
      </c>
      <c r="M6" s="4">
        <f>EOMONTH(L6,3)</f>
        <v>45747</v>
      </c>
      <c r="N6" s="4">
        <f>EOMONTH(M6,3)</f>
        <v>45838</v>
      </c>
      <c r="P6" s="4"/>
      <c r="Q6" s="4"/>
    </row>
    <row r="7" spans="1:18" ht="14.65" customHeight="1">
      <c r="C7" s="3" t="s">
        <v>179</v>
      </c>
      <c r="E7" s="3">
        <f>YEAR(E6)</f>
        <v>2023</v>
      </c>
      <c r="F7" s="3">
        <f t="shared" ref="F7:K7" si="1">YEAR(F6)</f>
        <v>2023</v>
      </c>
      <c r="G7" s="3">
        <f t="shared" si="1"/>
        <v>2023</v>
      </c>
      <c r="H7" s="3">
        <f t="shared" si="1"/>
        <v>2023</v>
      </c>
      <c r="I7" s="3">
        <f t="shared" si="1"/>
        <v>2024</v>
      </c>
      <c r="J7" s="3">
        <f t="shared" si="1"/>
        <v>2024</v>
      </c>
      <c r="K7" s="3">
        <f t="shared" si="1"/>
        <v>2024</v>
      </c>
      <c r="L7" s="3">
        <f t="shared" ref="L7" si="2">YEAR(L6)</f>
        <v>2024</v>
      </c>
      <c r="M7" s="3">
        <f>YEAR(M6)</f>
        <v>2025</v>
      </c>
      <c r="N7" s="3">
        <f>YEAR(N6)</f>
        <v>2025</v>
      </c>
      <c r="P7" s="3"/>
      <c r="Q7" s="3"/>
    </row>
    <row r="8" spans="1:18" ht="14.65" customHeight="1">
      <c r="B8" s="5" t="s">
        <v>975</v>
      </c>
      <c r="C8" s="6" t="s">
        <v>23</v>
      </c>
      <c r="D8" s="6"/>
      <c r="E8" s="7" t="str">
        <f>MONTH(E$6)/3&amp;"Q"&amp;E$7</f>
        <v>1Q2023</v>
      </c>
      <c r="F8" s="6" t="str">
        <f t="shared" ref="F8:L8" si="3">MONTH(F$6)/3&amp;"Q"&amp;F$7</f>
        <v>2Q2023</v>
      </c>
      <c r="G8" s="6" t="str">
        <f t="shared" si="3"/>
        <v>3Q2023</v>
      </c>
      <c r="H8" s="6" t="str">
        <f t="shared" si="3"/>
        <v>4Q2023</v>
      </c>
      <c r="I8" s="6" t="str">
        <f t="shared" si="3"/>
        <v>1Q2024</v>
      </c>
      <c r="J8" s="6" t="str">
        <f t="shared" si="3"/>
        <v>2Q2024</v>
      </c>
      <c r="K8" s="6" t="str">
        <f t="shared" si="3"/>
        <v>3Q2024</v>
      </c>
      <c r="L8" s="6" t="str">
        <f t="shared" si="3"/>
        <v>4Q2024</v>
      </c>
      <c r="M8" s="6" t="str">
        <f>MONTH(M$6)/3&amp;"Q"&amp;M$7</f>
        <v>1Q2025</v>
      </c>
      <c r="N8" s="6" t="str">
        <f>MONTH(N$6)/3&amp;"Q"&amp;N$7</f>
        <v>2Q2025</v>
      </c>
      <c r="P8" s="6">
        <v>2023</v>
      </c>
      <c r="Q8" s="6">
        <f>P8+1</f>
        <v>2024</v>
      </c>
      <c r="R8" s="6">
        <f>Q8+1</f>
        <v>2025</v>
      </c>
    </row>
    <row r="9" spans="1:18" s="13" customFormat="1" ht="14.65" customHeight="1">
      <c r="A9" s="10"/>
      <c r="B9" s="14" t="s">
        <v>956</v>
      </c>
      <c r="C9" s="15" t="s">
        <v>36</v>
      </c>
      <c r="D9" s="15"/>
      <c r="E9" s="26">
        <f>SUM(E10:E12)</f>
        <v>9.5323000000000005E-2</v>
      </c>
      <c r="F9" s="26">
        <f t="shared" ref="F9:L9" si="4">SUM(F10:F12)</f>
        <v>2.8954745000000002</v>
      </c>
      <c r="G9" s="26">
        <f t="shared" si="4"/>
        <v>3.2096519999999997</v>
      </c>
      <c r="H9" s="26">
        <f t="shared" si="4"/>
        <v>3.2808630000000001</v>
      </c>
      <c r="I9" s="26">
        <f t="shared" si="4"/>
        <v>0.48517000000000005</v>
      </c>
      <c r="J9" s="26">
        <f t="shared" si="4"/>
        <v>6.5747555000000002</v>
      </c>
      <c r="K9" s="26">
        <f t="shared" si="4"/>
        <v>8.7222050000000007</v>
      </c>
      <c r="L9" s="26">
        <f t="shared" si="4"/>
        <v>19.071533999999993</v>
      </c>
      <c r="M9" s="26">
        <f>SUM(M10:M12)</f>
        <v>10.31</v>
      </c>
      <c r="N9" s="26">
        <f>SUM(N10:N12)</f>
        <v>12.5</v>
      </c>
      <c r="O9" s="27"/>
      <c r="P9" s="26">
        <f t="shared" ref="P9:R28" si="5">SUMIF($7:$7,P$8,9:9)</f>
        <v>9.4813124999999996</v>
      </c>
      <c r="Q9" s="26">
        <f t="shared" si="5"/>
        <v>34.853664499999994</v>
      </c>
      <c r="R9" s="26">
        <f t="shared" si="5"/>
        <v>22.810000000000002</v>
      </c>
    </row>
    <row r="10" spans="1:18" ht="14.65" customHeight="1">
      <c r="B10" s="19" t="s">
        <v>969</v>
      </c>
      <c r="C10" s="2" t="s">
        <v>28</v>
      </c>
      <c r="E10" s="24">
        <v>0</v>
      </c>
      <c r="F10" s="24">
        <v>2.8954745000000002</v>
      </c>
      <c r="G10" s="24">
        <v>3.0261859999999996</v>
      </c>
      <c r="H10" s="24">
        <v>3.1544295</v>
      </c>
      <c r="I10" s="24">
        <v>0.47393250000000003</v>
      </c>
      <c r="J10" s="24">
        <v>6.5747555000000002</v>
      </c>
      <c r="K10" s="24">
        <v>8.7222050000000007</v>
      </c>
      <c r="L10" s="24">
        <v>19.006220499999994</v>
      </c>
      <c r="M10" s="24">
        <v>1.68</v>
      </c>
      <c r="N10" s="24">
        <v>6.78</v>
      </c>
      <c r="O10" s="24"/>
      <c r="P10" s="24">
        <f t="shared" si="5"/>
        <v>9.0760900000000007</v>
      </c>
      <c r="Q10" s="24">
        <f t="shared" si="5"/>
        <v>34.777113499999999</v>
      </c>
      <c r="R10" s="24">
        <f t="shared" si="5"/>
        <v>8.4600000000000009</v>
      </c>
    </row>
    <row r="11" spans="1:18" ht="14.65" customHeight="1">
      <c r="B11" s="19" t="s">
        <v>970</v>
      </c>
      <c r="C11" s="2" t="s">
        <v>28</v>
      </c>
      <c r="E11" s="24">
        <v>0</v>
      </c>
      <c r="F11" s="24">
        <v>0</v>
      </c>
      <c r="G11" s="24">
        <v>0</v>
      </c>
      <c r="H11" s="24">
        <v>0</v>
      </c>
      <c r="I11" s="24">
        <v>0</v>
      </c>
      <c r="J11" s="24">
        <v>0</v>
      </c>
      <c r="K11" s="24">
        <v>0</v>
      </c>
      <c r="L11" s="24">
        <v>0</v>
      </c>
      <c r="M11" s="24">
        <v>0.25</v>
      </c>
      <c r="N11" s="24">
        <v>5.72</v>
      </c>
      <c r="O11" s="24"/>
      <c r="P11" s="24">
        <f t="shared" si="5"/>
        <v>0</v>
      </c>
      <c r="Q11" s="24">
        <f t="shared" si="5"/>
        <v>0</v>
      </c>
      <c r="R11" s="24">
        <f t="shared" si="5"/>
        <v>5.97</v>
      </c>
    </row>
    <row r="12" spans="1:18" ht="14.65" customHeight="1">
      <c r="B12" s="19" t="s">
        <v>971</v>
      </c>
      <c r="C12" s="2" t="s">
        <v>28</v>
      </c>
      <c r="E12" s="24">
        <v>9.5323000000000005E-2</v>
      </c>
      <c r="F12" s="24">
        <v>0</v>
      </c>
      <c r="G12" s="24">
        <v>0.18346600000000002</v>
      </c>
      <c r="H12" s="24">
        <v>0.12643349999999998</v>
      </c>
      <c r="I12" s="24">
        <v>1.1237499999999999E-2</v>
      </c>
      <c r="J12" s="24">
        <v>0</v>
      </c>
      <c r="K12" s="24">
        <v>0</v>
      </c>
      <c r="L12" s="24">
        <v>6.531350000000001E-2</v>
      </c>
      <c r="M12" s="24">
        <v>8.3800000000000008</v>
      </c>
      <c r="N12" s="24">
        <v>0</v>
      </c>
      <c r="O12" s="24"/>
      <c r="P12" s="24">
        <f t="shared" si="5"/>
        <v>0.40522249999999999</v>
      </c>
      <c r="Q12" s="24">
        <f t="shared" si="5"/>
        <v>7.6551000000000008E-2</v>
      </c>
      <c r="R12" s="24">
        <f t="shared" si="5"/>
        <v>8.3800000000000008</v>
      </c>
    </row>
    <row r="13" spans="1:18" s="13" customFormat="1" ht="14.65" customHeight="1">
      <c r="A13" s="10"/>
      <c r="B13" s="14" t="s">
        <v>957</v>
      </c>
      <c r="C13" s="15" t="s">
        <v>36</v>
      </c>
      <c r="D13" s="15"/>
      <c r="E13" s="26">
        <f>SUM(E14:E16)</f>
        <v>0.59915449999999992</v>
      </c>
      <c r="F13" s="26">
        <f t="shared" ref="F13:L13" si="6">SUM(F14:F16)</f>
        <v>1.7727059999999997</v>
      </c>
      <c r="G13" s="26">
        <f t="shared" si="6"/>
        <v>9.2425080000000008</v>
      </c>
      <c r="H13" s="26">
        <f t="shared" si="6"/>
        <v>4.8703714999999992</v>
      </c>
      <c r="I13" s="26">
        <f t="shared" si="6"/>
        <v>1.1758029999999999</v>
      </c>
      <c r="J13" s="26">
        <f t="shared" si="6"/>
        <v>12.148362499999998</v>
      </c>
      <c r="K13" s="26">
        <f t="shared" si="6"/>
        <v>36.804928500000003</v>
      </c>
      <c r="L13" s="26">
        <f t="shared" si="6"/>
        <v>20.788096000000007</v>
      </c>
      <c r="M13" s="26">
        <f>SUM(M14:M16)</f>
        <v>46.48</v>
      </c>
      <c r="N13" s="26">
        <f>SUM(N14:N16)</f>
        <v>19.96</v>
      </c>
      <c r="O13" s="27"/>
      <c r="P13" s="26">
        <f t="shared" si="5"/>
        <v>16.484740000000002</v>
      </c>
      <c r="Q13" s="26">
        <f t="shared" si="5"/>
        <v>70.917190000000005</v>
      </c>
      <c r="R13" s="26">
        <f t="shared" si="5"/>
        <v>66.44</v>
      </c>
    </row>
    <row r="14" spans="1:18" ht="14.65" customHeight="1">
      <c r="B14" s="19" t="s">
        <v>969</v>
      </c>
      <c r="C14" s="2" t="s">
        <v>28</v>
      </c>
      <c r="E14" s="24">
        <v>0.42807799999999996</v>
      </c>
      <c r="F14" s="24">
        <v>1.7727059999999997</v>
      </c>
      <c r="G14" s="24">
        <v>2.1864949999999999</v>
      </c>
      <c r="H14" s="24">
        <v>2.1107649999999998</v>
      </c>
      <c r="I14" s="24">
        <v>0.75970799999999994</v>
      </c>
      <c r="J14" s="24">
        <v>7.3748849999999981</v>
      </c>
      <c r="K14" s="24">
        <v>6.5876085000000018</v>
      </c>
      <c r="L14" s="24">
        <v>12.451528500000004</v>
      </c>
      <c r="M14" s="24">
        <v>3.06</v>
      </c>
      <c r="N14" s="24">
        <v>15.9</v>
      </c>
      <c r="O14" s="24"/>
      <c r="P14" s="24">
        <f t="shared" si="5"/>
        <v>6.4980439999999993</v>
      </c>
      <c r="Q14" s="24">
        <f t="shared" si="5"/>
        <v>27.173730000000006</v>
      </c>
      <c r="R14" s="24">
        <f t="shared" si="5"/>
        <v>18.96</v>
      </c>
    </row>
    <row r="15" spans="1:18" ht="14.65" customHeight="1">
      <c r="B15" s="19" t="s">
        <v>970</v>
      </c>
      <c r="C15" s="2" t="s">
        <v>28</v>
      </c>
      <c r="E15" s="24">
        <v>0</v>
      </c>
      <c r="F15" s="24">
        <v>0</v>
      </c>
      <c r="G15" s="24">
        <v>6.3155254999999997</v>
      </c>
      <c r="H15" s="24">
        <v>2.5501964999999998</v>
      </c>
      <c r="I15" s="24">
        <v>0.16784649999999998</v>
      </c>
      <c r="J15" s="24">
        <v>3.7660404999999999</v>
      </c>
      <c r="K15" s="24">
        <v>18.176581500000001</v>
      </c>
      <c r="L15" s="24">
        <v>8.2927405000000025</v>
      </c>
      <c r="M15" s="24">
        <v>5.27</v>
      </c>
      <c r="N15" s="24">
        <v>0.46</v>
      </c>
      <c r="O15" s="24"/>
      <c r="P15" s="24">
        <f t="shared" si="5"/>
        <v>8.8657219999999999</v>
      </c>
      <c r="Q15" s="24">
        <f t="shared" si="5"/>
        <v>30.403209000000004</v>
      </c>
      <c r="R15" s="24">
        <f t="shared" si="5"/>
        <v>5.7299999999999995</v>
      </c>
    </row>
    <row r="16" spans="1:18" ht="14.65" customHeight="1">
      <c r="B16" s="19" t="s">
        <v>971</v>
      </c>
      <c r="C16" s="2" t="s">
        <v>28</v>
      </c>
      <c r="E16" s="24">
        <v>0.17107649999999999</v>
      </c>
      <c r="F16" s="24">
        <v>0</v>
      </c>
      <c r="G16" s="24">
        <v>0.74048749999999997</v>
      </c>
      <c r="H16" s="24">
        <v>0.20941000000000001</v>
      </c>
      <c r="I16" s="24">
        <v>0.24824850000000004</v>
      </c>
      <c r="J16" s="24">
        <v>1.0074369999999999</v>
      </c>
      <c r="K16" s="24">
        <v>12.040738500000002</v>
      </c>
      <c r="L16" s="24">
        <v>4.3826999999999998E-2</v>
      </c>
      <c r="M16" s="24">
        <v>38.15</v>
      </c>
      <c r="N16" s="24">
        <v>3.6</v>
      </c>
      <c r="O16" s="24"/>
      <c r="P16" s="24">
        <f t="shared" si="5"/>
        <v>1.1209739999999999</v>
      </c>
      <c r="Q16" s="24">
        <f t="shared" si="5"/>
        <v>13.340251000000002</v>
      </c>
      <c r="R16" s="24">
        <f t="shared" si="5"/>
        <v>41.75</v>
      </c>
    </row>
    <row r="17" spans="1:18" s="13" customFormat="1" ht="14.65" customHeight="1">
      <c r="A17" s="10"/>
      <c r="B17" s="16" t="s">
        <v>958</v>
      </c>
      <c r="C17" s="15" t="s">
        <v>36</v>
      </c>
      <c r="D17" s="15"/>
      <c r="E17" s="26">
        <f t="shared" ref="E17:L17" si="7">SUM(E18:E20)</f>
        <v>0.23676300000000003</v>
      </c>
      <c r="F17" s="26">
        <f t="shared" si="7"/>
        <v>0.25567850000000003</v>
      </c>
      <c r="G17" s="26">
        <f t="shared" si="7"/>
        <v>3.7960290000000003</v>
      </c>
      <c r="H17" s="26">
        <f t="shared" si="7"/>
        <v>0.64088050000000019</v>
      </c>
      <c r="I17" s="26">
        <f t="shared" si="7"/>
        <v>13.571219500000002</v>
      </c>
      <c r="J17" s="26">
        <f t="shared" si="7"/>
        <v>22.454877499999998</v>
      </c>
      <c r="K17" s="26">
        <f t="shared" si="7"/>
        <v>58.568279500000003</v>
      </c>
      <c r="L17" s="26">
        <f t="shared" si="7"/>
        <v>30.125952000000002</v>
      </c>
      <c r="M17" s="26">
        <f>SUM(M18:M20)</f>
        <v>121.95</v>
      </c>
      <c r="N17" s="26">
        <f>SUM(N18:N20)</f>
        <v>98.949999999999989</v>
      </c>
      <c r="O17" s="27"/>
      <c r="P17" s="26">
        <f t="shared" si="5"/>
        <v>4.9293510000000005</v>
      </c>
      <c r="Q17" s="26">
        <f t="shared" si="5"/>
        <v>124.72032850000001</v>
      </c>
      <c r="R17" s="26">
        <f t="shared" si="5"/>
        <v>220.89999999999998</v>
      </c>
    </row>
    <row r="18" spans="1:18" ht="14.65" customHeight="1">
      <c r="B18" s="19" t="s">
        <v>969</v>
      </c>
      <c r="C18" s="2" t="s">
        <v>28</v>
      </c>
      <c r="E18" s="24">
        <v>0</v>
      </c>
      <c r="F18" s="24">
        <v>0.17851300000000003</v>
      </c>
      <c r="G18" s="24">
        <v>1.5978610000000004</v>
      </c>
      <c r="H18" s="24">
        <v>0.3720325000000001</v>
      </c>
      <c r="I18" s="24">
        <v>0.63363499999999973</v>
      </c>
      <c r="J18" s="24">
        <v>7.6226010000000013</v>
      </c>
      <c r="K18" s="24">
        <v>10.786589500000005</v>
      </c>
      <c r="L18" s="24">
        <v>20.729222500000002</v>
      </c>
      <c r="M18" s="24">
        <v>7.69</v>
      </c>
      <c r="N18" s="24">
        <v>50.83</v>
      </c>
      <c r="O18" s="24"/>
      <c r="P18" s="24">
        <f t="shared" si="5"/>
        <v>2.1484065000000006</v>
      </c>
      <c r="Q18" s="24">
        <f t="shared" si="5"/>
        <v>39.772048000000012</v>
      </c>
      <c r="R18" s="24">
        <f t="shared" si="5"/>
        <v>58.519999999999996</v>
      </c>
    </row>
    <row r="19" spans="1:18" ht="14.65" customHeight="1">
      <c r="B19" s="19" t="s">
        <v>970</v>
      </c>
      <c r="C19" s="2" t="s">
        <v>28</v>
      </c>
      <c r="E19" s="24">
        <v>3.7657500000000003E-2</v>
      </c>
      <c r="F19" s="24">
        <v>0</v>
      </c>
      <c r="G19" s="24">
        <v>0.54742849999999998</v>
      </c>
      <c r="H19" s="24">
        <v>0</v>
      </c>
      <c r="I19" s="24">
        <v>11.039480500000002</v>
      </c>
      <c r="J19" s="24">
        <v>13.909506499999997</v>
      </c>
      <c r="K19" s="24">
        <v>25.682344500000003</v>
      </c>
      <c r="L19" s="24">
        <v>8.6687425000000005</v>
      </c>
      <c r="M19" s="24">
        <v>28.06</v>
      </c>
      <c r="N19" s="24">
        <v>20.66</v>
      </c>
      <c r="O19" s="24"/>
      <c r="P19" s="24">
        <f t="shared" si="5"/>
        <v>0.58508599999999999</v>
      </c>
      <c r="Q19" s="24">
        <f t="shared" si="5"/>
        <v>59.300074000000002</v>
      </c>
      <c r="R19" s="24">
        <f t="shared" si="5"/>
        <v>48.72</v>
      </c>
    </row>
    <row r="20" spans="1:18" ht="14.65" customHeight="1">
      <c r="B20" s="19" t="s">
        <v>971</v>
      </c>
      <c r="C20" s="2" t="s">
        <v>28</v>
      </c>
      <c r="E20" s="24">
        <v>0.19910550000000002</v>
      </c>
      <c r="F20" s="24">
        <v>7.7165499999999998E-2</v>
      </c>
      <c r="G20" s="24">
        <v>1.6507394999999998</v>
      </c>
      <c r="H20" s="24">
        <v>0.26884800000000003</v>
      </c>
      <c r="I20" s="24">
        <v>1.8981039999999998</v>
      </c>
      <c r="J20" s="24">
        <v>0.92276999999999998</v>
      </c>
      <c r="K20" s="24">
        <v>22.099345499999998</v>
      </c>
      <c r="L20" s="24">
        <v>0.72798699999999994</v>
      </c>
      <c r="M20" s="24">
        <v>86.2</v>
      </c>
      <c r="N20" s="24">
        <v>27.46</v>
      </c>
      <c r="O20" s="24"/>
      <c r="P20" s="24">
        <f t="shared" si="5"/>
        <v>2.1958584999999999</v>
      </c>
      <c r="Q20" s="24">
        <f t="shared" si="5"/>
        <v>25.648206499999997</v>
      </c>
      <c r="R20" s="24">
        <f t="shared" si="5"/>
        <v>113.66</v>
      </c>
    </row>
    <row r="21" spans="1:18" s="13" customFormat="1" ht="14.65" customHeight="1">
      <c r="A21" s="10"/>
      <c r="B21" s="16" t="s">
        <v>961</v>
      </c>
      <c r="C21" s="15" t="s">
        <v>36</v>
      </c>
      <c r="D21" s="15"/>
      <c r="E21" s="26">
        <f>SUM(E22:E24)</f>
        <v>0</v>
      </c>
      <c r="F21" s="26">
        <f t="shared" ref="F21:L21" si="8">SUM(F22:F24)</f>
        <v>1.0857269999999999</v>
      </c>
      <c r="G21" s="26">
        <f t="shared" si="8"/>
        <v>1.0868725000000001</v>
      </c>
      <c r="H21" s="26">
        <f t="shared" si="8"/>
        <v>0.44888599999999995</v>
      </c>
      <c r="I21" s="26">
        <f t="shared" si="8"/>
        <v>0.61640600000000001</v>
      </c>
      <c r="J21" s="26">
        <f t="shared" si="8"/>
        <v>0.14380799999999999</v>
      </c>
      <c r="K21" s="26">
        <f t="shared" si="8"/>
        <v>3.881345</v>
      </c>
      <c r="L21" s="26">
        <f t="shared" si="8"/>
        <v>20.0679455</v>
      </c>
      <c r="M21" s="26">
        <f>SUM(M22:M24)</f>
        <v>3.53</v>
      </c>
      <c r="N21" s="26">
        <f>SUM(N22:N24)</f>
        <v>4.55</v>
      </c>
      <c r="O21" s="27"/>
      <c r="P21" s="26">
        <f t="shared" si="5"/>
        <v>2.6214854999999999</v>
      </c>
      <c r="Q21" s="26">
        <f t="shared" si="5"/>
        <v>24.709504500000001</v>
      </c>
      <c r="R21" s="26">
        <f t="shared" si="5"/>
        <v>8.08</v>
      </c>
    </row>
    <row r="22" spans="1:18" ht="14.65" customHeight="1">
      <c r="B22" s="19" t="s">
        <v>969</v>
      </c>
      <c r="C22" s="2" t="s">
        <v>28</v>
      </c>
      <c r="E22" s="24">
        <v>0</v>
      </c>
      <c r="F22" s="24">
        <v>1.0857269999999999</v>
      </c>
      <c r="G22" s="24">
        <v>1.0868725000000001</v>
      </c>
      <c r="H22" s="24">
        <v>0.44888599999999995</v>
      </c>
      <c r="I22" s="24">
        <v>0.6019215</v>
      </c>
      <c r="J22" s="24">
        <v>0.14380799999999999</v>
      </c>
      <c r="K22" s="24">
        <v>3.881345</v>
      </c>
      <c r="L22" s="24">
        <v>20.0679455</v>
      </c>
      <c r="M22" s="24">
        <v>3.53</v>
      </c>
      <c r="N22" s="24">
        <v>4.55</v>
      </c>
      <c r="O22" s="24"/>
      <c r="P22" s="24">
        <f t="shared" si="5"/>
        <v>2.6214854999999999</v>
      </c>
      <c r="Q22" s="24">
        <f t="shared" si="5"/>
        <v>24.69502</v>
      </c>
      <c r="R22" s="24">
        <f t="shared" si="5"/>
        <v>8.08</v>
      </c>
    </row>
    <row r="23" spans="1:18" ht="14.65" customHeight="1">
      <c r="B23" s="19" t="s">
        <v>970</v>
      </c>
      <c r="C23" s="2" t="s">
        <v>28</v>
      </c>
      <c r="E23" s="24">
        <v>0</v>
      </c>
      <c r="F23" s="24">
        <v>0</v>
      </c>
      <c r="G23" s="24">
        <v>0</v>
      </c>
      <c r="H23" s="24">
        <v>0</v>
      </c>
      <c r="I23" s="24">
        <v>0</v>
      </c>
      <c r="J23" s="24">
        <v>0</v>
      </c>
      <c r="K23" s="24">
        <v>0</v>
      </c>
      <c r="L23" s="24">
        <v>0</v>
      </c>
      <c r="M23" s="24">
        <v>0</v>
      </c>
      <c r="N23" s="24">
        <v>0</v>
      </c>
      <c r="O23" s="24"/>
      <c r="P23" s="24">
        <f t="shared" si="5"/>
        <v>0</v>
      </c>
      <c r="Q23" s="24">
        <f t="shared" si="5"/>
        <v>0</v>
      </c>
      <c r="R23" s="24">
        <f t="shared" si="5"/>
        <v>0</v>
      </c>
    </row>
    <row r="24" spans="1:18" ht="14.65" customHeight="1">
      <c r="B24" s="19" t="s">
        <v>971</v>
      </c>
      <c r="C24" s="2" t="s">
        <v>28</v>
      </c>
      <c r="E24" s="24">
        <v>0</v>
      </c>
      <c r="F24" s="24">
        <v>0</v>
      </c>
      <c r="G24" s="24">
        <v>0</v>
      </c>
      <c r="H24" s="24">
        <v>0</v>
      </c>
      <c r="I24" s="24">
        <v>1.4484500000000001E-2</v>
      </c>
      <c r="J24" s="24">
        <v>0</v>
      </c>
      <c r="K24" s="24">
        <v>0</v>
      </c>
      <c r="L24" s="24">
        <v>0</v>
      </c>
      <c r="M24" s="24">
        <v>0</v>
      </c>
      <c r="N24" s="24">
        <v>0</v>
      </c>
      <c r="O24" s="24"/>
      <c r="P24" s="24">
        <f t="shared" si="5"/>
        <v>0</v>
      </c>
      <c r="Q24" s="24">
        <f t="shared" si="5"/>
        <v>1.4484500000000001E-2</v>
      </c>
      <c r="R24" s="24">
        <f t="shared" si="5"/>
        <v>0</v>
      </c>
    </row>
    <row r="25" spans="1:18" s="13" customFormat="1" ht="14.65" customHeight="1">
      <c r="A25" s="10"/>
      <c r="B25" s="16" t="s">
        <v>959</v>
      </c>
      <c r="C25" s="15" t="s">
        <v>36</v>
      </c>
      <c r="D25" s="15"/>
      <c r="E25" s="26">
        <f>SUM(E26:E28)</f>
        <v>0.20566750000000003</v>
      </c>
      <c r="F25" s="26">
        <f t="shared" ref="F25:L25" si="9">SUM(F26:F28)</f>
        <v>1.2811970000000006</v>
      </c>
      <c r="G25" s="26">
        <f t="shared" si="9"/>
        <v>6.980982</v>
      </c>
      <c r="H25" s="26">
        <f t="shared" si="9"/>
        <v>3.766521</v>
      </c>
      <c r="I25" s="26">
        <f t="shared" si="9"/>
        <v>2.2436800000000003</v>
      </c>
      <c r="J25" s="26">
        <f t="shared" si="9"/>
        <v>10.825250499999999</v>
      </c>
      <c r="K25" s="26">
        <f t="shared" si="9"/>
        <v>37.280428499999999</v>
      </c>
      <c r="L25" s="26">
        <f t="shared" si="9"/>
        <v>14.065791000000001</v>
      </c>
      <c r="M25" s="26">
        <f>SUM(M26:M28)</f>
        <v>25.409999999999997</v>
      </c>
      <c r="N25" s="26">
        <f>SUM(N26:N28)</f>
        <v>22.8</v>
      </c>
      <c r="O25" s="27"/>
      <c r="P25" s="26">
        <f t="shared" si="5"/>
        <v>12.234367500000001</v>
      </c>
      <c r="Q25" s="26">
        <f t="shared" si="5"/>
        <v>64.415149999999997</v>
      </c>
      <c r="R25" s="26">
        <f t="shared" si="5"/>
        <v>48.209999999999994</v>
      </c>
    </row>
    <row r="26" spans="1:18" ht="14.65" customHeight="1">
      <c r="B26" s="19" t="s">
        <v>969</v>
      </c>
      <c r="C26" s="2" t="s">
        <v>28</v>
      </c>
      <c r="E26" s="24">
        <v>3.209E-2</v>
      </c>
      <c r="F26" s="24">
        <v>1.2811970000000006</v>
      </c>
      <c r="G26" s="24">
        <v>1.304065</v>
      </c>
      <c r="H26" s="24">
        <v>2.6819809999999999</v>
      </c>
      <c r="I26" s="24">
        <v>1.3396595000000002</v>
      </c>
      <c r="J26" s="24">
        <v>4.7270189999999985</v>
      </c>
      <c r="K26" s="24">
        <v>6.4835539999999998</v>
      </c>
      <c r="L26" s="24">
        <v>9.8646519999999995</v>
      </c>
      <c r="M26" s="24">
        <v>2.75</v>
      </c>
      <c r="N26" s="24">
        <v>16.670000000000002</v>
      </c>
      <c r="O26" s="24"/>
      <c r="P26" s="24">
        <f t="shared" si="5"/>
        <v>5.2993330000000007</v>
      </c>
      <c r="Q26" s="24">
        <f t="shared" si="5"/>
        <v>22.414884499999999</v>
      </c>
      <c r="R26" s="24">
        <f t="shared" si="5"/>
        <v>19.420000000000002</v>
      </c>
    </row>
    <row r="27" spans="1:18" ht="14.65" customHeight="1">
      <c r="B27" s="19" t="s">
        <v>970</v>
      </c>
      <c r="C27" s="2" t="s">
        <v>28</v>
      </c>
      <c r="E27" s="24">
        <v>0</v>
      </c>
      <c r="F27" s="24">
        <v>0</v>
      </c>
      <c r="G27" s="24">
        <v>4.4154505000000004</v>
      </c>
      <c r="H27" s="24">
        <v>0.104604</v>
      </c>
      <c r="I27" s="24">
        <v>0.40055049999999992</v>
      </c>
      <c r="J27" s="24">
        <v>2.6192260000000003</v>
      </c>
      <c r="K27" s="24">
        <v>17.9098115</v>
      </c>
      <c r="L27" s="24">
        <v>2.8203839999999998</v>
      </c>
      <c r="M27" s="24">
        <v>1.6</v>
      </c>
      <c r="N27" s="24">
        <v>1.29</v>
      </c>
      <c r="O27" s="24"/>
      <c r="P27" s="24">
        <f t="shared" si="5"/>
        <v>4.5200545000000005</v>
      </c>
      <c r="Q27" s="24">
        <f t="shared" si="5"/>
        <v>23.749972</v>
      </c>
      <c r="R27" s="24">
        <f t="shared" si="5"/>
        <v>2.89</v>
      </c>
    </row>
    <row r="28" spans="1:18" ht="14.65" customHeight="1">
      <c r="B28" s="20" t="s">
        <v>971</v>
      </c>
      <c r="C28" s="17" t="s">
        <v>28</v>
      </c>
      <c r="D28" s="17"/>
      <c r="E28" s="28">
        <v>0.17357750000000002</v>
      </c>
      <c r="F28" s="28">
        <v>0</v>
      </c>
      <c r="G28" s="28">
        <v>1.2614665</v>
      </c>
      <c r="H28" s="28">
        <v>0.97993600000000003</v>
      </c>
      <c r="I28" s="28">
        <v>0.50346999999999997</v>
      </c>
      <c r="J28" s="28">
        <v>3.4790055000000004</v>
      </c>
      <c r="K28" s="28">
        <v>12.887062999999994</v>
      </c>
      <c r="L28" s="28">
        <v>1.380755</v>
      </c>
      <c r="M28" s="28">
        <v>21.06</v>
      </c>
      <c r="N28" s="28">
        <v>4.84</v>
      </c>
      <c r="O28" s="24"/>
      <c r="P28" s="28">
        <f t="shared" si="5"/>
        <v>2.4149799999999999</v>
      </c>
      <c r="Q28" s="28">
        <f t="shared" si="5"/>
        <v>18.250293499999994</v>
      </c>
      <c r="R28" s="28">
        <f t="shared" si="5"/>
        <v>25.9</v>
      </c>
    </row>
    <row r="29" spans="1:18" ht="14.65" customHeight="1">
      <c r="E29" s="24"/>
      <c r="F29" s="24"/>
      <c r="G29" s="24"/>
      <c r="H29" s="24"/>
      <c r="I29" s="24"/>
      <c r="J29" s="24"/>
      <c r="K29" s="24"/>
      <c r="L29" s="24"/>
      <c r="M29" s="24"/>
      <c r="N29" s="24"/>
      <c r="O29" s="24"/>
      <c r="P29" s="24"/>
      <c r="Q29" s="24"/>
      <c r="R29" s="24"/>
    </row>
    <row r="30" spans="1:18" ht="14.65" customHeight="1">
      <c r="B30" s="11" t="s">
        <v>972</v>
      </c>
      <c r="C30" s="12"/>
      <c r="D30" s="12"/>
      <c r="E30" s="25">
        <f>SUM(E9,E13,E17,E21,E25)</f>
        <v>1.136908</v>
      </c>
      <c r="F30" s="25">
        <f t="shared" ref="F30:L30" si="10">SUM(F9,F13,F17,F21,F25)</f>
        <v>7.2907830000000011</v>
      </c>
      <c r="G30" s="25">
        <f t="shared" si="10"/>
        <v>24.316043500000003</v>
      </c>
      <c r="H30" s="25">
        <f t="shared" si="10"/>
        <v>13.007521999999998</v>
      </c>
      <c r="I30" s="25">
        <f t="shared" si="10"/>
        <v>18.092278500000003</v>
      </c>
      <c r="J30" s="25">
        <f t="shared" si="10"/>
        <v>52.147053999999997</v>
      </c>
      <c r="K30" s="25">
        <f t="shared" si="10"/>
        <v>145.25718649999999</v>
      </c>
      <c r="L30" s="25">
        <f t="shared" si="10"/>
        <v>104.11931850000001</v>
      </c>
      <c r="M30" s="25">
        <f>SUM(M9,M13,M17,M21,M25)</f>
        <v>207.68</v>
      </c>
      <c r="N30" s="25">
        <f>SUM(N9,N13,N17,N21,N25)</f>
        <v>158.76000000000002</v>
      </c>
      <c r="O30" s="24"/>
      <c r="P30" s="25">
        <f>SUMIF($7:$7,P$8,30:30)</f>
        <v>45.751256499999997</v>
      </c>
      <c r="Q30" s="25">
        <f>SUMIF($7:$7,Q$8,30:30)</f>
        <v>319.6158375</v>
      </c>
      <c r="R30" s="25">
        <f>SUMIF($7:$7,R$8,30:30)</f>
        <v>366.44000000000005</v>
      </c>
    </row>
    <row r="31" spans="1:18" ht="14.65" customHeight="1">
      <c r="K31" s="148"/>
      <c r="L31" s="148"/>
      <c r="M31" s="148"/>
      <c r="N31" s="148"/>
    </row>
    <row r="32" spans="1:18" ht="14.65" customHeight="1">
      <c r="B32" s="1" t="s">
        <v>38</v>
      </c>
    </row>
    <row r="33" spans="2:2" ht="14.65" customHeight="1">
      <c r="B33" s="1" t="s">
        <v>973</v>
      </c>
    </row>
    <row r="34" spans="2:2" ht="14.65" customHeight="1">
      <c r="B34" s="1" t="s">
        <v>974</v>
      </c>
    </row>
  </sheetData>
  <pageMargins left="0.511811024" right="0.511811024" top="0.78740157499999996" bottom="0.78740157499999996" header="0.31496062000000002" footer="0.31496062000000002"/>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2DAE4-384A-4211-AA80-612FC7E5D76B}">
  <sheetPr codeName="Planilha7">
    <tabColor theme="1"/>
  </sheetPr>
  <dimension ref="A6:AQ135"/>
  <sheetViews>
    <sheetView showGridLines="0" zoomScaleNormal="100" workbookViewId="0">
      <pane xSplit="4" ySplit="8" topLeftCell="E9" activePane="bottomRight" state="frozen"/>
      <selection pane="topRight" activeCell="E1" sqref="E1"/>
      <selection pane="bottomLeft" activeCell="A9" sqref="A9"/>
      <selection pane="bottomRight"/>
    </sheetView>
  </sheetViews>
  <sheetFormatPr defaultColWidth="10.5703125" defaultRowHeight="14.65" customHeight="1"/>
  <cols>
    <col min="1" max="1" width="2.5703125" style="1" customWidth="1"/>
    <col min="2" max="2" width="42.7109375" style="1" customWidth="1"/>
    <col min="3" max="3" width="15.7109375" style="1" customWidth="1"/>
    <col min="4" max="4" width="2.5703125" style="1" customWidth="1"/>
    <col min="5" max="16384" width="10.5703125" style="1"/>
  </cols>
  <sheetData>
    <row r="6" spans="1:43" s="9" customFormat="1" ht="14.65" customHeight="1">
      <c r="A6" s="8"/>
      <c r="B6" s="8"/>
      <c r="C6" s="3" t="s">
        <v>178</v>
      </c>
      <c r="D6" s="2"/>
      <c r="E6" s="4">
        <v>45688</v>
      </c>
      <c r="F6" s="4">
        <f>EOMONTH(E6,12)</f>
        <v>46053</v>
      </c>
      <c r="G6" s="4">
        <f t="shared" ref="G6:N6" si="0">EOMONTH(F6,12)</f>
        <v>46418</v>
      </c>
      <c r="H6" s="4">
        <f t="shared" si="0"/>
        <v>46783</v>
      </c>
      <c r="I6" s="4">
        <f t="shared" si="0"/>
        <v>47149</v>
      </c>
      <c r="J6" s="4">
        <f t="shared" si="0"/>
        <v>47514</v>
      </c>
      <c r="K6" s="4">
        <f t="shared" si="0"/>
        <v>47879</v>
      </c>
      <c r="L6" s="4">
        <f t="shared" si="0"/>
        <v>48244</v>
      </c>
      <c r="M6" s="4">
        <f t="shared" si="0"/>
        <v>48610</v>
      </c>
      <c r="N6" s="4">
        <f t="shared" si="0"/>
        <v>48975</v>
      </c>
      <c r="O6" s="4"/>
      <c r="P6" s="4"/>
      <c r="Q6" s="4"/>
      <c r="R6" s="4"/>
      <c r="S6" s="4"/>
      <c r="T6" s="4"/>
      <c r="U6" s="4"/>
      <c r="V6" s="4"/>
      <c r="W6" s="4"/>
      <c r="X6" s="4"/>
      <c r="Y6" s="4"/>
      <c r="Z6" s="4"/>
      <c r="AA6" s="4"/>
      <c r="AB6" s="4"/>
      <c r="AC6" s="4"/>
      <c r="AD6" s="4"/>
      <c r="AE6" s="4"/>
      <c r="AF6" s="4"/>
      <c r="AG6" s="4"/>
      <c r="AH6" s="4"/>
      <c r="AJ6" s="23"/>
      <c r="AK6" s="23"/>
      <c r="AL6" s="23"/>
      <c r="AM6" s="23"/>
      <c r="AN6" s="23"/>
      <c r="AO6" s="23"/>
      <c r="AP6" s="23"/>
      <c r="AQ6" s="23"/>
    </row>
    <row r="7" spans="1:43" s="9" customFormat="1" ht="14.65" customHeight="1">
      <c r="A7" s="8"/>
      <c r="B7" s="8"/>
      <c r="C7" s="3" t="s">
        <v>179</v>
      </c>
      <c r="D7" s="2"/>
      <c r="E7" s="3">
        <f t="shared" ref="E7:N7" si="1">YEAR(E6)</f>
        <v>2025</v>
      </c>
      <c r="F7" s="3">
        <f t="shared" si="1"/>
        <v>2026</v>
      </c>
      <c r="G7" s="3">
        <f t="shared" si="1"/>
        <v>2027</v>
      </c>
      <c r="H7" s="3">
        <f t="shared" si="1"/>
        <v>2028</v>
      </c>
      <c r="I7" s="3">
        <f t="shared" si="1"/>
        <v>2029</v>
      </c>
      <c r="J7" s="3">
        <f t="shared" si="1"/>
        <v>2030</v>
      </c>
      <c r="K7" s="3">
        <f t="shared" si="1"/>
        <v>2031</v>
      </c>
      <c r="L7" s="3">
        <f t="shared" si="1"/>
        <v>2032</v>
      </c>
      <c r="M7" s="3">
        <f t="shared" si="1"/>
        <v>2033</v>
      </c>
      <c r="N7" s="3">
        <f t="shared" si="1"/>
        <v>2034</v>
      </c>
      <c r="O7" s="3"/>
      <c r="P7" s="3"/>
      <c r="Q7" s="3"/>
      <c r="R7" s="3"/>
      <c r="S7" s="3"/>
      <c r="T7" s="3"/>
      <c r="U7" s="3"/>
      <c r="V7" s="3"/>
      <c r="W7" s="3"/>
      <c r="X7" s="3"/>
      <c r="Y7" s="3"/>
      <c r="Z7" s="3"/>
      <c r="AA7" s="3"/>
      <c r="AB7" s="3"/>
      <c r="AC7" s="3"/>
      <c r="AD7" s="3"/>
      <c r="AE7" s="3"/>
      <c r="AF7" s="3"/>
      <c r="AG7" s="3"/>
      <c r="AH7" s="3"/>
      <c r="AJ7" s="22"/>
      <c r="AK7" s="22"/>
      <c r="AL7" s="22"/>
      <c r="AM7" s="22"/>
      <c r="AN7" s="22"/>
      <c r="AO7" s="22"/>
      <c r="AP7" s="22"/>
      <c r="AQ7" s="22"/>
    </row>
    <row r="8" spans="1:43" s="9" customFormat="1" ht="14.65" customHeight="1">
      <c r="A8" s="8"/>
      <c r="B8" s="97" t="s">
        <v>703</v>
      </c>
      <c r="C8" s="203">
        <f>Summary!$B$7</f>
        <v>45838</v>
      </c>
      <c r="D8" s="106"/>
      <c r="E8" s="105"/>
      <c r="F8" s="105"/>
      <c r="G8" s="105"/>
      <c r="H8" s="105"/>
      <c r="I8" s="105"/>
      <c r="J8" s="105"/>
      <c r="K8" s="105"/>
      <c r="L8" s="105"/>
      <c r="M8" s="105"/>
      <c r="N8" s="105"/>
      <c r="O8" s="3"/>
      <c r="P8" s="3"/>
      <c r="Q8" s="3"/>
      <c r="R8" s="3"/>
      <c r="S8" s="3"/>
      <c r="T8" s="3"/>
      <c r="U8" s="3"/>
      <c r="V8" s="3"/>
      <c r="W8" s="3"/>
      <c r="X8" s="3"/>
      <c r="Y8" s="3"/>
      <c r="Z8" s="3"/>
      <c r="AA8" s="3"/>
      <c r="AB8" s="3"/>
      <c r="AC8" s="3"/>
      <c r="AD8" s="3"/>
      <c r="AE8" s="3"/>
      <c r="AF8" s="3"/>
      <c r="AG8" s="3"/>
      <c r="AH8" s="3"/>
      <c r="AJ8" s="22"/>
      <c r="AK8" s="22"/>
      <c r="AL8" s="22"/>
      <c r="AM8" s="22"/>
      <c r="AN8" s="22"/>
      <c r="AO8" s="22"/>
      <c r="AP8" s="22"/>
      <c r="AQ8" s="22"/>
    </row>
    <row r="9" spans="1:43" s="9" customFormat="1" ht="14.65" customHeight="1">
      <c r="A9" s="8"/>
      <c r="B9" s="8"/>
      <c r="C9" s="3"/>
      <c r="D9" s="2"/>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J9" s="22"/>
      <c r="AK9" s="22"/>
      <c r="AL9" s="22"/>
      <c r="AM9" s="22"/>
      <c r="AN9" s="22"/>
      <c r="AO9" s="22"/>
      <c r="AP9" s="22"/>
      <c r="AQ9" s="22"/>
    </row>
    <row r="10" spans="1:43" s="9" customFormat="1" ht="14.65" customHeight="1">
      <c r="A10" s="8"/>
      <c r="B10" s="5" t="s">
        <v>188</v>
      </c>
      <c r="C10" s="6"/>
      <c r="D10" s="6"/>
      <c r="E10" s="61">
        <f t="shared" ref="E10:N10" si="2">E7</f>
        <v>2025</v>
      </c>
      <c r="F10" s="61">
        <f t="shared" si="2"/>
        <v>2026</v>
      </c>
      <c r="G10" s="61">
        <f t="shared" si="2"/>
        <v>2027</v>
      </c>
      <c r="H10" s="61">
        <f t="shared" si="2"/>
        <v>2028</v>
      </c>
      <c r="I10" s="61">
        <f t="shared" si="2"/>
        <v>2029</v>
      </c>
      <c r="J10" s="61">
        <f t="shared" si="2"/>
        <v>2030</v>
      </c>
      <c r="K10" s="61">
        <f t="shared" si="2"/>
        <v>2031</v>
      </c>
      <c r="L10" s="61">
        <f t="shared" si="2"/>
        <v>2032</v>
      </c>
      <c r="M10" s="61">
        <f t="shared" si="2"/>
        <v>2033</v>
      </c>
      <c r="N10" s="61">
        <f t="shared" si="2"/>
        <v>2034</v>
      </c>
      <c r="O10" s="3"/>
      <c r="P10" s="3"/>
      <c r="Q10" s="3"/>
      <c r="R10" s="3"/>
      <c r="S10" s="3"/>
      <c r="T10" s="3"/>
      <c r="U10" s="3"/>
      <c r="V10" s="3"/>
      <c r="W10" s="3"/>
      <c r="X10" s="3"/>
      <c r="Y10" s="3"/>
      <c r="Z10" s="3"/>
      <c r="AA10" s="3"/>
      <c r="AB10" s="3"/>
      <c r="AC10" s="3"/>
      <c r="AD10" s="3"/>
      <c r="AE10" s="3"/>
      <c r="AF10" s="3"/>
      <c r="AG10" s="3"/>
      <c r="AH10" s="3"/>
      <c r="AJ10" s="22"/>
      <c r="AK10" s="22"/>
      <c r="AL10" s="22"/>
      <c r="AM10" s="22"/>
      <c r="AN10" s="22"/>
      <c r="AO10" s="22"/>
      <c r="AP10" s="22"/>
      <c r="AQ10" s="22"/>
    </row>
    <row r="11" spans="1:43" s="9" customFormat="1" ht="14.65" customHeight="1">
      <c r="A11" s="8"/>
      <c r="B11" s="62" t="s">
        <v>189</v>
      </c>
      <c r="C11" s="63"/>
      <c r="D11" s="63"/>
      <c r="E11" s="64">
        <f>SUM(E12:E15)</f>
        <v>1603.8142438493155</v>
      </c>
      <c r="F11" s="64">
        <f>SUM(F12:F15)</f>
        <v>1451.5841068630141</v>
      </c>
      <c r="G11" s="64">
        <f>SUM(G12:G15)</f>
        <v>1456.5841068630141</v>
      </c>
      <c r="H11" s="64">
        <f>SUM(H12:H15)</f>
        <v>1442.5827370000004</v>
      </c>
      <c r="I11" s="64">
        <f>SUM(I12:I15)</f>
        <v>1341.5827370000004</v>
      </c>
      <c r="J11" s="64">
        <f t="shared" ref="J11:M11" si="3">SUM(J12:J15)</f>
        <v>1301.5827370000004</v>
      </c>
      <c r="K11" s="64">
        <f t="shared" si="3"/>
        <v>1291.5827370000004</v>
      </c>
      <c r="L11" s="64">
        <f t="shared" si="3"/>
        <v>1291.5827370000004</v>
      </c>
      <c r="M11" s="64">
        <f t="shared" si="3"/>
        <v>1291.5827370000004</v>
      </c>
      <c r="N11" s="64">
        <f>SUM(N12:N15)</f>
        <v>1291.5827370000004</v>
      </c>
      <c r="O11" s="3"/>
      <c r="P11" s="3"/>
      <c r="Q11" s="3"/>
      <c r="R11" s="3"/>
      <c r="S11" s="3"/>
      <c r="T11" s="3"/>
      <c r="U11" s="3"/>
      <c r="V11" s="3"/>
      <c r="W11" s="3"/>
      <c r="X11" s="3"/>
      <c r="Y11" s="3"/>
      <c r="Z11" s="3"/>
      <c r="AA11" s="3"/>
      <c r="AB11" s="3"/>
      <c r="AC11" s="3"/>
      <c r="AD11" s="3"/>
      <c r="AE11" s="3"/>
      <c r="AF11" s="3"/>
      <c r="AG11" s="3"/>
      <c r="AH11" s="3"/>
      <c r="AJ11" s="22"/>
      <c r="AK11" s="22"/>
      <c r="AL11" s="22"/>
      <c r="AM11" s="22"/>
      <c r="AN11" s="22"/>
      <c r="AO11" s="22"/>
      <c r="AP11" s="22"/>
      <c r="AQ11" s="22"/>
    </row>
    <row r="12" spans="1:43" s="9" customFormat="1" ht="14.65" customHeight="1">
      <c r="A12" s="8"/>
      <c r="B12" s="16" t="s">
        <v>1097</v>
      </c>
      <c r="C12" s="16"/>
      <c r="D12" s="16"/>
      <c r="E12" s="26">
        <f>E55</f>
        <v>1116.5237370000002</v>
      </c>
      <c r="F12" s="26">
        <f>F55</f>
        <v>1116.5237370000002</v>
      </c>
      <c r="G12" s="26">
        <f>G55</f>
        <v>1116.5237370000002</v>
      </c>
      <c r="H12" s="26">
        <f>H55</f>
        <v>1116.5237370000002</v>
      </c>
      <c r="I12" s="26">
        <f>I55</f>
        <v>1116.5237370000002</v>
      </c>
      <c r="J12" s="26">
        <f t="shared" ref="J12:M12" si="4">J55</f>
        <v>1116.5237370000002</v>
      </c>
      <c r="K12" s="26">
        <f t="shared" si="4"/>
        <v>1116.5237370000002</v>
      </c>
      <c r="L12" s="26">
        <f t="shared" si="4"/>
        <v>1116.5237370000002</v>
      </c>
      <c r="M12" s="26">
        <f t="shared" si="4"/>
        <v>1116.5237370000002</v>
      </c>
      <c r="N12" s="26">
        <f>N55</f>
        <v>1116.5237370000002</v>
      </c>
      <c r="O12" s="3"/>
      <c r="P12" s="3"/>
      <c r="Q12" s="3"/>
      <c r="R12" s="3"/>
      <c r="S12" s="3"/>
      <c r="T12" s="3"/>
      <c r="U12" s="3"/>
      <c r="V12" s="3"/>
      <c r="W12" s="3"/>
      <c r="X12" s="3"/>
      <c r="Y12" s="3"/>
      <c r="Z12" s="3"/>
      <c r="AA12" s="3"/>
      <c r="AB12" s="3"/>
      <c r="AC12" s="3"/>
      <c r="AD12" s="3"/>
      <c r="AE12" s="3"/>
      <c r="AF12" s="3"/>
      <c r="AG12" s="3"/>
      <c r="AH12" s="3"/>
      <c r="AJ12" s="22"/>
      <c r="AK12" s="22"/>
      <c r="AL12" s="22"/>
      <c r="AM12" s="22"/>
      <c r="AN12" s="22"/>
      <c r="AO12" s="22"/>
      <c r="AP12" s="22"/>
      <c r="AQ12" s="22"/>
    </row>
    <row r="13" spans="1:43" s="9" customFormat="1" ht="14.65" customHeight="1">
      <c r="A13" s="8"/>
      <c r="B13" s="16" t="s">
        <v>1183</v>
      </c>
      <c r="C13" s="16"/>
      <c r="D13" s="16"/>
      <c r="E13" s="26">
        <f>E58</f>
        <v>356.23150684931517</v>
      </c>
      <c r="F13" s="26">
        <f>F58</f>
        <v>204.00136986301371</v>
      </c>
      <c r="G13" s="26">
        <f>G58</f>
        <v>209.00136986301371</v>
      </c>
      <c r="H13" s="26">
        <f>H58</f>
        <v>195</v>
      </c>
      <c r="I13" s="26">
        <f>I58</f>
        <v>94</v>
      </c>
      <c r="J13" s="26">
        <f t="shared" ref="J13:M13" si="5">J58</f>
        <v>54</v>
      </c>
      <c r="K13" s="26">
        <f t="shared" si="5"/>
        <v>44</v>
      </c>
      <c r="L13" s="26">
        <f t="shared" si="5"/>
        <v>44</v>
      </c>
      <c r="M13" s="26">
        <f t="shared" si="5"/>
        <v>44</v>
      </c>
      <c r="N13" s="26">
        <f>N58</f>
        <v>44</v>
      </c>
      <c r="O13" s="3"/>
      <c r="P13" s="3"/>
      <c r="Q13" s="3"/>
      <c r="R13" s="3"/>
      <c r="S13" s="3"/>
      <c r="T13" s="3"/>
      <c r="U13" s="3"/>
      <c r="V13" s="3"/>
      <c r="W13" s="3"/>
      <c r="X13" s="3"/>
      <c r="Y13" s="3"/>
      <c r="Z13" s="3"/>
      <c r="AA13" s="3"/>
      <c r="AB13" s="3"/>
      <c r="AC13" s="3"/>
      <c r="AD13" s="3"/>
      <c r="AE13" s="3"/>
      <c r="AF13" s="3"/>
      <c r="AG13" s="3"/>
      <c r="AH13" s="3"/>
      <c r="AJ13" s="22"/>
      <c r="AK13" s="22"/>
      <c r="AL13" s="22"/>
      <c r="AM13" s="22"/>
      <c r="AN13" s="22"/>
      <c r="AO13" s="22"/>
      <c r="AP13" s="22"/>
      <c r="AQ13" s="22"/>
    </row>
    <row r="14" spans="1:43" s="9" customFormat="1" ht="14.65" customHeight="1">
      <c r="A14" s="8"/>
      <c r="B14" s="16" t="s">
        <v>190</v>
      </c>
      <c r="C14" s="16"/>
      <c r="D14" s="16"/>
      <c r="E14" s="26">
        <f>E87</f>
        <v>30.659000000000002</v>
      </c>
      <c r="F14" s="26">
        <f>F87</f>
        <v>30.659000000000002</v>
      </c>
      <c r="G14" s="26">
        <f>G87</f>
        <v>30.659000000000002</v>
      </c>
      <c r="H14" s="26">
        <f>H87</f>
        <v>30.659000000000002</v>
      </c>
      <c r="I14" s="26">
        <f>I87</f>
        <v>30.659000000000002</v>
      </c>
      <c r="J14" s="26">
        <f t="shared" ref="J14:M14" si="6">J87</f>
        <v>30.659000000000002</v>
      </c>
      <c r="K14" s="26">
        <f t="shared" si="6"/>
        <v>30.659000000000002</v>
      </c>
      <c r="L14" s="26">
        <f t="shared" si="6"/>
        <v>30.659000000000002</v>
      </c>
      <c r="M14" s="26">
        <f t="shared" si="6"/>
        <v>30.659000000000002</v>
      </c>
      <c r="N14" s="26">
        <f>N87</f>
        <v>30.659000000000002</v>
      </c>
      <c r="O14" s="3"/>
      <c r="P14" s="3"/>
      <c r="Q14" s="3"/>
      <c r="R14" s="3"/>
      <c r="S14" s="3"/>
      <c r="T14" s="3"/>
      <c r="U14" s="3"/>
      <c r="V14" s="3"/>
      <c r="W14" s="3"/>
      <c r="X14" s="3"/>
      <c r="Y14" s="3"/>
      <c r="Z14" s="3"/>
      <c r="AA14" s="3"/>
      <c r="AB14" s="3"/>
      <c r="AC14" s="3"/>
      <c r="AD14" s="3"/>
      <c r="AE14" s="3"/>
      <c r="AF14" s="3"/>
      <c r="AG14" s="3"/>
      <c r="AH14" s="3"/>
      <c r="AJ14" s="22"/>
      <c r="AK14" s="22"/>
      <c r="AL14" s="22"/>
      <c r="AM14" s="22"/>
      <c r="AN14" s="22"/>
      <c r="AO14" s="22"/>
      <c r="AP14" s="22"/>
      <c r="AQ14" s="22"/>
    </row>
    <row r="15" spans="1:43" s="9" customFormat="1" ht="14.65" customHeight="1">
      <c r="A15" s="8"/>
      <c r="B15" s="66" t="s">
        <v>191</v>
      </c>
      <c r="C15" s="66"/>
      <c r="D15" s="66"/>
      <c r="E15" s="35">
        <f t="shared" ref="E15:N15" si="7">E114</f>
        <v>100.4</v>
      </c>
      <c r="F15" s="35">
        <f t="shared" si="7"/>
        <v>100.4</v>
      </c>
      <c r="G15" s="35">
        <f t="shared" si="7"/>
        <v>100.4</v>
      </c>
      <c r="H15" s="35">
        <f t="shared" si="7"/>
        <v>100.4</v>
      </c>
      <c r="I15" s="35">
        <f t="shared" si="7"/>
        <v>100.4</v>
      </c>
      <c r="J15" s="35">
        <f t="shared" si="7"/>
        <v>100.4</v>
      </c>
      <c r="K15" s="35">
        <f t="shared" si="7"/>
        <v>100.4</v>
      </c>
      <c r="L15" s="35">
        <f t="shared" si="7"/>
        <v>100.4</v>
      </c>
      <c r="M15" s="35">
        <f t="shared" si="7"/>
        <v>100.4</v>
      </c>
      <c r="N15" s="35">
        <f t="shared" si="7"/>
        <v>100.4</v>
      </c>
      <c r="O15" s="3"/>
      <c r="P15" s="3"/>
      <c r="Q15" s="3"/>
      <c r="R15" s="3"/>
      <c r="S15" s="3"/>
      <c r="T15" s="3"/>
      <c r="U15" s="3"/>
      <c r="V15" s="3"/>
      <c r="W15" s="3"/>
      <c r="X15" s="3"/>
      <c r="Y15" s="3"/>
      <c r="Z15" s="3"/>
      <c r="AA15" s="3"/>
      <c r="AB15" s="3"/>
      <c r="AC15" s="3"/>
      <c r="AD15" s="3"/>
      <c r="AE15" s="3"/>
      <c r="AF15" s="3"/>
      <c r="AG15" s="3"/>
      <c r="AH15" s="3"/>
      <c r="AJ15" s="22"/>
      <c r="AK15" s="22"/>
      <c r="AL15" s="22"/>
      <c r="AM15" s="22"/>
      <c r="AN15" s="22"/>
      <c r="AO15" s="22"/>
      <c r="AP15" s="22"/>
      <c r="AQ15" s="22"/>
    </row>
    <row r="16" spans="1:43" s="9" customFormat="1" ht="14.65" customHeight="1">
      <c r="A16" s="8"/>
      <c r="B16" s="8"/>
      <c r="C16" s="3"/>
      <c r="D16" s="2"/>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J16" s="22"/>
      <c r="AK16" s="22"/>
      <c r="AL16" s="22"/>
      <c r="AM16" s="22"/>
      <c r="AN16" s="22"/>
      <c r="AO16" s="22"/>
      <c r="AP16" s="22"/>
      <c r="AQ16" s="22"/>
    </row>
    <row r="17" spans="1:43" s="9" customFormat="1" ht="14.65" customHeight="1">
      <c r="A17" s="8"/>
      <c r="B17" s="62" t="s">
        <v>192</v>
      </c>
      <c r="C17" s="63"/>
      <c r="D17" s="63"/>
      <c r="E17" s="64">
        <f t="shared" ref="E17:N17" si="8">SUM(E18:E21)</f>
        <v>1594.7001300015909</v>
      </c>
      <c r="F17" s="64">
        <f t="shared" si="8"/>
        <v>1468.2272897646039</v>
      </c>
      <c r="G17" s="64">
        <f t="shared" si="8"/>
        <v>1370.7949221687136</v>
      </c>
      <c r="H17" s="64">
        <f t="shared" si="8"/>
        <v>1395.2355361851542</v>
      </c>
      <c r="I17" s="64">
        <f t="shared" si="8"/>
        <v>1331.4711795166602</v>
      </c>
      <c r="J17" s="64">
        <f t="shared" si="8"/>
        <v>1313.5560523055642</v>
      </c>
      <c r="K17" s="64">
        <f t="shared" si="8"/>
        <v>1309.7635523053884</v>
      </c>
      <c r="L17" s="64">
        <f t="shared" si="8"/>
        <v>1130.933372769528</v>
      </c>
      <c r="M17" s="64">
        <f t="shared" si="8"/>
        <v>1012.3238284752475</v>
      </c>
      <c r="N17" s="64">
        <f t="shared" si="8"/>
        <v>869.45969148894619</v>
      </c>
      <c r="O17" s="3"/>
      <c r="P17" s="3"/>
      <c r="Q17" s="3"/>
      <c r="R17" s="3"/>
      <c r="S17" s="3"/>
      <c r="T17" s="3"/>
      <c r="U17" s="3"/>
      <c r="V17" s="3"/>
      <c r="W17" s="3"/>
      <c r="X17" s="3"/>
      <c r="Y17" s="3"/>
      <c r="Z17" s="3"/>
      <c r="AA17" s="3"/>
      <c r="AB17" s="3"/>
      <c r="AC17" s="3"/>
      <c r="AD17" s="3"/>
      <c r="AE17" s="3"/>
      <c r="AF17" s="3"/>
      <c r="AG17" s="3"/>
      <c r="AH17" s="3"/>
      <c r="AJ17" s="22"/>
      <c r="AK17" s="22"/>
      <c r="AL17" s="22"/>
      <c r="AM17" s="22"/>
      <c r="AN17" s="22"/>
      <c r="AO17" s="22"/>
      <c r="AP17" s="22"/>
      <c r="AQ17" s="22"/>
    </row>
    <row r="18" spans="1:43" s="9" customFormat="1" ht="14.65" customHeight="1">
      <c r="A18" s="8"/>
      <c r="B18" s="16" t="s">
        <v>197</v>
      </c>
      <c r="C18" s="16"/>
      <c r="D18" s="16"/>
      <c r="E18" s="26">
        <f t="shared" ref="E18:N18" si="9">E61</f>
        <v>514.72264611939499</v>
      </c>
      <c r="F18" s="26">
        <f t="shared" si="9"/>
        <v>514.72264611939454</v>
      </c>
      <c r="G18" s="26">
        <f t="shared" si="9"/>
        <v>514.72264611939454</v>
      </c>
      <c r="H18" s="26">
        <f t="shared" si="9"/>
        <v>514.14491387913927</v>
      </c>
      <c r="I18" s="26">
        <f t="shared" si="9"/>
        <v>514.72264611939454</v>
      </c>
      <c r="J18" s="26">
        <f t="shared" si="9"/>
        <v>511.78514611925738</v>
      </c>
      <c r="K18" s="26">
        <f t="shared" si="9"/>
        <v>507.67264611908183</v>
      </c>
      <c r="L18" s="26">
        <f t="shared" si="9"/>
        <v>507.11417617389856</v>
      </c>
      <c r="M18" s="26">
        <f t="shared" si="9"/>
        <v>507.67264611908178</v>
      </c>
      <c r="N18" s="26">
        <f t="shared" si="9"/>
        <v>474.87264611908211</v>
      </c>
      <c r="O18" s="18"/>
      <c r="P18" s="18"/>
      <c r="Q18" s="3"/>
      <c r="R18" s="3"/>
      <c r="S18" s="3"/>
      <c r="T18" s="3"/>
      <c r="U18" s="3"/>
      <c r="V18" s="3"/>
      <c r="W18" s="3"/>
      <c r="X18" s="3"/>
      <c r="Y18" s="3"/>
      <c r="Z18" s="3"/>
      <c r="AA18" s="3"/>
      <c r="AB18" s="3"/>
      <c r="AC18" s="3"/>
      <c r="AD18" s="3"/>
      <c r="AE18" s="3"/>
      <c r="AF18" s="3"/>
      <c r="AG18" s="3"/>
      <c r="AH18" s="3"/>
      <c r="AJ18" s="22"/>
      <c r="AK18" s="22"/>
      <c r="AL18" s="22"/>
      <c r="AM18" s="22"/>
      <c r="AN18" s="22"/>
      <c r="AO18" s="22"/>
      <c r="AP18" s="22"/>
      <c r="AQ18" s="22"/>
    </row>
    <row r="19" spans="1:43" s="9" customFormat="1" ht="14.65" customHeight="1">
      <c r="A19" s="8"/>
      <c r="B19" s="16" t="s">
        <v>1184</v>
      </c>
      <c r="C19" s="16"/>
      <c r="D19" s="16"/>
      <c r="E19" s="26">
        <f t="shared" ref="E19:N19" si="10">E62</f>
        <v>958.75859347123685</v>
      </c>
      <c r="F19" s="26">
        <f t="shared" si="10"/>
        <v>812.44564364520932</v>
      </c>
      <c r="G19" s="26">
        <f t="shared" si="10"/>
        <v>775.21327604931889</v>
      </c>
      <c r="H19" s="26">
        <f t="shared" si="10"/>
        <v>800.23162230601474</v>
      </c>
      <c r="I19" s="26">
        <f t="shared" si="10"/>
        <v>735.8895333972655</v>
      </c>
      <c r="J19" s="26">
        <f t="shared" si="10"/>
        <v>720.91190618630662</v>
      </c>
      <c r="K19" s="26">
        <f t="shared" si="10"/>
        <v>721.23190618630645</v>
      </c>
      <c r="L19" s="26">
        <f t="shared" si="10"/>
        <v>542.96019659562933</v>
      </c>
      <c r="M19" s="26">
        <f t="shared" si="10"/>
        <v>423.79218235616577</v>
      </c>
      <c r="N19" s="26">
        <f t="shared" si="10"/>
        <v>363.92804536986409</v>
      </c>
      <c r="O19" s="18"/>
      <c r="P19" s="3"/>
      <c r="Q19" s="3"/>
      <c r="R19" s="3"/>
      <c r="S19" s="3"/>
      <c r="T19" s="3"/>
      <c r="U19" s="3"/>
      <c r="V19" s="3"/>
      <c r="W19" s="3"/>
      <c r="X19" s="3"/>
      <c r="Y19" s="3"/>
      <c r="Z19" s="3"/>
      <c r="AA19" s="3"/>
      <c r="AB19" s="3"/>
      <c r="AC19" s="3"/>
      <c r="AD19" s="3"/>
      <c r="AE19" s="3"/>
      <c r="AF19" s="3"/>
      <c r="AG19" s="3"/>
      <c r="AH19" s="3"/>
      <c r="AJ19" s="22"/>
      <c r="AK19" s="22"/>
      <c r="AL19" s="22"/>
      <c r="AM19" s="22"/>
      <c r="AN19" s="22"/>
      <c r="AO19" s="22"/>
      <c r="AP19" s="22"/>
      <c r="AQ19" s="22"/>
    </row>
    <row r="20" spans="1:43" s="9" customFormat="1" ht="14.65" customHeight="1">
      <c r="A20" s="8"/>
      <c r="B20" s="16" t="s">
        <v>193</v>
      </c>
      <c r="C20" s="16"/>
      <c r="D20" s="16"/>
      <c r="E20" s="26">
        <f t="shared" ref="E20:N20" si="11">E90</f>
        <v>30.659000000000002</v>
      </c>
      <c r="F20" s="26">
        <f t="shared" si="11"/>
        <v>30.659000000000002</v>
      </c>
      <c r="G20" s="26">
        <f t="shared" si="11"/>
        <v>30.659000000000002</v>
      </c>
      <c r="H20" s="26">
        <f t="shared" si="11"/>
        <v>30.659000000000002</v>
      </c>
      <c r="I20" s="26">
        <f t="shared" si="11"/>
        <v>30.659000000000002</v>
      </c>
      <c r="J20" s="26">
        <f t="shared" si="11"/>
        <v>30.659000000000002</v>
      </c>
      <c r="K20" s="26">
        <f t="shared" si="11"/>
        <v>30.659000000000002</v>
      </c>
      <c r="L20" s="26">
        <f t="shared" si="11"/>
        <v>30.659000000000002</v>
      </c>
      <c r="M20" s="26">
        <f t="shared" si="11"/>
        <v>30.659000000000002</v>
      </c>
      <c r="N20" s="26">
        <f t="shared" si="11"/>
        <v>30.659000000000002</v>
      </c>
      <c r="O20" s="18"/>
      <c r="P20" s="3"/>
      <c r="Q20" s="3"/>
      <c r="R20" s="3"/>
      <c r="S20" s="3"/>
      <c r="T20" s="3"/>
      <c r="U20" s="3"/>
      <c r="V20" s="3"/>
      <c r="W20" s="3"/>
      <c r="X20" s="3"/>
      <c r="Y20" s="3"/>
      <c r="Z20" s="3"/>
      <c r="AA20" s="3"/>
      <c r="AB20" s="3"/>
      <c r="AC20" s="3"/>
      <c r="AD20" s="3"/>
      <c r="AE20" s="3"/>
      <c r="AF20" s="3"/>
      <c r="AG20" s="3"/>
      <c r="AH20" s="3"/>
      <c r="AJ20" s="22"/>
      <c r="AK20" s="22"/>
      <c r="AL20" s="22"/>
      <c r="AM20" s="22"/>
      <c r="AN20" s="22"/>
      <c r="AO20" s="22"/>
      <c r="AP20" s="22"/>
      <c r="AQ20" s="22"/>
    </row>
    <row r="21" spans="1:43" s="9" customFormat="1" ht="14.65" customHeight="1">
      <c r="A21" s="8"/>
      <c r="B21" s="66" t="s">
        <v>1185</v>
      </c>
      <c r="C21" s="66"/>
      <c r="D21" s="66"/>
      <c r="E21" s="35">
        <f t="shared" ref="E21:N21" si="12">E117</f>
        <v>90.5598904109589</v>
      </c>
      <c r="F21" s="35">
        <f t="shared" si="12"/>
        <v>110.4</v>
      </c>
      <c r="G21" s="35">
        <f t="shared" si="12"/>
        <v>50.199999999999996</v>
      </c>
      <c r="H21" s="35">
        <f t="shared" si="12"/>
        <v>50.199999999999989</v>
      </c>
      <c r="I21" s="35">
        <f t="shared" si="12"/>
        <v>50.199999999999996</v>
      </c>
      <c r="J21" s="35">
        <f t="shared" si="12"/>
        <v>50.199999999999996</v>
      </c>
      <c r="K21" s="35">
        <f t="shared" si="12"/>
        <v>50.199999999999996</v>
      </c>
      <c r="L21" s="35">
        <f t="shared" si="12"/>
        <v>50.199999999999989</v>
      </c>
      <c r="M21" s="35">
        <f t="shared" si="12"/>
        <v>50.199999999999996</v>
      </c>
      <c r="N21" s="35">
        <f t="shared" si="12"/>
        <v>0</v>
      </c>
      <c r="O21" s="18"/>
      <c r="P21" s="3"/>
      <c r="Q21" s="3"/>
      <c r="R21" s="3"/>
      <c r="S21" s="3"/>
      <c r="T21" s="3"/>
      <c r="U21" s="3"/>
      <c r="V21" s="3"/>
      <c r="W21" s="3"/>
      <c r="X21" s="3"/>
      <c r="Y21" s="3"/>
      <c r="Z21" s="3"/>
      <c r="AA21" s="3"/>
      <c r="AB21" s="3"/>
      <c r="AC21" s="3"/>
      <c r="AD21" s="3"/>
      <c r="AE21" s="3"/>
      <c r="AF21" s="3"/>
      <c r="AG21" s="3"/>
      <c r="AH21" s="3"/>
      <c r="AJ21" s="22"/>
      <c r="AK21" s="22"/>
      <c r="AL21" s="22"/>
      <c r="AM21" s="22"/>
      <c r="AN21" s="22"/>
      <c r="AO21" s="22"/>
      <c r="AP21" s="22"/>
      <c r="AQ21" s="22"/>
    </row>
    <row r="22" spans="1:43" s="9" customFormat="1" ht="14.65" customHeight="1">
      <c r="A22" s="8"/>
      <c r="B22" s="8"/>
      <c r="C22" s="3"/>
      <c r="D22" s="2"/>
      <c r="E22" s="3"/>
      <c r="F22" s="3"/>
      <c r="G22" s="3"/>
      <c r="H22" s="3"/>
      <c r="I22" s="3"/>
      <c r="J22" s="3"/>
      <c r="K22" s="3"/>
      <c r="L22" s="3"/>
      <c r="M22" s="3"/>
      <c r="N22" s="3"/>
      <c r="O22" s="18"/>
      <c r="P22" s="3"/>
      <c r="Q22" s="3"/>
      <c r="R22" s="3"/>
      <c r="S22" s="3"/>
      <c r="T22" s="3"/>
      <c r="U22" s="3"/>
      <c r="V22" s="3"/>
      <c r="W22" s="3"/>
      <c r="X22" s="3"/>
      <c r="Y22" s="3"/>
      <c r="Z22" s="3"/>
      <c r="AA22" s="3"/>
      <c r="AB22" s="3"/>
      <c r="AC22" s="3"/>
      <c r="AD22" s="3"/>
      <c r="AE22" s="3"/>
      <c r="AF22" s="3"/>
      <c r="AG22" s="3"/>
      <c r="AH22" s="3"/>
      <c r="AJ22" s="22"/>
      <c r="AK22" s="22"/>
      <c r="AL22" s="22"/>
      <c r="AM22" s="22"/>
      <c r="AN22" s="22"/>
      <c r="AO22" s="22"/>
      <c r="AP22" s="22"/>
      <c r="AQ22" s="22"/>
    </row>
    <row r="23" spans="1:43" s="9" customFormat="1" ht="14.65" customHeight="1">
      <c r="A23" s="8"/>
      <c r="B23" s="62" t="s">
        <v>194</v>
      </c>
      <c r="C23" s="63"/>
      <c r="D23" s="63"/>
      <c r="E23" s="64">
        <f t="shared" ref="E23:N23" si="13">E11-E17</f>
        <v>9.1141138477246386</v>
      </c>
      <c r="F23" s="64">
        <f t="shared" si="13"/>
        <v>-16.643182901589853</v>
      </c>
      <c r="G23" s="64">
        <f t="shared" si="13"/>
        <v>85.789184694300502</v>
      </c>
      <c r="H23" s="64">
        <f t="shared" si="13"/>
        <v>47.347200814846246</v>
      </c>
      <c r="I23" s="64">
        <f t="shared" si="13"/>
        <v>10.111557483340221</v>
      </c>
      <c r="J23" s="64">
        <f t="shared" si="13"/>
        <v>-11.973315305563801</v>
      </c>
      <c r="K23" s="64">
        <f t="shared" si="13"/>
        <v>-18.180815305388023</v>
      </c>
      <c r="L23" s="64">
        <f t="shared" si="13"/>
        <v>160.64936423047243</v>
      </c>
      <c r="M23" s="64">
        <f t="shared" si="13"/>
        <v>279.25890852475288</v>
      </c>
      <c r="N23" s="64">
        <f t="shared" si="13"/>
        <v>422.12304551105422</v>
      </c>
      <c r="O23" s="3"/>
      <c r="P23" s="3"/>
      <c r="Q23" s="3"/>
      <c r="R23" s="3"/>
      <c r="S23" s="3"/>
      <c r="T23" s="3"/>
      <c r="U23" s="3"/>
      <c r="V23" s="3"/>
      <c r="W23" s="3"/>
      <c r="X23" s="3"/>
      <c r="Y23" s="3"/>
      <c r="Z23" s="3"/>
      <c r="AA23" s="3"/>
      <c r="AB23" s="3"/>
      <c r="AC23" s="3"/>
      <c r="AD23" s="3"/>
      <c r="AE23" s="3"/>
      <c r="AF23" s="3"/>
      <c r="AG23" s="3"/>
      <c r="AH23" s="3"/>
      <c r="AJ23" s="22"/>
      <c r="AK23" s="22"/>
      <c r="AL23" s="22"/>
      <c r="AM23" s="22"/>
      <c r="AN23" s="22"/>
      <c r="AO23" s="22"/>
      <c r="AP23" s="22"/>
      <c r="AQ23" s="22"/>
    </row>
    <row r="24" spans="1:43" s="9" customFormat="1" ht="14.65" customHeight="1">
      <c r="A24" s="8"/>
      <c r="B24" s="8"/>
      <c r="C24" s="3"/>
      <c r="D24" s="2"/>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J24" s="22"/>
      <c r="AK24" s="22"/>
      <c r="AL24" s="22"/>
      <c r="AM24" s="22"/>
      <c r="AN24" s="22"/>
      <c r="AO24" s="22"/>
      <c r="AP24" s="22"/>
      <c r="AQ24" s="22"/>
    </row>
    <row r="25" spans="1:43" s="9" customFormat="1" ht="14.65" customHeight="1">
      <c r="A25" s="8"/>
      <c r="B25" s="5" t="s">
        <v>195</v>
      </c>
      <c r="C25" s="6"/>
      <c r="D25" s="6"/>
      <c r="E25" s="61">
        <f t="shared" ref="E25:N25" si="14">E7</f>
        <v>2025</v>
      </c>
      <c r="F25" s="61">
        <f t="shared" si="14"/>
        <v>2026</v>
      </c>
      <c r="G25" s="61">
        <f t="shared" si="14"/>
        <v>2027</v>
      </c>
      <c r="H25" s="61">
        <f t="shared" si="14"/>
        <v>2028</v>
      </c>
      <c r="I25" s="61">
        <f t="shared" si="14"/>
        <v>2029</v>
      </c>
      <c r="J25" s="61">
        <f t="shared" si="14"/>
        <v>2030</v>
      </c>
      <c r="K25" s="61">
        <f t="shared" si="14"/>
        <v>2031</v>
      </c>
      <c r="L25" s="61">
        <f t="shared" si="14"/>
        <v>2032</v>
      </c>
      <c r="M25" s="61">
        <f t="shared" si="14"/>
        <v>2033</v>
      </c>
      <c r="N25" s="61">
        <f t="shared" si="14"/>
        <v>2034</v>
      </c>
      <c r="O25" s="3"/>
      <c r="P25" s="3"/>
      <c r="Q25" s="3"/>
      <c r="R25" s="3"/>
      <c r="S25" s="3"/>
      <c r="T25" s="3"/>
      <c r="U25" s="3"/>
      <c r="V25" s="3"/>
      <c r="W25" s="3"/>
      <c r="X25" s="3"/>
      <c r="Y25" s="3"/>
      <c r="Z25" s="3"/>
      <c r="AA25" s="3"/>
      <c r="AB25" s="3"/>
      <c r="AC25" s="3"/>
      <c r="AD25" s="3"/>
      <c r="AE25" s="3"/>
      <c r="AF25" s="3"/>
      <c r="AG25" s="3"/>
      <c r="AH25" s="3"/>
      <c r="AJ25" s="22"/>
      <c r="AK25" s="22"/>
      <c r="AL25" s="22"/>
      <c r="AM25" s="22"/>
      <c r="AN25" s="22"/>
      <c r="AO25" s="22"/>
      <c r="AP25" s="22"/>
      <c r="AQ25" s="22"/>
    </row>
    <row r="26" spans="1:43" s="9" customFormat="1" ht="14.65" customHeight="1">
      <c r="A26" s="8"/>
      <c r="B26" s="16" t="s">
        <v>196</v>
      </c>
      <c r="C26" s="60"/>
      <c r="D26" s="60"/>
      <c r="E26" s="67">
        <f t="shared" ref="E26:N26" si="15">SUM(E27:E30)</f>
        <v>0.99431722602372585</v>
      </c>
      <c r="F26" s="67">
        <f t="shared" si="15"/>
        <v>1.0114655312240619</v>
      </c>
      <c r="G26" s="67">
        <f t="shared" si="15"/>
        <v>0.94110248471743851</v>
      </c>
      <c r="H26" s="67">
        <f t="shared" si="15"/>
        <v>0.96717886634820693</v>
      </c>
      <c r="I26" s="67">
        <f t="shared" si="15"/>
        <v>0.99246296392725541</v>
      </c>
      <c r="J26" s="67">
        <f t="shared" si="15"/>
        <v>1.0091990428001225</v>
      </c>
      <c r="K26" s="67">
        <f t="shared" si="15"/>
        <v>1.0140763845664407</v>
      </c>
      <c r="L26" s="67">
        <f t="shared" si="15"/>
        <v>0.87561821660483186</v>
      </c>
      <c r="M26" s="67">
        <f t="shared" si="15"/>
        <v>0.78378550554694137</v>
      </c>
      <c r="N26" s="67">
        <f t="shared" si="15"/>
        <v>0.67317382509189272</v>
      </c>
      <c r="O26" s="3"/>
      <c r="P26" s="3"/>
      <c r="Q26" s="3"/>
      <c r="R26" s="3"/>
      <c r="S26" s="3"/>
      <c r="T26" s="3"/>
      <c r="U26" s="3"/>
      <c r="V26" s="3"/>
      <c r="W26" s="3"/>
      <c r="X26" s="3"/>
      <c r="Y26" s="3"/>
      <c r="Z26" s="3"/>
      <c r="AA26" s="3"/>
      <c r="AB26" s="3"/>
      <c r="AC26" s="3"/>
      <c r="AD26" s="3"/>
      <c r="AE26" s="3"/>
      <c r="AF26" s="3"/>
      <c r="AG26" s="3"/>
      <c r="AH26" s="3"/>
      <c r="AJ26" s="22"/>
      <c r="AK26" s="22"/>
      <c r="AL26" s="22"/>
      <c r="AM26" s="22"/>
      <c r="AN26" s="22"/>
      <c r="AO26" s="22"/>
      <c r="AP26" s="22"/>
      <c r="AQ26" s="22"/>
    </row>
    <row r="27" spans="1:43" s="9" customFormat="1" ht="14.65" customHeight="1">
      <c r="A27" s="8"/>
      <c r="B27" s="68" t="s">
        <v>197</v>
      </c>
      <c r="C27" s="1"/>
      <c r="D27" s="1"/>
      <c r="E27" s="102">
        <f t="shared" ref="E27:N27" si="16">IFERROR(E18/E$11,0)</f>
        <v>0.3209365723576621</v>
      </c>
      <c r="F27" s="102">
        <f t="shared" si="16"/>
        <v>0.35459374602257815</v>
      </c>
      <c r="G27" s="102">
        <f t="shared" si="16"/>
        <v>0.35337653602985669</v>
      </c>
      <c r="H27" s="102">
        <f t="shared" si="16"/>
        <v>0.35640584119865226</v>
      </c>
      <c r="I27" s="102">
        <f t="shared" si="16"/>
        <v>0.38366820914109184</v>
      </c>
      <c r="J27" s="102">
        <f t="shared" si="16"/>
        <v>0.39320216193006963</v>
      </c>
      <c r="K27" s="102">
        <f t="shared" si="16"/>
        <v>0.39306242765234611</v>
      </c>
      <c r="L27" s="102">
        <f t="shared" si="16"/>
        <v>0.39263003572793836</v>
      </c>
      <c r="M27" s="102">
        <f t="shared" si="16"/>
        <v>0.39306242765234606</v>
      </c>
      <c r="N27" s="102">
        <f t="shared" si="16"/>
        <v>0.3676672291409559</v>
      </c>
      <c r="O27" s="3"/>
      <c r="P27" s="3"/>
      <c r="Q27" s="3"/>
      <c r="R27" s="3"/>
      <c r="S27" s="3"/>
      <c r="T27" s="3"/>
      <c r="U27" s="3"/>
      <c r="V27" s="3"/>
      <c r="W27" s="3"/>
      <c r="X27" s="3"/>
      <c r="Y27" s="3"/>
      <c r="Z27" s="3"/>
      <c r="AA27" s="3"/>
      <c r="AB27" s="3"/>
      <c r="AC27" s="3"/>
      <c r="AD27" s="3"/>
      <c r="AE27" s="3"/>
      <c r="AF27" s="3"/>
      <c r="AG27" s="3"/>
      <c r="AH27" s="3"/>
      <c r="AJ27" s="22"/>
      <c r="AK27" s="22"/>
      <c r="AL27" s="22"/>
      <c r="AM27" s="22"/>
      <c r="AN27" s="22"/>
      <c r="AO27" s="22"/>
      <c r="AP27" s="22"/>
      <c r="AQ27" s="22"/>
    </row>
    <row r="28" spans="1:43" s="9" customFormat="1" ht="14.65" customHeight="1">
      <c r="A28" s="8"/>
      <c r="B28" s="68" t="s">
        <v>198</v>
      </c>
      <c r="C28" s="1"/>
      <c r="D28" s="1"/>
      <c r="E28" s="102">
        <f t="shared" ref="E28:N28" si="17">IFERROR(E19/E$11,0)</f>
        <v>0.59779902638233207</v>
      </c>
      <c r="F28" s="102">
        <f t="shared" si="17"/>
        <v>0.55969587969722778</v>
      </c>
      <c r="G28" s="102">
        <f t="shared" si="17"/>
        <v>0.53221319139535594</v>
      </c>
      <c r="H28" s="102">
        <f t="shared" si="17"/>
        <v>0.55472147404881533</v>
      </c>
      <c r="I28" s="102">
        <f t="shared" si="17"/>
        <v>0.54852340679549549</v>
      </c>
      <c r="J28" s="102">
        <f t="shared" si="17"/>
        <v>0.55387328495760957</v>
      </c>
      <c r="K28" s="102">
        <f t="shared" si="17"/>
        <v>0.5584093728765176</v>
      </c>
      <c r="L28" s="102">
        <f t="shared" si="17"/>
        <v>0.42038359683931664</v>
      </c>
      <c r="M28" s="102">
        <f t="shared" si="17"/>
        <v>0.32811849385701847</v>
      </c>
      <c r="N28" s="102">
        <f t="shared" si="17"/>
        <v>0.28176905353750015</v>
      </c>
      <c r="O28" s="3"/>
      <c r="P28" s="3"/>
      <c r="Q28" s="3"/>
      <c r="R28" s="3"/>
      <c r="S28" s="3"/>
      <c r="T28" s="3"/>
      <c r="U28" s="3"/>
      <c r="V28" s="3"/>
      <c r="W28" s="3"/>
      <c r="X28" s="3"/>
      <c r="Y28" s="3"/>
      <c r="Z28" s="3"/>
      <c r="AA28" s="3"/>
      <c r="AB28" s="3"/>
      <c r="AC28" s="3"/>
      <c r="AD28" s="3"/>
      <c r="AE28" s="3"/>
      <c r="AF28" s="3"/>
      <c r="AG28" s="3"/>
      <c r="AH28" s="3"/>
      <c r="AJ28" s="22"/>
      <c r="AK28" s="22"/>
      <c r="AL28" s="22"/>
      <c r="AM28" s="22"/>
      <c r="AN28" s="22"/>
      <c r="AO28" s="22"/>
      <c r="AP28" s="22"/>
      <c r="AQ28" s="22"/>
    </row>
    <row r="29" spans="1:43" s="9" customFormat="1" ht="14.65" customHeight="1">
      <c r="A29" s="8"/>
      <c r="B29" s="68" t="s">
        <v>199</v>
      </c>
      <c r="C29" s="1"/>
      <c r="D29" s="1"/>
      <c r="E29" s="102">
        <f t="shared" ref="E29:N29" si="18">IFERROR(E20/E$11,0)</f>
        <v>1.9116303597862629E-2</v>
      </c>
      <c r="F29" s="102">
        <f t="shared" si="18"/>
        <v>2.1121063433421353E-2</v>
      </c>
      <c r="G29" s="102">
        <f t="shared" si="18"/>
        <v>2.1048561394802694E-2</v>
      </c>
      <c r="H29" s="102">
        <f t="shared" si="18"/>
        <v>2.1252853797320878E-2</v>
      </c>
      <c r="I29" s="102">
        <f t="shared" si="18"/>
        <v>2.2852858161069193E-2</v>
      </c>
      <c r="J29" s="102">
        <f t="shared" si="18"/>
        <v>2.355516797239144E-2</v>
      </c>
      <c r="K29" s="102">
        <f t="shared" si="18"/>
        <v>2.373754241343657E-2</v>
      </c>
      <c r="L29" s="102">
        <f t="shared" si="18"/>
        <v>2.373754241343657E-2</v>
      </c>
      <c r="M29" s="102">
        <f t="shared" si="18"/>
        <v>2.373754241343657E-2</v>
      </c>
      <c r="N29" s="102">
        <f t="shared" si="18"/>
        <v>2.373754241343657E-2</v>
      </c>
      <c r="O29" s="3"/>
      <c r="P29" s="3"/>
      <c r="Q29" s="3"/>
      <c r="R29" s="3"/>
      <c r="S29" s="3"/>
      <c r="T29" s="3"/>
      <c r="U29" s="3"/>
      <c r="V29" s="3"/>
      <c r="W29" s="3"/>
      <c r="X29" s="3"/>
      <c r="Y29" s="3"/>
      <c r="Z29" s="3"/>
      <c r="AA29" s="3"/>
      <c r="AB29" s="3"/>
      <c r="AC29" s="3"/>
      <c r="AD29" s="3"/>
      <c r="AE29" s="3"/>
      <c r="AF29" s="3"/>
      <c r="AG29" s="3"/>
      <c r="AH29" s="3"/>
      <c r="AJ29" s="22"/>
      <c r="AK29" s="22"/>
      <c r="AL29" s="22"/>
      <c r="AM29" s="22"/>
      <c r="AN29" s="22"/>
      <c r="AO29" s="22"/>
      <c r="AP29" s="22"/>
      <c r="AQ29" s="22"/>
    </row>
    <row r="30" spans="1:43" s="9" customFormat="1" ht="14.65" customHeight="1">
      <c r="A30" s="8"/>
      <c r="B30" s="68" t="s">
        <v>200</v>
      </c>
      <c r="C30" s="1"/>
      <c r="D30" s="1"/>
      <c r="E30" s="102">
        <f t="shared" ref="E30:N30" si="19">IFERROR(E21/E$11,0)</f>
        <v>5.646532368586904E-2</v>
      </c>
      <c r="F30" s="102">
        <f t="shared" si="19"/>
        <v>7.6054842070834586E-2</v>
      </c>
      <c r="G30" s="102">
        <f t="shared" si="19"/>
        <v>3.4464195897423111E-2</v>
      </c>
      <c r="H30" s="102">
        <f t="shared" si="19"/>
        <v>3.4798697303418495E-2</v>
      </c>
      <c r="I30" s="102">
        <f t="shared" si="19"/>
        <v>3.7418489829598917E-2</v>
      </c>
      <c r="J30" s="102">
        <f t="shared" si="19"/>
        <v>3.8568427940051865E-2</v>
      </c>
      <c r="K30" s="102">
        <f t="shared" si="19"/>
        <v>3.8867041624140244E-2</v>
      </c>
      <c r="L30" s="102">
        <f t="shared" si="19"/>
        <v>3.8867041624140237E-2</v>
      </c>
      <c r="M30" s="102">
        <f t="shared" si="19"/>
        <v>3.8867041624140244E-2</v>
      </c>
      <c r="N30" s="102">
        <f t="shared" si="19"/>
        <v>0</v>
      </c>
      <c r="O30" s="3"/>
      <c r="P30" s="3"/>
      <c r="Q30" s="3"/>
      <c r="R30" s="3"/>
      <c r="S30" s="3"/>
      <c r="T30" s="3"/>
      <c r="U30" s="3"/>
      <c r="V30" s="3"/>
      <c r="W30" s="3"/>
      <c r="X30" s="3"/>
      <c r="Y30" s="3"/>
      <c r="Z30" s="3"/>
      <c r="AA30" s="3"/>
      <c r="AB30" s="3"/>
      <c r="AC30" s="3"/>
      <c r="AD30" s="3"/>
      <c r="AE30" s="3"/>
      <c r="AF30" s="3"/>
      <c r="AG30" s="3"/>
      <c r="AH30" s="3"/>
      <c r="AJ30" s="22"/>
      <c r="AK30" s="22"/>
      <c r="AL30" s="22"/>
      <c r="AM30" s="22"/>
      <c r="AN30" s="22"/>
      <c r="AO30" s="22"/>
      <c r="AP30" s="22"/>
      <c r="AQ30" s="22"/>
    </row>
    <row r="31" spans="1:43" s="9" customFormat="1" ht="14.65" customHeight="1">
      <c r="A31" s="8"/>
      <c r="B31" s="66" t="s">
        <v>201</v>
      </c>
      <c r="C31" s="65"/>
      <c r="D31" s="65"/>
      <c r="E31" s="69">
        <f t="shared" ref="E31:N31" si="20">IFERROR(E23/E11,0)</f>
        <v>5.6827739762741157E-3</v>
      </c>
      <c r="F31" s="69">
        <f t="shared" si="20"/>
        <v>-1.1465531224061873E-2</v>
      </c>
      <c r="G31" s="69">
        <f t="shared" si="20"/>
        <v>5.8897515282561458E-2</v>
      </c>
      <c r="H31" s="69">
        <f t="shared" si="20"/>
        <v>3.2821133651792921E-2</v>
      </c>
      <c r="I31" s="69">
        <f t="shared" si="20"/>
        <v>7.5370360727444402E-3</v>
      </c>
      <c r="J31" s="69">
        <f t="shared" si="20"/>
        <v>-9.1990428001226619E-3</v>
      </c>
      <c r="K31" s="69">
        <f t="shared" si="20"/>
        <v>-1.4076384566440685E-2</v>
      </c>
      <c r="L31" s="69">
        <f t="shared" si="20"/>
        <v>0.1243817833951681</v>
      </c>
      <c r="M31" s="69">
        <f t="shared" si="20"/>
        <v>0.21621449445305863</v>
      </c>
      <c r="N31" s="69">
        <f t="shared" si="20"/>
        <v>0.32682617490810739</v>
      </c>
      <c r="O31" s="3"/>
      <c r="P31" s="3"/>
      <c r="Q31" s="3"/>
      <c r="R31" s="3"/>
      <c r="S31" s="3"/>
      <c r="T31" s="3"/>
      <c r="U31" s="3"/>
      <c r="V31" s="3"/>
      <c r="W31" s="3"/>
      <c r="X31" s="3"/>
      <c r="Y31" s="3"/>
      <c r="Z31" s="3"/>
      <c r="AA31" s="3"/>
      <c r="AB31" s="3"/>
      <c r="AC31" s="3"/>
      <c r="AD31" s="3"/>
      <c r="AE31" s="3"/>
      <c r="AF31" s="3"/>
      <c r="AG31" s="3"/>
      <c r="AH31" s="3"/>
      <c r="AJ31" s="22"/>
      <c r="AK31" s="22"/>
      <c r="AL31" s="22"/>
      <c r="AM31" s="22"/>
      <c r="AN31" s="22"/>
      <c r="AO31" s="22"/>
      <c r="AP31" s="22"/>
      <c r="AQ31" s="22"/>
    </row>
    <row r="32" spans="1:43" s="9" customFormat="1" ht="14.65" customHeight="1">
      <c r="A32" s="8"/>
      <c r="B32" s="8"/>
      <c r="C32" s="3"/>
      <c r="D32" s="2"/>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J32" s="22"/>
      <c r="AK32" s="22"/>
      <c r="AL32" s="22"/>
      <c r="AM32" s="22"/>
      <c r="AN32" s="22"/>
      <c r="AO32" s="22"/>
      <c r="AP32" s="22"/>
      <c r="AQ32" s="22"/>
    </row>
    <row r="33" spans="1:43" s="9" customFormat="1" ht="14.65" customHeight="1">
      <c r="A33" s="8"/>
      <c r="B33" s="72" t="s">
        <v>700</v>
      </c>
      <c r="C33" s="26">
        <f>SUM(E26:N26)</f>
        <v>9.2623800468509181</v>
      </c>
      <c r="D33" s="2"/>
      <c r="E33" s="173"/>
      <c r="F33" s="173"/>
      <c r="G33" s="173"/>
      <c r="H33" s="173"/>
      <c r="I33" s="173"/>
      <c r="J33" s="3"/>
      <c r="K33" s="3"/>
      <c r="L33" s="3"/>
      <c r="M33" s="3"/>
      <c r="N33" s="3"/>
      <c r="O33" s="3"/>
      <c r="P33" s="3"/>
      <c r="Q33" s="3"/>
      <c r="R33" s="3"/>
      <c r="S33" s="3"/>
      <c r="T33" s="3"/>
      <c r="U33" s="3"/>
      <c r="V33" s="3"/>
      <c r="W33" s="3"/>
      <c r="X33" s="3"/>
      <c r="Y33" s="3"/>
      <c r="Z33" s="3"/>
      <c r="AA33" s="3"/>
      <c r="AB33" s="3"/>
      <c r="AC33" s="3"/>
      <c r="AD33" s="3"/>
      <c r="AE33" s="3"/>
      <c r="AF33" s="3"/>
      <c r="AG33" s="3"/>
      <c r="AH33" s="3"/>
      <c r="AJ33" s="22"/>
      <c r="AK33" s="22"/>
      <c r="AL33" s="22"/>
      <c r="AM33" s="22"/>
      <c r="AN33" s="22"/>
      <c r="AO33" s="22"/>
      <c r="AP33" s="22"/>
      <c r="AQ33" s="22"/>
    </row>
    <row r="34" spans="1:43" s="9" customFormat="1" ht="14.65" customHeight="1">
      <c r="A34" s="8"/>
      <c r="B34" s="72" t="s">
        <v>699</v>
      </c>
      <c r="C34" s="201">
        <f>AVERAGE(E37:N37)</f>
        <v>233.72988649578525</v>
      </c>
      <c r="D34" s="2"/>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J34" s="22"/>
      <c r="AK34" s="22"/>
      <c r="AL34" s="22"/>
      <c r="AM34" s="22"/>
      <c r="AN34" s="22"/>
      <c r="AO34" s="22"/>
      <c r="AP34" s="22"/>
      <c r="AQ34" s="22"/>
    </row>
    <row r="35" spans="1:43" s="9" customFormat="1" ht="14.65" customHeight="1">
      <c r="A35" s="8"/>
      <c r="B35" s="8"/>
      <c r="C35" s="3"/>
      <c r="D35" s="2"/>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J35" s="22"/>
      <c r="AK35" s="22"/>
      <c r="AL35" s="22"/>
      <c r="AM35" s="22"/>
      <c r="AN35" s="22"/>
      <c r="AO35" s="22"/>
      <c r="AP35" s="22"/>
      <c r="AQ35" s="22"/>
    </row>
    <row r="36" spans="1:43" s="9" customFormat="1" ht="14.65" customHeight="1">
      <c r="A36" s="8"/>
      <c r="B36" s="5" t="s">
        <v>202</v>
      </c>
      <c r="C36" s="6"/>
      <c r="D36" s="6"/>
      <c r="E36" s="61">
        <f t="shared" ref="E36:N36" si="21">E7</f>
        <v>2025</v>
      </c>
      <c r="F36" s="61">
        <f t="shared" si="21"/>
        <v>2026</v>
      </c>
      <c r="G36" s="61">
        <f t="shared" si="21"/>
        <v>2027</v>
      </c>
      <c r="H36" s="61">
        <f t="shared" si="21"/>
        <v>2028</v>
      </c>
      <c r="I36" s="61">
        <f t="shared" si="21"/>
        <v>2029</v>
      </c>
      <c r="J36" s="61">
        <f t="shared" si="21"/>
        <v>2030</v>
      </c>
      <c r="K36" s="61">
        <f t="shared" si="21"/>
        <v>2031</v>
      </c>
      <c r="L36" s="61">
        <f t="shared" si="21"/>
        <v>2032</v>
      </c>
      <c r="M36" s="61">
        <f t="shared" si="21"/>
        <v>2033</v>
      </c>
      <c r="N36" s="61">
        <f t="shared" si="21"/>
        <v>2034</v>
      </c>
      <c r="O36" s="3"/>
      <c r="P36" s="3"/>
      <c r="Q36" s="3"/>
      <c r="R36" s="3"/>
      <c r="S36" s="3"/>
      <c r="T36" s="3"/>
      <c r="U36" s="3"/>
      <c r="V36" s="3"/>
      <c r="W36" s="3"/>
      <c r="X36" s="3"/>
      <c r="Y36" s="3"/>
      <c r="Z36" s="3"/>
      <c r="AA36" s="3"/>
      <c r="AB36" s="3"/>
      <c r="AC36" s="3"/>
      <c r="AD36" s="3"/>
      <c r="AE36" s="3"/>
      <c r="AF36" s="3"/>
      <c r="AG36" s="3"/>
      <c r="AH36" s="3"/>
      <c r="AJ36" s="22"/>
      <c r="AK36" s="22"/>
      <c r="AL36" s="22"/>
      <c r="AM36" s="22"/>
      <c r="AN36" s="22"/>
      <c r="AO36" s="22"/>
      <c r="AP36" s="22"/>
      <c r="AQ36" s="22"/>
    </row>
    <row r="37" spans="1:43" s="9" customFormat="1" ht="14.65" customHeight="1">
      <c r="A37" s="8"/>
      <c r="B37" s="62" t="s">
        <v>1100</v>
      </c>
      <c r="C37" s="63"/>
      <c r="D37" s="63"/>
      <c r="E37" s="64">
        <f t="shared" ref="E37:N37" si="22">SUMPRODUCT(E38:E41,E18:E21)/SUM(E18:E21)</f>
        <v>236.94247053572457</v>
      </c>
      <c r="F37" s="64">
        <f t="shared" si="22"/>
        <v>245.59961125427375</v>
      </c>
      <c r="G37" s="64">
        <f t="shared" si="22"/>
        <v>247.0501154850588</v>
      </c>
      <c r="H37" s="64">
        <f t="shared" si="22"/>
        <v>226.3498436645072</v>
      </c>
      <c r="I37" s="64">
        <f t="shared" si="22"/>
        <v>230.53766968932931</v>
      </c>
      <c r="J37" s="64">
        <f t="shared" si="22"/>
        <v>227.91122387160922</v>
      </c>
      <c r="K37" s="64">
        <f t="shared" si="22"/>
        <v>224.9792234897499</v>
      </c>
      <c r="L37" s="64">
        <f t="shared" si="22"/>
        <v>224.11425473276347</v>
      </c>
      <c r="M37" s="64">
        <f t="shared" si="22"/>
        <v>235.18062828423953</v>
      </c>
      <c r="N37" s="64">
        <f t="shared" si="22"/>
        <v>238.63382395059668</v>
      </c>
      <c r="O37" s="3"/>
      <c r="P37" s="3"/>
      <c r="Q37" s="3"/>
      <c r="R37" s="3"/>
      <c r="S37" s="3"/>
      <c r="T37" s="3"/>
      <c r="U37" s="3"/>
      <c r="V37" s="3"/>
      <c r="W37" s="3"/>
      <c r="X37" s="3"/>
      <c r="Y37" s="3"/>
      <c r="Z37" s="3"/>
      <c r="AA37" s="3"/>
      <c r="AB37" s="3"/>
      <c r="AC37" s="3"/>
      <c r="AD37" s="3"/>
      <c r="AE37" s="3"/>
      <c r="AF37" s="3"/>
      <c r="AG37" s="3"/>
      <c r="AH37" s="3"/>
      <c r="AJ37" s="22"/>
      <c r="AK37" s="22"/>
      <c r="AL37" s="22"/>
      <c r="AM37" s="22"/>
      <c r="AN37" s="22"/>
      <c r="AO37" s="22"/>
      <c r="AP37" s="22"/>
      <c r="AQ37" s="22"/>
    </row>
    <row r="38" spans="1:43" s="9" customFormat="1" ht="14.65" customHeight="1">
      <c r="A38" s="8"/>
      <c r="B38" s="16" t="s">
        <v>197</v>
      </c>
      <c r="C38" s="16"/>
      <c r="D38" s="16"/>
      <c r="E38" s="26">
        <f t="shared" ref="E38:N38" si="23">E75</f>
        <v>252.57315023846095</v>
      </c>
      <c r="F38" s="26">
        <f t="shared" si="23"/>
        <v>252.57315023846095</v>
      </c>
      <c r="G38" s="26">
        <f t="shared" si="23"/>
        <v>252.57315023846095</v>
      </c>
      <c r="H38" s="26">
        <f t="shared" si="23"/>
        <v>252.53517707843719</v>
      </c>
      <c r="I38" s="26">
        <f t="shared" si="23"/>
        <v>252.57315023846095</v>
      </c>
      <c r="J38" s="26">
        <f t="shared" si="23"/>
        <v>249.32631513829671</v>
      </c>
      <c r="K38" s="26">
        <f t="shared" si="23"/>
        <v>244.71762212742073</v>
      </c>
      <c r="L38" s="26">
        <f t="shared" si="23"/>
        <v>244.69195826551572</v>
      </c>
      <c r="M38" s="26">
        <f t="shared" si="23"/>
        <v>244.71762212742078</v>
      </c>
      <c r="N38" s="26">
        <f t="shared" si="23"/>
        <v>246.22534995533243</v>
      </c>
      <c r="O38" s="3"/>
      <c r="P38" s="3"/>
      <c r="Q38" s="3"/>
      <c r="R38" s="3"/>
      <c r="S38" s="3"/>
      <c r="T38" s="3"/>
      <c r="U38" s="3"/>
      <c r="V38" s="3"/>
      <c r="W38" s="3"/>
      <c r="X38" s="3"/>
      <c r="Y38" s="3"/>
      <c r="Z38" s="3"/>
      <c r="AA38" s="3"/>
      <c r="AB38" s="3"/>
      <c r="AC38" s="3"/>
      <c r="AD38" s="3"/>
      <c r="AE38" s="3"/>
      <c r="AF38" s="3"/>
      <c r="AG38" s="3"/>
      <c r="AH38" s="3"/>
      <c r="AJ38" s="22"/>
      <c r="AK38" s="22"/>
      <c r="AL38" s="22"/>
      <c r="AM38" s="22"/>
      <c r="AN38" s="22"/>
      <c r="AO38" s="22"/>
      <c r="AP38" s="22"/>
      <c r="AQ38" s="22"/>
    </row>
    <row r="39" spans="1:43" s="9" customFormat="1" ht="14.65" customHeight="1">
      <c r="A39" s="8"/>
      <c r="B39" s="16" t="s">
        <v>1184</v>
      </c>
      <c r="C39" s="16"/>
      <c r="D39" s="16"/>
      <c r="E39" s="26">
        <f t="shared" ref="E39:N39" si="24">E76</f>
        <v>224.28259285600001</v>
      </c>
      <c r="F39" s="26">
        <f t="shared" si="24"/>
        <v>233.48665970352306</v>
      </c>
      <c r="G39" s="26">
        <f t="shared" si="24"/>
        <v>233.27040802598779</v>
      </c>
      <c r="H39" s="26">
        <f t="shared" si="24"/>
        <v>198.21142044110078</v>
      </c>
      <c r="I39" s="26">
        <f t="shared" si="24"/>
        <v>203.73979775339095</v>
      </c>
      <c r="J39" s="26">
        <f t="shared" si="24"/>
        <v>202.54888251332071</v>
      </c>
      <c r="K39" s="26">
        <f t="shared" si="24"/>
        <v>200.78225100856952</v>
      </c>
      <c r="L39" s="26">
        <f t="shared" si="24"/>
        <v>189.9672987229232</v>
      </c>
      <c r="M39" s="26">
        <f t="shared" si="24"/>
        <v>201.02983060886302</v>
      </c>
      <c r="N39" s="26">
        <f t="shared" si="24"/>
        <v>206.70928891883889</v>
      </c>
      <c r="O39" s="3"/>
      <c r="P39" s="3"/>
      <c r="Q39" s="3"/>
      <c r="R39" s="3"/>
      <c r="S39" s="3"/>
      <c r="T39" s="3"/>
      <c r="U39" s="3"/>
      <c r="V39" s="3"/>
      <c r="W39" s="3"/>
      <c r="X39" s="3"/>
      <c r="Y39" s="3"/>
      <c r="Z39" s="3"/>
      <c r="AA39" s="3"/>
      <c r="AB39" s="3"/>
      <c r="AC39" s="3"/>
      <c r="AD39" s="3"/>
      <c r="AE39" s="3"/>
      <c r="AF39" s="3"/>
      <c r="AG39" s="3"/>
      <c r="AH39" s="3"/>
      <c r="AJ39" s="22"/>
      <c r="AK39" s="22"/>
      <c r="AL39" s="22"/>
      <c r="AM39" s="22"/>
      <c r="AN39" s="22"/>
      <c r="AO39" s="22"/>
      <c r="AP39" s="22"/>
      <c r="AQ39" s="22"/>
    </row>
    <row r="40" spans="1:43" s="9" customFormat="1" ht="14.65" customHeight="1">
      <c r="A40" s="8"/>
      <c r="B40" s="16" t="s">
        <v>1099</v>
      </c>
      <c r="C40" s="16"/>
      <c r="D40" s="16"/>
      <c r="E40" s="26">
        <f t="shared" ref="E40:N40" si="25">E105</f>
        <v>500</v>
      </c>
      <c r="F40" s="26">
        <f t="shared" si="25"/>
        <v>500</v>
      </c>
      <c r="G40" s="26">
        <f t="shared" si="25"/>
        <v>500</v>
      </c>
      <c r="H40" s="26">
        <f t="shared" si="25"/>
        <v>500</v>
      </c>
      <c r="I40" s="26">
        <f t="shared" si="25"/>
        <v>500</v>
      </c>
      <c r="J40" s="26">
        <f t="shared" si="25"/>
        <v>500</v>
      </c>
      <c r="K40" s="26">
        <f t="shared" si="25"/>
        <v>500</v>
      </c>
      <c r="L40" s="26">
        <f t="shared" si="25"/>
        <v>500</v>
      </c>
      <c r="M40" s="26">
        <f t="shared" si="25"/>
        <v>500</v>
      </c>
      <c r="N40" s="26">
        <f t="shared" si="25"/>
        <v>500</v>
      </c>
      <c r="O40" s="3"/>
      <c r="P40" s="3"/>
      <c r="Q40" s="3"/>
      <c r="R40" s="3"/>
      <c r="S40" s="3"/>
      <c r="T40" s="3"/>
      <c r="U40" s="3"/>
      <c r="V40" s="3"/>
      <c r="W40" s="3"/>
      <c r="X40" s="3"/>
      <c r="Y40" s="3"/>
      <c r="Z40" s="3"/>
      <c r="AA40" s="3"/>
      <c r="AB40" s="3"/>
      <c r="AC40" s="3"/>
      <c r="AD40" s="3"/>
      <c r="AE40" s="3"/>
      <c r="AF40" s="3"/>
      <c r="AG40" s="3"/>
      <c r="AH40" s="3"/>
      <c r="AJ40" s="22"/>
      <c r="AK40" s="22"/>
      <c r="AL40" s="22"/>
      <c r="AM40" s="22"/>
      <c r="AN40" s="22"/>
      <c r="AO40" s="22"/>
      <c r="AP40" s="22"/>
      <c r="AQ40" s="22"/>
    </row>
    <row r="41" spans="1:43" s="9" customFormat="1" ht="14.65" customHeight="1">
      <c r="A41" s="8"/>
      <c r="B41" s="66" t="s">
        <v>1098</v>
      </c>
      <c r="C41" s="66"/>
      <c r="D41" s="66"/>
      <c r="E41" s="35">
        <f t="shared" ref="E41:N41" si="26">E133</f>
        <v>193.07339033561166</v>
      </c>
      <c r="F41" s="35">
        <f t="shared" si="26"/>
        <v>231.57800583561558</v>
      </c>
      <c r="G41" s="35">
        <f t="shared" si="26"/>
        <v>248.72721887397512</v>
      </c>
      <c r="H41" s="35">
        <f t="shared" si="26"/>
        <v>239.58410520053144</v>
      </c>
      <c r="I41" s="35">
        <f t="shared" si="26"/>
        <v>232.86171417580368</v>
      </c>
      <c r="J41" s="35">
        <f t="shared" si="26"/>
        <v>207.63469904197572</v>
      </c>
      <c r="K41" s="35">
        <f t="shared" si="26"/>
        <v>205.04140542146317</v>
      </c>
      <c r="L41" s="35">
        <f t="shared" si="26"/>
        <v>217.07863141672027</v>
      </c>
      <c r="M41" s="35">
        <f t="shared" si="26"/>
        <v>265.30160553979687</v>
      </c>
      <c r="N41" s="35">
        <f t="shared" si="26"/>
        <v>265.30160553979687</v>
      </c>
      <c r="O41" s="3"/>
      <c r="P41" s="3"/>
      <c r="Q41" s="3"/>
      <c r="R41" s="3"/>
      <c r="S41" s="3"/>
      <c r="T41" s="3"/>
      <c r="U41" s="3"/>
      <c r="V41" s="3"/>
      <c r="W41" s="3"/>
      <c r="X41" s="3"/>
      <c r="Y41" s="3"/>
      <c r="Z41" s="3"/>
      <c r="AA41" s="3"/>
      <c r="AB41" s="3"/>
      <c r="AC41" s="3"/>
      <c r="AD41" s="3"/>
      <c r="AE41" s="3"/>
      <c r="AF41" s="3"/>
      <c r="AG41" s="3"/>
      <c r="AH41" s="3"/>
      <c r="AJ41" s="22"/>
      <c r="AK41" s="22"/>
      <c r="AL41" s="22"/>
      <c r="AM41" s="22"/>
      <c r="AN41" s="22"/>
      <c r="AO41" s="22"/>
      <c r="AP41" s="22"/>
      <c r="AQ41" s="22"/>
    </row>
    <row r="42" spans="1:43" s="9" customFormat="1" ht="14.65" customHeight="1">
      <c r="A42" s="8"/>
      <c r="B42" s="8"/>
      <c r="C42" s="3"/>
      <c r="D42" s="2"/>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J42" s="22"/>
      <c r="AK42" s="22"/>
      <c r="AL42" s="22"/>
      <c r="AM42" s="22"/>
      <c r="AN42" s="22"/>
      <c r="AO42" s="22"/>
      <c r="AP42" s="22"/>
      <c r="AQ42" s="22"/>
    </row>
    <row r="43" spans="1:43" s="9" customFormat="1" ht="14.65" customHeight="1">
      <c r="A43" s="8"/>
      <c r="B43" s="1" t="s">
        <v>38</v>
      </c>
      <c r="C43" s="3"/>
      <c r="D43" s="2"/>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J43" s="22"/>
      <c r="AK43" s="22"/>
      <c r="AL43" s="22"/>
      <c r="AM43" s="22"/>
      <c r="AN43" s="22"/>
      <c r="AO43" s="22"/>
      <c r="AP43" s="22"/>
      <c r="AQ43" s="22"/>
    </row>
    <row r="44" spans="1:43" s="9" customFormat="1" ht="14.65" customHeight="1">
      <c r="A44" s="8"/>
      <c r="B44" s="1" t="s">
        <v>1102</v>
      </c>
      <c r="C44" s="3"/>
      <c r="D44" s="2"/>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J44" s="22"/>
      <c r="AK44" s="22"/>
      <c r="AL44" s="22"/>
      <c r="AM44" s="22"/>
      <c r="AN44" s="22"/>
      <c r="AO44" s="22"/>
      <c r="AP44" s="22"/>
      <c r="AQ44" s="22"/>
    </row>
    <row r="45" spans="1:43" s="9" customFormat="1" ht="14.65" customHeight="1">
      <c r="A45" s="8"/>
      <c r="B45" s="1" t="s">
        <v>1103</v>
      </c>
      <c r="C45" s="3"/>
      <c r="D45" s="2"/>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J45" s="22"/>
      <c r="AK45" s="22"/>
      <c r="AL45" s="22"/>
      <c r="AM45" s="22"/>
      <c r="AN45" s="22"/>
      <c r="AO45" s="22"/>
      <c r="AP45" s="22"/>
      <c r="AQ45" s="22"/>
    </row>
    <row r="46" spans="1:43" s="9" customFormat="1" ht="14.65" customHeight="1">
      <c r="A46" s="8"/>
      <c r="B46" s="1" t="s">
        <v>1104</v>
      </c>
      <c r="C46" s="3"/>
      <c r="D46" s="2"/>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J46" s="22"/>
      <c r="AK46" s="22"/>
      <c r="AL46" s="22"/>
      <c r="AM46" s="22"/>
      <c r="AN46" s="22"/>
      <c r="AO46" s="22"/>
      <c r="AP46" s="22"/>
      <c r="AQ46" s="22"/>
    </row>
    <row r="47" spans="1:43" s="9" customFormat="1" ht="14.65" customHeight="1">
      <c r="A47" s="8"/>
      <c r="B47" s="1" t="s">
        <v>1105</v>
      </c>
      <c r="C47" s="3"/>
      <c r="D47" s="2"/>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J47" s="22"/>
      <c r="AK47" s="22"/>
      <c r="AL47" s="22"/>
      <c r="AM47" s="22"/>
      <c r="AN47" s="22"/>
      <c r="AO47" s="22"/>
      <c r="AP47" s="22"/>
      <c r="AQ47" s="22"/>
    </row>
    <row r="48" spans="1:43" s="9" customFormat="1" ht="14.65" customHeight="1">
      <c r="A48" s="8"/>
      <c r="B48" s="1" t="s">
        <v>1106</v>
      </c>
      <c r="C48" s="3"/>
      <c r="D48" s="2"/>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J48" s="22"/>
      <c r="AK48" s="22"/>
      <c r="AL48" s="22"/>
      <c r="AM48" s="22"/>
      <c r="AN48" s="22"/>
      <c r="AO48" s="22"/>
      <c r="AP48" s="22"/>
      <c r="AQ48" s="22"/>
    </row>
    <row r="49" spans="1:43" s="9" customFormat="1" ht="14.65" customHeight="1">
      <c r="A49" s="8"/>
      <c r="B49" s="1"/>
      <c r="C49" s="3"/>
      <c r="D49" s="2"/>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J49" s="22"/>
      <c r="AK49" s="22"/>
      <c r="AL49" s="22"/>
      <c r="AM49" s="22"/>
      <c r="AN49" s="22"/>
      <c r="AO49" s="22"/>
      <c r="AP49" s="22"/>
      <c r="AQ49" s="22"/>
    </row>
    <row r="50" spans="1:43" s="9" customFormat="1" ht="14.65" customHeight="1">
      <c r="A50" s="8"/>
      <c r="B50" s="8"/>
      <c r="C50" s="3"/>
      <c r="D50" s="2"/>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J50" s="22"/>
      <c r="AK50" s="22"/>
      <c r="AL50" s="22"/>
      <c r="AM50" s="22"/>
      <c r="AN50" s="22"/>
      <c r="AO50" s="22"/>
      <c r="AP50" s="22"/>
      <c r="AQ50" s="22"/>
    </row>
    <row r="51" spans="1:43" s="9" customFormat="1" ht="14.65" customHeight="1">
      <c r="A51" s="8"/>
      <c r="B51" s="97" t="s">
        <v>704</v>
      </c>
      <c r="C51" s="203">
        <f>Summary!$B$7</f>
        <v>45838</v>
      </c>
      <c r="D51" s="106"/>
      <c r="E51" s="105"/>
      <c r="F51" s="105"/>
      <c r="G51" s="105"/>
      <c r="H51" s="105"/>
      <c r="I51" s="105"/>
      <c r="J51" s="105"/>
      <c r="K51" s="105"/>
      <c r="L51" s="105"/>
      <c r="M51" s="105"/>
      <c r="N51" s="105"/>
      <c r="O51" s="3"/>
      <c r="P51" s="3"/>
      <c r="Q51" s="3"/>
      <c r="R51" s="3"/>
      <c r="S51" s="3"/>
      <c r="T51" s="3"/>
      <c r="U51" s="3"/>
      <c r="V51" s="3"/>
      <c r="W51" s="3"/>
      <c r="X51" s="3"/>
      <c r="Y51" s="3"/>
      <c r="Z51" s="3"/>
      <c r="AA51" s="3"/>
      <c r="AB51" s="3"/>
      <c r="AC51" s="3"/>
      <c r="AD51" s="3"/>
      <c r="AE51" s="3"/>
      <c r="AF51" s="3"/>
      <c r="AG51" s="3"/>
      <c r="AH51" s="3"/>
      <c r="AJ51" s="22"/>
      <c r="AK51" s="22"/>
      <c r="AL51" s="22"/>
      <c r="AM51" s="22"/>
      <c r="AN51" s="22"/>
      <c r="AO51" s="22"/>
      <c r="AP51" s="22"/>
      <c r="AQ51" s="22"/>
    </row>
    <row r="52" spans="1:43" s="9" customFormat="1" ht="14.65" customHeight="1">
      <c r="A52" s="8"/>
      <c r="B52" s="8"/>
      <c r="C52" s="3"/>
      <c r="D52" s="2"/>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J52" s="22"/>
      <c r="AK52" s="22"/>
      <c r="AL52" s="22"/>
      <c r="AM52" s="22"/>
      <c r="AN52" s="22"/>
      <c r="AO52" s="22"/>
      <c r="AP52" s="22"/>
      <c r="AQ52" s="22"/>
    </row>
    <row r="53" spans="1:43" ht="14.65" customHeight="1">
      <c r="B53" s="5" t="s">
        <v>1101</v>
      </c>
      <c r="C53" s="6"/>
      <c r="D53" s="6"/>
      <c r="E53" s="61">
        <f t="shared" ref="E53:N53" si="27">E7</f>
        <v>2025</v>
      </c>
      <c r="F53" s="61">
        <f t="shared" si="27"/>
        <v>2026</v>
      </c>
      <c r="G53" s="61">
        <f t="shared" si="27"/>
        <v>2027</v>
      </c>
      <c r="H53" s="61">
        <f t="shared" si="27"/>
        <v>2028</v>
      </c>
      <c r="I53" s="61">
        <f t="shared" si="27"/>
        <v>2029</v>
      </c>
      <c r="J53" s="61">
        <f t="shared" si="27"/>
        <v>2030</v>
      </c>
      <c r="K53" s="61">
        <f t="shared" si="27"/>
        <v>2031</v>
      </c>
      <c r="L53" s="61">
        <f t="shared" si="27"/>
        <v>2032</v>
      </c>
      <c r="M53" s="61">
        <f t="shared" si="27"/>
        <v>2033</v>
      </c>
      <c r="N53" s="61">
        <f t="shared" si="27"/>
        <v>2034</v>
      </c>
    </row>
    <row r="54" spans="1:43" ht="14.65" customHeight="1">
      <c r="B54" s="62" t="s">
        <v>189</v>
      </c>
      <c r="C54" s="63"/>
      <c r="D54" s="63"/>
      <c r="E54" s="64">
        <f>SUM(E55,E58)</f>
        <v>1472.7552438493153</v>
      </c>
      <c r="F54" s="64">
        <f t="shared" ref="F54:G54" si="28">SUM(F55,F58)</f>
        <v>1320.5251068630139</v>
      </c>
      <c r="G54" s="64">
        <f t="shared" si="28"/>
        <v>1325.5251068630139</v>
      </c>
      <c r="H54" s="64">
        <f t="shared" ref="H54:N54" si="29">SUM(H55,H58)</f>
        <v>1311.5237370000002</v>
      </c>
      <c r="I54" s="64">
        <f t="shared" si="29"/>
        <v>1210.5237370000002</v>
      </c>
      <c r="J54" s="64">
        <f t="shared" si="29"/>
        <v>1170.5237370000002</v>
      </c>
      <c r="K54" s="64">
        <f t="shared" si="29"/>
        <v>1160.5237370000002</v>
      </c>
      <c r="L54" s="64">
        <f t="shared" si="29"/>
        <v>1160.5237370000002</v>
      </c>
      <c r="M54" s="64">
        <f t="shared" si="29"/>
        <v>1160.5237370000002</v>
      </c>
      <c r="N54" s="64">
        <f t="shared" si="29"/>
        <v>1160.5237370000002</v>
      </c>
    </row>
    <row r="55" spans="1:43" ht="14.65" customHeight="1">
      <c r="B55" s="16" t="s">
        <v>204</v>
      </c>
      <c r="C55" s="16"/>
      <c r="D55" s="16"/>
      <c r="E55" s="26">
        <f>SUM(E56:E57)</f>
        <v>1116.5237370000002</v>
      </c>
      <c r="F55" s="26">
        <f t="shared" ref="F55:N55" si="30">SUM(F56:F57)</f>
        <v>1116.5237370000002</v>
      </c>
      <c r="G55" s="26">
        <f t="shared" si="30"/>
        <v>1116.5237370000002</v>
      </c>
      <c r="H55" s="26">
        <f t="shared" si="30"/>
        <v>1116.5237370000002</v>
      </c>
      <c r="I55" s="26">
        <f t="shared" si="30"/>
        <v>1116.5237370000002</v>
      </c>
      <c r="J55" s="26">
        <f t="shared" si="30"/>
        <v>1116.5237370000002</v>
      </c>
      <c r="K55" s="26">
        <f t="shared" si="30"/>
        <v>1116.5237370000002</v>
      </c>
      <c r="L55" s="26">
        <f t="shared" si="30"/>
        <v>1116.5237370000002</v>
      </c>
      <c r="M55" s="26">
        <f t="shared" si="30"/>
        <v>1116.5237370000002</v>
      </c>
      <c r="N55" s="26">
        <f t="shared" si="30"/>
        <v>1116.5237370000002</v>
      </c>
    </row>
    <row r="56" spans="1:43" ht="14.65" customHeight="1">
      <c r="B56" s="1" t="s">
        <v>205</v>
      </c>
      <c r="E56" s="24">
        <v>1075.8310820000002</v>
      </c>
      <c r="F56" s="24">
        <v>1075.8310820000002</v>
      </c>
      <c r="G56" s="24">
        <v>1075.8310820000002</v>
      </c>
      <c r="H56" s="24">
        <v>1075.8310820000002</v>
      </c>
      <c r="I56" s="24">
        <v>1075.8310820000002</v>
      </c>
      <c r="J56" s="24">
        <v>1075.8310820000002</v>
      </c>
      <c r="K56" s="24">
        <v>1075.8310820000002</v>
      </c>
      <c r="L56" s="24">
        <v>1075.8310820000002</v>
      </c>
      <c r="M56" s="24">
        <v>1075.8310820000002</v>
      </c>
      <c r="N56" s="24">
        <v>1075.8310820000002</v>
      </c>
    </row>
    <row r="57" spans="1:43" ht="14.65" customHeight="1">
      <c r="B57" s="1" t="s">
        <v>206</v>
      </c>
      <c r="E57" s="24">
        <v>40.692654999999995</v>
      </c>
      <c r="F57" s="24">
        <v>40.692654999999995</v>
      </c>
      <c r="G57" s="24">
        <v>40.692654999999995</v>
      </c>
      <c r="H57" s="24">
        <v>40.692654999999995</v>
      </c>
      <c r="I57" s="24">
        <v>40.692654999999995</v>
      </c>
      <c r="J57" s="24">
        <v>40.692654999999995</v>
      </c>
      <c r="K57" s="24">
        <v>40.692654999999995</v>
      </c>
      <c r="L57" s="24">
        <v>40.692654999999995</v>
      </c>
      <c r="M57" s="24">
        <v>40.692654999999995</v>
      </c>
      <c r="N57" s="24">
        <v>40.692654999999995</v>
      </c>
    </row>
    <row r="58" spans="1:43" ht="14.65" customHeight="1">
      <c r="B58" s="66" t="s">
        <v>1183</v>
      </c>
      <c r="C58" s="66"/>
      <c r="D58" s="66"/>
      <c r="E58" s="35">
        <v>356.23150684931517</v>
      </c>
      <c r="F58" s="35">
        <v>204.00136986301371</v>
      </c>
      <c r="G58" s="35">
        <v>209.00136986301371</v>
      </c>
      <c r="H58" s="35">
        <v>195</v>
      </c>
      <c r="I58" s="35">
        <v>94</v>
      </c>
      <c r="J58" s="35">
        <v>54</v>
      </c>
      <c r="K58" s="35">
        <v>44</v>
      </c>
      <c r="L58" s="35">
        <v>44</v>
      </c>
      <c r="M58" s="35">
        <v>44</v>
      </c>
      <c r="N58" s="35">
        <v>44</v>
      </c>
    </row>
    <row r="59" spans="1:43" ht="14.65" customHeight="1">
      <c r="O59" s="170"/>
      <c r="P59" s="170"/>
      <c r="Q59" s="170"/>
    </row>
    <row r="60" spans="1:43" ht="14.65" customHeight="1">
      <c r="B60" s="62" t="s">
        <v>207</v>
      </c>
      <c r="C60" s="63"/>
      <c r="D60" s="63"/>
      <c r="E60" s="64">
        <f>SUM(E61:E62)</f>
        <v>1473.481239590632</v>
      </c>
      <c r="F60" s="64">
        <f t="shared" ref="F60:N60" si="31">SUM(F61:F62)</f>
        <v>1327.1682897646037</v>
      </c>
      <c r="G60" s="64">
        <f t="shared" si="31"/>
        <v>1289.9359221687134</v>
      </c>
      <c r="H60" s="64">
        <f t="shared" si="31"/>
        <v>1314.376536185154</v>
      </c>
      <c r="I60" s="64">
        <f t="shared" si="31"/>
        <v>1250.61217951666</v>
      </c>
      <c r="J60" s="64">
        <f t="shared" si="31"/>
        <v>1232.6970523055641</v>
      </c>
      <c r="K60" s="64">
        <f t="shared" si="31"/>
        <v>1228.9045523053883</v>
      </c>
      <c r="L60" s="64">
        <f t="shared" si="31"/>
        <v>1050.0743727695278</v>
      </c>
      <c r="M60" s="64">
        <f t="shared" si="31"/>
        <v>931.46482847524749</v>
      </c>
      <c r="N60" s="64">
        <f t="shared" si="31"/>
        <v>838.8006914889462</v>
      </c>
    </row>
    <row r="61" spans="1:43" ht="14.65" customHeight="1">
      <c r="B61" s="16" t="s">
        <v>197</v>
      </c>
      <c r="C61" s="16"/>
      <c r="D61" s="16"/>
      <c r="E61" s="26">
        <v>514.72264611939499</v>
      </c>
      <c r="F61" s="26">
        <v>514.72264611939454</v>
      </c>
      <c r="G61" s="26">
        <v>514.72264611939454</v>
      </c>
      <c r="H61" s="26">
        <v>514.14491387913927</v>
      </c>
      <c r="I61" s="26">
        <v>514.72264611939454</v>
      </c>
      <c r="J61" s="26">
        <v>511.78514611925738</v>
      </c>
      <c r="K61" s="26">
        <v>507.67264611908183</v>
      </c>
      <c r="L61" s="26">
        <v>507.11417617389856</v>
      </c>
      <c r="M61" s="26">
        <v>507.67264611908178</v>
      </c>
      <c r="N61" s="26">
        <v>474.87264611908211</v>
      </c>
      <c r="P61" s="140"/>
    </row>
    <row r="62" spans="1:43" ht="14.65" customHeight="1">
      <c r="B62" s="66" t="s">
        <v>1184</v>
      </c>
      <c r="C62" s="66"/>
      <c r="D62" s="66"/>
      <c r="E62" s="35">
        <v>958.75859347123685</v>
      </c>
      <c r="F62" s="35">
        <v>812.44564364520932</v>
      </c>
      <c r="G62" s="35">
        <v>775.21327604931889</v>
      </c>
      <c r="H62" s="35">
        <v>800.23162230601474</v>
      </c>
      <c r="I62" s="35">
        <v>735.8895333972655</v>
      </c>
      <c r="J62" s="35">
        <v>720.91190618630662</v>
      </c>
      <c r="K62" s="35">
        <v>721.23190618630645</v>
      </c>
      <c r="L62" s="35">
        <v>542.96019659562933</v>
      </c>
      <c r="M62" s="35">
        <v>423.79218235616577</v>
      </c>
      <c r="N62" s="35">
        <v>363.92804536986409</v>
      </c>
      <c r="P62" s="139"/>
    </row>
    <row r="63" spans="1:43" ht="14.65" customHeight="1">
      <c r="F63" s="139"/>
      <c r="P63" s="139"/>
      <c r="R63" s="139"/>
    </row>
    <row r="64" spans="1:43" ht="14.65" customHeight="1">
      <c r="F64" s="139"/>
      <c r="P64" s="139"/>
      <c r="R64" s="139"/>
    </row>
    <row r="65" spans="2:16" ht="14.65" customHeight="1">
      <c r="B65" s="5" t="s">
        <v>208</v>
      </c>
      <c r="C65" s="6"/>
      <c r="D65" s="6"/>
      <c r="E65" s="61">
        <f t="shared" ref="E65:N65" si="32">E7</f>
        <v>2025</v>
      </c>
      <c r="F65" s="61">
        <f t="shared" si="32"/>
        <v>2026</v>
      </c>
      <c r="G65" s="61">
        <f t="shared" si="32"/>
        <v>2027</v>
      </c>
      <c r="H65" s="61">
        <f t="shared" si="32"/>
        <v>2028</v>
      </c>
      <c r="I65" s="61">
        <f t="shared" si="32"/>
        <v>2029</v>
      </c>
      <c r="J65" s="61">
        <f t="shared" si="32"/>
        <v>2030</v>
      </c>
      <c r="K65" s="61">
        <f t="shared" si="32"/>
        <v>2031</v>
      </c>
      <c r="L65" s="61">
        <f t="shared" si="32"/>
        <v>2032</v>
      </c>
      <c r="M65" s="61">
        <f t="shared" si="32"/>
        <v>2033</v>
      </c>
      <c r="N65" s="61">
        <f t="shared" si="32"/>
        <v>2034</v>
      </c>
      <c r="P65" s="140"/>
    </row>
    <row r="66" spans="2:16" ht="14.65" customHeight="1">
      <c r="B66" s="16" t="s">
        <v>196</v>
      </c>
      <c r="C66" s="60"/>
      <c r="D66" s="60"/>
      <c r="E66" s="67">
        <f t="shared" ref="E66:N66" si="33">IFERROR(E60/E54,0)</f>
        <v>1.0004929507087812</v>
      </c>
      <c r="F66" s="67">
        <f t="shared" si="33"/>
        <v>1.0050307130603304</v>
      </c>
      <c r="G66" s="67">
        <f t="shared" si="33"/>
        <v>0.97315087846315806</v>
      </c>
      <c r="H66" s="67">
        <f>IFERROR(H60/H54,0)</f>
        <v>1.0021751792244946</v>
      </c>
      <c r="I66" s="67">
        <f>IFERROR(I60/I54,0)</f>
        <v>1.0331166100187426</v>
      </c>
      <c r="J66" s="67">
        <f t="shared" si="33"/>
        <v>1.0531158090522037</v>
      </c>
      <c r="K66" s="67">
        <f t="shared" si="33"/>
        <v>1.0589223754114285</v>
      </c>
      <c r="L66" s="67">
        <f t="shared" si="33"/>
        <v>0.90482800074732783</v>
      </c>
      <c r="M66" s="67">
        <f t="shared" si="33"/>
        <v>0.80262453819610868</v>
      </c>
      <c r="N66" s="67">
        <f t="shared" si="33"/>
        <v>0.72277771211925335</v>
      </c>
    </row>
    <row r="67" spans="2:16" ht="14.65" customHeight="1">
      <c r="B67" s="68" t="s">
        <v>209</v>
      </c>
      <c r="E67" s="102">
        <f t="shared" ref="E67:N67" si="34">E61/E54</f>
        <v>0.34949639342248967</v>
      </c>
      <c r="F67" s="102">
        <f t="shared" si="34"/>
        <v>0.38978633836212995</v>
      </c>
      <c r="G67" s="102">
        <f t="shared" si="34"/>
        <v>0.38831602921315955</v>
      </c>
      <c r="H67" s="102">
        <f t="shared" si="34"/>
        <v>0.39202105106782309</v>
      </c>
      <c r="I67" s="102">
        <f t="shared" si="34"/>
        <v>0.42520657000499151</v>
      </c>
      <c r="J67" s="102">
        <f t="shared" si="34"/>
        <v>0.43722748197395783</v>
      </c>
      <c r="K67" s="102">
        <f t="shared" si="34"/>
        <v>0.43745132471950615</v>
      </c>
      <c r="L67" s="102">
        <f t="shared" si="34"/>
        <v>0.43697010238223027</v>
      </c>
      <c r="M67" s="102">
        <f t="shared" si="34"/>
        <v>0.4374513247195061</v>
      </c>
      <c r="N67" s="102">
        <f t="shared" si="34"/>
        <v>0.40918822336770699</v>
      </c>
      <c r="O67" s="139"/>
    </row>
    <row r="68" spans="2:16" ht="14.65" customHeight="1">
      <c r="B68" s="70" t="s">
        <v>210</v>
      </c>
      <c r="C68" s="71"/>
      <c r="D68" s="71"/>
      <c r="E68" s="222">
        <f t="shared" ref="E68:N68" si="35">E62/E54</f>
        <v>0.65099655728629136</v>
      </c>
      <c r="F68" s="222">
        <f t="shared" si="35"/>
        <v>0.61524437469820048</v>
      </c>
      <c r="G68" s="222">
        <f t="shared" si="35"/>
        <v>0.58483484924999851</v>
      </c>
      <c r="H68" s="222">
        <f t="shared" si="35"/>
        <v>0.61015412815667136</v>
      </c>
      <c r="I68" s="222">
        <f t="shared" si="35"/>
        <v>0.60791004001375093</v>
      </c>
      <c r="J68" s="222">
        <f t="shared" si="35"/>
        <v>0.6158883270782457</v>
      </c>
      <c r="K68" s="222">
        <f t="shared" si="35"/>
        <v>0.62147105069192243</v>
      </c>
      <c r="L68" s="222">
        <f t="shared" si="35"/>
        <v>0.46785789836509756</v>
      </c>
      <c r="M68" s="222">
        <f t="shared" si="35"/>
        <v>0.36517321347660264</v>
      </c>
      <c r="N68" s="222">
        <f t="shared" si="35"/>
        <v>0.31358948875154635</v>
      </c>
    </row>
    <row r="70" spans="2:16" ht="14.65" customHeight="1">
      <c r="B70" s="72" t="s">
        <v>694</v>
      </c>
      <c r="C70" s="26">
        <f>SUM(E66:N66)</f>
        <v>9.5562347670018291</v>
      </c>
    </row>
    <row r="71" spans="2:16" ht="14.65" customHeight="1">
      <c r="B71" s="72" t="s">
        <v>695</v>
      </c>
      <c r="C71" s="26">
        <f>AVERAGE(E74:N74)</f>
        <v>227.05458460215695</v>
      </c>
    </row>
    <row r="73" spans="2:16" ht="14.65" customHeight="1">
      <c r="B73" s="5" t="s">
        <v>211</v>
      </c>
      <c r="C73" s="6"/>
      <c r="D73" s="6"/>
      <c r="E73" s="61">
        <f t="shared" ref="E73:N73" si="36">E7</f>
        <v>2025</v>
      </c>
      <c r="F73" s="61">
        <f t="shared" si="36"/>
        <v>2026</v>
      </c>
      <c r="G73" s="61">
        <f t="shared" si="36"/>
        <v>2027</v>
      </c>
      <c r="H73" s="61">
        <f t="shared" si="36"/>
        <v>2028</v>
      </c>
      <c r="I73" s="61">
        <f t="shared" si="36"/>
        <v>2029</v>
      </c>
      <c r="J73" s="61">
        <f t="shared" si="36"/>
        <v>2030</v>
      </c>
      <c r="K73" s="61">
        <f t="shared" si="36"/>
        <v>2031</v>
      </c>
      <c r="L73" s="61">
        <f t="shared" si="36"/>
        <v>2032</v>
      </c>
      <c r="M73" s="61">
        <f t="shared" si="36"/>
        <v>2033</v>
      </c>
      <c r="N73" s="61">
        <f t="shared" si="36"/>
        <v>2034</v>
      </c>
    </row>
    <row r="74" spans="2:16" ht="14.65" customHeight="1">
      <c r="B74" s="62" t="s">
        <v>1100</v>
      </c>
      <c r="C74" s="63"/>
      <c r="D74" s="63"/>
      <c r="E74" s="64">
        <f t="shared" ref="E74:N74" si="37">SUMPRODUCT(E75:E76,E61:E62)/SUM(E61:E62)</f>
        <v>234.16516900616429</v>
      </c>
      <c r="F74" s="64">
        <f t="shared" si="37"/>
        <v>240.88907354134804</v>
      </c>
      <c r="G74" s="64">
        <f t="shared" si="37"/>
        <v>240.97277399488067</v>
      </c>
      <c r="H74" s="64">
        <f t="shared" si="37"/>
        <v>219.46125441863012</v>
      </c>
      <c r="I74" s="64">
        <f t="shared" si="37"/>
        <v>223.83846048967649</v>
      </c>
      <c r="J74" s="64">
        <f t="shared" si="37"/>
        <v>221.96970869788981</v>
      </c>
      <c r="K74" s="64">
        <f t="shared" si="37"/>
        <v>218.93238811424459</v>
      </c>
      <c r="L74" s="64">
        <f t="shared" si="37"/>
        <v>216.39557024348707</v>
      </c>
      <c r="M74" s="64">
        <f t="shared" si="37"/>
        <v>224.84081739580469</v>
      </c>
      <c r="N74" s="64">
        <f t="shared" si="37"/>
        <v>229.08063011944418</v>
      </c>
    </row>
    <row r="75" spans="2:16" ht="14.65" customHeight="1">
      <c r="B75" s="16" t="s">
        <v>197</v>
      </c>
      <c r="C75" s="16"/>
      <c r="D75" s="16"/>
      <c r="E75" s="26">
        <v>252.57315023846095</v>
      </c>
      <c r="F75" s="26">
        <v>252.57315023846095</v>
      </c>
      <c r="G75" s="26">
        <v>252.57315023846095</v>
      </c>
      <c r="H75" s="26">
        <v>252.53517707843719</v>
      </c>
      <c r="I75" s="26">
        <v>252.57315023846095</v>
      </c>
      <c r="J75" s="26">
        <v>249.32631513829671</v>
      </c>
      <c r="K75" s="26">
        <v>244.71762212742073</v>
      </c>
      <c r="L75" s="26">
        <v>244.69195826551572</v>
      </c>
      <c r="M75" s="26">
        <v>244.71762212742078</v>
      </c>
      <c r="N75" s="26">
        <v>246.22534995533243</v>
      </c>
    </row>
    <row r="76" spans="2:16" ht="14.65" customHeight="1">
      <c r="B76" s="66" t="s">
        <v>1184</v>
      </c>
      <c r="C76" s="66"/>
      <c r="D76" s="66"/>
      <c r="E76" s="35">
        <v>224.28259285600001</v>
      </c>
      <c r="F76" s="35">
        <v>233.48665970352306</v>
      </c>
      <c r="G76" s="35">
        <v>233.27040802598779</v>
      </c>
      <c r="H76" s="35">
        <v>198.21142044110078</v>
      </c>
      <c r="I76" s="35">
        <v>203.73979775339095</v>
      </c>
      <c r="J76" s="35">
        <v>202.54888251332071</v>
      </c>
      <c r="K76" s="35">
        <v>200.78225100856952</v>
      </c>
      <c r="L76" s="35">
        <v>189.9672987229232</v>
      </c>
      <c r="M76" s="35">
        <v>201.02983060886302</v>
      </c>
      <c r="N76" s="35">
        <v>206.70928891883889</v>
      </c>
    </row>
    <row r="78" spans="2:16" ht="14.65" customHeight="1">
      <c r="B78" s="1" t="s">
        <v>38</v>
      </c>
    </row>
    <row r="79" spans="2:16" ht="14.65" customHeight="1">
      <c r="B79" s="1" t="s">
        <v>1107</v>
      </c>
    </row>
    <row r="80" spans="2:16" ht="14.65" customHeight="1">
      <c r="B80" s="1" t="s">
        <v>1103</v>
      </c>
    </row>
    <row r="81" spans="2:14" ht="14.65" customHeight="1">
      <c r="B81" s="1" t="s">
        <v>1104</v>
      </c>
    </row>
    <row r="84" spans="2:14" ht="14.65" customHeight="1">
      <c r="B84" s="97" t="s">
        <v>705</v>
      </c>
      <c r="C84" s="203">
        <f>Summary!$B$7</f>
        <v>45838</v>
      </c>
      <c r="D84" s="106"/>
      <c r="E84" s="105"/>
      <c r="F84" s="105"/>
      <c r="G84" s="105"/>
      <c r="H84" s="105"/>
      <c r="I84" s="105"/>
      <c r="J84" s="105"/>
      <c r="K84" s="105"/>
      <c r="L84" s="105"/>
      <c r="M84" s="105"/>
      <c r="N84" s="105"/>
    </row>
    <row r="86" spans="2:14" ht="14.65" customHeight="1">
      <c r="B86" s="5" t="s">
        <v>212</v>
      </c>
      <c r="C86" s="6"/>
      <c r="D86" s="6"/>
      <c r="E86" s="61">
        <f t="shared" ref="E86:N86" si="38">E7</f>
        <v>2025</v>
      </c>
      <c r="F86" s="61">
        <f t="shared" si="38"/>
        <v>2026</v>
      </c>
      <c r="G86" s="61">
        <f t="shared" si="38"/>
        <v>2027</v>
      </c>
      <c r="H86" s="61">
        <f t="shared" si="38"/>
        <v>2028</v>
      </c>
      <c r="I86" s="61">
        <f t="shared" si="38"/>
        <v>2029</v>
      </c>
      <c r="J86" s="61">
        <f t="shared" si="38"/>
        <v>2030</v>
      </c>
      <c r="K86" s="61">
        <f t="shared" si="38"/>
        <v>2031</v>
      </c>
      <c r="L86" s="61">
        <f t="shared" si="38"/>
        <v>2032</v>
      </c>
      <c r="M86" s="61">
        <f t="shared" si="38"/>
        <v>2033</v>
      </c>
      <c r="N86" s="61">
        <f t="shared" si="38"/>
        <v>2034</v>
      </c>
    </row>
    <row r="87" spans="2:14" ht="14.65" customHeight="1">
      <c r="B87" s="62" t="s">
        <v>189</v>
      </c>
      <c r="C87" s="63"/>
      <c r="D87" s="63"/>
      <c r="E87" s="64">
        <f>SUM(E88)</f>
        <v>30.659000000000002</v>
      </c>
      <c r="F87" s="64">
        <f t="shared" ref="F87:N87" si="39">SUM(F88)</f>
        <v>30.659000000000002</v>
      </c>
      <c r="G87" s="64">
        <f t="shared" si="39"/>
        <v>30.659000000000002</v>
      </c>
      <c r="H87" s="64">
        <f t="shared" si="39"/>
        <v>30.659000000000002</v>
      </c>
      <c r="I87" s="64">
        <f t="shared" si="39"/>
        <v>30.659000000000002</v>
      </c>
      <c r="J87" s="64">
        <f t="shared" si="39"/>
        <v>30.659000000000002</v>
      </c>
      <c r="K87" s="64">
        <f t="shared" si="39"/>
        <v>30.659000000000002</v>
      </c>
      <c r="L87" s="64">
        <f t="shared" si="39"/>
        <v>30.659000000000002</v>
      </c>
      <c r="M87" s="64">
        <f t="shared" si="39"/>
        <v>30.659000000000002</v>
      </c>
      <c r="N87" s="64">
        <f t="shared" si="39"/>
        <v>30.659000000000002</v>
      </c>
    </row>
    <row r="88" spans="2:14" ht="14.65" customHeight="1">
      <c r="B88" s="66" t="s">
        <v>190</v>
      </c>
      <c r="C88" s="66"/>
      <c r="D88" s="66"/>
      <c r="E88" s="35">
        <v>30.659000000000002</v>
      </c>
      <c r="F88" s="35">
        <v>30.659000000000002</v>
      </c>
      <c r="G88" s="35">
        <v>30.659000000000002</v>
      </c>
      <c r="H88" s="35">
        <v>30.659000000000002</v>
      </c>
      <c r="I88" s="35">
        <v>30.659000000000002</v>
      </c>
      <c r="J88" s="35">
        <v>30.659000000000002</v>
      </c>
      <c r="K88" s="35">
        <v>30.659000000000002</v>
      </c>
      <c r="L88" s="35">
        <v>30.659000000000002</v>
      </c>
      <c r="M88" s="35">
        <v>30.659000000000002</v>
      </c>
      <c r="N88" s="35">
        <v>30.659000000000002</v>
      </c>
    </row>
    <row r="90" spans="2:14" ht="14.65" customHeight="1">
      <c r="B90" s="62" t="s">
        <v>213</v>
      </c>
      <c r="C90" s="63"/>
      <c r="D90" s="63"/>
      <c r="E90" s="64">
        <f>SUM(E91)</f>
        <v>30.659000000000002</v>
      </c>
      <c r="F90" s="64">
        <f t="shared" ref="F90:N90" si="40">SUM(F91)</f>
        <v>30.659000000000002</v>
      </c>
      <c r="G90" s="64">
        <f t="shared" si="40"/>
        <v>30.659000000000002</v>
      </c>
      <c r="H90" s="64">
        <f t="shared" si="40"/>
        <v>30.659000000000002</v>
      </c>
      <c r="I90" s="64">
        <f t="shared" si="40"/>
        <v>30.659000000000002</v>
      </c>
      <c r="J90" s="64">
        <f t="shared" si="40"/>
        <v>30.659000000000002</v>
      </c>
      <c r="K90" s="64">
        <f t="shared" si="40"/>
        <v>30.659000000000002</v>
      </c>
      <c r="L90" s="64">
        <f t="shared" si="40"/>
        <v>30.659000000000002</v>
      </c>
      <c r="M90" s="64">
        <f t="shared" si="40"/>
        <v>30.659000000000002</v>
      </c>
      <c r="N90" s="64">
        <f t="shared" si="40"/>
        <v>30.659000000000002</v>
      </c>
    </row>
    <row r="91" spans="2:14" ht="14.65" customHeight="1">
      <c r="B91" s="66" t="s">
        <v>193</v>
      </c>
      <c r="C91" s="66"/>
      <c r="D91" s="66"/>
      <c r="E91" s="35">
        <v>30.659000000000002</v>
      </c>
      <c r="F91" s="35">
        <v>30.659000000000002</v>
      </c>
      <c r="G91" s="35">
        <v>30.659000000000002</v>
      </c>
      <c r="H91" s="35">
        <v>30.659000000000002</v>
      </c>
      <c r="I91" s="35">
        <v>30.659000000000002</v>
      </c>
      <c r="J91" s="35">
        <v>30.659000000000002</v>
      </c>
      <c r="K91" s="35">
        <v>30.659000000000002</v>
      </c>
      <c r="L91" s="35">
        <v>30.659000000000002</v>
      </c>
      <c r="M91" s="35">
        <v>30.659000000000002</v>
      </c>
      <c r="N91" s="35">
        <v>30.659000000000002</v>
      </c>
    </row>
    <row r="93" spans="2:14" ht="14.65" customHeight="1">
      <c r="B93" s="62" t="s">
        <v>214</v>
      </c>
      <c r="C93" s="63"/>
      <c r="D93" s="63"/>
      <c r="E93" s="64">
        <f>E87-E90</f>
        <v>0</v>
      </c>
      <c r="F93" s="64">
        <f t="shared" ref="F93:N93" si="41">F87-F90</f>
        <v>0</v>
      </c>
      <c r="G93" s="64">
        <f t="shared" si="41"/>
        <v>0</v>
      </c>
      <c r="H93" s="64">
        <f t="shared" si="41"/>
        <v>0</v>
      </c>
      <c r="I93" s="64">
        <f t="shared" si="41"/>
        <v>0</v>
      </c>
      <c r="J93" s="64">
        <f t="shared" si="41"/>
        <v>0</v>
      </c>
      <c r="K93" s="64">
        <f t="shared" si="41"/>
        <v>0</v>
      </c>
      <c r="L93" s="64">
        <f t="shared" si="41"/>
        <v>0</v>
      </c>
      <c r="M93" s="64">
        <f t="shared" si="41"/>
        <v>0</v>
      </c>
      <c r="N93" s="64">
        <f t="shared" si="41"/>
        <v>0</v>
      </c>
    </row>
    <row r="95" spans="2:14" ht="14.65" customHeight="1">
      <c r="B95" s="5" t="s">
        <v>215</v>
      </c>
      <c r="C95" s="6"/>
      <c r="D95" s="6"/>
      <c r="E95" s="61">
        <f t="shared" ref="E95:N95" si="42">E7</f>
        <v>2025</v>
      </c>
      <c r="F95" s="61">
        <f t="shared" si="42"/>
        <v>2026</v>
      </c>
      <c r="G95" s="61">
        <f t="shared" si="42"/>
        <v>2027</v>
      </c>
      <c r="H95" s="61">
        <f t="shared" si="42"/>
        <v>2028</v>
      </c>
      <c r="I95" s="61">
        <f t="shared" si="42"/>
        <v>2029</v>
      </c>
      <c r="J95" s="61">
        <f t="shared" si="42"/>
        <v>2030</v>
      </c>
      <c r="K95" s="61">
        <f t="shared" si="42"/>
        <v>2031</v>
      </c>
      <c r="L95" s="61">
        <f t="shared" si="42"/>
        <v>2032</v>
      </c>
      <c r="M95" s="61">
        <f t="shared" si="42"/>
        <v>2033</v>
      </c>
      <c r="N95" s="61">
        <f t="shared" si="42"/>
        <v>2034</v>
      </c>
    </row>
    <row r="96" spans="2:14" ht="14.65" customHeight="1">
      <c r="B96" s="16" t="s">
        <v>196</v>
      </c>
      <c r="C96" s="60"/>
      <c r="D96" s="60"/>
      <c r="E96" s="67">
        <f t="shared" ref="E96:N96" si="43">E97</f>
        <v>1</v>
      </c>
      <c r="F96" s="67">
        <f t="shared" si="43"/>
        <v>1</v>
      </c>
      <c r="G96" s="67">
        <f t="shared" si="43"/>
        <v>1</v>
      </c>
      <c r="H96" s="67">
        <f t="shared" si="43"/>
        <v>1</v>
      </c>
      <c r="I96" s="67">
        <f t="shared" si="43"/>
        <v>1</v>
      </c>
      <c r="J96" s="67">
        <f t="shared" si="43"/>
        <v>1</v>
      </c>
      <c r="K96" s="67">
        <f t="shared" si="43"/>
        <v>1</v>
      </c>
      <c r="L96" s="67">
        <f t="shared" si="43"/>
        <v>1</v>
      </c>
      <c r="M96" s="67">
        <f t="shared" si="43"/>
        <v>1</v>
      </c>
      <c r="N96" s="67">
        <f t="shared" si="43"/>
        <v>1</v>
      </c>
    </row>
    <row r="97" spans="2:14" ht="14.65" customHeight="1">
      <c r="B97" s="68" t="s">
        <v>199</v>
      </c>
      <c r="E97" s="102">
        <f>IFERROR(E91/E87,0)</f>
        <v>1</v>
      </c>
      <c r="F97" s="102">
        <f t="shared" ref="F97:N97" si="44">IFERROR(F91/F87,0)</f>
        <v>1</v>
      </c>
      <c r="G97" s="102">
        <f t="shared" si="44"/>
        <v>1</v>
      </c>
      <c r="H97" s="102">
        <f t="shared" si="44"/>
        <v>1</v>
      </c>
      <c r="I97" s="102">
        <f t="shared" si="44"/>
        <v>1</v>
      </c>
      <c r="J97" s="102">
        <f t="shared" si="44"/>
        <v>1</v>
      </c>
      <c r="K97" s="102">
        <f t="shared" si="44"/>
        <v>1</v>
      </c>
      <c r="L97" s="102">
        <f t="shared" si="44"/>
        <v>1</v>
      </c>
      <c r="M97" s="102">
        <f t="shared" si="44"/>
        <v>1</v>
      </c>
      <c r="N97" s="102">
        <f t="shared" si="44"/>
        <v>1</v>
      </c>
    </row>
    <row r="98" spans="2:14" ht="14.65" customHeight="1">
      <c r="B98" s="66" t="s">
        <v>201</v>
      </c>
      <c r="C98" s="65"/>
      <c r="D98" s="65"/>
      <c r="E98" s="69">
        <f>IFERROR(E93/E87,0)</f>
        <v>0</v>
      </c>
      <c r="F98" s="69">
        <f t="shared" ref="F98:N98" si="45">IFERROR(F93/F87,0)</f>
        <v>0</v>
      </c>
      <c r="G98" s="69">
        <f t="shared" si="45"/>
        <v>0</v>
      </c>
      <c r="H98" s="69">
        <f t="shared" si="45"/>
        <v>0</v>
      </c>
      <c r="I98" s="69">
        <f t="shared" si="45"/>
        <v>0</v>
      </c>
      <c r="J98" s="69">
        <f t="shared" si="45"/>
        <v>0</v>
      </c>
      <c r="K98" s="69">
        <f t="shared" si="45"/>
        <v>0</v>
      </c>
      <c r="L98" s="69">
        <f t="shared" si="45"/>
        <v>0</v>
      </c>
      <c r="M98" s="69">
        <f t="shared" si="45"/>
        <v>0</v>
      </c>
      <c r="N98" s="69">
        <f t="shared" si="45"/>
        <v>0</v>
      </c>
    </row>
    <row r="100" spans="2:14" ht="14.65" customHeight="1">
      <c r="B100" s="72" t="s">
        <v>696</v>
      </c>
      <c r="C100" s="26">
        <f>SUM(E96:N96)</f>
        <v>10</v>
      </c>
    </row>
    <row r="101" spans="2:14" ht="14.65" customHeight="1">
      <c r="B101" s="72" t="s">
        <v>697</v>
      </c>
      <c r="C101" s="26">
        <f>AVERAGE(E104:N104)</f>
        <v>500</v>
      </c>
    </row>
    <row r="103" spans="2:14" ht="14.65" customHeight="1">
      <c r="B103" s="5" t="s">
        <v>216</v>
      </c>
      <c r="C103" s="6"/>
      <c r="D103" s="6"/>
      <c r="E103" s="61">
        <f t="shared" ref="E103:N103" si="46">E7</f>
        <v>2025</v>
      </c>
      <c r="F103" s="61">
        <f t="shared" si="46"/>
        <v>2026</v>
      </c>
      <c r="G103" s="61">
        <f t="shared" si="46"/>
        <v>2027</v>
      </c>
      <c r="H103" s="61">
        <f t="shared" si="46"/>
        <v>2028</v>
      </c>
      <c r="I103" s="61">
        <f t="shared" si="46"/>
        <v>2029</v>
      </c>
      <c r="J103" s="61">
        <f t="shared" si="46"/>
        <v>2030</v>
      </c>
      <c r="K103" s="61">
        <f t="shared" si="46"/>
        <v>2031</v>
      </c>
      <c r="L103" s="61">
        <f t="shared" si="46"/>
        <v>2032</v>
      </c>
      <c r="M103" s="61">
        <f t="shared" si="46"/>
        <v>2033</v>
      </c>
      <c r="N103" s="61">
        <f t="shared" si="46"/>
        <v>2034</v>
      </c>
    </row>
    <row r="104" spans="2:14" ht="14.65" customHeight="1">
      <c r="B104" s="62" t="s">
        <v>203</v>
      </c>
      <c r="C104" s="63"/>
      <c r="D104" s="63"/>
      <c r="E104" s="64">
        <f>E105</f>
        <v>500</v>
      </c>
      <c r="F104" s="64">
        <f>F105</f>
        <v>500</v>
      </c>
      <c r="G104" s="64">
        <f>G105</f>
        <v>500</v>
      </c>
      <c r="H104" s="64">
        <f t="shared" ref="H104:N104" si="47">H105</f>
        <v>500</v>
      </c>
      <c r="I104" s="64">
        <f t="shared" si="47"/>
        <v>500</v>
      </c>
      <c r="J104" s="64">
        <f t="shared" si="47"/>
        <v>500</v>
      </c>
      <c r="K104" s="64">
        <f t="shared" si="47"/>
        <v>500</v>
      </c>
      <c r="L104" s="64">
        <f t="shared" si="47"/>
        <v>500</v>
      </c>
      <c r="M104" s="64">
        <f t="shared" si="47"/>
        <v>500</v>
      </c>
      <c r="N104" s="64">
        <f t="shared" si="47"/>
        <v>500</v>
      </c>
    </row>
    <row r="105" spans="2:14" ht="14.65" customHeight="1">
      <c r="B105" s="66" t="s">
        <v>1109</v>
      </c>
      <c r="C105" s="66"/>
      <c r="D105" s="66"/>
      <c r="E105" s="35">
        <v>500</v>
      </c>
      <c r="F105" s="35">
        <v>500</v>
      </c>
      <c r="G105" s="35">
        <v>500</v>
      </c>
      <c r="H105" s="35">
        <v>500</v>
      </c>
      <c r="I105" s="35">
        <v>500</v>
      </c>
      <c r="J105" s="35">
        <v>500</v>
      </c>
      <c r="K105" s="35">
        <v>500</v>
      </c>
      <c r="L105" s="35">
        <v>500</v>
      </c>
      <c r="M105" s="35">
        <v>500</v>
      </c>
      <c r="N105" s="35">
        <v>500</v>
      </c>
    </row>
    <row r="107" spans="2:14" ht="14.65" customHeight="1">
      <c r="B107" s="1" t="s">
        <v>38</v>
      </c>
    </row>
    <row r="108" spans="2:14" ht="14.65" customHeight="1">
      <c r="B108" s="1" t="s">
        <v>1108</v>
      </c>
    </row>
    <row r="111" spans="2:14" ht="14.65" customHeight="1">
      <c r="B111" s="97" t="s">
        <v>706</v>
      </c>
      <c r="C111" s="203">
        <f>Summary!$B$7</f>
        <v>45838</v>
      </c>
      <c r="D111" s="106"/>
      <c r="E111" s="105"/>
      <c r="F111" s="105"/>
      <c r="G111" s="105"/>
      <c r="H111" s="105"/>
      <c r="I111" s="105"/>
      <c r="J111" s="105"/>
      <c r="K111" s="105"/>
      <c r="L111" s="105"/>
      <c r="M111" s="105"/>
      <c r="N111" s="105"/>
    </row>
    <row r="113" spans="2:14" ht="14.65" customHeight="1">
      <c r="B113" s="5" t="s">
        <v>217</v>
      </c>
      <c r="C113" s="6"/>
      <c r="D113" s="6"/>
      <c r="E113" s="61">
        <f t="shared" ref="E113:N113" si="48">E7</f>
        <v>2025</v>
      </c>
      <c r="F113" s="61">
        <f t="shared" si="48"/>
        <v>2026</v>
      </c>
      <c r="G113" s="61">
        <f t="shared" si="48"/>
        <v>2027</v>
      </c>
      <c r="H113" s="61">
        <f t="shared" si="48"/>
        <v>2028</v>
      </c>
      <c r="I113" s="61">
        <f t="shared" si="48"/>
        <v>2029</v>
      </c>
      <c r="J113" s="61">
        <f t="shared" si="48"/>
        <v>2030</v>
      </c>
      <c r="K113" s="61">
        <f t="shared" si="48"/>
        <v>2031</v>
      </c>
      <c r="L113" s="61">
        <f t="shared" si="48"/>
        <v>2032</v>
      </c>
      <c r="M113" s="61">
        <f t="shared" si="48"/>
        <v>2033</v>
      </c>
      <c r="N113" s="61">
        <f t="shared" si="48"/>
        <v>2034</v>
      </c>
    </row>
    <row r="114" spans="2:14" ht="14.65" customHeight="1">
      <c r="B114" s="62" t="s">
        <v>189</v>
      </c>
      <c r="C114" s="63"/>
      <c r="D114" s="63"/>
      <c r="E114" s="64">
        <f>SUM(E115)</f>
        <v>100.4</v>
      </c>
      <c r="F114" s="64">
        <f>SUM(F115)</f>
        <v>100.4</v>
      </c>
      <c r="G114" s="64">
        <f t="shared" ref="G114:N114" si="49">SUM(G115)</f>
        <v>100.4</v>
      </c>
      <c r="H114" s="64">
        <f t="shared" si="49"/>
        <v>100.4</v>
      </c>
      <c r="I114" s="64">
        <f t="shared" si="49"/>
        <v>100.4</v>
      </c>
      <c r="J114" s="64">
        <f t="shared" si="49"/>
        <v>100.4</v>
      </c>
      <c r="K114" s="64">
        <f t="shared" si="49"/>
        <v>100.4</v>
      </c>
      <c r="L114" s="64">
        <f t="shared" si="49"/>
        <v>100.4</v>
      </c>
      <c r="M114" s="64">
        <f t="shared" si="49"/>
        <v>100.4</v>
      </c>
      <c r="N114" s="64">
        <f t="shared" si="49"/>
        <v>100.4</v>
      </c>
    </row>
    <row r="115" spans="2:14" ht="14.65" customHeight="1">
      <c r="B115" s="66" t="s">
        <v>191</v>
      </c>
      <c r="C115" s="66"/>
      <c r="D115" s="66"/>
      <c r="E115" s="35">
        <v>100.4</v>
      </c>
      <c r="F115" s="35">
        <v>100.4</v>
      </c>
      <c r="G115" s="35">
        <v>100.4</v>
      </c>
      <c r="H115" s="35">
        <v>100.4</v>
      </c>
      <c r="I115" s="35">
        <v>100.4</v>
      </c>
      <c r="J115" s="35">
        <v>100.4</v>
      </c>
      <c r="K115" s="35">
        <v>100.4</v>
      </c>
      <c r="L115" s="35">
        <v>100.4</v>
      </c>
      <c r="M115" s="35">
        <v>100.4</v>
      </c>
      <c r="N115" s="35">
        <v>100.4</v>
      </c>
    </row>
    <row r="117" spans="2:14" ht="14.65" customHeight="1">
      <c r="B117" s="62" t="s">
        <v>218</v>
      </c>
      <c r="C117" s="63"/>
      <c r="D117" s="63"/>
      <c r="E117" s="64">
        <f t="shared" ref="E117:N117" si="50">SUM(E118)</f>
        <v>90.5598904109589</v>
      </c>
      <c r="F117" s="64">
        <f t="shared" si="50"/>
        <v>110.4</v>
      </c>
      <c r="G117" s="64">
        <f t="shared" si="50"/>
        <v>50.199999999999996</v>
      </c>
      <c r="H117" s="64">
        <f t="shared" si="50"/>
        <v>50.199999999999989</v>
      </c>
      <c r="I117" s="64">
        <f t="shared" si="50"/>
        <v>50.199999999999996</v>
      </c>
      <c r="J117" s="64">
        <f t="shared" si="50"/>
        <v>50.199999999999996</v>
      </c>
      <c r="K117" s="64">
        <f t="shared" si="50"/>
        <v>50.199999999999996</v>
      </c>
      <c r="L117" s="64">
        <f t="shared" si="50"/>
        <v>50.199999999999989</v>
      </c>
      <c r="M117" s="64">
        <f t="shared" si="50"/>
        <v>50.199999999999996</v>
      </c>
      <c r="N117" s="64">
        <f t="shared" si="50"/>
        <v>0</v>
      </c>
    </row>
    <row r="118" spans="2:14" ht="14.65" customHeight="1">
      <c r="B118" s="66" t="s">
        <v>1186</v>
      </c>
      <c r="C118" s="66"/>
      <c r="D118" s="66"/>
      <c r="E118" s="35">
        <v>90.5598904109589</v>
      </c>
      <c r="F118" s="35">
        <v>110.4</v>
      </c>
      <c r="G118" s="35">
        <v>50.199999999999996</v>
      </c>
      <c r="H118" s="35">
        <v>50.199999999999989</v>
      </c>
      <c r="I118" s="35">
        <v>50.199999999999996</v>
      </c>
      <c r="J118" s="35">
        <v>50.199999999999996</v>
      </c>
      <c r="K118" s="35">
        <v>50.199999999999996</v>
      </c>
      <c r="L118" s="35">
        <v>50.199999999999989</v>
      </c>
      <c r="M118" s="35">
        <v>50.199999999999996</v>
      </c>
      <c r="N118" s="35">
        <v>0</v>
      </c>
    </row>
    <row r="120" spans="2:14" ht="14.65" customHeight="1">
      <c r="B120" s="62" t="s">
        <v>219</v>
      </c>
      <c r="C120" s="63"/>
      <c r="D120" s="63"/>
      <c r="E120" s="64">
        <f t="shared" ref="E120:N120" si="51">E114-E117</f>
        <v>9.8401095890411057</v>
      </c>
      <c r="F120" s="64">
        <f t="shared" si="51"/>
        <v>-10</v>
      </c>
      <c r="G120" s="64">
        <f t="shared" si="51"/>
        <v>50.20000000000001</v>
      </c>
      <c r="H120" s="64">
        <f t="shared" si="51"/>
        <v>50.200000000000017</v>
      </c>
      <c r="I120" s="64">
        <f t="shared" si="51"/>
        <v>50.20000000000001</v>
      </c>
      <c r="J120" s="64">
        <f t="shared" si="51"/>
        <v>50.20000000000001</v>
      </c>
      <c r="K120" s="64">
        <f t="shared" si="51"/>
        <v>50.20000000000001</v>
      </c>
      <c r="L120" s="64">
        <f t="shared" si="51"/>
        <v>50.200000000000017</v>
      </c>
      <c r="M120" s="64">
        <f t="shared" si="51"/>
        <v>50.20000000000001</v>
      </c>
      <c r="N120" s="64">
        <f t="shared" si="51"/>
        <v>100.4</v>
      </c>
    </row>
    <row r="122" spans="2:14" ht="14.65" customHeight="1">
      <c r="B122" s="5" t="s">
        <v>220</v>
      </c>
      <c r="C122" s="6"/>
      <c r="D122" s="6"/>
      <c r="E122" s="61">
        <f t="shared" ref="E122:N122" si="52">E7</f>
        <v>2025</v>
      </c>
      <c r="F122" s="61">
        <f t="shared" si="52"/>
        <v>2026</v>
      </c>
      <c r="G122" s="61">
        <f t="shared" si="52"/>
        <v>2027</v>
      </c>
      <c r="H122" s="61">
        <f t="shared" si="52"/>
        <v>2028</v>
      </c>
      <c r="I122" s="61">
        <f t="shared" si="52"/>
        <v>2029</v>
      </c>
      <c r="J122" s="61">
        <f t="shared" si="52"/>
        <v>2030</v>
      </c>
      <c r="K122" s="61">
        <f t="shared" si="52"/>
        <v>2031</v>
      </c>
      <c r="L122" s="61">
        <f t="shared" si="52"/>
        <v>2032</v>
      </c>
      <c r="M122" s="61">
        <f t="shared" si="52"/>
        <v>2033</v>
      </c>
      <c r="N122" s="61">
        <f t="shared" si="52"/>
        <v>2034</v>
      </c>
    </row>
    <row r="123" spans="2:14" ht="14.65" customHeight="1">
      <c r="B123" s="16" t="s">
        <v>196</v>
      </c>
      <c r="C123" s="60"/>
      <c r="D123" s="60"/>
      <c r="E123" s="67">
        <f>E124</f>
        <v>0.90199094034819616</v>
      </c>
      <c r="F123" s="67">
        <f t="shared" ref="F123:N123" si="53">F124</f>
        <v>1.0996015936254979</v>
      </c>
      <c r="G123" s="67">
        <f t="shared" si="53"/>
        <v>0.49999999999999994</v>
      </c>
      <c r="H123" s="67">
        <f t="shared" si="53"/>
        <v>0.49999999999999983</v>
      </c>
      <c r="I123" s="67">
        <f t="shared" si="53"/>
        <v>0.49999999999999994</v>
      </c>
      <c r="J123" s="67">
        <f t="shared" si="53"/>
        <v>0.49999999999999994</v>
      </c>
      <c r="K123" s="67">
        <f t="shared" si="53"/>
        <v>0.49999999999999994</v>
      </c>
      <c r="L123" s="67">
        <f t="shared" si="53"/>
        <v>0.49999999999999983</v>
      </c>
      <c r="M123" s="67">
        <f t="shared" si="53"/>
        <v>0.49999999999999994</v>
      </c>
      <c r="N123" s="67">
        <f t="shared" si="53"/>
        <v>0</v>
      </c>
    </row>
    <row r="124" spans="2:14" ht="14.65" customHeight="1">
      <c r="B124" s="68" t="s">
        <v>200</v>
      </c>
      <c r="E124" s="102">
        <f t="shared" ref="E124:N124" si="54">IFERROR(E118/E114,0)</f>
        <v>0.90199094034819616</v>
      </c>
      <c r="F124" s="102">
        <f t="shared" si="54"/>
        <v>1.0996015936254979</v>
      </c>
      <c r="G124" s="102">
        <f t="shared" si="54"/>
        <v>0.49999999999999994</v>
      </c>
      <c r="H124" s="102">
        <f t="shared" si="54"/>
        <v>0.49999999999999983</v>
      </c>
      <c r="I124" s="102">
        <f t="shared" si="54"/>
        <v>0.49999999999999994</v>
      </c>
      <c r="J124" s="102">
        <f t="shared" si="54"/>
        <v>0.49999999999999994</v>
      </c>
      <c r="K124" s="102">
        <f t="shared" si="54"/>
        <v>0.49999999999999994</v>
      </c>
      <c r="L124" s="102">
        <f t="shared" si="54"/>
        <v>0.49999999999999983</v>
      </c>
      <c r="M124" s="102">
        <f t="shared" si="54"/>
        <v>0.49999999999999994</v>
      </c>
      <c r="N124" s="102">
        <f t="shared" si="54"/>
        <v>0</v>
      </c>
    </row>
    <row r="125" spans="2:14" ht="14.65" customHeight="1">
      <c r="B125" s="66" t="s">
        <v>221</v>
      </c>
      <c r="C125" s="65"/>
      <c r="D125" s="65"/>
      <c r="E125" s="69">
        <f t="shared" ref="E125:N125" si="55">IFERROR(E120/E114,0)</f>
        <v>9.8009059651803843E-2</v>
      </c>
      <c r="F125" s="69">
        <f t="shared" si="55"/>
        <v>-9.9601593625498003E-2</v>
      </c>
      <c r="G125" s="69">
        <f t="shared" si="55"/>
        <v>0.50000000000000011</v>
      </c>
      <c r="H125" s="69">
        <f t="shared" si="55"/>
        <v>0.50000000000000011</v>
      </c>
      <c r="I125" s="69">
        <f t="shared" si="55"/>
        <v>0.50000000000000011</v>
      </c>
      <c r="J125" s="69">
        <f t="shared" si="55"/>
        <v>0.50000000000000011</v>
      </c>
      <c r="K125" s="69">
        <f t="shared" si="55"/>
        <v>0.50000000000000011</v>
      </c>
      <c r="L125" s="69">
        <f t="shared" si="55"/>
        <v>0.50000000000000011</v>
      </c>
      <c r="M125" s="69">
        <f t="shared" si="55"/>
        <v>0.50000000000000011</v>
      </c>
      <c r="N125" s="69">
        <f t="shared" si="55"/>
        <v>1</v>
      </c>
    </row>
    <row r="127" spans="2:14" ht="14.65" customHeight="1">
      <c r="B127" s="72" t="s">
        <v>698</v>
      </c>
      <c r="C127" s="26">
        <f>SUM(E123:N123)</f>
        <v>5.5015925339736942</v>
      </c>
    </row>
    <row r="128" spans="2:14" ht="14.65" customHeight="1">
      <c r="B128" s="72" t="s">
        <v>757</v>
      </c>
      <c r="C128" s="26">
        <f>AVERAGE(E132:N132)</f>
        <v>230.61823813812902</v>
      </c>
    </row>
    <row r="129" spans="2:14" ht="14.65" customHeight="1">
      <c r="B129" s="72" t="s">
        <v>758</v>
      </c>
      <c r="C129" s="26">
        <f>AVERAGE(E134:N134)</f>
        <v>42.262541808042997</v>
      </c>
    </row>
    <row r="131" spans="2:14" ht="14.65" customHeight="1">
      <c r="B131" s="5" t="s">
        <v>222</v>
      </c>
      <c r="C131" s="6"/>
      <c r="D131" s="6"/>
      <c r="E131" s="61">
        <f t="shared" ref="E131:N131" si="56">E7</f>
        <v>2025</v>
      </c>
      <c r="F131" s="61">
        <f t="shared" si="56"/>
        <v>2026</v>
      </c>
      <c r="G131" s="61">
        <f t="shared" si="56"/>
        <v>2027</v>
      </c>
      <c r="H131" s="61">
        <f t="shared" si="56"/>
        <v>2028</v>
      </c>
      <c r="I131" s="61">
        <f t="shared" si="56"/>
        <v>2029</v>
      </c>
      <c r="J131" s="61">
        <f t="shared" si="56"/>
        <v>2030</v>
      </c>
      <c r="K131" s="61">
        <f t="shared" si="56"/>
        <v>2031</v>
      </c>
      <c r="L131" s="61">
        <f t="shared" si="56"/>
        <v>2032</v>
      </c>
      <c r="M131" s="61">
        <f t="shared" si="56"/>
        <v>2033</v>
      </c>
      <c r="N131" s="61">
        <f t="shared" si="56"/>
        <v>2034</v>
      </c>
    </row>
    <row r="132" spans="2:14" ht="14.65" customHeight="1">
      <c r="B132" s="62" t="s">
        <v>203</v>
      </c>
      <c r="C132" s="63"/>
      <c r="D132" s="63"/>
      <c r="E132" s="64">
        <f t="shared" ref="E132:N132" si="57">E133</f>
        <v>193.07339033561166</v>
      </c>
      <c r="F132" s="64">
        <f t="shared" si="57"/>
        <v>231.57800583561558</v>
      </c>
      <c r="G132" s="64">
        <f t="shared" si="57"/>
        <v>248.72721887397512</v>
      </c>
      <c r="H132" s="64">
        <f t="shared" si="57"/>
        <v>239.58410520053144</v>
      </c>
      <c r="I132" s="64">
        <f t="shared" si="57"/>
        <v>232.86171417580368</v>
      </c>
      <c r="J132" s="64">
        <f t="shared" si="57"/>
        <v>207.63469904197572</v>
      </c>
      <c r="K132" s="64">
        <f t="shared" si="57"/>
        <v>205.04140542146317</v>
      </c>
      <c r="L132" s="64">
        <f t="shared" si="57"/>
        <v>217.07863141672027</v>
      </c>
      <c r="M132" s="64">
        <f t="shared" si="57"/>
        <v>265.30160553979687</v>
      </c>
      <c r="N132" s="64">
        <f t="shared" si="57"/>
        <v>265.30160553979687</v>
      </c>
    </row>
    <row r="133" spans="2:14" ht="14.65" customHeight="1">
      <c r="B133" s="16" t="s">
        <v>223</v>
      </c>
      <c r="C133" s="16"/>
      <c r="D133" s="16"/>
      <c r="E133" s="26">
        <v>193.07339033561166</v>
      </c>
      <c r="F133" s="26">
        <v>231.57800583561558</v>
      </c>
      <c r="G133" s="26">
        <v>248.72721887397512</v>
      </c>
      <c r="H133" s="26">
        <v>239.58410520053144</v>
      </c>
      <c r="I133" s="26">
        <v>232.86171417580368</v>
      </c>
      <c r="J133" s="26">
        <v>207.63469904197572</v>
      </c>
      <c r="K133" s="26">
        <v>205.04140542146317</v>
      </c>
      <c r="L133" s="26">
        <v>217.07863141672027</v>
      </c>
      <c r="M133" s="26">
        <v>265.30160553979687</v>
      </c>
      <c r="N133" s="26">
        <v>265.30160553979687</v>
      </c>
    </row>
    <row r="134" spans="2:14" ht="14.65" customHeight="1">
      <c r="B134" s="68" t="s">
        <v>224</v>
      </c>
      <c r="E134" s="208">
        <v>35.382163600573897</v>
      </c>
      <c r="F134" s="208">
        <v>42.438426520234493</v>
      </c>
      <c r="G134" s="208">
        <v>45.581149918262554</v>
      </c>
      <c r="H134" s="208">
        <v>43.905604970043143</v>
      </c>
      <c r="I134" s="208">
        <v>42.673675812894679</v>
      </c>
      <c r="J134" s="208">
        <v>38.05063389568533</v>
      </c>
      <c r="K134" s="208">
        <v>37.575393164760143</v>
      </c>
      <c r="L134" s="208">
        <v>39.78130615318873</v>
      </c>
      <c r="M134" s="208">
        <v>48.618532022393502</v>
      </c>
      <c r="N134" s="208">
        <v>48.618532022393502</v>
      </c>
    </row>
    <row r="135" spans="2:14" ht="14.65" customHeight="1">
      <c r="B135" s="70" t="s">
        <v>225</v>
      </c>
      <c r="C135" s="71"/>
      <c r="D135" s="71"/>
      <c r="E135" s="251">
        <v>5.4568000000000003</v>
      </c>
      <c r="F135" s="251">
        <v>5.4568000000000003</v>
      </c>
      <c r="G135" s="251">
        <v>5.4568000000000003</v>
      </c>
      <c r="H135" s="251">
        <v>5.4568000000000003</v>
      </c>
      <c r="I135" s="251">
        <v>5.4568000000000003</v>
      </c>
      <c r="J135" s="251">
        <v>5.4568000000000003</v>
      </c>
      <c r="K135" s="251">
        <v>5.4568000000000003</v>
      </c>
      <c r="L135" s="251">
        <v>5.4568000000000003</v>
      </c>
      <c r="M135" s="251">
        <v>5.4568000000000003</v>
      </c>
      <c r="N135" s="251">
        <v>5.4568000000000003</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37F3-2EC4-47B6-9A70-94586A7B4B2C}">
  <sheetPr codeName="Planilha8">
    <tabColor theme="1"/>
  </sheetPr>
  <dimension ref="A5:BA67"/>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36" width="10.5703125" style="9"/>
    <col min="37" max="37" width="10.5703125" style="9" bestFit="1"/>
    <col min="38" max="40" width="10.5703125" style="9"/>
    <col min="41" max="41" width="16.28515625" style="9" bestFit="1" customWidth="1"/>
    <col min="42" max="42" width="10.5703125" style="9"/>
    <col min="43" max="43" width="2.5703125" style="9" customWidth="1"/>
    <col min="44" max="16384" width="10.5703125" style="9"/>
  </cols>
  <sheetData>
    <row r="5" spans="2:53" ht="14.65" customHeight="1">
      <c r="B5" s="244"/>
    </row>
    <row r="6" spans="2:53" ht="14.65" customHeight="1">
      <c r="C6" s="3" t="s">
        <v>178</v>
      </c>
      <c r="D6" s="2"/>
      <c r="E6" s="4">
        <v>42460</v>
      </c>
      <c r="F6" s="4">
        <f t="shared" ref="F6:AJ6" si="0">EOMONTH(E6,3)</f>
        <v>42551</v>
      </c>
      <c r="G6" s="4">
        <f t="shared" si="0"/>
        <v>42643</v>
      </c>
      <c r="H6" s="4">
        <f t="shared" si="0"/>
        <v>42735</v>
      </c>
      <c r="I6" s="4">
        <f t="shared" si="0"/>
        <v>42825</v>
      </c>
      <c r="J6" s="4">
        <f t="shared" si="0"/>
        <v>42916</v>
      </c>
      <c r="K6" s="4">
        <f t="shared" si="0"/>
        <v>43008</v>
      </c>
      <c r="L6" s="4">
        <f t="shared" si="0"/>
        <v>43100</v>
      </c>
      <c r="M6" s="4">
        <f>EOMONTH(L6,3)</f>
        <v>43190</v>
      </c>
      <c r="N6" s="4">
        <f t="shared" si="0"/>
        <v>43281</v>
      </c>
      <c r="O6" s="4">
        <f t="shared" si="0"/>
        <v>43373</v>
      </c>
      <c r="P6" s="4">
        <f t="shared" si="0"/>
        <v>43465</v>
      </c>
      <c r="Q6" s="4">
        <f>EOMONTH(P6,3)</f>
        <v>43555</v>
      </c>
      <c r="R6" s="4">
        <f t="shared" si="0"/>
        <v>43646</v>
      </c>
      <c r="S6" s="4">
        <f>EOMONTH(R6,3)</f>
        <v>43738</v>
      </c>
      <c r="T6" s="4">
        <f t="shared" si="0"/>
        <v>43830</v>
      </c>
      <c r="U6" s="4">
        <f>EOMONTH(T6,3)</f>
        <v>43921</v>
      </c>
      <c r="V6" s="4">
        <f t="shared" si="0"/>
        <v>44012</v>
      </c>
      <c r="W6" s="4">
        <f t="shared" si="0"/>
        <v>44104</v>
      </c>
      <c r="X6" s="4">
        <f t="shared" si="0"/>
        <v>44196</v>
      </c>
      <c r="Y6" s="4">
        <f>EOMONTH(X6,3)</f>
        <v>44286</v>
      </c>
      <c r="Z6" s="4">
        <f t="shared" si="0"/>
        <v>44377</v>
      </c>
      <c r="AA6" s="4">
        <f t="shared" si="0"/>
        <v>44469</v>
      </c>
      <c r="AB6" s="4">
        <f t="shared" si="0"/>
        <v>44561</v>
      </c>
      <c r="AC6" s="4">
        <f>EOMONTH(AB6,3)</f>
        <v>44651</v>
      </c>
      <c r="AD6" s="4">
        <f t="shared" si="0"/>
        <v>44742</v>
      </c>
      <c r="AE6" s="4">
        <f t="shared" si="0"/>
        <v>44834</v>
      </c>
      <c r="AF6" s="4">
        <f t="shared" si="0"/>
        <v>44926</v>
      </c>
      <c r="AG6" s="4">
        <f>EOMONTH(AF6,3)</f>
        <v>45016</v>
      </c>
      <c r="AH6" s="4">
        <f t="shared" si="0"/>
        <v>45107</v>
      </c>
      <c r="AI6" s="4">
        <f t="shared" si="0"/>
        <v>45199</v>
      </c>
      <c r="AJ6" s="4">
        <f t="shared" si="0"/>
        <v>45291</v>
      </c>
      <c r="AK6" s="4">
        <f t="shared" ref="AK6:AP6" si="1">EOMONTH(AJ6,3)</f>
        <v>45382</v>
      </c>
      <c r="AL6" s="4">
        <f t="shared" si="1"/>
        <v>45473</v>
      </c>
      <c r="AM6" s="4">
        <f t="shared" si="1"/>
        <v>45565</v>
      </c>
      <c r="AN6" s="4">
        <f t="shared" si="1"/>
        <v>45657</v>
      </c>
      <c r="AO6" s="4">
        <f t="shared" si="1"/>
        <v>45747</v>
      </c>
      <c r="AP6" s="4">
        <f t="shared" si="1"/>
        <v>45838</v>
      </c>
      <c r="AR6" s="23"/>
      <c r="AS6" s="23"/>
      <c r="AT6" s="23"/>
      <c r="AU6" s="23"/>
      <c r="AV6" s="23"/>
      <c r="AW6" s="23"/>
      <c r="AX6" s="23"/>
      <c r="AY6" s="23"/>
      <c r="AZ6" s="23"/>
      <c r="BA6" s="23"/>
    </row>
    <row r="7" spans="2:53" ht="14.65" customHeight="1">
      <c r="C7" s="3" t="s">
        <v>179</v>
      </c>
      <c r="D7" s="2"/>
      <c r="E7" s="3">
        <f>YEAR(E6)</f>
        <v>2016</v>
      </c>
      <c r="F7" s="3">
        <f t="shared" ref="F7:AI7" si="2">YEAR(F6)</f>
        <v>2016</v>
      </c>
      <c r="G7" s="3">
        <f t="shared" si="2"/>
        <v>2016</v>
      </c>
      <c r="H7" s="3">
        <f t="shared" si="2"/>
        <v>2016</v>
      </c>
      <c r="I7" s="3">
        <f t="shared" si="2"/>
        <v>2017</v>
      </c>
      <c r="J7" s="3">
        <f t="shared" si="2"/>
        <v>2017</v>
      </c>
      <c r="K7" s="3">
        <f t="shared" si="2"/>
        <v>2017</v>
      </c>
      <c r="L7" s="3">
        <f t="shared" si="2"/>
        <v>2017</v>
      </c>
      <c r="M7" s="3">
        <f t="shared" si="2"/>
        <v>2018</v>
      </c>
      <c r="N7" s="3">
        <f t="shared" si="2"/>
        <v>2018</v>
      </c>
      <c r="O7" s="3">
        <f t="shared" si="2"/>
        <v>2018</v>
      </c>
      <c r="P7" s="3">
        <f t="shared" si="2"/>
        <v>2018</v>
      </c>
      <c r="Q7" s="3">
        <f t="shared" si="2"/>
        <v>2019</v>
      </c>
      <c r="R7" s="3">
        <f t="shared" si="2"/>
        <v>2019</v>
      </c>
      <c r="S7" s="3">
        <f>YEAR(S6)</f>
        <v>2019</v>
      </c>
      <c r="T7" s="3">
        <f t="shared" si="2"/>
        <v>2019</v>
      </c>
      <c r="U7" s="3">
        <f t="shared" si="2"/>
        <v>2020</v>
      </c>
      <c r="V7" s="3">
        <f t="shared" si="2"/>
        <v>2020</v>
      </c>
      <c r="W7" s="3">
        <f t="shared" si="2"/>
        <v>2020</v>
      </c>
      <c r="X7" s="3">
        <f t="shared" si="2"/>
        <v>2020</v>
      </c>
      <c r="Y7" s="3">
        <f t="shared" si="2"/>
        <v>2021</v>
      </c>
      <c r="Z7" s="3">
        <f t="shared" si="2"/>
        <v>2021</v>
      </c>
      <c r="AA7" s="3">
        <f t="shared" si="2"/>
        <v>2021</v>
      </c>
      <c r="AB7" s="3">
        <f t="shared" si="2"/>
        <v>2021</v>
      </c>
      <c r="AC7" s="3">
        <f t="shared" si="2"/>
        <v>2022</v>
      </c>
      <c r="AD7" s="3">
        <f t="shared" si="2"/>
        <v>2022</v>
      </c>
      <c r="AE7" s="3">
        <f t="shared" si="2"/>
        <v>2022</v>
      </c>
      <c r="AF7" s="3">
        <f t="shared" si="2"/>
        <v>2022</v>
      </c>
      <c r="AG7" s="3">
        <f t="shared" si="2"/>
        <v>2023</v>
      </c>
      <c r="AH7" s="3">
        <f t="shared" si="2"/>
        <v>2023</v>
      </c>
      <c r="AI7" s="3">
        <f t="shared" si="2"/>
        <v>2023</v>
      </c>
      <c r="AJ7" s="3">
        <f t="shared" ref="AJ7:AP7" si="3">YEAR(AJ6)</f>
        <v>2023</v>
      </c>
      <c r="AK7" s="3">
        <f t="shared" si="3"/>
        <v>2024</v>
      </c>
      <c r="AL7" s="3">
        <f t="shared" si="3"/>
        <v>2024</v>
      </c>
      <c r="AM7" s="3">
        <f t="shared" si="3"/>
        <v>2024</v>
      </c>
      <c r="AN7" s="3">
        <f t="shared" si="3"/>
        <v>2024</v>
      </c>
      <c r="AO7" s="3">
        <f t="shared" si="3"/>
        <v>2025</v>
      </c>
      <c r="AP7" s="3">
        <f t="shared" si="3"/>
        <v>2025</v>
      </c>
      <c r="AR7" s="22"/>
      <c r="AS7" s="22"/>
      <c r="AT7" s="22"/>
      <c r="AU7" s="22"/>
      <c r="AV7" s="22"/>
      <c r="AW7" s="22"/>
      <c r="AX7" s="22"/>
      <c r="AY7" s="22"/>
      <c r="AZ7" s="22"/>
      <c r="BA7" s="22"/>
    </row>
    <row r="8" spans="2:53" ht="14.65" customHeight="1">
      <c r="B8" s="5" t="s">
        <v>226</v>
      </c>
      <c r="C8" s="6"/>
      <c r="D8" s="6"/>
      <c r="E8" s="7" t="str">
        <f t="shared" ref="E8:G9" si="4">MONTH(E$6)/3&amp;"Q"&amp;E$7</f>
        <v>1Q2016</v>
      </c>
      <c r="F8" s="7" t="str">
        <f t="shared" si="4"/>
        <v>2Q2016</v>
      </c>
      <c r="G8" s="7" t="str">
        <f t="shared" si="4"/>
        <v>3Q2016</v>
      </c>
      <c r="H8" s="7" t="str">
        <f>MONTH(H$6)/3&amp;"Q"&amp;H$7</f>
        <v>4Q2016</v>
      </c>
      <c r="I8" s="7" t="str">
        <f t="shared" ref="I8:AJ9" si="5">MONTH(I$6)/3&amp;"Q"&amp;I$7</f>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 t="shared" ref="AK8:AN9" si="6">MONTH(AK$6)/3&amp;"Q"&amp;AK$7</f>
        <v>1Q2024</v>
      </c>
      <c r="AL8" s="7" t="str">
        <f t="shared" si="6"/>
        <v>2Q2024</v>
      </c>
      <c r="AM8" s="7" t="str">
        <f t="shared" si="6"/>
        <v>3Q2024</v>
      </c>
      <c r="AN8" s="7" t="str">
        <f t="shared" si="6"/>
        <v>4Q2024</v>
      </c>
      <c r="AO8" s="7" t="str">
        <f>MONTH(AO$6)/3&amp;"Q"&amp;AO$7</f>
        <v>1Q2025</v>
      </c>
      <c r="AP8" s="7" t="str">
        <f>MONTH(AP$6)/3&amp;"Q"&amp;AP$7</f>
        <v>2Q2025</v>
      </c>
      <c r="AR8" s="6">
        <v>2016</v>
      </c>
      <c r="AS8" s="6">
        <f t="shared" ref="AS8:BA8" si="7">AR8+1</f>
        <v>2017</v>
      </c>
      <c r="AT8" s="6">
        <f t="shared" si="7"/>
        <v>2018</v>
      </c>
      <c r="AU8" s="6">
        <f t="shared" si="7"/>
        <v>2019</v>
      </c>
      <c r="AV8" s="6">
        <f t="shared" si="7"/>
        <v>2020</v>
      </c>
      <c r="AW8" s="6">
        <f t="shared" si="7"/>
        <v>2021</v>
      </c>
      <c r="AX8" s="6">
        <f t="shared" si="7"/>
        <v>2022</v>
      </c>
      <c r="AY8" s="6">
        <f t="shared" si="7"/>
        <v>2023</v>
      </c>
      <c r="AZ8" s="6">
        <f t="shared" si="7"/>
        <v>2024</v>
      </c>
      <c r="BA8" s="6">
        <f t="shared" si="7"/>
        <v>2025</v>
      </c>
    </row>
    <row r="9" spans="2:53" ht="14.65" customHeight="1">
      <c r="B9" s="5" t="s">
        <v>227</v>
      </c>
      <c r="C9" s="6"/>
      <c r="D9" s="6"/>
      <c r="E9" s="7" t="str">
        <f t="shared" si="4"/>
        <v>1Q2016</v>
      </c>
      <c r="F9" s="7" t="str">
        <f t="shared" si="4"/>
        <v>2Q2016</v>
      </c>
      <c r="G9" s="7" t="str">
        <f t="shared" si="4"/>
        <v>3Q2016</v>
      </c>
      <c r="H9" s="7" t="str">
        <f>MONTH(H$6)/3&amp;"Q"&amp;H$7</f>
        <v>4Q2016</v>
      </c>
      <c r="I9" s="7" t="str">
        <f t="shared" si="5"/>
        <v>1Q2017</v>
      </c>
      <c r="J9" s="7" t="str">
        <f t="shared" si="5"/>
        <v>2Q2017</v>
      </c>
      <c r="K9" s="7" t="str">
        <f t="shared" si="5"/>
        <v>3Q2017</v>
      </c>
      <c r="L9" s="7" t="str">
        <f t="shared" si="5"/>
        <v>4Q2017</v>
      </c>
      <c r="M9" s="7" t="str">
        <f t="shared" si="5"/>
        <v>1Q2018</v>
      </c>
      <c r="N9" s="7" t="str">
        <f t="shared" si="5"/>
        <v>2Q2018</v>
      </c>
      <c r="O9" s="7" t="str">
        <f t="shared" si="5"/>
        <v>3Q2018</v>
      </c>
      <c r="P9" s="7" t="str">
        <f t="shared" si="5"/>
        <v>4Q2018</v>
      </c>
      <c r="Q9" s="7" t="str">
        <f t="shared" si="5"/>
        <v>1Q2019</v>
      </c>
      <c r="R9" s="7" t="str">
        <f t="shared" si="5"/>
        <v>2Q2019</v>
      </c>
      <c r="S9" s="7" t="str">
        <f t="shared" si="5"/>
        <v>3Q2019</v>
      </c>
      <c r="T9" s="7" t="str">
        <f t="shared" si="5"/>
        <v>4Q2019</v>
      </c>
      <c r="U9" s="7" t="str">
        <f t="shared" si="5"/>
        <v>1Q2020</v>
      </c>
      <c r="V9" s="7" t="str">
        <f t="shared" si="5"/>
        <v>2Q2020</v>
      </c>
      <c r="W9" s="7" t="str">
        <f t="shared" si="5"/>
        <v>3Q2020</v>
      </c>
      <c r="X9" s="7" t="str">
        <f t="shared" si="5"/>
        <v>4Q2020</v>
      </c>
      <c r="Y9" s="7" t="str">
        <f t="shared" si="5"/>
        <v>1Q2021</v>
      </c>
      <c r="Z9" s="7" t="str">
        <f t="shared" si="5"/>
        <v>2Q2021</v>
      </c>
      <c r="AA9" s="7" t="str">
        <f t="shared" si="5"/>
        <v>3Q2021</v>
      </c>
      <c r="AB9" s="7" t="str">
        <f t="shared" si="5"/>
        <v>4Q2021</v>
      </c>
      <c r="AC9" s="7" t="str">
        <f t="shared" si="5"/>
        <v>1Q2022</v>
      </c>
      <c r="AD9" s="7" t="str">
        <f t="shared" si="5"/>
        <v>2Q2022</v>
      </c>
      <c r="AE9" s="7" t="str">
        <f t="shared" si="5"/>
        <v>3Q2022</v>
      </c>
      <c r="AF9" s="7" t="str">
        <f t="shared" si="5"/>
        <v>4Q2022</v>
      </c>
      <c r="AG9" s="7" t="str">
        <f t="shared" si="5"/>
        <v>1Q2023</v>
      </c>
      <c r="AH9" s="7" t="str">
        <f t="shared" si="5"/>
        <v>2Q2023</v>
      </c>
      <c r="AI9" s="7" t="str">
        <f t="shared" si="5"/>
        <v>3Q2023</v>
      </c>
      <c r="AJ9" s="7" t="str">
        <f t="shared" si="5"/>
        <v>4Q2023</v>
      </c>
      <c r="AK9" s="7" t="str">
        <f t="shared" si="6"/>
        <v>1Q2024</v>
      </c>
      <c r="AL9" s="7" t="str">
        <f t="shared" si="6"/>
        <v>2Q2024</v>
      </c>
      <c r="AM9" s="7" t="str">
        <f t="shared" si="6"/>
        <v>3Q2024</v>
      </c>
      <c r="AN9" s="7" t="str">
        <f t="shared" si="6"/>
        <v>4Q2024</v>
      </c>
      <c r="AO9" s="7" t="str">
        <f>MONTH(AO$6)/3&amp;"Q"&amp;AO$7</f>
        <v>1Q2025</v>
      </c>
      <c r="AP9" s="7" t="str">
        <f>MONTH(AP$6)/3&amp;"Q"&amp;AP$7</f>
        <v>2Q2025</v>
      </c>
      <c r="AQ9" s="2"/>
      <c r="AR9" s="6">
        <f>AR8</f>
        <v>2016</v>
      </c>
      <c r="AS9" s="6">
        <f>AR9+1</f>
        <v>2017</v>
      </c>
      <c r="AT9" s="6">
        <f t="shared" ref="AT9:BA9" si="8">AS9+1</f>
        <v>2018</v>
      </c>
      <c r="AU9" s="6">
        <f t="shared" si="8"/>
        <v>2019</v>
      </c>
      <c r="AV9" s="6">
        <f t="shared" si="8"/>
        <v>2020</v>
      </c>
      <c r="AW9" s="6">
        <f t="shared" si="8"/>
        <v>2021</v>
      </c>
      <c r="AX9" s="6">
        <f t="shared" si="8"/>
        <v>2022</v>
      </c>
      <c r="AY9" s="6">
        <f t="shared" si="8"/>
        <v>2023</v>
      </c>
      <c r="AZ9" s="6">
        <f t="shared" si="8"/>
        <v>2024</v>
      </c>
      <c r="BA9" s="6">
        <f t="shared" si="8"/>
        <v>2025</v>
      </c>
    </row>
    <row r="10" spans="2:53" ht="14.65" customHeight="1">
      <c r="B10" s="47" t="s">
        <v>8</v>
      </c>
      <c r="C10" s="48"/>
      <c r="D10" s="48"/>
      <c r="E10" s="122">
        <f>'Income Statement'!E9</f>
        <v>31.826000000000001</v>
      </c>
      <c r="F10" s="122">
        <f>'Income Statement'!F9</f>
        <v>41.376000000000005</v>
      </c>
      <c r="G10" s="122">
        <f>'Income Statement'!G9</f>
        <v>51.170999999999992</v>
      </c>
      <c r="H10" s="122">
        <f>'Income Statement'!H9</f>
        <v>70.608999999999995</v>
      </c>
      <c r="I10" s="122">
        <f>'Income Statement'!I9</f>
        <v>61.887000000000008</v>
      </c>
      <c r="J10" s="122">
        <f>'Income Statement'!J9</f>
        <v>74.109000000000009</v>
      </c>
      <c r="K10" s="122">
        <f>'Income Statement'!K9</f>
        <v>153.351</v>
      </c>
      <c r="L10" s="122">
        <f>'Income Statement'!L9</f>
        <v>256.76700000000005</v>
      </c>
      <c r="M10" s="122">
        <f>'Income Statement'!M9</f>
        <v>179.65200000000002</v>
      </c>
      <c r="N10" s="122">
        <f>'Income Statement'!N9</f>
        <v>188.02600000000001</v>
      </c>
      <c r="O10" s="122">
        <f>'Income Statement'!O9</f>
        <v>167.83500000000001</v>
      </c>
      <c r="P10" s="122">
        <f>'Income Statement'!P9</f>
        <v>206.51</v>
      </c>
      <c r="Q10" s="122">
        <f>'Income Statement'!Q9</f>
        <v>198.05399999999997</v>
      </c>
      <c r="R10" s="122">
        <f>'Income Statement'!R9</f>
        <v>200.714</v>
      </c>
      <c r="S10" s="122">
        <f>'Income Statement'!S9</f>
        <v>284.89</v>
      </c>
      <c r="T10" s="122">
        <f>'Income Statement'!T9</f>
        <v>330.76900000000001</v>
      </c>
      <c r="U10" s="122">
        <f>'Income Statement'!U9</f>
        <v>192.87299999999999</v>
      </c>
      <c r="V10" s="122">
        <f>'Income Statement'!V9</f>
        <v>201.54100000000003</v>
      </c>
      <c r="W10" s="122">
        <f>'Income Statement'!W9</f>
        <v>314.44700000000006</v>
      </c>
      <c r="X10" s="122">
        <f>'Income Statement'!X9</f>
        <v>393.28</v>
      </c>
      <c r="Y10" s="122">
        <f>'Income Statement'!Y9</f>
        <v>370.19099999999997</v>
      </c>
      <c r="Z10" s="122">
        <f>'Income Statement'!Z9</f>
        <v>396.48500000000001</v>
      </c>
      <c r="AA10" s="122">
        <f>'Income Statement'!AA9</f>
        <v>454.85199999999998</v>
      </c>
      <c r="AB10" s="122">
        <f>'Income Statement'!AB9</f>
        <v>548.14799999999991</v>
      </c>
      <c r="AC10" s="122">
        <f>'Income Statement'!AC9</f>
        <v>533.91899999999998</v>
      </c>
      <c r="AD10" s="122">
        <f>'Income Statement'!AD9</f>
        <v>513.83199999999999</v>
      </c>
      <c r="AE10" s="122">
        <f>'Income Statement'!AE9</f>
        <v>667.94499999999994</v>
      </c>
      <c r="AF10" s="122">
        <f>'Income Statement'!AF9</f>
        <v>720.97899999999981</v>
      </c>
      <c r="AG10" s="122">
        <f>'Income Statement'!AG9</f>
        <v>583.33100000000002</v>
      </c>
      <c r="AH10" s="122">
        <f>'Income Statement'!AH9</f>
        <v>609.41099999999994</v>
      </c>
      <c r="AI10" s="122">
        <f>'Income Statement'!AI9</f>
        <v>865.84699999999998</v>
      </c>
      <c r="AJ10" s="122">
        <f>'Income Statement'!AJ9</f>
        <v>978.73099999999977</v>
      </c>
      <c r="AK10" s="122">
        <f>'Income Statement'!AK9</f>
        <v>687.86099999999988</v>
      </c>
      <c r="AL10" s="122">
        <f>'Income Statement'!AL9</f>
        <v>761.13</v>
      </c>
      <c r="AM10" s="122">
        <f>'Income Statement'!AM9</f>
        <v>1060.0840000000001</v>
      </c>
      <c r="AN10" s="122">
        <f>'Income Statement'!AN9</f>
        <v>1615.9050000000002</v>
      </c>
      <c r="AO10" s="122">
        <f>'Income Statement'!AO9</f>
        <v>1156.27</v>
      </c>
      <c r="AP10" s="122">
        <f>'Income Statement'!AP9</f>
        <v>1461.704</v>
      </c>
      <c r="AR10" s="122">
        <f t="shared" ref="AR10:BA19" si="9">SUMIF($7:$7,AR$9,10:10)</f>
        <v>194.98199999999997</v>
      </c>
      <c r="AS10" s="122">
        <f t="shared" si="9"/>
        <v>546.11400000000003</v>
      </c>
      <c r="AT10" s="122">
        <f t="shared" si="9"/>
        <v>742.02300000000002</v>
      </c>
      <c r="AU10" s="122">
        <f t="shared" si="9"/>
        <v>1014.4269999999999</v>
      </c>
      <c r="AV10" s="122">
        <f t="shared" si="9"/>
        <v>1102.1410000000001</v>
      </c>
      <c r="AW10" s="122">
        <f t="shared" si="9"/>
        <v>1769.6759999999997</v>
      </c>
      <c r="AX10" s="122">
        <f t="shared" si="9"/>
        <v>2436.6749999999997</v>
      </c>
      <c r="AY10" s="122">
        <f t="shared" si="9"/>
        <v>3037.3199999999997</v>
      </c>
      <c r="AZ10" s="122">
        <f t="shared" si="9"/>
        <v>4124.9799999999996</v>
      </c>
      <c r="BA10" s="122">
        <f t="shared" si="9"/>
        <v>2617.9740000000002</v>
      </c>
    </row>
    <row r="11" spans="2:53" ht="14.65" customHeight="1">
      <c r="B11" s="47" t="s">
        <v>228</v>
      </c>
      <c r="C11" s="48"/>
      <c r="D11" s="48"/>
      <c r="E11" s="122">
        <f>'Operating Costs'!E9</f>
        <v>-5.0540000000000003</v>
      </c>
      <c r="F11" s="122">
        <f>'Operating Costs'!F9</f>
        <v>-7.16</v>
      </c>
      <c r="G11" s="122">
        <f>'Operating Costs'!G9</f>
        <v>-28.389000000000003</v>
      </c>
      <c r="H11" s="122">
        <f>'Operating Costs'!H9</f>
        <v>-38.639000000000003</v>
      </c>
      <c r="I11" s="122">
        <f>'Operating Costs'!I9</f>
        <v>-26.341999999999999</v>
      </c>
      <c r="J11" s="122">
        <f>'Operating Costs'!J9</f>
        <v>-57.454999999999998</v>
      </c>
      <c r="K11" s="122">
        <f>'Operating Costs'!K9</f>
        <v>-102.16300000000001</v>
      </c>
      <c r="L11" s="122">
        <f>'Operating Costs'!L9</f>
        <v>-96.821999999999974</v>
      </c>
      <c r="M11" s="122">
        <f>'Operating Costs'!M9</f>
        <v>-97.843000000000004</v>
      </c>
      <c r="N11" s="122">
        <f>'Operating Costs'!N9</f>
        <v>-99.265000000000001</v>
      </c>
      <c r="O11" s="122">
        <f>'Operating Costs'!O9</f>
        <v>-36.366999999999997</v>
      </c>
      <c r="P11" s="122">
        <f>'Operating Costs'!P9</f>
        <v>-64.600999999999999</v>
      </c>
      <c r="Q11" s="122">
        <f>'Operating Costs'!Q9</f>
        <v>-116.15300000000001</v>
      </c>
      <c r="R11" s="122">
        <f>'Operating Costs'!R9</f>
        <v>-103.376</v>
      </c>
      <c r="S11" s="122">
        <f>'Operating Costs'!S9</f>
        <v>-70.453000000000003</v>
      </c>
      <c r="T11" s="122">
        <f>'Operating Costs'!T9</f>
        <v>-93.851000000000056</v>
      </c>
      <c r="U11" s="122">
        <f>'Operating Costs'!U9</f>
        <v>-94.138000000000005</v>
      </c>
      <c r="V11" s="122">
        <f>'Operating Costs'!V9</f>
        <v>-62.78</v>
      </c>
      <c r="W11" s="122">
        <f>'Operating Costs'!W9</f>
        <v>-75.466000000000008</v>
      </c>
      <c r="X11" s="122">
        <f>'Operating Costs'!X9</f>
        <v>-93.23599999999999</v>
      </c>
      <c r="Y11" s="122">
        <f>'Operating Costs'!Y9</f>
        <v>-94.725999999999999</v>
      </c>
      <c r="Z11" s="122">
        <f>'Operating Costs'!Z9</f>
        <v>-153.52600000000001</v>
      </c>
      <c r="AA11" s="122">
        <f>'Operating Costs'!AA9</f>
        <v>-184.09800000000001</v>
      </c>
      <c r="AB11" s="122">
        <f>'Operating Costs'!AB9</f>
        <v>-153.16899999999998</v>
      </c>
      <c r="AC11" s="122">
        <f>'Operating Costs'!AC9</f>
        <v>-275.77699999999999</v>
      </c>
      <c r="AD11" s="122">
        <f>'Operating Costs'!AD9</f>
        <v>-253.12799999999999</v>
      </c>
      <c r="AE11" s="122">
        <f>'Operating Costs'!AE9</f>
        <v>-313.23300000000006</v>
      </c>
      <c r="AF11" s="122">
        <f>'Operating Costs'!AF9</f>
        <v>-333.56000000000006</v>
      </c>
      <c r="AG11" s="122">
        <f>'Operating Costs'!AG9</f>
        <v>-296.12799999999999</v>
      </c>
      <c r="AH11" s="122">
        <f>'Operating Costs'!AH9</f>
        <v>-290.42699999999996</v>
      </c>
      <c r="AI11" s="122">
        <f>'Operating Costs'!AI9</f>
        <v>-371.50200000000007</v>
      </c>
      <c r="AJ11" s="122">
        <f>'Operating Costs'!AJ9</f>
        <v>-407.767</v>
      </c>
      <c r="AK11" s="122">
        <f>'Operating Costs'!AK9</f>
        <v>-263.86099999999999</v>
      </c>
      <c r="AL11" s="122">
        <f>'Operating Costs'!AL9</f>
        <v>-288.404</v>
      </c>
      <c r="AM11" s="122">
        <f>'Operating Costs'!AM9</f>
        <v>-440.40800000000002</v>
      </c>
      <c r="AN11" s="122">
        <f>'Operating Costs'!AN9</f>
        <v>-704.60500000000002</v>
      </c>
      <c r="AO11" s="122">
        <f>'Operating Costs'!AO9</f>
        <v>-675.65299999999991</v>
      </c>
      <c r="AP11" s="122">
        <f>'Operating Costs'!AP9</f>
        <v>-905.7003010699998</v>
      </c>
      <c r="AR11" s="122">
        <f t="shared" si="9"/>
        <v>-79.242000000000004</v>
      </c>
      <c r="AS11" s="122">
        <f t="shared" si="9"/>
        <v>-282.78199999999998</v>
      </c>
      <c r="AT11" s="122">
        <f t="shared" si="9"/>
        <v>-298.07600000000002</v>
      </c>
      <c r="AU11" s="122">
        <f t="shared" si="9"/>
        <v>-383.83300000000003</v>
      </c>
      <c r="AV11" s="122">
        <f t="shared" si="9"/>
        <v>-325.62</v>
      </c>
      <c r="AW11" s="122">
        <f t="shared" si="9"/>
        <v>-585.51900000000001</v>
      </c>
      <c r="AX11" s="122">
        <f t="shared" si="9"/>
        <v>-1175.6980000000001</v>
      </c>
      <c r="AY11" s="122">
        <f t="shared" si="9"/>
        <v>-1365.8240000000001</v>
      </c>
      <c r="AZ11" s="122">
        <f t="shared" si="9"/>
        <v>-1697.278</v>
      </c>
      <c r="BA11" s="122">
        <f t="shared" si="9"/>
        <v>-1581.3533010699998</v>
      </c>
    </row>
    <row r="12" spans="2:53" ht="14.65" customHeight="1">
      <c r="B12" s="47" t="s">
        <v>229</v>
      </c>
      <c r="C12" s="48"/>
      <c r="D12" s="48"/>
      <c r="E12" s="122">
        <f>'Operating Costs'!E14</f>
        <v>0.58899999999999997</v>
      </c>
      <c r="F12" s="122">
        <f>'Operating Costs'!F14</f>
        <v>0.74900000000000011</v>
      </c>
      <c r="G12" s="122">
        <f>'Operating Costs'!G14</f>
        <v>2.7249999999999996</v>
      </c>
      <c r="H12" s="122">
        <f>'Operating Costs'!H14</f>
        <v>3.3000000000000007</v>
      </c>
      <c r="I12" s="122">
        <f>'Operating Costs'!I14</f>
        <v>2.403</v>
      </c>
      <c r="J12" s="122">
        <f>'Operating Costs'!J14</f>
        <v>4.423</v>
      </c>
      <c r="K12" s="122">
        <f>'Operating Costs'!K14</f>
        <v>10.667999999999999</v>
      </c>
      <c r="L12" s="122">
        <f>'Operating Costs'!L14</f>
        <v>12.562999999999999</v>
      </c>
      <c r="M12" s="122">
        <f>'Operating Costs'!M14</f>
        <v>6.306</v>
      </c>
      <c r="N12" s="122">
        <f>'Operating Costs'!N14</f>
        <v>7.1550000000000002</v>
      </c>
      <c r="O12" s="122">
        <f>'Operating Costs'!O14</f>
        <v>6.9939999999999998</v>
      </c>
      <c r="P12" s="122">
        <f>'Operating Costs'!P14</f>
        <v>8.8089999999999993</v>
      </c>
      <c r="Q12" s="122">
        <f>'Operating Costs'!Q14</f>
        <v>10.029999999999999</v>
      </c>
      <c r="R12" s="122">
        <f>'Operating Costs'!R14</f>
        <v>8.98</v>
      </c>
      <c r="S12" s="122">
        <f>'Operating Costs'!S14</f>
        <v>9.1790000000000003</v>
      </c>
      <c r="T12" s="122">
        <f>'Operating Costs'!T14</f>
        <v>10.063000000000002</v>
      </c>
      <c r="U12" s="122">
        <f>'Operating Costs'!U14</f>
        <v>6.383</v>
      </c>
      <c r="V12" s="122">
        <f>'Operating Costs'!V14</f>
        <v>6.8090000000000002</v>
      </c>
      <c r="W12" s="122">
        <f>'Operating Costs'!W14</f>
        <v>7.5380000000000003</v>
      </c>
      <c r="X12" s="122">
        <f>'Operating Costs'!X14</f>
        <v>13.793000000000003</v>
      </c>
      <c r="Y12" s="122">
        <f>'Operating Costs'!Y14</f>
        <v>2.569</v>
      </c>
      <c r="Z12" s="122">
        <f>'Operating Costs'!Z14</f>
        <v>12.965</v>
      </c>
      <c r="AA12" s="122">
        <f>'Operating Costs'!AA14</f>
        <v>39.288000000000004</v>
      </c>
      <c r="AB12" s="122">
        <f>'Operating Costs'!AB14</f>
        <v>24.869</v>
      </c>
      <c r="AC12" s="122">
        <f>'Operating Costs'!AC14</f>
        <v>27.748000000000001</v>
      </c>
      <c r="AD12" s="122">
        <f>'Operating Costs'!AD14</f>
        <v>29.936</v>
      </c>
      <c r="AE12" s="122">
        <f>'Operating Costs'!AE14</f>
        <v>32.003</v>
      </c>
      <c r="AF12" s="122">
        <f>'Operating Costs'!AF14</f>
        <v>36.792000000000002</v>
      </c>
      <c r="AG12" s="122">
        <f>'Operating Costs'!AG14</f>
        <v>31.856999999999999</v>
      </c>
      <c r="AH12" s="122">
        <f>'Operating Costs'!AH14</f>
        <v>32.018999999999998</v>
      </c>
      <c r="AI12" s="122">
        <f>'Operating Costs'!AI14</f>
        <v>52.817</v>
      </c>
      <c r="AJ12" s="122">
        <f>'Operating Costs'!AJ14</f>
        <v>54.808999999999997</v>
      </c>
      <c r="AK12" s="122">
        <f>'Operating Costs'!AK14</f>
        <v>37.856000000000002</v>
      </c>
      <c r="AL12" s="122">
        <f>'Operating Costs'!AL14</f>
        <v>44.645000000000003</v>
      </c>
      <c r="AM12" s="122">
        <f>'Operating Costs'!AM14</f>
        <v>64.239999999999995</v>
      </c>
      <c r="AN12" s="122">
        <f>'Operating Costs'!AN14</f>
        <v>43.302429189999998</v>
      </c>
      <c r="AO12" s="122">
        <f>'Operating Costs'!AO14</f>
        <v>66.703999999999994</v>
      </c>
      <c r="AP12" s="122">
        <f>'Operating Costs'!AP14</f>
        <v>79.918999999999997</v>
      </c>
      <c r="AR12" s="122">
        <f t="shared" si="9"/>
        <v>7.3630000000000004</v>
      </c>
      <c r="AS12" s="122">
        <f t="shared" si="9"/>
        <v>30.056999999999999</v>
      </c>
      <c r="AT12" s="122">
        <f t="shared" si="9"/>
        <v>29.263999999999996</v>
      </c>
      <c r="AU12" s="122">
        <f t="shared" si="9"/>
        <v>38.252000000000002</v>
      </c>
      <c r="AV12" s="122">
        <f t="shared" si="9"/>
        <v>34.523000000000003</v>
      </c>
      <c r="AW12" s="122">
        <f t="shared" si="9"/>
        <v>79.691000000000003</v>
      </c>
      <c r="AX12" s="122">
        <f t="shared" si="9"/>
        <v>126.479</v>
      </c>
      <c r="AY12" s="122">
        <f t="shared" si="9"/>
        <v>171.50200000000001</v>
      </c>
      <c r="AZ12" s="122">
        <f t="shared" si="9"/>
        <v>190.04342918999998</v>
      </c>
      <c r="BA12" s="122">
        <f t="shared" si="9"/>
        <v>146.62299999999999</v>
      </c>
    </row>
    <row r="13" spans="2:53" ht="14.65" customHeight="1">
      <c r="B13" s="49" t="s">
        <v>230</v>
      </c>
      <c r="C13" s="37"/>
      <c r="D13" s="37"/>
      <c r="E13" s="38">
        <f>SUM(E10:E12)</f>
        <v>27.360999999999997</v>
      </c>
      <c r="F13" s="38">
        <f t="shared" ref="F13:AJ13" si="10">SUM(F10:F12)</f>
        <v>34.965000000000011</v>
      </c>
      <c r="G13" s="38">
        <f t="shared" si="10"/>
        <v>25.506999999999991</v>
      </c>
      <c r="H13" s="38">
        <f t="shared" si="10"/>
        <v>35.269999999999996</v>
      </c>
      <c r="I13" s="38">
        <f t="shared" si="10"/>
        <v>37.948000000000008</v>
      </c>
      <c r="J13" s="38">
        <f t="shared" si="10"/>
        <v>21.077000000000012</v>
      </c>
      <c r="K13" s="38">
        <f t="shared" si="10"/>
        <v>61.855999999999987</v>
      </c>
      <c r="L13" s="38">
        <f t="shared" si="10"/>
        <v>172.50800000000007</v>
      </c>
      <c r="M13" s="38">
        <f t="shared" si="10"/>
        <v>88.115000000000009</v>
      </c>
      <c r="N13" s="38">
        <f t="shared" si="10"/>
        <v>95.916000000000011</v>
      </c>
      <c r="O13" s="38">
        <f t="shared" si="10"/>
        <v>138.46200000000002</v>
      </c>
      <c r="P13" s="38">
        <f t="shared" si="10"/>
        <v>150.71799999999999</v>
      </c>
      <c r="Q13" s="38">
        <f t="shared" si="10"/>
        <v>91.930999999999969</v>
      </c>
      <c r="R13" s="38">
        <f t="shared" si="10"/>
        <v>106.318</v>
      </c>
      <c r="S13" s="38">
        <f t="shared" si="10"/>
        <v>223.61599999999999</v>
      </c>
      <c r="T13" s="38">
        <f t="shared" si="10"/>
        <v>246.98099999999994</v>
      </c>
      <c r="U13" s="38">
        <f t="shared" si="10"/>
        <v>105.11799999999998</v>
      </c>
      <c r="V13" s="38">
        <f t="shared" si="10"/>
        <v>145.57000000000002</v>
      </c>
      <c r="W13" s="38">
        <f t="shared" si="10"/>
        <v>246.51900000000006</v>
      </c>
      <c r="X13" s="38">
        <f t="shared" si="10"/>
        <v>313.83699999999999</v>
      </c>
      <c r="Y13" s="38">
        <f t="shared" si="10"/>
        <v>278.03399999999999</v>
      </c>
      <c r="Z13" s="38">
        <f t="shared" si="10"/>
        <v>255.92400000000001</v>
      </c>
      <c r="AA13" s="38">
        <f t="shared" si="10"/>
        <v>310.04199999999997</v>
      </c>
      <c r="AB13" s="38">
        <f t="shared" si="10"/>
        <v>419.84799999999996</v>
      </c>
      <c r="AC13" s="38">
        <f t="shared" si="10"/>
        <v>285.89</v>
      </c>
      <c r="AD13" s="38">
        <f t="shared" si="10"/>
        <v>290.64</v>
      </c>
      <c r="AE13" s="38">
        <f t="shared" si="10"/>
        <v>386.71499999999986</v>
      </c>
      <c r="AF13" s="38">
        <f t="shared" si="10"/>
        <v>424.21099999999979</v>
      </c>
      <c r="AG13" s="38">
        <f t="shared" si="10"/>
        <v>319.06000000000006</v>
      </c>
      <c r="AH13" s="38">
        <f t="shared" si="10"/>
        <v>351.00299999999999</v>
      </c>
      <c r="AI13" s="38">
        <f t="shared" si="10"/>
        <v>547.16199999999992</v>
      </c>
      <c r="AJ13" s="38">
        <f t="shared" si="10"/>
        <v>625.77299999999968</v>
      </c>
      <c r="AK13" s="38">
        <f t="shared" ref="AK13:AP13" si="11">SUM(AK10:AK12)</f>
        <v>461.85599999999988</v>
      </c>
      <c r="AL13" s="38">
        <f t="shared" si="11"/>
        <v>517.37099999999998</v>
      </c>
      <c r="AM13" s="38">
        <f t="shared" si="11"/>
        <v>683.91600000000005</v>
      </c>
      <c r="AN13" s="38">
        <f t="shared" si="11"/>
        <v>954.60242919000018</v>
      </c>
      <c r="AO13" s="38">
        <f t="shared" si="11"/>
        <v>547.32100000000003</v>
      </c>
      <c r="AP13" s="38">
        <f t="shared" si="11"/>
        <v>635.92269893000014</v>
      </c>
      <c r="AR13" s="38">
        <f t="shared" si="9"/>
        <v>123.10299999999999</v>
      </c>
      <c r="AS13" s="38">
        <f t="shared" si="9"/>
        <v>293.38900000000007</v>
      </c>
      <c r="AT13" s="38">
        <f t="shared" si="9"/>
        <v>473.21100000000001</v>
      </c>
      <c r="AU13" s="38">
        <f t="shared" si="9"/>
        <v>668.84599999999989</v>
      </c>
      <c r="AV13" s="38">
        <f t="shared" si="9"/>
        <v>811.0440000000001</v>
      </c>
      <c r="AW13" s="38">
        <f t="shared" si="9"/>
        <v>1263.848</v>
      </c>
      <c r="AX13" s="38">
        <f t="shared" si="9"/>
        <v>1387.4559999999997</v>
      </c>
      <c r="AY13" s="38">
        <f t="shared" si="9"/>
        <v>1842.9979999999996</v>
      </c>
      <c r="AZ13" s="38">
        <f t="shared" si="9"/>
        <v>2617.7454291900003</v>
      </c>
      <c r="BA13" s="38">
        <f t="shared" si="9"/>
        <v>1183.2436989300002</v>
      </c>
    </row>
    <row r="14" spans="2:53" ht="14.65" customHeight="1">
      <c r="B14" s="47" t="s">
        <v>760</v>
      </c>
      <c r="C14" s="48"/>
      <c r="D14" s="48"/>
      <c r="E14" s="122">
        <f>SUM(E15:E16)</f>
        <v>-4.1000000000000005</v>
      </c>
      <c r="F14" s="122">
        <f t="shared" ref="F14:AJ14" si="12">SUM(F15:F16)</f>
        <v>-4.2789999999999999</v>
      </c>
      <c r="G14" s="122">
        <f t="shared" si="12"/>
        <v>-4.66</v>
      </c>
      <c r="H14" s="122">
        <f t="shared" si="12"/>
        <v>-4.6800000000000015</v>
      </c>
      <c r="I14" s="122">
        <f t="shared" si="12"/>
        <v>-4.4889999999999999</v>
      </c>
      <c r="J14" s="122">
        <f t="shared" si="12"/>
        <v>-7.4640000000000004</v>
      </c>
      <c r="K14" s="122">
        <f t="shared" si="12"/>
        <v>-7.5440000000000005</v>
      </c>
      <c r="L14" s="122">
        <f t="shared" si="12"/>
        <v>-20.167999999999999</v>
      </c>
      <c r="M14" s="122">
        <f t="shared" si="12"/>
        <v>-10.071999999999999</v>
      </c>
      <c r="N14" s="122">
        <f t="shared" si="12"/>
        <v>-13.780999999999999</v>
      </c>
      <c r="O14" s="122">
        <f t="shared" si="12"/>
        <v>-14.919</v>
      </c>
      <c r="P14" s="122">
        <f t="shared" si="12"/>
        <v>-14.370999999999999</v>
      </c>
      <c r="Q14" s="122">
        <f t="shared" si="12"/>
        <v>-14.250999999999999</v>
      </c>
      <c r="R14" s="122">
        <f t="shared" si="12"/>
        <v>-16.239000000000001</v>
      </c>
      <c r="S14" s="122">
        <f t="shared" si="12"/>
        <v>-23.716000000000001</v>
      </c>
      <c r="T14" s="122">
        <f t="shared" si="12"/>
        <v>-32.025000000000006</v>
      </c>
      <c r="U14" s="122">
        <f t="shared" si="12"/>
        <v>-30.603999999999999</v>
      </c>
      <c r="V14" s="122">
        <f t="shared" si="12"/>
        <v>-33.704999999999998</v>
      </c>
      <c r="W14" s="122">
        <f t="shared" si="12"/>
        <v>-35.066000000000003</v>
      </c>
      <c r="X14" s="122">
        <f t="shared" si="12"/>
        <v>-43.852999999999994</v>
      </c>
      <c r="Y14" s="122">
        <f t="shared" si="12"/>
        <v>-63.040999999999997</v>
      </c>
      <c r="Z14" s="122">
        <f t="shared" si="12"/>
        <v>-74.122</v>
      </c>
      <c r="AA14" s="122">
        <f t="shared" si="12"/>
        <v>-80.094999999999999</v>
      </c>
      <c r="AB14" s="122">
        <f t="shared" si="12"/>
        <v>-47.362999999999992</v>
      </c>
      <c r="AC14" s="122">
        <f t="shared" si="12"/>
        <v>-81.992000000000004</v>
      </c>
      <c r="AD14" s="122">
        <f t="shared" si="12"/>
        <v>-79.343999999999994</v>
      </c>
      <c r="AE14" s="122">
        <f t="shared" si="12"/>
        <v>-93.595999999999989</v>
      </c>
      <c r="AF14" s="122">
        <f t="shared" si="12"/>
        <v>-68.908999999999992</v>
      </c>
      <c r="AG14" s="122">
        <f t="shared" si="12"/>
        <v>-83.5</v>
      </c>
      <c r="AH14" s="122">
        <f t="shared" si="12"/>
        <v>-92.823999999999998</v>
      </c>
      <c r="AI14" s="122">
        <f t="shared" si="12"/>
        <v>-73.97999999999999</v>
      </c>
      <c r="AJ14" s="122">
        <f t="shared" si="12"/>
        <v>-114.6249999999998</v>
      </c>
      <c r="AK14" s="122">
        <f t="shared" ref="AK14:AP14" si="13">SUM(AK15:AK16)</f>
        <v>-114.71900000000001</v>
      </c>
      <c r="AL14" s="122">
        <f t="shared" si="13"/>
        <v>-119.94000000000001</v>
      </c>
      <c r="AM14" s="122">
        <f t="shared" si="13"/>
        <v>-132.87899999999996</v>
      </c>
      <c r="AN14" s="122">
        <f t="shared" si="13"/>
        <v>-140.68200000000002</v>
      </c>
      <c r="AO14" s="122">
        <f t="shared" si="13"/>
        <v>-154.83300000000003</v>
      </c>
      <c r="AP14" s="122">
        <f t="shared" si="13"/>
        <v>-114.41299999999998</v>
      </c>
      <c r="AR14" s="122">
        <f t="shared" si="9"/>
        <v>-17.719000000000001</v>
      </c>
      <c r="AS14" s="122">
        <f t="shared" si="9"/>
        <v>-39.664999999999999</v>
      </c>
      <c r="AT14" s="122">
        <f t="shared" si="9"/>
        <v>-53.143000000000001</v>
      </c>
      <c r="AU14" s="122">
        <f t="shared" si="9"/>
        <v>-86.231000000000009</v>
      </c>
      <c r="AV14" s="122">
        <f t="shared" si="9"/>
        <v>-143.22800000000001</v>
      </c>
      <c r="AW14" s="122">
        <f t="shared" si="9"/>
        <v>-264.62099999999998</v>
      </c>
      <c r="AX14" s="122">
        <f t="shared" si="9"/>
        <v>-323.84100000000001</v>
      </c>
      <c r="AY14" s="122">
        <f t="shared" si="9"/>
        <v>-364.9289999999998</v>
      </c>
      <c r="AZ14" s="122">
        <f t="shared" si="9"/>
        <v>-508.22</v>
      </c>
      <c r="BA14" s="122">
        <f t="shared" si="9"/>
        <v>-269.24599999999998</v>
      </c>
    </row>
    <row r="15" spans="2:53" ht="14.65" customHeight="1">
      <c r="B15" s="30" t="s">
        <v>231</v>
      </c>
      <c r="E15" s="29">
        <f>'Operating Costs'!E10+'Operating Costs'!E12+'Operating Costs'!E15</f>
        <v>-2.6510000000000002</v>
      </c>
      <c r="F15" s="29">
        <f>'Operating Costs'!F10+'Operating Costs'!F12+'Operating Costs'!F15</f>
        <v>-2.5959999999999996</v>
      </c>
      <c r="G15" s="29">
        <f>'Operating Costs'!G10+'Operating Costs'!G12+'Operating Costs'!G15</f>
        <v>-3.2160000000000002</v>
      </c>
      <c r="H15" s="29">
        <f>'Operating Costs'!H10+'Operating Costs'!H12+'Operating Costs'!H15</f>
        <v>-3.3400000000000016</v>
      </c>
      <c r="I15" s="29">
        <f>'Operating Costs'!I10+'Operating Costs'!I12+'Operating Costs'!I15</f>
        <v>-2.8919999999999999</v>
      </c>
      <c r="J15" s="29">
        <f>'Operating Costs'!J10+'Operating Costs'!J12+'Operating Costs'!J15</f>
        <v>-5.0990000000000002</v>
      </c>
      <c r="K15" s="29">
        <f>'Operating Costs'!K10+'Operating Costs'!K12+'Operating Costs'!K15</f>
        <v>-5.1280000000000001</v>
      </c>
      <c r="L15" s="29">
        <f>'Operating Costs'!L10+'Operating Costs'!L12+'Operating Costs'!L15</f>
        <v>-15.345000000000001</v>
      </c>
      <c r="M15" s="29">
        <f>'Operating Costs'!M10+'Operating Costs'!M12+'Operating Costs'!M15</f>
        <v>-5.8999999999999995</v>
      </c>
      <c r="N15" s="29">
        <f>'Operating Costs'!N10+'Operating Costs'!N12+'Operating Costs'!N15</f>
        <v>-8.9039999999999999</v>
      </c>
      <c r="O15" s="29">
        <f>'Operating Costs'!O10+'Operating Costs'!O12+'Operating Costs'!O15</f>
        <v>-10.5</v>
      </c>
      <c r="P15" s="29">
        <f>'Operating Costs'!P10+'Operating Costs'!P12+'Operating Costs'!P15</f>
        <v>-9.9329999999999998</v>
      </c>
      <c r="Q15" s="29">
        <f>'Operating Costs'!Q10+'Operating Costs'!Q12+'Operating Costs'!Q15</f>
        <v>-8.8089999999999993</v>
      </c>
      <c r="R15" s="29">
        <f>'Operating Costs'!R10+'Operating Costs'!R12+'Operating Costs'!R15</f>
        <v>-9.952</v>
      </c>
      <c r="S15" s="29">
        <f>'Operating Costs'!S10+'Operating Costs'!S12+'Operating Costs'!S15</f>
        <v>-13.622999999999999</v>
      </c>
      <c r="T15" s="29">
        <f>'Operating Costs'!T10+'Operating Costs'!T12+'Operating Costs'!T15</f>
        <v>-20.702000000000002</v>
      </c>
      <c r="U15" s="29">
        <f>'Operating Costs'!U10+'Operating Costs'!U12+'Operating Costs'!U15</f>
        <v>-19.584</v>
      </c>
      <c r="V15" s="29">
        <f>'Operating Costs'!V10+'Operating Costs'!V12+'Operating Costs'!V15</f>
        <v>-21.358000000000001</v>
      </c>
      <c r="W15" s="29">
        <f>'Operating Costs'!W10+'Operating Costs'!W12+'Operating Costs'!W15</f>
        <v>-22.861999999999998</v>
      </c>
      <c r="X15" s="29">
        <f>'Operating Costs'!X10+'Operating Costs'!X12+'Operating Costs'!X15</f>
        <v>-29.213999999999999</v>
      </c>
      <c r="Y15" s="29">
        <f>'Operating Costs'!Y10+'Operating Costs'!Y12+'Operating Costs'!Y15</f>
        <v>-44.814</v>
      </c>
      <c r="Z15" s="29">
        <f>'Operating Costs'!Z10+'Operating Costs'!Z12+'Operating Costs'!Z15</f>
        <v>-54.254000000000005</v>
      </c>
      <c r="AA15" s="29">
        <f>'Operating Costs'!AA10+'Operating Costs'!AA12+'Operating Costs'!AA15</f>
        <v>-60.143000000000001</v>
      </c>
      <c r="AB15" s="29">
        <f>'Operating Costs'!AB10+'Operating Costs'!AB12+'Operating Costs'!AB15</f>
        <v>-20.407999999999994</v>
      </c>
      <c r="AC15" s="29">
        <f>'Operating Costs'!AC10+'Operating Costs'!AC12+'Operating Costs'!AC15</f>
        <v>-59.856999999999999</v>
      </c>
      <c r="AD15" s="29">
        <f>'Operating Costs'!AD10+'Operating Costs'!AD12+'Operating Costs'!AD15</f>
        <v>-58.882999999999996</v>
      </c>
      <c r="AE15" s="29">
        <f>'Operating Costs'!AE10+'Operating Costs'!AE12+'Operating Costs'!AE15</f>
        <v>-69.402999999999992</v>
      </c>
      <c r="AF15" s="29">
        <f>'Operating Costs'!AF10+'Operating Costs'!AF12+'Operating Costs'!AF15</f>
        <v>-42.274999999999999</v>
      </c>
      <c r="AG15" s="29">
        <f>'Operating Costs'!AG10+'Operating Costs'!AG12+'Operating Costs'!AG15</f>
        <v>-55.526999999999994</v>
      </c>
      <c r="AH15" s="29">
        <f>'Operating Costs'!AH10+'Operating Costs'!AH12+'Operating Costs'!AH15</f>
        <v>-62.520999999999994</v>
      </c>
      <c r="AI15" s="29">
        <f>'Operating Costs'!AI10+'Operating Costs'!AI12+'Operating Costs'!AI15</f>
        <v>-42.003</v>
      </c>
      <c r="AJ15" s="29">
        <f>'Operating Costs'!AJ10+'Operating Costs'!AJ12+'Operating Costs'!AJ15</f>
        <v>-82.334999999999795</v>
      </c>
      <c r="AK15" s="29">
        <f>'Operating Costs'!AK10+'Operating Costs'!AK12+'Operating Costs'!AK15</f>
        <v>-82.662000000000006</v>
      </c>
      <c r="AL15" s="29">
        <f>'Operating Costs'!AL10+'Operating Costs'!AL12+'Operating Costs'!AL15</f>
        <v>-80.788000000000011</v>
      </c>
      <c r="AM15" s="29">
        <f>'Operating Costs'!AM10+'Operating Costs'!AM12+'Operating Costs'!AM15</f>
        <v>-92.922999999999973</v>
      </c>
      <c r="AN15" s="29">
        <f>'Operating Costs'!AN10+'Operating Costs'!AN12+'Operating Costs'!AN15</f>
        <v>-101.00700000000003</v>
      </c>
      <c r="AO15" s="29">
        <v>-113.34200000000001</v>
      </c>
      <c r="AP15" s="29">
        <v>-74.22199999999998</v>
      </c>
      <c r="AR15" s="29">
        <f t="shared" si="9"/>
        <v>-11.803000000000003</v>
      </c>
      <c r="AS15" s="29">
        <f t="shared" si="9"/>
        <v>-28.463999999999999</v>
      </c>
      <c r="AT15" s="29">
        <f t="shared" si="9"/>
        <v>-35.236999999999995</v>
      </c>
      <c r="AU15" s="29">
        <f t="shared" si="9"/>
        <v>-53.085999999999999</v>
      </c>
      <c r="AV15" s="29">
        <f t="shared" si="9"/>
        <v>-93.018000000000001</v>
      </c>
      <c r="AW15" s="29">
        <f t="shared" si="9"/>
        <v>-179.619</v>
      </c>
      <c r="AX15" s="29">
        <f t="shared" si="9"/>
        <v>-230.41799999999998</v>
      </c>
      <c r="AY15" s="29">
        <f t="shared" si="9"/>
        <v>-242.3859999999998</v>
      </c>
      <c r="AZ15" s="29">
        <f t="shared" si="9"/>
        <v>-357.38</v>
      </c>
      <c r="BA15" s="29">
        <f t="shared" si="9"/>
        <v>-187.56399999999999</v>
      </c>
    </row>
    <row r="16" spans="2:53" ht="14.65" customHeight="1">
      <c r="B16" s="30" t="s">
        <v>232</v>
      </c>
      <c r="E16" s="29">
        <f>'Operating Costs'!E11</f>
        <v>-1.4490000000000001</v>
      </c>
      <c r="F16" s="29">
        <f>'Operating Costs'!F11</f>
        <v>-1.6830000000000001</v>
      </c>
      <c r="G16" s="29">
        <f>'Operating Costs'!G11</f>
        <v>-1.4439999999999995</v>
      </c>
      <c r="H16" s="29">
        <f>'Operating Costs'!H11</f>
        <v>-1.34</v>
      </c>
      <c r="I16" s="29">
        <f>'Operating Costs'!I11</f>
        <v>-1.597</v>
      </c>
      <c r="J16" s="29">
        <f>'Operating Costs'!J11</f>
        <v>-2.3650000000000002</v>
      </c>
      <c r="K16" s="29">
        <f>'Operating Costs'!K11</f>
        <v>-2.4159999999999999</v>
      </c>
      <c r="L16" s="29">
        <f>'Operating Costs'!L11</f>
        <v>-4.8230000000000004</v>
      </c>
      <c r="M16" s="29">
        <f>'Operating Costs'!M11</f>
        <v>-4.1719999999999997</v>
      </c>
      <c r="N16" s="29">
        <f>'Operating Costs'!N11</f>
        <v>-4.8769999999999998</v>
      </c>
      <c r="O16" s="29">
        <f>'Operating Costs'!O11</f>
        <v>-4.4189999999999996</v>
      </c>
      <c r="P16" s="29">
        <f>'Operating Costs'!P11</f>
        <v>-4.4379999999999997</v>
      </c>
      <c r="Q16" s="29">
        <f>'Operating Costs'!Q11</f>
        <v>-5.4420000000000002</v>
      </c>
      <c r="R16" s="29">
        <f>'Operating Costs'!R11</f>
        <v>-6.2869999999999999</v>
      </c>
      <c r="S16" s="29">
        <f>'Operating Costs'!S11</f>
        <v>-10.093</v>
      </c>
      <c r="T16" s="29">
        <f>'Operating Costs'!T11</f>
        <v>-11.323</v>
      </c>
      <c r="U16" s="29">
        <f>'Operating Costs'!U11</f>
        <v>-11.02</v>
      </c>
      <c r="V16" s="29">
        <f>'Operating Costs'!V11</f>
        <v>-12.347</v>
      </c>
      <c r="W16" s="29">
        <f>'Operating Costs'!W11</f>
        <v>-12.204000000000001</v>
      </c>
      <c r="X16" s="29">
        <f>'Operating Costs'!X11</f>
        <v>-14.638999999999999</v>
      </c>
      <c r="Y16" s="29">
        <f>'Operating Costs'!Y11</f>
        <v>-18.227</v>
      </c>
      <c r="Z16" s="29">
        <f>'Operating Costs'!Z11</f>
        <v>-19.867999999999999</v>
      </c>
      <c r="AA16" s="29">
        <f>'Operating Costs'!AA11</f>
        <v>-19.952000000000002</v>
      </c>
      <c r="AB16" s="29">
        <f>'Operating Costs'!AB11</f>
        <v>-26.954999999999998</v>
      </c>
      <c r="AC16" s="29">
        <f>'Operating Costs'!AC11</f>
        <v>-22.135000000000002</v>
      </c>
      <c r="AD16" s="29">
        <f>'Operating Costs'!AD11</f>
        <v>-20.460999999999999</v>
      </c>
      <c r="AE16" s="29">
        <f>'Operating Costs'!AE11</f>
        <v>-24.192999999999998</v>
      </c>
      <c r="AF16" s="29">
        <f>'Operating Costs'!AF11</f>
        <v>-26.634</v>
      </c>
      <c r="AG16" s="29">
        <f>'Operating Costs'!AG11</f>
        <v>-27.972999999999999</v>
      </c>
      <c r="AH16" s="29">
        <f>'Operating Costs'!AH11</f>
        <v>-30.303000000000004</v>
      </c>
      <c r="AI16" s="29">
        <f>'Operating Costs'!AI11</f>
        <v>-31.976999999999997</v>
      </c>
      <c r="AJ16" s="29">
        <f>'Operating Costs'!AJ11</f>
        <v>-32.29</v>
      </c>
      <c r="AK16" s="29">
        <f>'Operating Costs'!AK11</f>
        <v>-32.057000000000002</v>
      </c>
      <c r="AL16" s="29">
        <f>'Operating Costs'!AL11</f>
        <v>-39.152000000000001</v>
      </c>
      <c r="AM16" s="29">
        <f>'Operating Costs'!AM11</f>
        <v>-39.956000000000003</v>
      </c>
      <c r="AN16" s="29">
        <f>'Operating Costs'!AN11</f>
        <v>-39.674999999999997</v>
      </c>
      <c r="AO16" s="29">
        <f>'Operating Costs'!AO11</f>
        <v>-41.491</v>
      </c>
      <c r="AP16" s="29">
        <f>'Operating Costs'!AP11</f>
        <v>-40.191000000000003</v>
      </c>
      <c r="AR16" s="29">
        <f t="shared" si="9"/>
        <v>-5.9159999999999995</v>
      </c>
      <c r="AS16" s="29">
        <f t="shared" si="9"/>
        <v>-11.201000000000001</v>
      </c>
      <c r="AT16" s="29">
        <f t="shared" si="9"/>
        <v>-17.905999999999999</v>
      </c>
      <c r="AU16" s="29">
        <f t="shared" si="9"/>
        <v>-33.144999999999996</v>
      </c>
      <c r="AV16" s="29">
        <f t="shared" si="9"/>
        <v>-50.209999999999994</v>
      </c>
      <c r="AW16" s="29">
        <f t="shared" si="9"/>
        <v>-85.001999999999995</v>
      </c>
      <c r="AX16" s="29">
        <f t="shared" si="9"/>
        <v>-93.423000000000002</v>
      </c>
      <c r="AY16" s="29">
        <f t="shared" si="9"/>
        <v>-122.54300000000001</v>
      </c>
      <c r="AZ16" s="29">
        <f t="shared" si="9"/>
        <v>-150.84</v>
      </c>
      <c r="BA16" s="29">
        <f t="shared" si="9"/>
        <v>-81.682000000000002</v>
      </c>
    </row>
    <row r="17" spans="2:53" ht="14.65" customHeight="1">
      <c r="B17" s="47" t="s">
        <v>761</v>
      </c>
      <c r="C17" s="48"/>
      <c r="D17" s="48"/>
      <c r="E17" s="122">
        <f>'G&amp;A Expenses'!E14-'G&amp;A Expenses'!E11</f>
        <v>-1.8749999999999998</v>
      </c>
      <c r="F17" s="122">
        <f>'G&amp;A Expenses'!F14-'G&amp;A Expenses'!F11</f>
        <v>-2.294</v>
      </c>
      <c r="G17" s="122">
        <f>'G&amp;A Expenses'!G14-'G&amp;A Expenses'!G11</f>
        <v>-2.319</v>
      </c>
      <c r="H17" s="122">
        <f>'G&amp;A Expenses'!H14-'G&amp;A Expenses'!H11</f>
        <v>-4.1580000000000004</v>
      </c>
      <c r="I17" s="122">
        <f>'G&amp;A Expenses'!I14-'G&amp;A Expenses'!I11</f>
        <v>-1.9939999999999998</v>
      </c>
      <c r="J17" s="122">
        <f>'G&amp;A Expenses'!J14-'G&amp;A Expenses'!J11</f>
        <v>-5.4359999999999999</v>
      </c>
      <c r="K17" s="122">
        <f>'G&amp;A Expenses'!K14-'G&amp;A Expenses'!K11</f>
        <v>-7.43</v>
      </c>
      <c r="L17" s="122">
        <f>'G&amp;A Expenses'!L14-'G&amp;A Expenses'!L11</f>
        <v>-12.244999999999999</v>
      </c>
      <c r="M17" s="122">
        <f>'G&amp;A Expenses'!M14-'G&amp;A Expenses'!M11</f>
        <v>-10.41</v>
      </c>
      <c r="N17" s="122">
        <f>'G&amp;A Expenses'!N14-'G&amp;A Expenses'!N11</f>
        <v>-11.989000000000001</v>
      </c>
      <c r="O17" s="122">
        <f>'G&amp;A Expenses'!O14-'G&amp;A Expenses'!O11</f>
        <v>-9.0400000000000009</v>
      </c>
      <c r="P17" s="122">
        <f>'G&amp;A Expenses'!P14-'G&amp;A Expenses'!P11</f>
        <v>-8.4409999999999989</v>
      </c>
      <c r="Q17" s="122">
        <f>'G&amp;A Expenses'!Q14-'G&amp;A Expenses'!Q11</f>
        <v>-8.4499999999999993</v>
      </c>
      <c r="R17" s="122">
        <f>'G&amp;A Expenses'!R14-'G&amp;A Expenses'!R11</f>
        <v>-8.093</v>
      </c>
      <c r="S17" s="122">
        <f>'G&amp;A Expenses'!S14-'G&amp;A Expenses'!S11</f>
        <v>-9.218</v>
      </c>
      <c r="T17" s="122">
        <f>'G&amp;A Expenses'!T14-'G&amp;A Expenses'!T11</f>
        <v>-12.906000000000001</v>
      </c>
      <c r="U17" s="122">
        <f>'G&amp;A Expenses'!U14-'G&amp;A Expenses'!U11</f>
        <v>-9.7100000000000009</v>
      </c>
      <c r="V17" s="122">
        <f>'G&amp;A Expenses'!V14-'G&amp;A Expenses'!V11</f>
        <v>-13.823</v>
      </c>
      <c r="W17" s="122">
        <f>'G&amp;A Expenses'!W14-'G&amp;A Expenses'!W11</f>
        <v>-13.145</v>
      </c>
      <c r="X17" s="122">
        <f>'G&amp;A Expenses'!X14-'G&amp;A Expenses'!X11</f>
        <v>-21.344000000000001</v>
      </c>
      <c r="Y17" s="122">
        <f>'G&amp;A Expenses'!Y14-'G&amp;A Expenses'!Y11</f>
        <v>-21.115999999999996</v>
      </c>
      <c r="Z17" s="122">
        <f>'G&amp;A Expenses'!Z14-'G&amp;A Expenses'!Z11</f>
        <v>-17.649000000000001</v>
      </c>
      <c r="AA17" s="122">
        <f>'G&amp;A Expenses'!AA14-'G&amp;A Expenses'!AA11</f>
        <v>-18.927</v>
      </c>
      <c r="AB17" s="122">
        <f>'G&amp;A Expenses'!AB14-'G&amp;A Expenses'!AB11</f>
        <v>-45.001000000000005</v>
      </c>
      <c r="AC17" s="122">
        <f>'G&amp;A Expenses'!AC14-'G&amp;A Expenses'!AC11</f>
        <v>-35.342999999999996</v>
      </c>
      <c r="AD17" s="122">
        <f>'G&amp;A Expenses'!AD14-'G&amp;A Expenses'!AD11</f>
        <v>-36.35</v>
      </c>
      <c r="AE17" s="122">
        <f>'G&amp;A Expenses'!AE14-'G&amp;A Expenses'!AE11</f>
        <v>-38.497</v>
      </c>
      <c r="AF17" s="122">
        <f>'G&amp;A Expenses'!AF14-'G&amp;A Expenses'!AF11</f>
        <v>-18.54999999999999</v>
      </c>
      <c r="AG17" s="122">
        <f>'G&amp;A Expenses'!AG14-'G&amp;A Expenses'!AG11</f>
        <v>-26.437999999999995</v>
      </c>
      <c r="AH17" s="122">
        <f>'G&amp;A Expenses'!AH14-'G&amp;A Expenses'!AH11</f>
        <v>-33.630000000000003</v>
      </c>
      <c r="AI17" s="122">
        <f>'G&amp;A Expenses'!AI14-'G&amp;A Expenses'!AI11</f>
        <v>-48.443000000000005</v>
      </c>
      <c r="AJ17" s="122">
        <f>'G&amp;A Expenses'!AJ14-'G&amp;A Expenses'!AJ11</f>
        <v>-52.577999999999996</v>
      </c>
      <c r="AK17" s="122">
        <f>'G&amp;A Expenses'!AK14-'G&amp;A Expenses'!AK11</f>
        <v>-31.110999999999994</v>
      </c>
      <c r="AL17" s="122">
        <f>'G&amp;A Expenses'!AL14-'G&amp;A Expenses'!AL11</f>
        <v>-47.868000000000002</v>
      </c>
      <c r="AM17" s="122">
        <f>'G&amp;A Expenses'!AM14-'G&amp;A Expenses'!AM11</f>
        <v>-47.875999999999991</v>
      </c>
      <c r="AN17" s="122">
        <f>'G&amp;A Expenses'!AN14-'G&amp;A Expenses'!AN11</f>
        <v>-47.111000000000018</v>
      </c>
      <c r="AO17" s="122">
        <f>'G&amp;A Expenses'!AO14-'G&amp;A Expenses'!AO11</f>
        <v>-39.742000000000004</v>
      </c>
      <c r="AP17" s="122">
        <f>'G&amp;A Expenses'!AP14-'G&amp;A Expenses'!AP11</f>
        <v>-45.589000000000006</v>
      </c>
      <c r="AR17" s="122">
        <f t="shared" si="9"/>
        <v>-10.646000000000001</v>
      </c>
      <c r="AS17" s="122">
        <f t="shared" si="9"/>
        <v>-27.104999999999997</v>
      </c>
      <c r="AT17" s="122">
        <f t="shared" si="9"/>
        <v>-39.879999999999995</v>
      </c>
      <c r="AU17" s="122">
        <f t="shared" si="9"/>
        <v>-38.667000000000002</v>
      </c>
      <c r="AV17" s="122">
        <f t="shared" si="9"/>
        <v>-58.021999999999998</v>
      </c>
      <c r="AW17" s="122">
        <f t="shared" si="9"/>
        <v>-102.69300000000001</v>
      </c>
      <c r="AX17" s="122">
        <f t="shared" si="9"/>
        <v>-128.73999999999998</v>
      </c>
      <c r="AY17" s="122">
        <f t="shared" si="9"/>
        <v>-161.089</v>
      </c>
      <c r="AZ17" s="122">
        <f t="shared" si="9"/>
        <v>-173.96600000000001</v>
      </c>
      <c r="BA17" s="122">
        <f t="shared" si="9"/>
        <v>-85.331000000000017</v>
      </c>
    </row>
    <row r="18" spans="2:53" ht="14.65" customHeight="1">
      <c r="B18" s="47" t="s">
        <v>233</v>
      </c>
      <c r="C18" s="48"/>
      <c r="D18" s="48"/>
      <c r="E18" s="122">
        <f>'Income Statement'!E14</f>
        <v>5.7000000000000002E-2</v>
      </c>
      <c r="F18" s="122">
        <f>'Income Statement'!F14</f>
        <v>0.02</v>
      </c>
      <c r="G18" s="122">
        <f>'Income Statement'!G14</f>
        <v>-1.4999999999999999E-2</v>
      </c>
      <c r="H18" s="122">
        <f>'Income Statement'!H14</f>
        <v>-0.08</v>
      </c>
      <c r="I18" s="122">
        <f>'Income Statement'!I14</f>
        <v>-0.121</v>
      </c>
      <c r="J18" s="122">
        <f>'Income Statement'!J14</f>
        <v>0.35899999999999999</v>
      </c>
      <c r="K18" s="122">
        <f>'Income Statement'!K14</f>
        <v>-0.217</v>
      </c>
      <c r="L18" s="122">
        <f>'Income Statement'!L14</f>
        <v>62.171999999999997</v>
      </c>
      <c r="M18" s="122">
        <f>'Income Statement'!M14</f>
        <v>-3.3000000000000002E-2</v>
      </c>
      <c r="N18" s="122">
        <f>'Income Statement'!N14</f>
        <v>-1.22</v>
      </c>
      <c r="O18" s="122">
        <f>'Income Statement'!O14</f>
        <v>0.97699999999999998</v>
      </c>
      <c r="P18" s="122">
        <f>'Income Statement'!P14</f>
        <v>18.997</v>
      </c>
      <c r="Q18" s="122">
        <f>'Income Statement'!Q14</f>
        <v>-0.19600000000000001</v>
      </c>
      <c r="R18" s="122">
        <f>'Income Statement'!R14</f>
        <v>0.25800000000000001</v>
      </c>
      <c r="S18" s="122">
        <f>'Income Statement'!S14</f>
        <v>0.153</v>
      </c>
      <c r="T18" s="122">
        <f>'Income Statement'!T14</f>
        <v>2.7210000000000001</v>
      </c>
      <c r="U18" s="122">
        <f>'Income Statement'!U14</f>
        <v>59.079000000000001</v>
      </c>
      <c r="V18" s="122">
        <f>'Income Statement'!V14</f>
        <v>-1.0109999999999999</v>
      </c>
      <c r="W18" s="122">
        <f>'Income Statement'!W14</f>
        <v>-0.57799999999999996</v>
      </c>
      <c r="X18" s="122">
        <f>'Income Statement'!X14</f>
        <v>125.515</v>
      </c>
      <c r="Y18" s="122">
        <f>'Income Statement'!Y14</f>
        <v>2.835</v>
      </c>
      <c r="Z18" s="122">
        <f>'Income Statement'!Z14</f>
        <v>0.373</v>
      </c>
      <c r="AA18" s="122">
        <f>'Income Statement'!AA14</f>
        <v>2.8210000000000002</v>
      </c>
      <c r="AB18" s="122">
        <f>'Income Statement'!AB14</f>
        <v>694.649</v>
      </c>
      <c r="AC18" s="122">
        <f>'Income Statement'!AC14</f>
        <v>2.911</v>
      </c>
      <c r="AD18" s="122">
        <f>'Income Statement'!AD14</f>
        <v>0.67600000000000016</v>
      </c>
      <c r="AE18" s="122">
        <f>'Income Statement'!AE14</f>
        <v>-3.8480000000000003</v>
      </c>
      <c r="AF18" s="122">
        <f>'Income Statement'!AF14</f>
        <v>21.661999999999999</v>
      </c>
      <c r="AG18" s="122">
        <f>'Income Statement'!AG14</f>
        <v>1.9E-2</v>
      </c>
      <c r="AH18" s="122">
        <f>'Income Statement'!AH14</f>
        <v>2.3609999999999998</v>
      </c>
      <c r="AI18" s="122">
        <f>'Income Statement'!AI14</f>
        <v>-11.143000000000001</v>
      </c>
      <c r="AJ18" s="122">
        <f>'Income Statement'!AJ14</f>
        <v>33.040999999999997</v>
      </c>
      <c r="AK18" s="122">
        <f>'Income Statement'!AK14</f>
        <v>368.15300000000002</v>
      </c>
      <c r="AL18" s="122">
        <f>'Income Statement'!AL14</f>
        <v>-3.1739999999999999</v>
      </c>
      <c r="AM18" s="122">
        <f>'Income Statement'!AM14</f>
        <v>-2.9360000000000355</v>
      </c>
      <c r="AN18" s="122">
        <f>'Income Statement'!AN14</f>
        <v>-8.2810000000000059</v>
      </c>
      <c r="AO18" s="122">
        <f>'Income Statement'!AO14</f>
        <v>-1.6359999999999999</v>
      </c>
      <c r="AP18" s="122">
        <f>'Income Statement'!AP14</f>
        <v>-6.4466989300000002</v>
      </c>
      <c r="AR18" s="122">
        <f t="shared" si="9"/>
        <v>-1.8000000000000002E-2</v>
      </c>
      <c r="AS18" s="122">
        <f t="shared" si="9"/>
        <v>62.192999999999998</v>
      </c>
      <c r="AT18" s="122">
        <f t="shared" si="9"/>
        <v>18.721</v>
      </c>
      <c r="AU18" s="122">
        <f t="shared" si="9"/>
        <v>2.9359999999999999</v>
      </c>
      <c r="AV18" s="122">
        <f t="shared" si="9"/>
        <v>183.005</v>
      </c>
      <c r="AW18" s="122">
        <f t="shared" si="9"/>
        <v>700.678</v>
      </c>
      <c r="AX18" s="122">
        <f t="shared" si="9"/>
        <v>21.401</v>
      </c>
      <c r="AY18" s="122">
        <f t="shared" si="9"/>
        <v>24.277999999999995</v>
      </c>
      <c r="AZ18" s="122">
        <f t="shared" si="9"/>
        <v>353.762</v>
      </c>
      <c r="BA18" s="122">
        <f t="shared" si="9"/>
        <v>-8.0826989299999994</v>
      </c>
    </row>
    <row r="19" spans="2:53" ht="14.65" customHeight="1">
      <c r="B19" s="47" t="s">
        <v>234</v>
      </c>
      <c r="C19" s="48"/>
      <c r="D19" s="48"/>
      <c r="E19" s="122">
        <f>'Income Statement'!E15</f>
        <v>1.4990000000000001</v>
      </c>
      <c r="F19" s="122">
        <f>'Income Statement'!F15</f>
        <v>-3.2829999999999999</v>
      </c>
      <c r="G19" s="122">
        <f>'Income Statement'!G15</f>
        <v>5.9240000000000004</v>
      </c>
      <c r="H19" s="122">
        <f>'Income Statement'!H15</f>
        <v>1.486</v>
      </c>
      <c r="I19" s="122">
        <f>'Income Statement'!I15</f>
        <v>2.2370000000000001</v>
      </c>
      <c r="J19" s="122">
        <f>'Income Statement'!J15</f>
        <v>0.76100000000000001</v>
      </c>
      <c r="K19" s="122">
        <f>'Income Statement'!K15</f>
        <v>0.53400000000000003</v>
      </c>
      <c r="L19" s="122">
        <f>'Income Statement'!L15</f>
        <v>-1E-3</v>
      </c>
      <c r="M19" s="122">
        <f>'Income Statement'!M15</f>
        <v>1.2709999999999999</v>
      </c>
      <c r="N19" s="122">
        <f>'Income Statement'!N15</f>
        <v>1.196</v>
      </c>
      <c r="O19" s="122">
        <f>'Income Statement'!O15</f>
        <v>-0.17699999999999999</v>
      </c>
      <c r="P19" s="122">
        <f>'Income Statement'!P15</f>
        <v>6.82</v>
      </c>
      <c r="Q19" s="122">
        <f>'Income Statement'!Q15</f>
        <v>5.6829999999999998</v>
      </c>
      <c r="R19" s="122">
        <f>'Income Statement'!R15</f>
        <v>3.2909999999999999</v>
      </c>
      <c r="S19" s="122">
        <f>'Income Statement'!S15</f>
        <v>9.7370000000000001</v>
      </c>
      <c r="T19" s="122">
        <f>'Income Statement'!T15</f>
        <v>7.6459999999999999</v>
      </c>
      <c r="U19" s="122">
        <f>'Income Statement'!U15</f>
        <v>-0.86199999999999999</v>
      </c>
      <c r="V19" s="122">
        <f>'Income Statement'!V15</f>
        <v>11.047000000000001</v>
      </c>
      <c r="W19" s="122">
        <f>'Income Statement'!W15</f>
        <v>5.5570000000000004</v>
      </c>
      <c r="X19" s="122">
        <f>'Income Statement'!X15</f>
        <v>-6.2489999999999997</v>
      </c>
      <c r="Y19" s="122">
        <f>'Income Statement'!Y15</f>
        <v>-3.2080000000000002</v>
      </c>
      <c r="Z19" s="122">
        <f>'Income Statement'!Z15</f>
        <v>-24.652999999999999</v>
      </c>
      <c r="AA19" s="122">
        <f>'Income Statement'!AA15</f>
        <v>36.49</v>
      </c>
      <c r="AB19" s="122">
        <f>'Income Statement'!AB15</f>
        <v>-7.4089999999999998</v>
      </c>
      <c r="AC19" s="122">
        <f>'Income Statement'!AC15</f>
        <v>7.4260000000000002</v>
      </c>
      <c r="AD19" s="122">
        <f>'Income Statement'!AD15</f>
        <v>4.2639999999999993</v>
      </c>
      <c r="AE19" s="122">
        <f>'Income Statement'!AE15</f>
        <v>23.876000000000005</v>
      </c>
      <c r="AF19" s="122">
        <f>'Income Statement'!AF15</f>
        <v>9.2879999999999967</v>
      </c>
      <c r="AG19" s="122">
        <f>'Income Statement'!AG15</f>
        <v>18.643000000000001</v>
      </c>
      <c r="AH19" s="122">
        <f>'Income Statement'!AH15</f>
        <v>7.3580000000000005</v>
      </c>
      <c r="AI19" s="122">
        <f>'Income Statement'!AI15</f>
        <v>30.514999999999997</v>
      </c>
      <c r="AJ19" s="122">
        <f>'Income Statement'!AJ15</f>
        <v>26.422999999999995</v>
      </c>
      <c r="AK19" s="122">
        <f>'Income Statement'!AK15</f>
        <v>2.915</v>
      </c>
      <c r="AL19" s="122">
        <f>'Income Statement'!AL15</f>
        <v>3.444</v>
      </c>
      <c r="AM19" s="122">
        <f>'Income Statement'!AM15</f>
        <v>4.016</v>
      </c>
      <c r="AN19" s="122">
        <f>'Income Statement'!AN15</f>
        <v>3.7889999999999997</v>
      </c>
      <c r="AO19" s="122">
        <f>'Income Statement'!AO15</f>
        <v>3.2930000000000001</v>
      </c>
      <c r="AP19" s="122">
        <f>'Income Statement'!AP15</f>
        <v>1.3140000000000001</v>
      </c>
      <c r="AR19" s="122">
        <f t="shared" si="9"/>
        <v>5.6260000000000003</v>
      </c>
      <c r="AS19" s="122">
        <f t="shared" si="9"/>
        <v>3.5310000000000001</v>
      </c>
      <c r="AT19" s="122">
        <f t="shared" si="9"/>
        <v>9.11</v>
      </c>
      <c r="AU19" s="122">
        <f t="shared" si="9"/>
        <v>26.356999999999999</v>
      </c>
      <c r="AV19" s="122">
        <f t="shared" si="9"/>
        <v>9.4930000000000021</v>
      </c>
      <c r="AW19" s="122">
        <f t="shared" si="9"/>
        <v>1.2200000000000051</v>
      </c>
      <c r="AX19" s="122">
        <f t="shared" si="9"/>
        <v>44.853999999999999</v>
      </c>
      <c r="AY19" s="122">
        <f t="shared" si="9"/>
        <v>82.938999999999993</v>
      </c>
      <c r="AZ19" s="122">
        <f t="shared" si="9"/>
        <v>14.164</v>
      </c>
      <c r="BA19" s="122">
        <f t="shared" si="9"/>
        <v>4.6070000000000002</v>
      </c>
    </row>
    <row r="20" spans="2:53" ht="14.65" customHeight="1">
      <c r="B20" s="49" t="s">
        <v>235</v>
      </c>
      <c r="C20" s="37"/>
      <c r="D20" s="37"/>
      <c r="E20" s="38">
        <f>SUM(E13:E14,E17:E19)</f>
        <v>22.941999999999993</v>
      </c>
      <c r="F20" s="38">
        <f t="shared" ref="F20:AJ20" si="14">SUM(F13:F14,F17:F19)</f>
        <v>25.129000000000008</v>
      </c>
      <c r="G20" s="38">
        <f t="shared" si="14"/>
        <v>24.436999999999991</v>
      </c>
      <c r="H20" s="38">
        <f t="shared" si="14"/>
        <v>27.837999999999997</v>
      </c>
      <c r="I20" s="38">
        <f t="shared" si="14"/>
        <v>33.58100000000001</v>
      </c>
      <c r="J20" s="38">
        <f t="shared" si="14"/>
        <v>9.2970000000000113</v>
      </c>
      <c r="K20" s="38">
        <f t="shared" si="14"/>
        <v>47.198999999999984</v>
      </c>
      <c r="L20" s="38">
        <f t="shared" si="14"/>
        <v>202.26600000000005</v>
      </c>
      <c r="M20" s="38">
        <f t="shared" si="14"/>
        <v>68.871000000000009</v>
      </c>
      <c r="N20" s="38">
        <f t="shared" si="14"/>
        <v>70.122000000000014</v>
      </c>
      <c r="O20" s="38">
        <f t="shared" si="14"/>
        <v>115.30300000000001</v>
      </c>
      <c r="P20" s="38">
        <f t="shared" si="14"/>
        <v>153.72299999999996</v>
      </c>
      <c r="Q20" s="38">
        <f t="shared" si="14"/>
        <v>74.716999999999956</v>
      </c>
      <c r="R20" s="38">
        <f t="shared" si="14"/>
        <v>85.534999999999982</v>
      </c>
      <c r="S20" s="38">
        <f t="shared" si="14"/>
        <v>200.57199999999997</v>
      </c>
      <c r="T20" s="38">
        <f t="shared" si="14"/>
        <v>212.41699999999992</v>
      </c>
      <c r="U20" s="38">
        <f t="shared" si="14"/>
        <v>123.02099999999999</v>
      </c>
      <c r="V20" s="38">
        <f t="shared" si="14"/>
        <v>108.07800000000003</v>
      </c>
      <c r="W20" s="38">
        <f t="shared" si="14"/>
        <v>203.28700000000003</v>
      </c>
      <c r="X20" s="38">
        <f t="shared" si="14"/>
        <v>367.90599999999995</v>
      </c>
      <c r="Y20" s="38">
        <f t="shared" si="14"/>
        <v>193.50400000000002</v>
      </c>
      <c r="Z20" s="38">
        <f t="shared" si="14"/>
        <v>139.87300000000002</v>
      </c>
      <c r="AA20" s="38">
        <f t="shared" si="14"/>
        <v>250.33099999999999</v>
      </c>
      <c r="AB20" s="38">
        <f t="shared" si="14"/>
        <v>1014.7239999999999</v>
      </c>
      <c r="AC20" s="38">
        <f t="shared" si="14"/>
        <v>178.89199999999997</v>
      </c>
      <c r="AD20" s="38">
        <f t="shared" si="14"/>
        <v>179.886</v>
      </c>
      <c r="AE20" s="38">
        <f t="shared" si="14"/>
        <v>274.64999999999986</v>
      </c>
      <c r="AF20" s="38">
        <f t="shared" si="14"/>
        <v>367.70199999999977</v>
      </c>
      <c r="AG20" s="38">
        <f t="shared" si="14"/>
        <v>227.78400000000008</v>
      </c>
      <c r="AH20" s="38">
        <f t="shared" si="14"/>
        <v>234.26799999999997</v>
      </c>
      <c r="AI20" s="38">
        <f t="shared" si="14"/>
        <v>444.11099999999988</v>
      </c>
      <c r="AJ20" s="38">
        <f t="shared" si="14"/>
        <v>518.03399999999988</v>
      </c>
      <c r="AK20" s="38">
        <f t="shared" ref="AK20:AP20" si="15">SUM(AK13:AK14,AK17:AK19)</f>
        <v>687.09399999999982</v>
      </c>
      <c r="AL20" s="38">
        <f t="shared" si="15"/>
        <v>349.83300000000003</v>
      </c>
      <c r="AM20" s="38">
        <f t="shared" si="15"/>
        <v>504.24100000000004</v>
      </c>
      <c r="AN20" s="38">
        <f t="shared" si="15"/>
        <v>762.31742919000021</v>
      </c>
      <c r="AO20" s="38">
        <f t="shared" si="15"/>
        <v>354.40299999999996</v>
      </c>
      <c r="AP20" s="38">
        <f t="shared" si="15"/>
        <v>470.78800000000012</v>
      </c>
      <c r="AR20" s="38">
        <f t="shared" ref="AR20:BA26" si="16">SUMIF($7:$7,AR$9,20:20)</f>
        <v>100.34599999999998</v>
      </c>
      <c r="AS20" s="38">
        <f t="shared" si="16"/>
        <v>292.34300000000007</v>
      </c>
      <c r="AT20" s="38">
        <f t="shared" si="16"/>
        <v>408.01900000000001</v>
      </c>
      <c r="AU20" s="38">
        <f t="shared" si="16"/>
        <v>573.24099999999987</v>
      </c>
      <c r="AV20" s="38">
        <f t="shared" si="16"/>
        <v>802.29200000000003</v>
      </c>
      <c r="AW20" s="38">
        <f t="shared" si="16"/>
        <v>1598.432</v>
      </c>
      <c r="AX20" s="38">
        <f t="shared" si="16"/>
        <v>1001.1299999999997</v>
      </c>
      <c r="AY20" s="38">
        <f t="shared" si="16"/>
        <v>1424.1969999999997</v>
      </c>
      <c r="AZ20" s="38">
        <f t="shared" si="16"/>
        <v>2303.4854291900001</v>
      </c>
      <c r="BA20" s="38">
        <f t="shared" si="16"/>
        <v>825.19100000000003</v>
      </c>
    </row>
    <row r="21" spans="2:53" ht="14.65" customHeight="1">
      <c r="B21" s="47" t="s">
        <v>236</v>
      </c>
      <c r="C21" s="48"/>
      <c r="D21" s="48"/>
      <c r="E21" s="122">
        <f>'Operating Costs'!E13+'G&amp;A Expenses'!E11</f>
        <v>-7.3850000000000007</v>
      </c>
      <c r="F21" s="122">
        <f>'Operating Costs'!F13+'G&amp;A Expenses'!F11</f>
        <v>-7.3819999999999988</v>
      </c>
      <c r="G21" s="122">
        <f>'Operating Costs'!G13+'G&amp;A Expenses'!G11</f>
        <v>-7.38</v>
      </c>
      <c r="H21" s="122">
        <f>'Operating Costs'!H13+'G&amp;A Expenses'!H11</f>
        <v>-7.3860000000000001</v>
      </c>
      <c r="I21" s="122">
        <f>'Operating Costs'!I13+'G&amp;A Expenses'!I11</f>
        <v>-7.3849999999999998</v>
      </c>
      <c r="J21" s="122">
        <f>'Operating Costs'!J13+'G&amp;A Expenses'!J11</f>
        <v>-12.747</v>
      </c>
      <c r="K21" s="122">
        <f>'Operating Costs'!K13+'G&amp;A Expenses'!K11</f>
        <v>-13.184000000000001</v>
      </c>
      <c r="L21" s="122">
        <f>'Operating Costs'!L13+'G&amp;A Expenses'!L11</f>
        <v>-26.325000000000003</v>
      </c>
      <c r="M21" s="122">
        <f>'Operating Costs'!M13+'G&amp;A Expenses'!M11</f>
        <v>-29.931000000000001</v>
      </c>
      <c r="N21" s="122">
        <f>'Operating Costs'!N13+'G&amp;A Expenses'!N11</f>
        <v>-30.030999999999999</v>
      </c>
      <c r="O21" s="122">
        <f>'Operating Costs'!O13+'G&amp;A Expenses'!O11</f>
        <v>-30.116</v>
      </c>
      <c r="P21" s="122">
        <f>'Operating Costs'!P13+'G&amp;A Expenses'!P11</f>
        <v>-30.237000000000002</v>
      </c>
      <c r="Q21" s="122">
        <f>'Operating Costs'!Q13+'G&amp;A Expenses'!Q11</f>
        <v>-34.677</v>
      </c>
      <c r="R21" s="122">
        <f>'Operating Costs'!R13+'G&amp;A Expenses'!R11</f>
        <v>-41.323</v>
      </c>
      <c r="S21" s="122">
        <f>'Operating Costs'!S13+'G&amp;A Expenses'!S11</f>
        <v>-54.176000000000002</v>
      </c>
      <c r="T21" s="122">
        <f>'Operating Costs'!T13+'G&amp;A Expenses'!T11</f>
        <v>-56.946999999999996</v>
      </c>
      <c r="U21" s="122">
        <f>'Operating Costs'!U13+'G&amp;A Expenses'!U11</f>
        <v>-58.783000000000001</v>
      </c>
      <c r="V21" s="122">
        <f>'Operating Costs'!V13+'G&amp;A Expenses'!V11</f>
        <v>-63.836999999999996</v>
      </c>
      <c r="W21" s="122">
        <f>'Operating Costs'!W13+'G&amp;A Expenses'!W11</f>
        <v>-62.984999999999999</v>
      </c>
      <c r="X21" s="122">
        <f>'Operating Costs'!X13+'G&amp;A Expenses'!X11</f>
        <v>-77.949999999999989</v>
      </c>
      <c r="Y21" s="122">
        <f>'Operating Costs'!Y13+'G&amp;A Expenses'!Y11</f>
        <v>-99.843999999999994</v>
      </c>
      <c r="Z21" s="122">
        <f>'Operating Costs'!Z13+'G&amp;A Expenses'!Z11</f>
        <v>-100.008</v>
      </c>
      <c r="AA21" s="122">
        <f>'Operating Costs'!AA13+'G&amp;A Expenses'!AA11</f>
        <v>-100.209</v>
      </c>
      <c r="AB21" s="122">
        <f>'Operating Costs'!AB13+'G&amp;A Expenses'!AB11</f>
        <v>-101.96299999999999</v>
      </c>
      <c r="AC21" s="122">
        <f>'Operating Costs'!AC13+'G&amp;A Expenses'!AC11</f>
        <v>-101.67399999999999</v>
      </c>
      <c r="AD21" s="122">
        <f>'Operating Costs'!AD13+'G&amp;A Expenses'!AD11</f>
        <v>-101.74</v>
      </c>
      <c r="AE21" s="122">
        <f>'Operating Costs'!AE13+'G&amp;A Expenses'!AE11</f>
        <v>-102.73500000000001</v>
      </c>
      <c r="AF21" s="122">
        <f>'Operating Costs'!AF13+'G&amp;A Expenses'!AF11</f>
        <v>-103.511</v>
      </c>
      <c r="AG21" s="122">
        <f>'Operating Costs'!AG13+'G&amp;A Expenses'!AG11</f>
        <v>-107.372</v>
      </c>
      <c r="AH21" s="122">
        <f>'Operating Costs'!AH13+'G&amp;A Expenses'!AH11</f>
        <v>-116.00700000000001</v>
      </c>
      <c r="AI21" s="122">
        <f>'Operating Costs'!AI13+'G&amp;A Expenses'!AI11</f>
        <v>-116.47099999999998</v>
      </c>
      <c r="AJ21" s="122">
        <f>'Operating Costs'!AJ13+'G&amp;A Expenses'!AJ11</f>
        <v>-132.26000000000002</v>
      </c>
      <c r="AK21" s="122">
        <f>'Operating Costs'!AK13+'G&amp;A Expenses'!AK11</f>
        <v>-160.989</v>
      </c>
      <c r="AL21" s="122">
        <f>'Operating Costs'!AL13+'G&amp;A Expenses'!AL11</f>
        <v>-190.18199999999999</v>
      </c>
      <c r="AM21" s="122">
        <f>'Operating Costs'!AM13+'G&amp;A Expenses'!AM11</f>
        <v>-192.83200000000002</v>
      </c>
      <c r="AN21" s="122">
        <f>'Operating Costs'!AN13+'G&amp;A Expenses'!AN11</f>
        <v>-210.04599999999999</v>
      </c>
      <c r="AO21" s="122">
        <f>'Operating Costs'!AO13+'G&amp;A Expenses'!AO11</f>
        <v>-202.25400000000002</v>
      </c>
      <c r="AP21" s="122">
        <f>'Operating Costs'!AP13+'G&amp;A Expenses'!AP11</f>
        <v>-201.905</v>
      </c>
      <c r="AR21" s="122">
        <f t="shared" si="16"/>
        <v>-29.532999999999998</v>
      </c>
      <c r="AS21" s="122">
        <f t="shared" si="16"/>
        <v>-59.641000000000005</v>
      </c>
      <c r="AT21" s="122">
        <f t="shared" si="16"/>
        <v>-120.315</v>
      </c>
      <c r="AU21" s="122">
        <f t="shared" si="16"/>
        <v>-187.12299999999999</v>
      </c>
      <c r="AV21" s="122">
        <f t="shared" si="16"/>
        <v>-263.55500000000001</v>
      </c>
      <c r="AW21" s="122">
        <f t="shared" si="16"/>
        <v>-402.024</v>
      </c>
      <c r="AX21" s="122">
        <f t="shared" si="16"/>
        <v>-409.65999999999997</v>
      </c>
      <c r="AY21" s="122">
        <f t="shared" si="16"/>
        <v>-472.11</v>
      </c>
      <c r="AZ21" s="122">
        <f t="shared" si="16"/>
        <v>-754.04899999999998</v>
      </c>
      <c r="BA21" s="122">
        <f t="shared" si="16"/>
        <v>-404.15899999999999</v>
      </c>
    </row>
    <row r="22" spans="2:53" ht="14.65" customHeight="1">
      <c r="B22" s="49" t="s">
        <v>237</v>
      </c>
      <c r="C22" s="37"/>
      <c r="D22" s="37"/>
      <c r="E22" s="38">
        <f>SUM(E20:E21)</f>
        <v>15.556999999999992</v>
      </c>
      <c r="F22" s="38">
        <f t="shared" ref="F22:AJ22" si="17">SUM(F20:F21)</f>
        <v>17.747000000000011</v>
      </c>
      <c r="G22" s="38">
        <f t="shared" si="17"/>
        <v>17.056999999999992</v>
      </c>
      <c r="H22" s="38">
        <f t="shared" si="17"/>
        <v>20.451999999999998</v>
      </c>
      <c r="I22" s="38">
        <f t="shared" si="17"/>
        <v>26.196000000000012</v>
      </c>
      <c r="J22" s="38">
        <f t="shared" si="17"/>
        <v>-3.4499999999999886</v>
      </c>
      <c r="K22" s="38">
        <f t="shared" si="17"/>
        <v>34.014999999999986</v>
      </c>
      <c r="L22" s="38">
        <f t="shared" si="17"/>
        <v>175.94100000000003</v>
      </c>
      <c r="M22" s="38">
        <f t="shared" si="17"/>
        <v>38.940000000000012</v>
      </c>
      <c r="N22" s="38">
        <f t="shared" si="17"/>
        <v>40.091000000000015</v>
      </c>
      <c r="O22" s="38">
        <f t="shared" si="17"/>
        <v>85.187000000000012</v>
      </c>
      <c r="P22" s="38">
        <f t="shared" si="17"/>
        <v>123.48599999999996</v>
      </c>
      <c r="Q22" s="38">
        <f t="shared" si="17"/>
        <v>40.039999999999957</v>
      </c>
      <c r="R22" s="38">
        <f t="shared" si="17"/>
        <v>44.211999999999982</v>
      </c>
      <c r="S22" s="38">
        <f t="shared" si="17"/>
        <v>146.39599999999996</v>
      </c>
      <c r="T22" s="38">
        <f t="shared" si="17"/>
        <v>155.46999999999991</v>
      </c>
      <c r="U22" s="38">
        <f t="shared" si="17"/>
        <v>64.237999999999985</v>
      </c>
      <c r="V22" s="38">
        <f t="shared" si="17"/>
        <v>44.241000000000035</v>
      </c>
      <c r="W22" s="38">
        <f t="shared" si="17"/>
        <v>140.30200000000002</v>
      </c>
      <c r="X22" s="38">
        <f t="shared" si="17"/>
        <v>289.95599999999996</v>
      </c>
      <c r="Y22" s="38">
        <f t="shared" si="17"/>
        <v>93.660000000000025</v>
      </c>
      <c r="Z22" s="38">
        <f t="shared" si="17"/>
        <v>39.865000000000023</v>
      </c>
      <c r="AA22" s="38">
        <f t="shared" si="17"/>
        <v>150.12199999999999</v>
      </c>
      <c r="AB22" s="38">
        <f t="shared" si="17"/>
        <v>912.76099999999997</v>
      </c>
      <c r="AC22" s="38">
        <f t="shared" si="17"/>
        <v>77.217999999999975</v>
      </c>
      <c r="AD22" s="38">
        <f t="shared" si="17"/>
        <v>78.146000000000001</v>
      </c>
      <c r="AE22" s="38">
        <f t="shared" si="17"/>
        <v>171.91499999999985</v>
      </c>
      <c r="AF22" s="38">
        <f t="shared" si="17"/>
        <v>264.1909999999998</v>
      </c>
      <c r="AG22" s="38">
        <f t="shared" si="17"/>
        <v>120.41200000000008</v>
      </c>
      <c r="AH22" s="38">
        <f t="shared" si="17"/>
        <v>118.26099999999997</v>
      </c>
      <c r="AI22" s="38">
        <f t="shared" si="17"/>
        <v>327.63999999999987</v>
      </c>
      <c r="AJ22" s="38">
        <f t="shared" si="17"/>
        <v>385.77399999999989</v>
      </c>
      <c r="AK22" s="38">
        <f t="shared" ref="AK22:AP22" si="18">SUM(AK20:AK21)</f>
        <v>526.10499999999979</v>
      </c>
      <c r="AL22" s="38">
        <f t="shared" si="18"/>
        <v>159.65100000000004</v>
      </c>
      <c r="AM22" s="38">
        <f t="shared" si="18"/>
        <v>311.40899999999999</v>
      </c>
      <c r="AN22" s="38">
        <f t="shared" si="18"/>
        <v>552.27142919000016</v>
      </c>
      <c r="AO22" s="38">
        <f t="shared" si="18"/>
        <v>152.14899999999994</v>
      </c>
      <c r="AP22" s="38">
        <f t="shared" si="18"/>
        <v>268.88300000000015</v>
      </c>
      <c r="AR22" s="38">
        <f t="shared" si="16"/>
        <v>70.812999999999988</v>
      </c>
      <c r="AS22" s="38">
        <f t="shared" si="16"/>
        <v>232.70200000000006</v>
      </c>
      <c r="AT22" s="38">
        <f t="shared" si="16"/>
        <v>287.70400000000001</v>
      </c>
      <c r="AU22" s="38">
        <f t="shared" si="16"/>
        <v>386.11799999999982</v>
      </c>
      <c r="AV22" s="38">
        <f t="shared" si="16"/>
        <v>538.73699999999997</v>
      </c>
      <c r="AW22" s="38">
        <f t="shared" si="16"/>
        <v>1196.4079999999999</v>
      </c>
      <c r="AX22" s="38">
        <f t="shared" si="16"/>
        <v>591.46999999999957</v>
      </c>
      <c r="AY22" s="38">
        <f t="shared" si="16"/>
        <v>952.08699999999976</v>
      </c>
      <c r="AZ22" s="38">
        <f t="shared" si="16"/>
        <v>1549.4364291900001</v>
      </c>
      <c r="BA22" s="38">
        <f t="shared" si="16"/>
        <v>421.0320000000001</v>
      </c>
    </row>
    <row r="23" spans="2:53" ht="14.65" customHeight="1">
      <c r="B23" s="47" t="s">
        <v>238</v>
      </c>
      <c r="C23" s="48"/>
      <c r="D23" s="48"/>
      <c r="E23" s="122">
        <f>'Income Statement'!E17</f>
        <v>-8.9980000000000011</v>
      </c>
      <c r="F23" s="122">
        <f>'Income Statement'!F17</f>
        <v>-8.4420000000000002</v>
      </c>
      <c r="G23" s="122">
        <f>'Income Statement'!G17</f>
        <v>-9.4309999999999974</v>
      </c>
      <c r="H23" s="122">
        <f>'Income Statement'!H17</f>
        <v>-8.8250000000000011</v>
      </c>
      <c r="I23" s="122">
        <f>'Income Statement'!I17</f>
        <v>-8.0869999999999997</v>
      </c>
      <c r="J23" s="122">
        <f>'Income Statement'!J17</f>
        <v>-23.478999999999999</v>
      </c>
      <c r="K23" s="122">
        <f>'Income Statement'!K17</f>
        <v>-17.422000000000001</v>
      </c>
      <c r="L23" s="122">
        <f>'Income Statement'!L17</f>
        <v>-51.834000000000003</v>
      </c>
      <c r="M23" s="122">
        <f>'Income Statement'!M17</f>
        <v>-51.034999999999997</v>
      </c>
      <c r="N23" s="122">
        <f>'Income Statement'!N17</f>
        <v>-52.778999999999996</v>
      </c>
      <c r="O23" s="122">
        <f>'Income Statement'!O17</f>
        <v>-47.128</v>
      </c>
      <c r="P23" s="122">
        <f>'Income Statement'!P17</f>
        <v>-46.45</v>
      </c>
      <c r="Q23" s="122">
        <f>'Income Statement'!Q17</f>
        <v>-58.915999999999997</v>
      </c>
      <c r="R23" s="122">
        <f>'Income Statement'!R17</f>
        <v>-65.7</v>
      </c>
      <c r="S23" s="122">
        <f>'Income Statement'!S17</f>
        <v>-100.92999999999999</v>
      </c>
      <c r="T23" s="122">
        <f>'Income Statement'!T17</f>
        <v>-94.753</v>
      </c>
      <c r="U23" s="122">
        <f>'Income Statement'!U17</f>
        <v>-104.465</v>
      </c>
      <c r="V23" s="122">
        <f>'Income Statement'!V17</f>
        <v>-69.867000000000004</v>
      </c>
      <c r="W23" s="122">
        <f>'Income Statement'!W17</f>
        <v>-95.619</v>
      </c>
      <c r="X23" s="122">
        <f>'Income Statement'!X17</f>
        <v>-147.767</v>
      </c>
      <c r="Y23" s="122">
        <f>'Income Statement'!Y17</f>
        <v>-176.696</v>
      </c>
      <c r="Z23" s="122">
        <f>'Income Statement'!Z17</f>
        <v>-188.22499999999999</v>
      </c>
      <c r="AA23" s="122">
        <f>'Income Statement'!AA17</f>
        <v>-160.506</v>
      </c>
      <c r="AB23" s="122">
        <f>'Income Statement'!AB17</f>
        <v>-178.09099999999995</v>
      </c>
      <c r="AC23" s="122">
        <f>'Income Statement'!AC17</f>
        <v>-160.078</v>
      </c>
      <c r="AD23" s="122">
        <f>'Income Statement'!AD17</f>
        <v>-166.684</v>
      </c>
      <c r="AE23" s="122">
        <f>'Income Statement'!AE17</f>
        <v>-117.49999999999996</v>
      </c>
      <c r="AF23" s="122">
        <f>'Income Statement'!AF17</f>
        <v>-114.50200000000007</v>
      </c>
      <c r="AG23" s="122">
        <f>'Income Statement'!AG17</f>
        <v>-188.27999999999997</v>
      </c>
      <c r="AH23" s="122">
        <f>'Income Statement'!AH17</f>
        <v>-201.18199999999999</v>
      </c>
      <c r="AI23" s="122">
        <f>'Income Statement'!AI17</f>
        <v>-193.45199999999994</v>
      </c>
      <c r="AJ23" s="122">
        <f>'Income Statement'!AJ17</f>
        <v>-217.66099999999997</v>
      </c>
      <c r="AK23" s="122">
        <f>'Income Statement'!AK17</f>
        <v>-238.852</v>
      </c>
      <c r="AL23" s="122">
        <f>'Income Statement'!AL17</f>
        <v>-244.34799999999998</v>
      </c>
      <c r="AM23" s="122">
        <f>'Income Statement'!AM17</f>
        <v>-248.15600000000006</v>
      </c>
      <c r="AN23" s="122">
        <f>'Income Statement'!AN17</f>
        <v>-279.50400000000002</v>
      </c>
      <c r="AO23" s="122">
        <f>'Income Statement'!AO17</f>
        <v>-289.29299999999995</v>
      </c>
      <c r="AP23" s="122">
        <f>'Income Statement'!AP17</f>
        <v>-275.58299999999997</v>
      </c>
      <c r="AR23" s="122">
        <f t="shared" si="16"/>
        <v>-35.695999999999998</v>
      </c>
      <c r="AS23" s="122">
        <f t="shared" si="16"/>
        <v>-100.822</v>
      </c>
      <c r="AT23" s="122">
        <f t="shared" si="16"/>
        <v>-197.392</v>
      </c>
      <c r="AU23" s="122">
        <f t="shared" si="16"/>
        <v>-320.29899999999998</v>
      </c>
      <c r="AV23" s="122">
        <f t="shared" si="16"/>
        <v>-417.71800000000002</v>
      </c>
      <c r="AW23" s="122">
        <f t="shared" si="16"/>
        <v>-703.51800000000003</v>
      </c>
      <c r="AX23" s="122">
        <f t="shared" si="16"/>
        <v>-558.76400000000001</v>
      </c>
      <c r="AY23" s="122">
        <f t="shared" si="16"/>
        <v>-800.57499999999993</v>
      </c>
      <c r="AZ23" s="122">
        <f t="shared" si="16"/>
        <v>-1010.86</v>
      </c>
      <c r="BA23" s="122">
        <f t="shared" si="16"/>
        <v>-564.87599999999998</v>
      </c>
    </row>
    <row r="24" spans="2:53" ht="14.65" customHeight="1">
      <c r="B24" s="49" t="s">
        <v>239</v>
      </c>
      <c r="C24" s="37"/>
      <c r="D24" s="37"/>
      <c r="E24" s="38">
        <f>SUM(E22:E23)</f>
        <v>6.5589999999999904</v>
      </c>
      <c r="F24" s="38">
        <f t="shared" ref="F24:AJ24" si="19">SUM(F22:F23)</f>
        <v>9.3050000000000104</v>
      </c>
      <c r="G24" s="38">
        <f t="shared" si="19"/>
        <v>7.6259999999999941</v>
      </c>
      <c r="H24" s="38">
        <f t="shared" si="19"/>
        <v>11.626999999999997</v>
      </c>
      <c r="I24" s="38">
        <f t="shared" si="19"/>
        <v>18.109000000000012</v>
      </c>
      <c r="J24" s="38">
        <f t="shared" si="19"/>
        <v>-26.928999999999988</v>
      </c>
      <c r="K24" s="38">
        <f t="shared" si="19"/>
        <v>16.592999999999986</v>
      </c>
      <c r="L24" s="38">
        <f t="shared" si="19"/>
        <v>124.10700000000003</v>
      </c>
      <c r="M24" s="38">
        <f t="shared" si="19"/>
        <v>-12.094999999999985</v>
      </c>
      <c r="N24" s="38">
        <f t="shared" si="19"/>
        <v>-12.687999999999981</v>
      </c>
      <c r="O24" s="38">
        <f t="shared" si="19"/>
        <v>38.059000000000012</v>
      </c>
      <c r="P24" s="38">
        <f t="shared" si="19"/>
        <v>77.035999999999959</v>
      </c>
      <c r="Q24" s="38">
        <f t="shared" si="19"/>
        <v>-18.87600000000004</v>
      </c>
      <c r="R24" s="38">
        <f t="shared" si="19"/>
        <v>-21.488000000000021</v>
      </c>
      <c r="S24" s="38">
        <f t="shared" si="19"/>
        <v>45.465999999999966</v>
      </c>
      <c r="T24" s="38">
        <f t="shared" si="19"/>
        <v>60.716999999999913</v>
      </c>
      <c r="U24" s="38">
        <f t="shared" si="19"/>
        <v>-40.227000000000018</v>
      </c>
      <c r="V24" s="38">
        <f t="shared" si="19"/>
        <v>-25.625999999999969</v>
      </c>
      <c r="W24" s="38">
        <f t="shared" si="19"/>
        <v>44.683000000000021</v>
      </c>
      <c r="X24" s="38">
        <f t="shared" si="19"/>
        <v>142.18899999999996</v>
      </c>
      <c r="Y24" s="38">
        <f t="shared" si="19"/>
        <v>-83.035999999999973</v>
      </c>
      <c r="Z24" s="38">
        <f t="shared" si="19"/>
        <v>-148.35999999999996</v>
      </c>
      <c r="AA24" s="38">
        <f t="shared" si="19"/>
        <v>-10.384000000000015</v>
      </c>
      <c r="AB24" s="38">
        <f t="shared" si="19"/>
        <v>734.67000000000007</v>
      </c>
      <c r="AC24" s="38">
        <f t="shared" si="19"/>
        <v>-82.860000000000028</v>
      </c>
      <c r="AD24" s="38">
        <f t="shared" si="19"/>
        <v>-88.537999999999997</v>
      </c>
      <c r="AE24" s="38">
        <f t="shared" si="19"/>
        <v>54.414999999999893</v>
      </c>
      <c r="AF24" s="38">
        <f t="shared" si="19"/>
        <v>149.68899999999974</v>
      </c>
      <c r="AG24" s="38">
        <f t="shared" si="19"/>
        <v>-67.867999999999896</v>
      </c>
      <c r="AH24" s="38">
        <f t="shared" si="19"/>
        <v>-82.921000000000021</v>
      </c>
      <c r="AI24" s="38">
        <f t="shared" si="19"/>
        <v>134.18799999999993</v>
      </c>
      <c r="AJ24" s="38">
        <f t="shared" si="19"/>
        <v>168.11299999999991</v>
      </c>
      <c r="AK24" s="38">
        <f t="shared" ref="AK24:AP24" si="20">SUM(AK22:AK23)</f>
        <v>287.25299999999982</v>
      </c>
      <c r="AL24" s="38">
        <f t="shared" si="20"/>
        <v>-84.696999999999946</v>
      </c>
      <c r="AM24" s="38">
        <f t="shared" si="20"/>
        <v>63.252999999999929</v>
      </c>
      <c r="AN24" s="38">
        <f t="shared" si="20"/>
        <v>272.76742919000014</v>
      </c>
      <c r="AO24" s="38">
        <f t="shared" si="20"/>
        <v>-137.14400000000001</v>
      </c>
      <c r="AP24" s="38">
        <f t="shared" si="20"/>
        <v>-6.6999999999998181</v>
      </c>
      <c r="AR24" s="38">
        <f t="shared" si="16"/>
        <v>35.11699999999999</v>
      </c>
      <c r="AS24" s="38">
        <f t="shared" si="16"/>
        <v>131.88000000000005</v>
      </c>
      <c r="AT24" s="38">
        <f t="shared" si="16"/>
        <v>90.312000000000012</v>
      </c>
      <c r="AU24" s="38">
        <f t="shared" si="16"/>
        <v>65.818999999999818</v>
      </c>
      <c r="AV24" s="38">
        <f t="shared" si="16"/>
        <v>121.01900000000001</v>
      </c>
      <c r="AW24" s="38">
        <f t="shared" si="16"/>
        <v>492.8900000000001</v>
      </c>
      <c r="AX24" s="38">
        <f t="shared" si="16"/>
        <v>32.705999999999605</v>
      </c>
      <c r="AY24" s="38">
        <f t="shared" si="16"/>
        <v>151.51199999999992</v>
      </c>
      <c r="AZ24" s="38">
        <f t="shared" si="16"/>
        <v>538.57642919</v>
      </c>
      <c r="BA24" s="38">
        <f t="shared" si="16"/>
        <v>-143.84399999999982</v>
      </c>
    </row>
    <row r="25" spans="2:53" ht="14.65" customHeight="1">
      <c r="B25" s="50" t="s">
        <v>240</v>
      </c>
      <c r="C25" s="48"/>
      <c r="D25" s="48"/>
      <c r="E25" s="122">
        <f>'Income Statement'!E21</f>
        <v>-1.8340000000000001</v>
      </c>
      <c r="F25" s="122">
        <f>'Income Statement'!F21</f>
        <v>-1.5640000000000001</v>
      </c>
      <c r="G25" s="122">
        <f>'Income Statement'!G21</f>
        <v>-2.3199999999999998</v>
      </c>
      <c r="H25" s="122">
        <f>'Income Statement'!H21</f>
        <v>-2.798</v>
      </c>
      <c r="I25" s="122">
        <f>'Income Statement'!I21</f>
        <v>-3.2109999999999999</v>
      </c>
      <c r="J25" s="122">
        <f>'Income Statement'!J21</f>
        <v>-2.359</v>
      </c>
      <c r="K25" s="122">
        <f>'Income Statement'!K21</f>
        <v>-4.3029999999999999</v>
      </c>
      <c r="L25" s="122">
        <f>'Income Statement'!L21</f>
        <v>-8.891</v>
      </c>
      <c r="M25" s="122">
        <f>'Income Statement'!M21</f>
        <v>-4.8470000000000004</v>
      </c>
      <c r="N25" s="122">
        <f>'Income Statement'!N21</f>
        <v>-7.6840000000000002</v>
      </c>
      <c r="O25" s="122">
        <f>'Income Statement'!O21</f>
        <v>-9.7089999999999996</v>
      </c>
      <c r="P25" s="122">
        <f>'Income Statement'!P21</f>
        <v>-3.2120000000000002</v>
      </c>
      <c r="Q25" s="122">
        <f>'Income Statement'!Q21</f>
        <v>-5.0810000000000004</v>
      </c>
      <c r="R25" s="122">
        <f>'Income Statement'!R21</f>
        <v>-3.0190000000000001</v>
      </c>
      <c r="S25" s="122">
        <f>'Income Statement'!S21</f>
        <v>-13.837999999999999</v>
      </c>
      <c r="T25" s="122">
        <f>'Income Statement'!T21</f>
        <v>-11.252000000000001</v>
      </c>
      <c r="U25" s="122">
        <f>'Income Statement'!U21</f>
        <v>-11.473000000000001</v>
      </c>
      <c r="V25" s="122">
        <f>'Income Statement'!V21</f>
        <v>-5.0469999999999997</v>
      </c>
      <c r="W25" s="122">
        <f>'Income Statement'!W21</f>
        <v>-7.1150000000000002</v>
      </c>
      <c r="X25" s="122">
        <f>'Income Statement'!X21</f>
        <v>-32.856000000000002</v>
      </c>
      <c r="Y25" s="122">
        <f>'Income Statement'!Y21</f>
        <v>-10.77</v>
      </c>
      <c r="Z25" s="122">
        <f>'Income Statement'!Z21</f>
        <v>-11.25</v>
      </c>
      <c r="AA25" s="122">
        <f>'Income Statement'!AA21</f>
        <v>-15.363</v>
      </c>
      <c r="AB25" s="122">
        <f>'Income Statement'!AB21</f>
        <v>-158.55400000000003</v>
      </c>
      <c r="AC25" s="122">
        <f>'Income Statement'!AC21</f>
        <v>-13.045999999999999</v>
      </c>
      <c r="AD25" s="122">
        <f>'Income Statement'!AD21</f>
        <v>-4.7250000000000014</v>
      </c>
      <c r="AE25" s="122">
        <f>'Income Statement'!AE21</f>
        <v>-18.705999999999996</v>
      </c>
      <c r="AF25" s="122">
        <f>'Income Statement'!AF21</f>
        <v>-4.26</v>
      </c>
      <c r="AG25" s="122">
        <f>'Income Statement'!AG21</f>
        <v>-16.146000000000001</v>
      </c>
      <c r="AH25" s="122">
        <f>'Income Statement'!AH21</f>
        <v>-18.43</v>
      </c>
      <c r="AI25" s="122">
        <f>'Income Statement'!AI21</f>
        <v>-31.669000000000004</v>
      </c>
      <c r="AJ25" s="122">
        <f>'Income Statement'!AJ21</f>
        <v>-23.087999999999994</v>
      </c>
      <c r="AK25" s="122">
        <f>'Income Statement'!AK21</f>
        <v>-151.74600000000001</v>
      </c>
      <c r="AL25" s="122">
        <f>'Income Statement'!AL21</f>
        <v>-17.870000000000005</v>
      </c>
      <c r="AM25" s="122">
        <f>'Income Statement'!AM21</f>
        <v>-25.750999999999976</v>
      </c>
      <c r="AN25" s="122">
        <f>'Income Statement'!AN21</f>
        <v>-45.786000000000001</v>
      </c>
      <c r="AO25" s="122">
        <f>'Income Statement'!AO21</f>
        <v>-18.329999999999998</v>
      </c>
      <c r="AP25" s="122">
        <f>'Income Statement'!AP21</f>
        <v>-27.832999999999995</v>
      </c>
      <c r="AR25" s="122">
        <f t="shared" si="16"/>
        <v>-8.516</v>
      </c>
      <c r="AS25" s="122">
        <f t="shared" si="16"/>
        <v>-18.764000000000003</v>
      </c>
      <c r="AT25" s="122">
        <f t="shared" si="16"/>
        <v>-25.452000000000002</v>
      </c>
      <c r="AU25" s="122">
        <f t="shared" si="16"/>
        <v>-33.190000000000005</v>
      </c>
      <c r="AV25" s="122">
        <f t="shared" si="16"/>
        <v>-56.491</v>
      </c>
      <c r="AW25" s="122">
        <f t="shared" si="16"/>
        <v>-195.93700000000001</v>
      </c>
      <c r="AX25" s="122">
        <f t="shared" si="16"/>
        <v>-40.736999999999995</v>
      </c>
      <c r="AY25" s="122">
        <f t="shared" si="16"/>
        <v>-89.332999999999998</v>
      </c>
      <c r="AZ25" s="122">
        <f t="shared" si="16"/>
        <v>-241.15299999999999</v>
      </c>
      <c r="BA25" s="122">
        <f t="shared" si="16"/>
        <v>-46.162999999999997</v>
      </c>
    </row>
    <row r="26" spans="2:53" ht="14.65" customHeight="1">
      <c r="B26" s="36" t="s">
        <v>241</v>
      </c>
      <c r="C26" s="37"/>
      <c r="D26" s="37"/>
      <c r="E26" s="38">
        <f>SUM(E24:E25)</f>
        <v>4.7249999999999908</v>
      </c>
      <c r="F26" s="38">
        <f t="shared" ref="F26:AJ26" si="21">SUM(F24:F25)</f>
        <v>7.7410000000000103</v>
      </c>
      <c r="G26" s="38">
        <f t="shared" si="21"/>
        <v>5.3059999999999938</v>
      </c>
      <c r="H26" s="38">
        <f t="shared" si="21"/>
        <v>8.8289999999999971</v>
      </c>
      <c r="I26" s="38">
        <f t="shared" si="21"/>
        <v>14.898000000000012</v>
      </c>
      <c r="J26" s="38">
        <f t="shared" si="21"/>
        <v>-29.28799999999999</v>
      </c>
      <c r="K26" s="38">
        <f t="shared" si="21"/>
        <v>12.289999999999985</v>
      </c>
      <c r="L26" s="38">
        <f t="shared" si="21"/>
        <v>115.21600000000002</v>
      </c>
      <c r="M26" s="38">
        <f t="shared" si="21"/>
        <v>-16.941999999999986</v>
      </c>
      <c r="N26" s="38">
        <f t="shared" si="21"/>
        <v>-20.371999999999982</v>
      </c>
      <c r="O26" s="38">
        <f t="shared" si="21"/>
        <v>28.350000000000012</v>
      </c>
      <c r="P26" s="38">
        <f t="shared" si="21"/>
        <v>73.823999999999955</v>
      </c>
      <c r="Q26" s="38">
        <f t="shared" si="21"/>
        <v>-23.95700000000004</v>
      </c>
      <c r="R26" s="38">
        <f t="shared" si="21"/>
        <v>-24.507000000000019</v>
      </c>
      <c r="S26" s="38">
        <f t="shared" si="21"/>
        <v>31.627999999999965</v>
      </c>
      <c r="T26" s="38">
        <f t="shared" si="21"/>
        <v>49.464999999999911</v>
      </c>
      <c r="U26" s="38">
        <f t="shared" si="21"/>
        <v>-51.700000000000017</v>
      </c>
      <c r="V26" s="38">
        <f t="shared" si="21"/>
        <v>-30.67299999999997</v>
      </c>
      <c r="W26" s="38">
        <f t="shared" si="21"/>
        <v>37.568000000000019</v>
      </c>
      <c r="X26" s="38">
        <f t="shared" si="21"/>
        <v>109.33299999999997</v>
      </c>
      <c r="Y26" s="38">
        <f t="shared" si="21"/>
        <v>-93.805999999999969</v>
      </c>
      <c r="Z26" s="38">
        <f t="shared" si="21"/>
        <v>-159.60999999999996</v>
      </c>
      <c r="AA26" s="38">
        <f t="shared" si="21"/>
        <v>-25.747000000000014</v>
      </c>
      <c r="AB26" s="38">
        <f t="shared" si="21"/>
        <v>576.11599999999999</v>
      </c>
      <c r="AC26" s="38">
        <f t="shared" si="21"/>
        <v>-95.906000000000034</v>
      </c>
      <c r="AD26" s="38">
        <f t="shared" si="21"/>
        <v>-93.263000000000005</v>
      </c>
      <c r="AE26" s="38">
        <f t="shared" si="21"/>
        <v>35.708999999999897</v>
      </c>
      <c r="AF26" s="38">
        <f t="shared" si="21"/>
        <v>145.42899999999975</v>
      </c>
      <c r="AG26" s="38">
        <f t="shared" si="21"/>
        <v>-84.013999999999896</v>
      </c>
      <c r="AH26" s="38">
        <f t="shared" si="21"/>
        <v>-101.35100000000003</v>
      </c>
      <c r="AI26" s="38">
        <f t="shared" si="21"/>
        <v>102.51899999999992</v>
      </c>
      <c r="AJ26" s="38">
        <f t="shared" si="21"/>
        <v>145.02499999999992</v>
      </c>
      <c r="AK26" s="38">
        <f t="shared" ref="AK26:AP26" si="22">SUM(AK24:AK25)</f>
        <v>135.50699999999981</v>
      </c>
      <c r="AL26" s="38">
        <f t="shared" si="22"/>
        <v>-102.56699999999995</v>
      </c>
      <c r="AM26" s="38">
        <f t="shared" si="22"/>
        <v>37.501999999999953</v>
      </c>
      <c r="AN26" s="38">
        <f t="shared" si="22"/>
        <v>226.98142919000014</v>
      </c>
      <c r="AO26" s="38">
        <f t="shared" si="22"/>
        <v>-155.47399999999999</v>
      </c>
      <c r="AP26" s="38">
        <f t="shared" si="22"/>
        <v>-34.532999999999817</v>
      </c>
      <c r="AR26" s="38">
        <f t="shared" si="16"/>
        <v>26.600999999999992</v>
      </c>
      <c r="AS26" s="38">
        <f t="shared" si="16"/>
        <v>113.11600000000003</v>
      </c>
      <c r="AT26" s="38">
        <f t="shared" si="16"/>
        <v>64.86</v>
      </c>
      <c r="AU26" s="38">
        <f t="shared" si="16"/>
        <v>32.62899999999982</v>
      </c>
      <c r="AV26" s="38">
        <f t="shared" si="16"/>
        <v>64.527999999999992</v>
      </c>
      <c r="AW26" s="38">
        <f t="shared" si="16"/>
        <v>296.95300000000003</v>
      </c>
      <c r="AX26" s="38">
        <f t="shared" si="16"/>
        <v>-8.0310000000004038</v>
      </c>
      <c r="AY26" s="38">
        <f t="shared" si="16"/>
        <v>62.178999999999917</v>
      </c>
      <c r="AZ26" s="38">
        <f t="shared" si="16"/>
        <v>297.42342918999998</v>
      </c>
      <c r="BA26" s="38">
        <f t="shared" si="16"/>
        <v>-190.00699999999981</v>
      </c>
    </row>
    <row r="27" spans="2:53" ht="14.65" customHeight="1">
      <c r="AB27" s="41"/>
    </row>
    <row r="28" spans="2:53" ht="14.65" customHeight="1">
      <c r="B28" s="5" t="s">
        <v>242</v>
      </c>
      <c r="C28" s="6"/>
      <c r="D28" s="6"/>
      <c r="E28" s="7" t="str">
        <f>MONTH(E$6)/3&amp;"Q"&amp;E$7</f>
        <v>1Q2016</v>
      </c>
      <c r="F28" s="7" t="str">
        <f>MONTH(F$6)/3&amp;"Q"&amp;F$7</f>
        <v>2Q2016</v>
      </c>
      <c r="G28" s="7" t="str">
        <f>MONTH(G$6)/3&amp;"Q"&amp;G$7</f>
        <v>3Q2016</v>
      </c>
      <c r="H28" s="7" t="str">
        <f>MONTH(H$6)/3&amp;"Q"&amp;H$7</f>
        <v>4Q2016</v>
      </c>
      <c r="I28" s="7" t="str">
        <f t="shared" ref="I28:AJ28" si="23">MONTH(I$6)/3&amp;"Q"&amp;I$7</f>
        <v>1Q2017</v>
      </c>
      <c r="J28" s="7" t="str">
        <f t="shared" si="23"/>
        <v>2Q2017</v>
      </c>
      <c r="K28" s="7" t="str">
        <f t="shared" si="23"/>
        <v>3Q2017</v>
      </c>
      <c r="L28" s="7" t="str">
        <f t="shared" si="23"/>
        <v>4Q2017</v>
      </c>
      <c r="M28" s="7" t="str">
        <f t="shared" si="23"/>
        <v>1Q2018</v>
      </c>
      <c r="N28" s="7" t="str">
        <f t="shared" si="23"/>
        <v>2Q2018</v>
      </c>
      <c r="O28" s="7" t="str">
        <f t="shared" si="23"/>
        <v>3Q2018</v>
      </c>
      <c r="P28" s="7" t="str">
        <f t="shared" si="23"/>
        <v>4Q2018</v>
      </c>
      <c r="Q28" s="7" t="str">
        <f t="shared" si="23"/>
        <v>1Q2019</v>
      </c>
      <c r="R28" s="7" t="str">
        <f t="shared" si="23"/>
        <v>2Q2019</v>
      </c>
      <c r="S28" s="7" t="str">
        <f t="shared" si="23"/>
        <v>3Q2019</v>
      </c>
      <c r="T28" s="7" t="str">
        <f t="shared" si="23"/>
        <v>4Q2019</v>
      </c>
      <c r="U28" s="7" t="str">
        <f t="shared" si="23"/>
        <v>1Q2020</v>
      </c>
      <c r="V28" s="7" t="str">
        <f t="shared" si="23"/>
        <v>2Q2020</v>
      </c>
      <c r="W28" s="7" t="str">
        <f t="shared" si="23"/>
        <v>3Q2020</v>
      </c>
      <c r="X28" s="7" t="str">
        <f t="shared" si="23"/>
        <v>4Q2020</v>
      </c>
      <c r="Y28" s="7" t="str">
        <f t="shared" si="23"/>
        <v>1Q2021</v>
      </c>
      <c r="Z28" s="7" t="str">
        <f t="shared" si="23"/>
        <v>2Q2021</v>
      </c>
      <c r="AA28" s="7" t="str">
        <f t="shared" si="23"/>
        <v>3Q2021</v>
      </c>
      <c r="AB28" s="7" t="str">
        <f t="shared" si="23"/>
        <v>4Q2021</v>
      </c>
      <c r="AC28" s="7" t="str">
        <f t="shared" si="23"/>
        <v>1Q2022</v>
      </c>
      <c r="AD28" s="7" t="str">
        <f t="shared" si="23"/>
        <v>2Q2022</v>
      </c>
      <c r="AE28" s="7" t="str">
        <f t="shared" si="23"/>
        <v>3Q2022</v>
      </c>
      <c r="AF28" s="7" t="str">
        <f t="shared" si="23"/>
        <v>4Q2022</v>
      </c>
      <c r="AG28" s="7" t="str">
        <f t="shared" si="23"/>
        <v>1Q2023</v>
      </c>
      <c r="AH28" s="7" t="str">
        <f t="shared" si="23"/>
        <v>2Q2023</v>
      </c>
      <c r="AI28" s="7" t="str">
        <f t="shared" si="23"/>
        <v>3Q2023</v>
      </c>
      <c r="AJ28" s="7" t="str">
        <f t="shared" si="23"/>
        <v>4Q2023</v>
      </c>
      <c r="AK28" s="7" t="str">
        <f t="shared" ref="AK28:AP28" si="24">MONTH(AK$6)/3&amp;"Q"&amp;AK$7</f>
        <v>1Q2024</v>
      </c>
      <c r="AL28" s="7" t="str">
        <f t="shared" si="24"/>
        <v>2Q2024</v>
      </c>
      <c r="AM28" s="7" t="str">
        <f t="shared" si="24"/>
        <v>3Q2024</v>
      </c>
      <c r="AN28" s="7" t="str">
        <f t="shared" si="24"/>
        <v>4Q2024</v>
      </c>
      <c r="AO28" s="7" t="str">
        <f t="shared" si="24"/>
        <v>1Q2025</v>
      </c>
      <c r="AP28" s="7" t="str">
        <f t="shared" si="24"/>
        <v>2Q2025</v>
      </c>
      <c r="AR28" s="6">
        <f>AR8</f>
        <v>2016</v>
      </c>
      <c r="AS28" s="6">
        <f>AR28+1</f>
        <v>2017</v>
      </c>
      <c r="AT28" s="6">
        <f t="shared" ref="AT28:BA28" si="25">AS28+1</f>
        <v>2018</v>
      </c>
      <c r="AU28" s="6">
        <f t="shared" si="25"/>
        <v>2019</v>
      </c>
      <c r="AV28" s="6">
        <f t="shared" si="25"/>
        <v>2020</v>
      </c>
      <c r="AW28" s="6">
        <f t="shared" si="25"/>
        <v>2021</v>
      </c>
      <c r="AX28" s="6">
        <f t="shared" si="25"/>
        <v>2022</v>
      </c>
      <c r="AY28" s="6">
        <f t="shared" si="25"/>
        <v>2023</v>
      </c>
      <c r="AZ28" s="6">
        <f t="shared" si="25"/>
        <v>2024</v>
      </c>
      <c r="BA28" s="6">
        <f t="shared" si="25"/>
        <v>2025</v>
      </c>
    </row>
    <row r="29" spans="2:53" ht="14.65" customHeight="1">
      <c r="B29" s="50" t="s">
        <v>230</v>
      </c>
      <c r="C29" s="48"/>
      <c r="D29" s="48"/>
      <c r="E29" s="122">
        <f>E13</f>
        <v>27.360999999999997</v>
      </c>
      <c r="F29" s="122">
        <f t="shared" ref="F29:AJ29" si="26">F13</f>
        <v>34.965000000000011</v>
      </c>
      <c r="G29" s="122">
        <f t="shared" si="26"/>
        <v>25.506999999999991</v>
      </c>
      <c r="H29" s="122">
        <f t="shared" si="26"/>
        <v>35.269999999999996</v>
      </c>
      <c r="I29" s="122">
        <f t="shared" si="26"/>
        <v>37.948000000000008</v>
      </c>
      <c r="J29" s="122">
        <f t="shared" si="26"/>
        <v>21.077000000000012</v>
      </c>
      <c r="K29" s="122">
        <f t="shared" si="26"/>
        <v>61.855999999999987</v>
      </c>
      <c r="L29" s="122">
        <f t="shared" si="26"/>
        <v>172.50800000000007</v>
      </c>
      <c r="M29" s="122">
        <f t="shared" si="26"/>
        <v>88.115000000000009</v>
      </c>
      <c r="N29" s="122">
        <f t="shared" si="26"/>
        <v>95.916000000000011</v>
      </c>
      <c r="O29" s="122">
        <f t="shared" si="26"/>
        <v>138.46200000000002</v>
      </c>
      <c r="P29" s="122">
        <f t="shared" si="26"/>
        <v>150.71799999999999</v>
      </c>
      <c r="Q29" s="122">
        <f t="shared" si="26"/>
        <v>91.930999999999969</v>
      </c>
      <c r="R29" s="122">
        <f t="shared" si="26"/>
        <v>106.318</v>
      </c>
      <c r="S29" s="122">
        <f t="shared" si="26"/>
        <v>223.61599999999999</v>
      </c>
      <c r="T29" s="122">
        <f t="shared" si="26"/>
        <v>246.98099999999994</v>
      </c>
      <c r="U29" s="122">
        <f t="shared" si="26"/>
        <v>105.11799999999998</v>
      </c>
      <c r="V29" s="122">
        <f t="shared" si="26"/>
        <v>145.57000000000002</v>
      </c>
      <c r="W29" s="122">
        <f t="shared" si="26"/>
        <v>246.51900000000006</v>
      </c>
      <c r="X29" s="122">
        <f t="shared" si="26"/>
        <v>313.83699999999999</v>
      </c>
      <c r="Y29" s="122">
        <f t="shared" si="26"/>
        <v>278.03399999999999</v>
      </c>
      <c r="Z29" s="122">
        <f t="shared" si="26"/>
        <v>255.92400000000001</v>
      </c>
      <c r="AA29" s="122">
        <f t="shared" si="26"/>
        <v>310.04199999999997</v>
      </c>
      <c r="AB29" s="122">
        <f t="shared" si="26"/>
        <v>419.84799999999996</v>
      </c>
      <c r="AC29" s="122">
        <f t="shared" si="26"/>
        <v>285.89</v>
      </c>
      <c r="AD29" s="122">
        <f t="shared" si="26"/>
        <v>290.64</v>
      </c>
      <c r="AE29" s="122">
        <f t="shared" si="26"/>
        <v>386.71499999999986</v>
      </c>
      <c r="AF29" s="122">
        <f t="shared" si="26"/>
        <v>424.21099999999979</v>
      </c>
      <c r="AG29" s="122">
        <f t="shared" si="26"/>
        <v>319.06000000000006</v>
      </c>
      <c r="AH29" s="122">
        <f t="shared" si="26"/>
        <v>351.00299999999999</v>
      </c>
      <c r="AI29" s="122">
        <f t="shared" si="26"/>
        <v>547.16199999999992</v>
      </c>
      <c r="AJ29" s="122">
        <f t="shared" si="26"/>
        <v>625.77299999999968</v>
      </c>
      <c r="AK29" s="122">
        <f t="shared" ref="AK29:AP29" si="27">AK13</f>
        <v>461.85599999999988</v>
      </c>
      <c r="AL29" s="122">
        <f t="shared" si="27"/>
        <v>517.37099999999998</v>
      </c>
      <c r="AM29" s="122">
        <f t="shared" si="27"/>
        <v>683.91600000000005</v>
      </c>
      <c r="AN29" s="122">
        <f t="shared" si="27"/>
        <v>954.60242919000018</v>
      </c>
      <c r="AO29" s="122">
        <f t="shared" si="27"/>
        <v>547.32100000000003</v>
      </c>
      <c r="AP29" s="122">
        <f t="shared" si="27"/>
        <v>635.92269893000014</v>
      </c>
      <c r="AR29" s="122">
        <f t="shared" ref="AR29:BA31" si="28">SUMIF($7:$7,AR$9,29:29)</f>
        <v>123.10299999999999</v>
      </c>
      <c r="AS29" s="122">
        <f t="shared" si="28"/>
        <v>293.38900000000007</v>
      </c>
      <c r="AT29" s="122">
        <f t="shared" si="28"/>
        <v>473.21100000000001</v>
      </c>
      <c r="AU29" s="122">
        <f t="shared" si="28"/>
        <v>668.84599999999989</v>
      </c>
      <c r="AV29" s="122">
        <f t="shared" si="28"/>
        <v>811.0440000000001</v>
      </c>
      <c r="AW29" s="122">
        <f t="shared" si="28"/>
        <v>1263.848</v>
      </c>
      <c r="AX29" s="122">
        <f t="shared" si="28"/>
        <v>1387.4559999999997</v>
      </c>
      <c r="AY29" s="122">
        <f t="shared" si="28"/>
        <v>1842.9979999999996</v>
      </c>
      <c r="AZ29" s="122">
        <f t="shared" si="28"/>
        <v>2617.7454291900003</v>
      </c>
      <c r="BA29" s="122">
        <f t="shared" si="28"/>
        <v>1183.2436989300002</v>
      </c>
    </row>
    <row r="30" spans="2:53" ht="14.65" customHeight="1">
      <c r="B30" s="50" t="s">
        <v>707</v>
      </c>
      <c r="C30" s="48"/>
      <c r="D30" s="48"/>
      <c r="E30" s="122">
        <v>0</v>
      </c>
      <c r="F30" s="122">
        <v>0</v>
      </c>
      <c r="G30" s="122">
        <v>0</v>
      </c>
      <c r="H30" s="122">
        <v>0</v>
      </c>
      <c r="I30" s="122">
        <v>0</v>
      </c>
      <c r="J30" s="122">
        <v>0</v>
      </c>
      <c r="K30" s="122">
        <v>0</v>
      </c>
      <c r="L30" s="122">
        <v>0</v>
      </c>
      <c r="M30" s="122">
        <v>0</v>
      </c>
      <c r="N30" s="122">
        <v>0</v>
      </c>
      <c r="O30" s="122">
        <v>0</v>
      </c>
      <c r="P30" s="122">
        <v>0</v>
      </c>
      <c r="Q30" s="122">
        <v>0</v>
      </c>
      <c r="R30" s="122">
        <v>0</v>
      </c>
      <c r="S30" s="122">
        <v>0</v>
      </c>
      <c r="T30" s="122">
        <v>0</v>
      </c>
      <c r="U30" s="122">
        <v>0</v>
      </c>
      <c r="V30" s="122">
        <v>0</v>
      </c>
      <c r="W30" s="122">
        <v>0</v>
      </c>
      <c r="X30" s="122">
        <v>-5.1230000000000002</v>
      </c>
      <c r="Y30" s="122">
        <v>-12.365</v>
      </c>
      <c r="Z30" s="122">
        <v>-12.954000000000001</v>
      </c>
      <c r="AA30" s="122">
        <v>-10.311999999999999</v>
      </c>
      <c r="AB30" s="122">
        <v>-4.4880000000000004</v>
      </c>
      <c r="AC30" s="122">
        <v>0</v>
      </c>
      <c r="AD30" s="122">
        <v>0</v>
      </c>
      <c r="AE30" s="122">
        <v>0</v>
      </c>
      <c r="AF30" s="122">
        <v>0</v>
      </c>
      <c r="AG30" s="122">
        <v>0</v>
      </c>
      <c r="AH30" s="122">
        <v>0</v>
      </c>
      <c r="AI30" s="122">
        <v>0</v>
      </c>
      <c r="AJ30" s="122">
        <v>0</v>
      </c>
      <c r="AK30" s="122">
        <v>0</v>
      </c>
      <c r="AL30" s="122">
        <v>0</v>
      </c>
      <c r="AM30" s="122">
        <v>0</v>
      </c>
      <c r="AN30" s="122">
        <v>0</v>
      </c>
      <c r="AO30" s="122">
        <v>0</v>
      </c>
      <c r="AP30" s="122">
        <v>0</v>
      </c>
      <c r="AR30" s="122">
        <f t="shared" si="28"/>
        <v>0</v>
      </c>
      <c r="AS30" s="122">
        <f t="shared" si="28"/>
        <v>0</v>
      </c>
      <c r="AT30" s="122">
        <f t="shared" si="28"/>
        <v>0</v>
      </c>
      <c r="AU30" s="122">
        <f t="shared" si="28"/>
        <v>0</v>
      </c>
      <c r="AV30" s="122">
        <f t="shared" si="28"/>
        <v>-5.1230000000000002</v>
      </c>
      <c r="AW30" s="122">
        <f t="shared" si="28"/>
        <v>-40.119</v>
      </c>
      <c r="AX30" s="122">
        <f t="shared" si="28"/>
        <v>0</v>
      </c>
      <c r="AY30" s="122">
        <f t="shared" si="28"/>
        <v>0</v>
      </c>
      <c r="AZ30" s="122">
        <f t="shared" si="28"/>
        <v>0</v>
      </c>
      <c r="BA30" s="122">
        <f t="shared" si="28"/>
        <v>0</v>
      </c>
    </row>
    <row r="31" spans="2:53" ht="14.65" customHeight="1">
      <c r="B31" s="50" t="s">
        <v>708</v>
      </c>
      <c r="C31" s="48"/>
      <c r="D31" s="48"/>
      <c r="E31" s="122">
        <v>0</v>
      </c>
      <c r="F31" s="122">
        <v>0</v>
      </c>
      <c r="G31" s="122">
        <v>0</v>
      </c>
      <c r="H31" s="122">
        <v>0</v>
      </c>
      <c r="I31" s="122">
        <v>0</v>
      </c>
      <c r="J31" s="122">
        <v>0</v>
      </c>
      <c r="K31" s="122">
        <v>0</v>
      </c>
      <c r="L31" s="122">
        <v>0</v>
      </c>
      <c r="M31" s="122">
        <v>0</v>
      </c>
      <c r="N31" s="122">
        <v>0</v>
      </c>
      <c r="O31" s="122">
        <v>0</v>
      </c>
      <c r="P31" s="122">
        <v>0</v>
      </c>
      <c r="Q31" s="122">
        <v>0</v>
      </c>
      <c r="R31" s="122">
        <v>0</v>
      </c>
      <c r="S31" s="122">
        <v>0</v>
      </c>
      <c r="T31" s="122">
        <v>0</v>
      </c>
      <c r="U31" s="122">
        <v>0</v>
      </c>
      <c r="V31" s="122">
        <v>0</v>
      </c>
      <c r="W31" s="122">
        <v>0</v>
      </c>
      <c r="X31" s="122">
        <v>0</v>
      </c>
      <c r="Y31" s="122">
        <v>0</v>
      </c>
      <c r="Z31" s="122">
        <v>0</v>
      </c>
      <c r="AA31" s="122">
        <v>0</v>
      </c>
      <c r="AB31" s="122">
        <v>0</v>
      </c>
      <c r="AC31" s="122">
        <v>0</v>
      </c>
      <c r="AD31" s="122">
        <v>0</v>
      </c>
      <c r="AE31" s="122">
        <v>0</v>
      </c>
      <c r="AF31" s="122">
        <v>0</v>
      </c>
      <c r="AG31" s="122">
        <v>0</v>
      </c>
      <c r="AH31" s="122">
        <v>0</v>
      </c>
      <c r="AI31" s="122">
        <v>0</v>
      </c>
      <c r="AJ31" s="122">
        <v>0</v>
      </c>
      <c r="AK31" s="122">
        <v>-10.473749461999999</v>
      </c>
      <c r="AL31" s="122">
        <v>-15.728806041999997</v>
      </c>
      <c r="AM31" s="122">
        <v>-12.2588282465</v>
      </c>
      <c r="AN31" s="122">
        <v>-15.174594719</v>
      </c>
      <c r="AO31" s="122">
        <v>-41.812535986</v>
      </c>
      <c r="AP31" s="122">
        <v>-48.351530497999988</v>
      </c>
      <c r="AR31" s="122">
        <f t="shared" si="28"/>
        <v>0</v>
      </c>
      <c r="AS31" s="122">
        <f t="shared" si="28"/>
        <v>0</v>
      </c>
      <c r="AT31" s="122">
        <f t="shared" si="28"/>
        <v>0</v>
      </c>
      <c r="AU31" s="122">
        <f t="shared" si="28"/>
        <v>0</v>
      </c>
      <c r="AV31" s="122">
        <f t="shared" si="28"/>
        <v>0</v>
      </c>
      <c r="AW31" s="122">
        <f t="shared" si="28"/>
        <v>0</v>
      </c>
      <c r="AX31" s="122">
        <f t="shared" si="28"/>
        <v>0</v>
      </c>
      <c r="AY31" s="122">
        <f t="shared" si="28"/>
        <v>0</v>
      </c>
      <c r="AZ31" s="122">
        <f t="shared" si="28"/>
        <v>-53.635978469499996</v>
      </c>
      <c r="BA31" s="122">
        <f t="shared" si="28"/>
        <v>-90.164066483999989</v>
      </c>
    </row>
    <row r="32" spans="2:53" ht="14.65" customHeight="1">
      <c r="B32" s="50" t="s">
        <v>243</v>
      </c>
      <c r="C32" s="48"/>
      <c r="D32" s="48"/>
      <c r="E32" s="122">
        <f t="shared" ref="E32:AJ32" si="29">SUM(E33:E36)</f>
        <v>2.9588925000000001</v>
      </c>
      <c r="F32" s="122">
        <f t="shared" si="29"/>
        <v>2.9588925000000001</v>
      </c>
      <c r="G32" s="122">
        <f t="shared" si="29"/>
        <v>2.9588925000000001</v>
      </c>
      <c r="H32" s="122">
        <f t="shared" si="29"/>
        <v>2.9590000000000001</v>
      </c>
      <c r="I32" s="122">
        <f t="shared" si="29"/>
        <v>2.5299999999999998</v>
      </c>
      <c r="J32" s="122">
        <f t="shared" si="29"/>
        <v>2.5299999999999998</v>
      </c>
      <c r="K32" s="122">
        <f t="shared" si="29"/>
        <v>2.5299999999999998</v>
      </c>
      <c r="L32" s="122">
        <f t="shared" si="29"/>
        <v>1.8140000000000001</v>
      </c>
      <c r="M32" s="122">
        <f t="shared" si="29"/>
        <v>2.7349999999999999</v>
      </c>
      <c r="N32" s="122">
        <f t="shared" si="29"/>
        <v>2.609</v>
      </c>
      <c r="O32" s="122">
        <f t="shared" si="29"/>
        <v>3.1429999999999998</v>
      </c>
      <c r="P32" s="122">
        <f t="shared" si="29"/>
        <v>21.131999999999998</v>
      </c>
      <c r="Q32" s="122">
        <f t="shared" si="29"/>
        <v>38.406999999999996</v>
      </c>
      <c r="R32" s="122">
        <f t="shared" si="29"/>
        <v>37.185999999999993</v>
      </c>
      <c r="S32" s="122">
        <f t="shared" si="29"/>
        <v>40.779000000000003</v>
      </c>
      <c r="T32" s="122">
        <f t="shared" si="29"/>
        <v>38.916000000000004</v>
      </c>
      <c r="U32" s="122">
        <f t="shared" si="29"/>
        <v>39.167999999999999</v>
      </c>
      <c r="V32" s="122">
        <f t="shared" si="29"/>
        <v>36.627000000000002</v>
      </c>
      <c r="W32" s="122">
        <f t="shared" si="29"/>
        <v>38.582000000000001</v>
      </c>
      <c r="X32" s="122">
        <f t="shared" si="29"/>
        <v>44.361000000000004</v>
      </c>
      <c r="Y32" s="122">
        <f t="shared" si="29"/>
        <v>53.504000000000005</v>
      </c>
      <c r="Z32" s="122">
        <f t="shared" si="29"/>
        <v>37.124000000000002</v>
      </c>
      <c r="AA32" s="122">
        <f t="shared" si="29"/>
        <v>93.625</v>
      </c>
      <c r="AB32" s="122">
        <f t="shared" si="29"/>
        <v>61.152999999999999</v>
      </c>
      <c r="AC32" s="122">
        <f t="shared" si="29"/>
        <v>63.980000000000004</v>
      </c>
      <c r="AD32" s="122">
        <f t="shared" si="29"/>
        <v>66.723000000000013</v>
      </c>
      <c r="AE32" s="122">
        <f t="shared" si="29"/>
        <v>73.801000000000002</v>
      </c>
      <c r="AF32" s="122">
        <f t="shared" si="29"/>
        <v>68.075999999999993</v>
      </c>
      <c r="AG32" s="122">
        <f t="shared" si="29"/>
        <v>88.936000000000007</v>
      </c>
      <c r="AH32" s="122">
        <f t="shared" si="29"/>
        <v>80.231999999999999</v>
      </c>
      <c r="AI32" s="122">
        <f t="shared" si="29"/>
        <v>92.744</v>
      </c>
      <c r="AJ32" s="122">
        <f t="shared" si="29"/>
        <v>89.943870000000004</v>
      </c>
      <c r="AK32" s="122">
        <f t="shared" ref="AK32:AP32" si="30">SUM(AK33:AK36)</f>
        <v>73.21305000000001</v>
      </c>
      <c r="AL32" s="122">
        <f t="shared" si="30"/>
        <v>4.743339134699994</v>
      </c>
      <c r="AM32" s="122">
        <f t="shared" si="30"/>
        <v>4.6341214142850049</v>
      </c>
      <c r="AN32" s="122">
        <f t="shared" si="30"/>
        <v>5.0945561606049949</v>
      </c>
      <c r="AO32" s="122">
        <f t="shared" si="30"/>
        <v>1.3735288099999998</v>
      </c>
      <c r="AP32" s="122">
        <f t="shared" si="30"/>
        <v>0.96265345126571455</v>
      </c>
      <c r="AR32" s="122">
        <f t="shared" ref="AR32:BA37" si="31">SUMIF($7:$7,AR$9,32:32)</f>
        <v>11.835677499999999</v>
      </c>
      <c r="AS32" s="122">
        <f t="shared" si="31"/>
        <v>9.4039999999999999</v>
      </c>
      <c r="AT32" s="122">
        <f t="shared" si="31"/>
        <v>29.618999999999996</v>
      </c>
      <c r="AU32" s="122">
        <f t="shared" si="31"/>
        <v>155.28799999999998</v>
      </c>
      <c r="AV32" s="122">
        <f t="shared" si="31"/>
        <v>158.738</v>
      </c>
      <c r="AW32" s="122">
        <f t="shared" si="31"/>
        <v>245.40600000000001</v>
      </c>
      <c r="AX32" s="122">
        <f t="shared" si="31"/>
        <v>272.58000000000004</v>
      </c>
      <c r="AY32" s="122">
        <f t="shared" si="31"/>
        <v>351.85587000000004</v>
      </c>
      <c r="AZ32" s="122">
        <f t="shared" si="31"/>
        <v>87.685066709590004</v>
      </c>
      <c r="BA32" s="122">
        <f t="shared" si="31"/>
        <v>2.3361822612657144</v>
      </c>
    </row>
    <row r="33" spans="2:53" ht="14.65" customHeight="1">
      <c r="B33" s="30" t="s">
        <v>244</v>
      </c>
      <c r="E33" s="29">
        <v>0</v>
      </c>
      <c r="F33" s="29">
        <v>0</v>
      </c>
      <c r="G33" s="29">
        <v>0</v>
      </c>
      <c r="H33" s="29">
        <v>0</v>
      </c>
      <c r="I33" s="29">
        <v>0</v>
      </c>
      <c r="J33" s="29">
        <v>0</v>
      </c>
      <c r="K33" s="29">
        <v>0</v>
      </c>
      <c r="L33" s="29">
        <v>0</v>
      </c>
      <c r="M33" s="29">
        <v>0</v>
      </c>
      <c r="N33" s="29">
        <v>0</v>
      </c>
      <c r="O33" s="29">
        <v>0.21099999999999999</v>
      </c>
      <c r="P33" s="29">
        <v>6.9829999999999997</v>
      </c>
      <c r="Q33" s="29">
        <v>0.42499999999999999</v>
      </c>
      <c r="R33" s="29">
        <v>5.5789999999999997</v>
      </c>
      <c r="S33" s="29">
        <v>2.7370000000000001</v>
      </c>
      <c r="T33" s="29">
        <v>0.218</v>
      </c>
      <c r="U33" s="29">
        <v>6.7789999999999999</v>
      </c>
      <c r="V33" s="29">
        <v>3.9409999999999998</v>
      </c>
      <c r="W33" s="29">
        <v>0.24</v>
      </c>
      <c r="X33" s="29">
        <v>0.59799999999999998</v>
      </c>
      <c r="Y33" s="29">
        <v>-5.0780000000000003</v>
      </c>
      <c r="Z33" s="29">
        <v>-17.841000000000001</v>
      </c>
      <c r="AA33" s="29">
        <v>27.765000000000001</v>
      </c>
      <c r="AB33" s="29">
        <v>2.5789999999999997</v>
      </c>
      <c r="AC33" s="29">
        <v>0</v>
      </c>
      <c r="AD33" s="29">
        <v>0</v>
      </c>
      <c r="AE33" s="29">
        <v>0</v>
      </c>
      <c r="AF33" s="29">
        <v>0</v>
      </c>
      <c r="AG33" s="29">
        <v>0</v>
      </c>
      <c r="AH33" s="29">
        <v>0</v>
      </c>
      <c r="AI33" s="29">
        <v>0</v>
      </c>
      <c r="AJ33" s="29">
        <v>0</v>
      </c>
      <c r="AK33" s="29">
        <v>0</v>
      </c>
      <c r="AL33" s="29">
        <v>0</v>
      </c>
      <c r="AM33" s="29">
        <v>0</v>
      </c>
      <c r="AN33" s="29">
        <v>0</v>
      </c>
      <c r="AO33" s="29">
        <v>0</v>
      </c>
      <c r="AP33" s="29">
        <v>0</v>
      </c>
      <c r="AR33" s="29">
        <f t="shared" si="31"/>
        <v>0</v>
      </c>
      <c r="AS33" s="29">
        <f t="shared" si="31"/>
        <v>0</v>
      </c>
      <c r="AT33" s="29">
        <f t="shared" si="31"/>
        <v>7.194</v>
      </c>
      <c r="AU33" s="29">
        <f t="shared" si="31"/>
        <v>8.9589999999999996</v>
      </c>
      <c r="AV33" s="29">
        <f t="shared" si="31"/>
        <v>11.558</v>
      </c>
      <c r="AW33" s="29">
        <f t="shared" si="31"/>
        <v>7.4249999999999998</v>
      </c>
      <c r="AX33" s="29">
        <f t="shared" si="31"/>
        <v>0</v>
      </c>
      <c r="AY33" s="29">
        <f t="shared" si="31"/>
        <v>0</v>
      </c>
      <c r="AZ33" s="29">
        <f t="shared" si="31"/>
        <v>0</v>
      </c>
      <c r="BA33" s="29">
        <f t="shared" si="31"/>
        <v>0</v>
      </c>
    </row>
    <row r="34" spans="2:53" ht="14.65" customHeight="1">
      <c r="B34" s="30" t="s">
        <v>1111</v>
      </c>
      <c r="E34" s="29">
        <v>0</v>
      </c>
      <c r="F34" s="29">
        <v>0</v>
      </c>
      <c r="G34" s="29">
        <v>0</v>
      </c>
      <c r="H34" s="29">
        <v>0</v>
      </c>
      <c r="I34" s="29">
        <v>0</v>
      </c>
      <c r="J34" s="29">
        <v>0</v>
      </c>
      <c r="K34" s="29">
        <v>0</v>
      </c>
      <c r="L34" s="29">
        <v>0</v>
      </c>
      <c r="M34" s="29">
        <v>0</v>
      </c>
      <c r="N34" s="29">
        <v>0</v>
      </c>
      <c r="O34" s="29">
        <v>0</v>
      </c>
      <c r="P34" s="29">
        <v>11.494999999999999</v>
      </c>
      <c r="Q34" s="29">
        <v>35.799999999999997</v>
      </c>
      <c r="R34" s="29">
        <v>28.38</v>
      </c>
      <c r="S34" s="29">
        <v>34.457999999999998</v>
      </c>
      <c r="T34" s="29">
        <v>35.219000000000001</v>
      </c>
      <c r="U34" s="29">
        <v>28.602</v>
      </c>
      <c r="V34" s="29">
        <v>29.067</v>
      </c>
      <c r="W34" s="29">
        <v>35.082999999999998</v>
      </c>
      <c r="X34" s="29">
        <v>32.673000000000002</v>
      </c>
      <c r="Y34" s="29">
        <v>34.340000000000003</v>
      </c>
      <c r="Z34" s="29">
        <v>30.43</v>
      </c>
      <c r="AA34" s="29">
        <v>36.386000000000003</v>
      </c>
      <c r="AB34" s="29">
        <v>34.725000000000001</v>
      </c>
      <c r="AC34" s="29">
        <v>37.06</v>
      </c>
      <c r="AD34" s="29">
        <v>36.722000000000001</v>
      </c>
      <c r="AE34" s="29">
        <v>38.521999999999998</v>
      </c>
      <c r="AF34" s="29">
        <v>37.966000000000001</v>
      </c>
      <c r="AG34" s="29">
        <v>42.295000000000002</v>
      </c>
      <c r="AH34" s="29">
        <v>35.475999999999999</v>
      </c>
      <c r="AI34" s="29">
        <v>39.164000000000001</v>
      </c>
      <c r="AJ34" s="29">
        <v>43.286999999999999</v>
      </c>
      <c r="AK34" s="29">
        <v>38.755499999999998</v>
      </c>
      <c r="AL34" s="29">
        <v>0</v>
      </c>
      <c r="AM34" s="29">
        <v>0</v>
      </c>
      <c r="AN34" s="29">
        <v>0</v>
      </c>
      <c r="AO34" s="29">
        <v>0</v>
      </c>
      <c r="AP34" s="29">
        <v>0</v>
      </c>
      <c r="AR34" s="29">
        <f t="shared" si="31"/>
        <v>0</v>
      </c>
      <c r="AS34" s="29">
        <f t="shared" si="31"/>
        <v>0</v>
      </c>
      <c r="AT34" s="29">
        <f t="shared" si="31"/>
        <v>11.494999999999999</v>
      </c>
      <c r="AU34" s="29">
        <f t="shared" si="31"/>
        <v>133.857</v>
      </c>
      <c r="AV34" s="29">
        <f t="shared" si="31"/>
        <v>125.425</v>
      </c>
      <c r="AW34" s="29">
        <f t="shared" si="31"/>
        <v>135.881</v>
      </c>
      <c r="AX34" s="29">
        <f t="shared" si="31"/>
        <v>150.27000000000001</v>
      </c>
      <c r="AY34" s="29">
        <f t="shared" si="31"/>
        <v>160.22200000000001</v>
      </c>
      <c r="AZ34" s="29">
        <f t="shared" si="31"/>
        <v>38.755499999999998</v>
      </c>
      <c r="BA34" s="29">
        <f t="shared" si="31"/>
        <v>0</v>
      </c>
    </row>
    <row r="35" spans="2:53" ht="14.65" customHeight="1">
      <c r="B35" s="30" t="s">
        <v>1112</v>
      </c>
      <c r="E35" s="29">
        <v>0</v>
      </c>
      <c r="F35" s="29">
        <v>0</v>
      </c>
      <c r="G35" s="29">
        <v>0</v>
      </c>
      <c r="H35" s="29">
        <v>0</v>
      </c>
      <c r="I35" s="29">
        <v>0</v>
      </c>
      <c r="J35" s="29">
        <v>0</v>
      </c>
      <c r="K35" s="29">
        <v>0</v>
      </c>
      <c r="L35" s="29">
        <v>0</v>
      </c>
      <c r="M35" s="29">
        <v>0</v>
      </c>
      <c r="N35" s="29">
        <v>0</v>
      </c>
      <c r="O35" s="29">
        <v>0</v>
      </c>
      <c r="P35" s="29">
        <v>0</v>
      </c>
      <c r="Q35" s="29">
        <v>0</v>
      </c>
      <c r="R35" s="29">
        <v>0</v>
      </c>
      <c r="S35" s="29">
        <v>0</v>
      </c>
      <c r="T35" s="29">
        <v>0</v>
      </c>
      <c r="U35" s="29">
        <v>0</v>
      </c>
      <c r="V35" s="29">
        <v>0</v>
      </c>
      <c r="W35" s="29">
        <v>0</v>
      </c>
      <c r="X35" s="29">
        <v>7.569</v>
      </c>
      <c r="Y35" s="29">
        <v>20.042999999999999</v>
      </c>
      <c r="Z35" s="29">
        <v>21.007000000000001</v>
      </c>
      <c r="AA35" s="29">
        <v>26.277999999999999</v>
      </c>
      <c r="AB35" s="29">
        <v>18.773</v>
      </c>
      <c r="AC35" s="29">
        <v>20.741</v>
      </c>
      <c r="AD35" s="29">
        <v>23.949000000000002</v>
      </c>
      <c r="AE35" s="29">
        <v>30.158999999999999</v>
      </c>
      <c r="AF35" s="29">
        <v>24.946999999999999</v>
      </c>
      <c r="AG35" s="29">
        <v>39.899000000000001</v>
      </c>
      <c r="AH35" s="29">
        <v>38.130000000000003</v>
      </c>
      <c r="AI35" s="29">
        <v>48.899000000000001</v>
      </c>
      <c r="AJ35" s="29">
        <v>41.869500000000002</v>
      </c>
      <c r="AK35" s="29">
        <v>29.457000000000001</v>
      </c>
      <c r="AL35" s="29">
        <v>0</v>
      </c>
      <c r="AM35" s="29">
        <v>0</v>
      </c>
      <c r="AN35" s="29">
        <v>0</v>
      </c>
      <c r="AO35" s="29">
        <v>0</v>
      </c>
      <c r="AP35" s="29">
        <v>0</v>
      </c>
      <c r="AR35" s="29">
        <f t="shared" si="31"/>
        <v>0</v>
      </c>
      <c r="AS35" s="29">
        <f t="shared" si="31"/>
        <v>0</v>
      </c>
      <c r="AT35" s="29">
        <f t="shared" si="31"/>
        <v>0</v>
      </c>
      <c r="AU35" s="29">
        <f t="shared" si="31"/>
        <v>0</v>
      </c>
      <c r="AV35" s="29">
        <f t="shared" si="31"/>
        <v>7.569</v>
      </c>
      <c r="AW35" s="29">
        <f t="shared" si="31"/>
        <v>86.100999999999999</v>
      </c>
      <c r="AX35" s="29">
        <f t="shared" si="31"/>
        <v>99.795999999999992</v>
      </c>
      <c r="AY35" s="29">
        <f t="shared" si="31"/>
        <v>168.79750000000001</v>
      </c>
      <c r="AZ35" s="29">
        <f t="shared" si="31"/>
        <v>29.457000000000001</v>
      </c>
      <c r="BA35" s="29">
        <f t="shared" si="31"/>
        <v>0</v>
      </c>
    </row>
    <row r="36" spans="2:53" ht="14.65" customHeight="1">
      <c r="B36" s="30" t="s">
        <v>763</v>
      </c>
      <c r="E36" s="29">
        <v>2.9588925000000001</v>
      </c>
      <c r="F36" s="29">
        <v>2.9588925000000001</v>
      </c>
      <c r="G36" s="29">
        <v>2.9588925000000001</v>
      </c>
      <c r="H36" s="29">
        <v>2.9590000000000001</v>
      </c>
      <c r="I36" s="29">
        <v>2.5299999999999998</v>
      </c>
      <c r="J36" s="29">
        <v>2.5299999999999998</v>
      </c>
      <c r="K36" s="29">
        <v>2.5299999999999998</v>
      </c>
      <c r="L36" s="29">
        <v>1.8140000000000001</v>
      </c>
      <c r="M36" s="29">
        <v>2.7349999999999999</v>
      </c>
      <c r="N36" s="29">
        <v>2.609</v>
      </c>
      <c r="O36" s="29">
        <v>2.9319999999999999</v>
      </c>
      <c r="P36" s="29">
        <v>2.6539999999999999</v>
      </c>
      <c r="Q36" s="29">
        <v>2.1819999999999999</v>
      </c>
      <c r="R36" s="29">
        <v>3.2269999999999999</v>
      </c>
      <c r="S36" s="29">
        <v>3.5840000000000001</v>
      </c>
      <c r="T36" s="29">
        <v>3.4790000000000001</v>
      </c>
      <c r="U36" s="29">
        <v>3.7869999999999999</v>
      </c>
      <c r="V36" s="29">
        <v>3.6190000000000002</v>
      </c>
      <c r="W36" s="29">
        <v>3.2589999999999999</v>
      </c>
      <c r="X36" s="29">
        <v>3.5209999999999999</v>
      </c>
      <c r="Y36" s="29">
        <v>4.1989999999999998</v>
      </c>
      <c r="Z36" s="29">
        <v>3.528</v>
      </c>
      <c r="AA36" s="29">
        <v>3.1960000000000002</v>
      </c>
      <c r="AB36" s="29">
        <v>5.0759999999999996</v>
      </c>
      <c r="AC36" s="29">
        <v>6.1790000000000003</v>
      </c>
      <c r="AD36" s="29">
        <v>6.0519999999999996</v>
      </c>
      <c r="AE36" s="29">
        <v>5.12</v>
      </c>
      <c r="AF36" s="29">
        <v>5.1630000000000003</v>
      </c>
      <c r="AG36" s="29">
        <v>6.742</v>
      </c>
      <c r="AH36" s="29">
        <v>6.6260000000000003</v>
      </c>
      <c r="AI36" s="29">
        <v>4.681</v>
      </c>
      <c r="AJ36" s="29">
        <v>4.7873700000000055</v>
      </c>
      <c r="AK36" s="29">
        <v>5.0005500000000005</v>
      </c>
      <c r="AL36" s="29">
        <v>4.743339134699994</v>
      </c>
      <c r="AM36" s="29">
        <v>4.6341214142850049</v>
      </c>
      <c r="AN36" s="29">
        <v>5.0945561606049949</v>
      </c>
      <c r="AO36" s="29">
        <v>1.3735288099999998</v>
      </c>
      <c r="AP36" s="29">
        <v>0.96265345126571455</v>
      </c>
      <c r="AR36" s="29">
        <f t="shared" si="31"/>
        <v>11.835677499999999</v>
      </c>
      <c r="AS36" s="29">
        <f t="shared" si="31"/>
        <v>9.4039999999999999</v>
      </c>
      <c r="AT36" s="29">
        <f t="shared" si="31"/>
        <v>10.93</v>
      </c>
      <c r="AU36" s="29">
        <f t="shared" si="31"/>
        <v>12.472000000000001</v>
      </c>
      <c r="AV36" s="29">
        <f t="shared" si="31"/>
        <v>14.186</v>
      </c>
      <c r="AW36" s="29">
        <f t="shared" si="31"/>
        <v>15.998999999999999</v>
      </c>
      <c r="AX36" s="29">
        <f t="shared" si="31"/>
        <v>22.513999999999999</v>
      </c>
      <c r="AY36" s="29">
        <f t="shared" si="31"/>
        <v>22.836370000000006</v>
      </c>
      <c r="AZ36" s="29">
        <f t="shared" si="31"/>
        <v>19.472566709589994</v>
      </c>
      <c r="BA36" s="29">
        <f t="shared" si="31"/>
        <v>2.3361822612657144</v>
      </c>
    </row>
    <row r="37" spans="2:53" ht="14.65" customHeight="1">
      <c r="B37" s="36" t="s">
        <v>245</v>
      </c>
      <c r="C37" s="37"/>
      <c r="D37" s="37"/>
      <c r="E37" s="38">
        <f>SUM(E29:E32)</f>
        <v>30.319892499999998</v>
      </c>
      <c r="F37" s="38">
        <f t="shared" ref="F37:AJ37" si="32">SUM(F29:F32)</f>
        <v>37.923892500000008</v>
      </c>
      <c r="G37" s="38">
        <f t="shared" si="32"/>
        <v>28.465892499999992</v>
      </c>
      <c r="H37" s="38">
        <f t="shared" si="32"/>
        <v>38.228999999999999</v>
      </c>
      <c r="I37" s="38">
        <f t="shared" si="32"/>
        <v>40.478000000000009</v>
      </c>
      <c r="J37" s="38">
        <f t="shared" si="32"/>
        <v>23.607000000000014</v>
      </c>
      <c r="K37" s="38">
        <f t="shared" si="32"/>
        <v>64.385999999999981</v>
      </c>
      <c r="L37" s="38">
        <f t="shared" si="32"/>
        <v>174.32200000000006</v>
      </c>
      <c r="M37" s="38">
        <f t="shared" si="32"/>
        <v>90.850000000000009</v>
      </c>
      <c r="N37" s="38">
        <f t="shared" si="32"/>
        <v>98.525000000000006</v>
      </c>
      <c r="O37" s="38">
        <f t="shared" si="32"/>
        <v>141.60500000000002</v>
      </c>
      <c r="P37" s="38">
        <f t="shared" si="32"/>
        <v>171.85</v>
      </c>
      <c r="Q37" s="38">
        <f t="shared" si="32"/>
        <v>130.33799999999997</v>
      </c>
      <c r="R37" s="38">
        <f t="shared" si="32"/>
        <v>143.50399999999999</v>
      </c>
      <c r="S37" s="38">
        <f t="shared" si="32"/>
        <v>264.39499999999998</v>
      </c>
      <c r="T37" s="38">
        <f t="shared" si="32"/>
        <v>285.89699999999993</v>
      </c>
      <c r="U37" s="38">
        <f t="shared" si="32"/>
        <v>144.28599999999997</v>
      </c>
      <c r="V37" s="38">
        <f t="shared" si="32"/>
        <v>182.19700000000003</v>
      </c>
      <c r="W37" s="38">
        <f t="shared" si="32"/>
        <v>285.10100000000006</v>
      </c>
      <c r="X37" s="38">
        <f t="shared" si="32"/>
        <v>353.07499999999999</v>
      </c>
      <c r="Y37" s="38">
        <f t="shared" si="32"/>
        <v>319.173</v>
      </c>
      <c r="Z37" s="38">
        <f t="shared" si="32"/>
        <v>280.09399999999999</v>
      </c>
      <c r="AA37" s="38">
        <f t="shared" si="32"/>
        <v>393.35499999999996</v>
      </c>
      <c r="AB37" s="38">
        <f t="shared" si="32"/>
        <v>476.51299999999998</v>
      </c>
      <c r="AC37" s="38">
        <f t="shared" si="32"/>
        <v>349.87</v>
      </c>
      <c r="AD37" s="38">
        <f t="shared" si="32"/>
        <v>357.363</v>
      </c>
      <c r="AE37" s="38">
        <f t="shared" si="32"/>
        <v>460.51599999999985</v>
      </c>
      <c r="AF37" s="38">
        <f t="shared" si="32"/>
        <v>492.28699999999981</v>
      </c>
      <c r="AG37" s="38">
        <f t="shared" si="32"/>
        <v>407.99600000000009</v>
      </c>
      <c r="AH37" s="38">
        <f t="shared" si="32"/>
        <v>431.23500000000001</v>
      </c>
      <c r="AI37" s="38">
        <f t="shared" si="32"/>
        <v>639.90599999999995</v>
      </c>
      <c r="AJ37" s="38">
        <f t="shared" si="32"/>
        <v>715.71686999999974</v>
      </c>
      <c r="AK37" s="38">
        <f t="shared" ref="AK37:AP37" si="33">SUM(AK29:AK32)</f>
        <v>524.59530053799995</v>
      </c>
      <c r="AL37" s="38">
        <f t="shared" si="33"/>
        <v>506.38553309270003</v>
      </c>
      <c r="AM37" s="38">
        <f t="shared" si="33"/>
        <v>676.29129316778506</v>
      </c>
      <c r="AN37" s="38">
        <f t="shared" si="33"/>
        <v>944.52239063160516</v>
      </c>
      <c r="AO37" s="38">
        <f t="shared" si="33"/>
        <v>506.88199282400001</v>
      </c>
      <c r="AP37" s="38">
        <f t="shared" si="33"/>
        <v>588.53382188326589</v>
      </c>
      <c r="AR37" s="38">
        <f t="shared" si="31"/>
        <v>134.93867749999998</v>
      </c>
      <c r="AS37" s="38">
        <f t="shared" si="31"/>
        <v>302.79300000000006</v>
      </c>
      <c r="AT37" s="38">
        <f t="shared" si="31"/>
        <v>502.83000000000004</v>
      </c>
      <c r="AU37" s="38">
        <f t="shared" si="31"/>
        <v>824.1339999999999</v>
      </c>
      <c r="AV37" s="38">
        <f t="shared" si="31"/>
        <v>964.65900000000011</v>
      </c>
      <c r="AW37" s="38">
        <f t="shared" si="31"/>
        <v>1469.135</v>
      </c>
      <c r="AX37" s="38">
        <f t="shared" si="31"/>
        <v>1660.0359999999996</v>
      </c>
      <c r="AY37" s="38">
        <f t="shared" si="31"/>
        <v>2194.8538699999999</v>
      </c>
      <c r="AZ37" s="38">
        <f t="shared" si="31"/>
        <v>2651.7945174300903</v>
      </c>
      <c r="BA37" s="38">
        <f t="shared" si="31"/>
        <v>1095.4158147072658</v>
      </c>
    </row>
    <row r="38" spans="2:53" ht="14.65" customHeight="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row>
    <row r="39" spans="2:53" ht="14.65" customHeight="1">
      <c r="B39" s="5" t="s">
        <v>246</v>
      </c>
      <c r="C39" s="6"/>
      <c r="D39" s="6"/>
      <c r="E39" s="7" t="str">
        <f>MONTH(E$6)/3&amp;"Q"&amp;E$7</f>
        <v>1Q2016</v>
      </c>
      <c r="F39" s="7" t="str">
        <f>MONTH(F$6)/3&amp;"Q"&amp;F$7</f>
        <v>2Q2016</v>
      </c>
      <c r="G39" s="7" t="str">
        <f>MONTH(G$6)/3&amp;"Q"&amp;G$7</f>
        <v>3Q2016</v>
      </c>
      <c r="H39" s="7" t="str">
        <f>MONTH(H$6)/3&amp;"Q"&amp;H$7</f>
        <v>4Q2016</v>
      </c>
      <c r="I39" s="7" t="str">
        <f t="shared" ref="I39:AJ39" si="34">MONTH(I$6)/3&amp;"Q"&amp;I$7</f>
        <v>1Q2017</v>
      </c>
      <c r="J39" s="7" t="str">
        <f t="shared" si="34"/>
        <v>2Q2017</v>
      </c>
      <c r="K39" s="7" t="str">
        <f t="shared" si="34"/>
        <v>3Q2017</v>
      </c>
      <c r="L39" s="7" t="str">
        <f t="shared" si="34"/>
        <v>4Q2017</v>
      </c>
      <c r="M39" s="7" t="str">
        <f t="shared" si="34"/>
        <v>1Q2018</v>
      </c>
      <c r="N39" s="7" t="str">
        <f t="shared" si="34"/>
        <v>2Q2018</v>
      </c>
      <c r="O39" s="7" t="str">
        <f t="shared" si="34"/>
        <v>3Q2018</v>
      </c>
      <c r="P39" s="7" t="str">
        <f t="shared" si="34"/>
        <v>4Q2018</v>
      </c>
      <c r="Q39" s="7" t="str">
        <f t="shared" si="34"/>
        <v>1Q2019</v>
      </c>
      <c r="R39" s="7" t="str">
        <f t="shared" si="34"/>
        <v>2Q2019</v>
      </c>
      <c r="S39" s="7" t="str">
        <f t="shared" si="34"/>
        <v>3Q2019</v>
      </c>
      <c r="T39" s="7" t="str">
        <f t="shared" si="34"/>
        <v>4Q2019</v>
      </c>
      <c r="U39" s="7" t="str">
        <f t="shared" si="34"/>
        <v>1Q2020</v>
      </c>
      <c r="V39" s="7" t="str">
        <f t="shared" si="34"/>
        <v>2Q2020</v>
      </c>
      <c r="W39" s="7" t="str">
        <f t="shared" si="34"/>
        <v>3Q2020</v>
      </c>
      <c r="X39" s="7" t="str">
        <f t="shared" si="34"/>
        <v>4Q2020</v>
      </c>
      <c r="Y39" s="7" t="str">
        <f t="shared" si="34"/>
        <v>1Q2021</v>
      </c>
      <c r="Z39" s="7" t="str">
        <f t="shared" si="34"/>
        <v>2Q2021</v>
      </c>
      <c r="AA39" s="7" t="str">
        <f t="shared" si="34"/>
        <v>3Q2021</v>
      </c>
      <c r="AB39" s="7" t="str">
        <f t="shared" si="34"/>
        <v>4Q2021</v>
      </c>
      <c r="AC39" s="7" t="str">
        <f t="shared" si="34"/>
        <v>1Q2022</v>
      </c>
      <c r="AD39" s="7" t="str">
        <f t="shared" si="34"/>
        <v>2Q2022</v>
      </c>
      <c r="AE39" s="7" t="str">
        <f t="shared" si="34"/>
        <v>3Q2022</v>
      </c>
      <c r="AF39" s="7" t="str">
        <f t="shared" si="34"/>
        <v>4Q2022</v>
      </c>
      <c r="AG39" s="7" t="str">
        <f t="shared" si="34"/>
        <v>1Q2023</v>
      </c>
      <c r="AH39" s="7" t="str">
        <f t="shared" si="34"/>
        <v>2Q2023</v>
      </c>
      <c r="AI39" s="7" t="str">
        <f t="shared" si="34"/>
        <v>3Q2023</v>
      </c>
      <c r="AJ39" s="7" t="str">
        <f t="shared" si="34"/>
        <v>4Q2023</v>
      </c>
      <c r="AK39" s="7" t="str">
        <f t="shared" ref="AK39:AP39" si="35">MONTH(AK$6)/3&amp;"Q"&amp;AK$7</f>
        <v>1Q2024</v>
      </c>
      <c r="AL39" s="7" t="str">
        <f t="shared" si="35"/>
        <v>2Q2024</v>
      </c>
      <c r="AM39" s="7" t="str">
        <f t="shared" si="35"/>
        <v>3Q2024</v>
      </c>
      <c r="AN39" s="7" t="str">
        <f t="shared" si="35"/>
        <v>4Q2024</v>
      </c>
      <c r="AO39" s="7" t="str">
        <f t="shared" si="35"/>
        <v>1Q2025</v>
      </c>
      <c r="AP39" s="7" t="str">
        <f t="shared" si="35"/>
        <v>2Q2025</v>
      </c>
      <c r="AR39" s="6">
        <f>AR8</f>
        <v>2016</v>
      </c>
      <c r="AS39" s="6">
        <f>AR39+1</f>
        <v>2017</v>
      </c>
      <c r="AT39" s="6">
        <f t="shared" ref="AT39:BA39" si="36">AS39+1</f>
        <v>2018</v>
      </c>
      <c r="AU39" s="6">
        <f t="shared" si="36"/>
        <v>2019</v>
      </c>
      <c r="AV39" s="6">
        <f t="shared" si="36"/>
        <v>2020</v>
      </c>
      <c r="AW39" s="6">
        <f t="shared" si="36"/>
        <v>2021</v>
      </c>
      <c r="AX39" s="6">
        <f t="shared" si="36"/>
        <v>2022</v>
      </c>
      <c r="AY39" s="6">
        <f t="shared" si="36"/>
        <v>2023</v>
      </c>
      <c r="AZ39" s="6">
        <f t="shared" si="36"/>
        <v>2024</v>
      </c>
      <c r="BA39" s="6">
        <f t="shared" si="36"/>
        <v>2025</v>
      </c>
    </row>
    <row r="40" spans="2:53" ht="14.65" customHeight="1">
      <c r="B40" s="50" t="s">
        <v>235</v>
      </c>
      <c r="C40" s="48"/>
      <c r="D40" s="48"/>
      <c r="E40" s="122">
        <f>E20</f>
        <v>22.941999999999993</v>
      </c>
      <c r="F40" s="122">
        <f t="shared" ref="F40:AJ40" si="37">F20</f>
        <v>25.129000000000008</v>
      </c>
      <c r="G40" s="122">
        <f t="shared" si="37"/>
        <v>24.436999999999991</v>
      </c>
      <c r="H40" s="122">
        <f t="shared" si="37"/>
        <v>27.837999999999997</v>
      </c>
      <c r="I40" s="122">
        <f t="shared" si="37"/>
        <v>33.58100000000001</v>
      </c>
      <c r="J40" s="122">
        <f t="shared" si="37"/>
        <v>9.2970000000000113</v>
      </c>
      <c r="K40" s="122">
        <f t="shared" si="37"/>
        <v>47.198999999999984</v>
      </c>
      <c r="L40" s="122">
        <f t="shared" si="37"/>
        <v>202.26600000000005</v>
      </c>
      <c r="M40" s="122">
        <f t="shared" si="37"/>
        <v>68.871000000000009</v>
      </c>
      <c r="N40" s="122">
        <f t="shared" si="37"/>
        <v>70.122000000000014</v>
      </c>
      <c r="O40" s="122">
        <f t="shared" si="37"/>
        <v>115.30300000000001</v>
      </c>
      <c r="P40" s="122">
        <f t="shared" si="37"/>
        <v>153.72299999999996</v>
      </c>
      <c r="Q40" s="122">
        <f t="shared" si="37"/>
        <v>74.716999999999956</v>
      </c>
      <c r="R40" s="122">
        <f t="shared" si="37"/>
        <v>85.534999999999982</v>
      </c>
      <c r="S40" s="122">
        <f t="shared" si="37"/>
        <v>200.57199999999997</v>
      </c>
      <c r="T40" s="122">
        <f t="shared" si="37"/>
        <v>212.41699999999992</v>
      </c>
      <c r="U40" s="122">
        <f t="shared" si="37"/>
        <v>123.02099999999999</v>
      </c>
      <c r="V40" s="122">
        <f t="shared" si="37"/>
        <v>108.07800000000003</v>
      </c>
      <c r="W40" s="122">
        <f t="shared" si="37"/>
        <v>203.28700000000003</v>
      </c>
      <c r="X40" s="122">
        <f t="shared" si="37"/>
        <v>367.90599999999995</v>
      </c>
      <c r="Y40" s="122">
        <f t="shared" si="37"/>
        <v>193.50400000000002</v>
      </c>
      <c r="Z40" s="122">
        <f t="shared" si="37"/>
        <v>139.87300000000002</v>
      </c>
      <c r="AA40" s="122">
        <f t="shared" si="37"/>
        <v>250.33099999999999</v>
      </c>
      <c r="AB40" s="122">
        <f t="shared" si="37"/>
        <v>1014.7239999999999</v>
      </c>
      <c r="AC40" s="122">
        <f t="shared" si="37"/>
        <v>178.89199999999997</v>
      </c>
      <c r="AD40" s="122">
        <f t="shared" si="37"/>
        <v>179.886</v>
      </c>
      <c r="AE40" s="122">
        <f t="shared" si="37"/>
        <v>274.64999999999986</v>
      </c>
      <c r="AF40" s="122">
        <f t="shared" si="37"/>
        <v>367.70199999999977</v>
      </c>
      <c r="AG40" s="122">
        <f t="shared" si="37"/>
        <v>227.78400000000008</v>
      </c>
      <c r="AH40" s="122">
        <f t="shared" si="37"/>
        <v>234.26799999999997</v>
      </c>
      <c r="AI40" s="122">
        <f t="shared" si="37"/>
        <v>444.11099999999988</v>
      </c>
      <c r="AJ40" s="122">
        <f t="shared" si="37"/>
        <v>518.03399999999988</v>
      </c>
      <c r="AK40" s="122">
        <f t="shared" ref="AK40:AP40" si="38">AK20</f>
        <v>687.09399999999982</v>
      </c>
      <c r="AL40" s="122">
        <f t="shared" si="38"/>
        <v>349.83300000000003</v>
      </c>
      <c r="AM40" s="122">
        <f t="shared" si="38"/>
        <v>504.24100000000004</v>
      </c>
      <c r="AN40" s="122">
        <f t="shared" si="38"/>
        <v>762.31742919000021</v>
      </c>
      <c r="AO40" s="122">
        <f t="shared" si="38"/>
        <v>354.40299999999996</v>
      </c>
      <c r="AP40" s="122">
        <f t="shared" si="38"/>
        <v>470.78800000000012</v>
      </c>
      <c r="AR40" s="122">
        <f t="shared" ref="AR40:BA43" si="39">SUMIF($7:$7,AR$9,40:40)</f>
        <v>100.34599999999998</v>
      </c>
      <c r="AS40" s="122">
        <f t="shared" si="39"/>
        <v>292.34300000000007</v>
      </c>
      <c r="AT40" s="122">
        <f t="shared" si="39"/>
        <v>408.01900000000001</v>
      </c>
      <c r="AU40" s="122">
        <f t="shared" si="39"/>
        <v>573.24099999999987</v>
      </c>
      <c r="AV40" s="122">
        <f t="shared" si="39"/>
        <v>802.29200000000003</v>
      </c>
      <c r="AW40" s="122">
        <f t="shared" si="39"/>
        <v>1598.432</v>
      </c>
      <c r="AX40" s="122">
        <f t="shared" si="39"/>
        <v>1001.1299999999997</v>
      </c>
      <c r="AY40" s="122">
        <f t="shared" si="39"/>
        <v>1424.1969999999997</v>
      </c>
      <c r="AZ40" s="122">
        <f t="shared" si="39"/>
        <v>2303.4854291900001</v>
      </c>
      <c r="BA40" s="122">
        <f t="shared" si="39"/>
        <v>825.19100000000003</v>
      </c>
    </row>
    <row r="41" spans="2:53" ht="14.65" customHeight="1">
      <c r="B41" s="50" t="s">
        <v>234</v>
      </c>
      <c r="C41" s="48"/>
      <c r="D41" s="48"/>
      <c r="E41" s="122">
        <f>-E19</f>
        <v>-1.4990000000000001</v>
      </c>
      <c r="F41" s="122">
        <f t="shared" ref="F41:AJ41" si="40">-F19</f>
        <v>3.2829999999999999</v>
      </c>
      <c r="G41" s="122">
        <f t="shared" si="40"/>
        <v>-5.9240000000000004</v>
      </c>
      <c r="H41" s="122">
        <f t="shared" si="40"/>
        <v>-1.486</v>
      </c>
      <c r="I41" s="122">
        <f t="shared" si="40"/>
        <v>-2.2370000000000001</v>
      </c>
      <c r="J41" s="122">
        <f t="shared" si="40"/>
        <v>-0.76100000000000001</v>
      </c>
      <c r="K41" s="122">
        <f t="shared" si="40"/>
        <v>-0.53400000000000003</v>
      </c>
      <c r="L41" s="122">
        <f t="shared" si="40"/>
        <v>1E-3</v>
      </c>
      <c r="M41" s="122">
        <f t="shared" si="40"/>
        <v>-1.2709999999999999</v>
      </c>
      <c r="N41" s="122">
        <f t="shared" si="40"/>
        <v>-1.196</v>
      </c>
      <c r="O41" s="122">
        <f t="shared" si="40"/>
        <v>0.17699999999999999</v>
      </c>
      <c r="P41" s="122">
        <f t="shared" si="40"/>
        <v>-6.82</v>
      </c>
      <c r="Q41" s="122">
        <f t="shared" si="40"/>
        <v>-5.6829999999999998</v>
      </c>
      <c r="R41" s="122">
        <f t="shared" si="40"/>
        <v>-3.2909999999999999</v>
      </c>
      <c r="S41" s="122">
        <f t="shared" si="40"/>
        <v>-9.7370000000000001</v>
      </c>
      <c r="T41" s="122">
        <f t="shared" si="40"/>
        <v>-7.6459999999999999</v>
      </c>
      <c r="U41" s="122">
        <f t="shared" si="40"/>
        <v>0.86199999999999999</v>
      </c>
      <c r="V41" s="122">
        <f t="shared" si="40"/>
        <v>-11.047000000000001</v>
      </c>
      <c r="W41" s="122">
        <f t="shared" si="40"/>
        <v>-5.5570000000000004</v>
      </c>
      <c r="X41" s="122">
        <f t="shared" si="40"/>
        <v>6.2489999999999997</v>
      </c>
      <c r="Y41" s="122">
        <f t="shared" si="40"/>
        <v>3.2080000000000002</v>
      </c>
      <c r="Z41" s="122">
        <f t="shared" si="40"/>
        <v>24.652999999999999</v>
      </c>
      <c r="AA41" s="122">
        <f t="shared" si="40"/>
        <v>-36.49</v>
      </c>
      <c r="AB41" s="122">
        <f t="shared" si="40"/>
        <v>7.4089999999999998</v>
      </c>
      <c r="AC41" s="122">
        <f t="shared" si="40"/>
        <v>-7.4260000000000002</v>
      </c>
      <c r="AD41" s="122">
        <f t="shared" si="40"/>
        <v>-4.2639999999999993</v>
      </c>
      <c r="AE41" s="122">
        <f t="shared" si="40"/>
        <v>-23.876000000000005</v>
      </c>
      <c r="AF41" s="122">
        <f t="shared" si="40"/>
        <v>-9.2879999999999967</v>
      </c>
      <c r="AG41" s="122">
        <f t="shared" si="40"/>
        <v>-18.643000000000001</v>
      </c>
      <c r="AH41" s="122">
        <f t="shared" si="40"/>
        <v>-7.3580000000000005</v>
      </c>
      <c r="AI41" s="122">
        <f t="shared" si="40"/>
        <v>-30.514999999999997</v>
      </c>
      <c r="AJ41" s="122">
        <f t="shared" si="40"/>
        <v>-26.422999999999995</v>
      </c>
      <c r="AK41" s="122">
        <f t="shared" ref="AK41:AP41" si="41">-AK19</f>
        <v>-2.915</v>
      </c>
      <c r="AL41" s="122">
        <f t="shared" si="41"/>
        <v>-3.444</v>
      </c>
      <c r="AM41" s="122">
        <f t="shared" si="41"/>
        <v>-4.016</v>
      </c>
      <c r="AN41" s="122">
        <f t="shared" si="41"/>
        <v>-3.7889999999999997</v>
      </c>
      <c r="AO41" s="122">
        <f t="shared" si="41"/>
        <v>-3.2930000000000001</v>
      </c>
      <c r="AP41" s="122">
        <f t="shared" si="41"/>
        <v>-1.3140000000000001</v>
      </c>
      <c r="AR41" s="122">
        <f t="shared" si="39"/>
        <v>-5.6260000000000003</v>
      </c>
      <c r="AS41" s="122">
        <f t="shared" si="39"/>
        <v>-3.5310000000000001</v>
      </c>
      <c r="AT41" s="122">
        <f t="shared" si="39"/>
        <v>-9.11</v>
      </c>
      <c r="AU41" s="122">
        <f t="shared" si="39"/>
        <v>-26.356999999999999</v>
      </c>
      <c r="AV41" s="122">
        <f t="shared" si="39"/>
        <v>-9.4930000000000021</v>
      </c>
      <c r="AW41" s="122">
        <f t="shared" si="39"/>
        <v>-1.2200000000000051</v>
      </c>
      <c r="AX41" s="122">
        <f t="shared" si="39"/>
        <v>-44.853999999999999</v>
      </c>
      <c r="AY41" s="122">
        <f t="shared" si="39"/>
        <v>-82.938999999999993</v>
      </c>
      <c r="AZ41" s="122">
        <f t="shared" si="39"/>
        <v>-14.164</v>
      </c>
      <c r="BA41" s="122">
        <f t="shared" si="39"/>
        <v>-4.6070000000000002</v>
      </c>
    </row>
    <row r="42" spans="2:53" ht="14.65" customHeight="1">
      <c r="B42" s="50" t="s">
        <v>247</v>
      </c>
      <c r="C42" s="48"/>
      <c r="D42" s="48"/>
      <c r="E42" s="122">
        <v>0</v>
      </c>
      <c r="F42" s="122">
        <v>0</v>
      </c>
      <c r="G42" s="122">
        <v>0</v>
      </c>
      <c r="H42" s="122">
        <v>0</v>
      </c>
      <c r="I42" s="122">
        <v>0</v>
      </c>
      <c r="J42" s="122">
        <v>0</v>
      </c>
      <c r="K42" s="122">
        <v>0</v>
      </c>
      <c r="L42" s="122">
        <v>-61.6</v>
      </c>
      <c r="M42" s="122">
        <v>1.3979999999999999</v>
      </c>
      <c r="N42" s="122">
        <v>4.6909999999999998</v>
      </c>
      <c r="O42" s="122">
        <v>1.4</v>
      </c>
      <c r="P42" s="122">
        <v>-14.95</v>
      </c>
      <c r="Q42" s="122">
        <v>0</v>
      </c>
      <c r="R42" s="141">
        <v>1.107</v>
      </c>
      <c r="S42" s="141">
        <v>-0.109</v>
      </c>
      <c r="T42" s="141">
        <v>0.29899999999999999</v>
      </c>
      <c r="U42" s="122">
        <v>-58.097000000000001</v>
      </c>
      <c r="V42" s="122">
        <v>2.6040000000000001</v>
      </c>
      <c r="W42" s="122">
        <v>1.871</v>
      </c>
      <c r="X42" s="122">
        <v>-99.655000000000001</v>
      </c>
      <c r="Y42" s="122">
        <v>3.83</v>
      </c>
      <c r="Z42" s="122">
        <v>0</v>
      </c>
      <c r="AA42" s="122">
        <v>14.824</v>
      </c>
      <c r="AB42" s="122">
        <v>-661.61699999999996</v>
      </c>
      <c r="AC42" s="122">
        <v>0</v>
      </c>
      <c r="AD42" s="122">
        <v>2.4460000000000002</v>
      </c>
      <c r="AE42" s="122">
        <v>0</v>
      </c>
      <c r="AF42" s="122">
        <v>-17.812999999999999</v>
      </c>
      <c r="AG42" s="122">
        <v>0</v>
      </c>
      <c r="AH42" s="122">
        <v>-2.504</v>
      </c>
      <c r="AI42" s="122">
        <v>0</v>
      </c>
      <c r="AJ42" s="122">
        <v>0</v>
      </c>
      <c r="AK42" s="122">
        <v>-364.91206905000001</v>
      </c>
      <c r="AL42" s="122">
        <v>0</v>
      </c>
      <c r="AM42" s="122">
        <v>0</v>
      </c>
      <c r="AN42" s="122">
        <v>9.276024619999987</v>
      </c>
      <c r="AO42" s="122">
        <v>0</v>
      </c>
      <c r="AP42" s="122">
        <v>0.18486292000000001</v>
      </c>
      <c r="AR42" s="122">
        <f t="shared" si="39"/>
        <v>0</v>
      </c>
      <c r="AS42" s="122">
        <f t="shared" si="39"/>
        <v>-61.6</v>
      </c>
      <c r="AT42" s="122">
        <f t="shared" si="39"/>
        <v>-7.4610000000000003</v>
      </c>
      <c r="AU42" s="122">
        <f t="shared" si="39"/>
        <v>1.2969999999999999</v>
      </c>
      <c r="AV42" s="122">
        <f t="shared" si="39"/>
        <v>-153.27699999999999</v>
      </c>
      <c r="AW42" s="122">
        <f t="shared" si="39"/>
        <v>-642.96299999999997</v>
      </c>
      <c r="AX42" s="122">
        <f t="shared" si="39"/>
        <v>-15.366999999999999</v>
      </c>
      <c r="AY42" s="122">
        <f t="shared" si="39"/>
        <v>-2.504</v>
      </c>
      <c r="AZ42" s="122">
        <f t="shared" si="39"/>
        <v>-355.63604443000003</v>
      </c>
      <c r="BA42" s="122">
        <f t="shared" si="39"/>
        <v>0.18486292000000001</v>
      </c>
    </row>
    <row r="43" spans="2:53" ht="14.65" customHeight="1">
      <c r="B43" s="50" t="s">
        <v>707</v>
      </c>
      <c r="C43" s="48"/>
      <c r="D43" s="48"/>
      <c r="E43" s="122">
        <v>0</v>
      </c>
      <c r="F43" s="122">
        <v>0</v>
      </c>
      <c r="G43" s="122">
        <v>0</v>
      </c>
      <c r="H43" s="122">
        <v>0</v>
      </c>
      <c r="I43" s="122">
        <v>0</v>
      </c>
      <c r="J43" s="122">
        <v>0</v>
      </c>
      <c r="K43" s="122">
        <v>0</v>
      </c>
      <c r="L43" s="122">
        <v>0</v>
      </c>
      <c r="M43" s="122">
        <v>0</v>
      </c>
      <c r="N43" s="122">
        <v>0</v>
      </c>
      <c r="O43" s="122">
        <v>0</v>
      </c>
      <c r="P43" s="122">
        <v>0</v>
      </c>
      <c r="Q43" s="122">
        <v>0</v>
      </c>
      <c r="R43" s="122">
        <v>0</v>
      </c>
      <c r="S43" s="122">
        <v>0</v>
      </c>
      <c r="T43" s="122">
        <v>0</v>
      </c>
      <c r="U43" s="122">
        <v>0</v>
      </c>
      <c r="V43" s="122">
        <v>0</v>
      </c>
      <c r="W43" s="122">
        <v>0</v>
      </c>
      <c r="X43" s="122">
        <v>-4.6289999999999996</v>
      </c>
      <c r="Y43" s="122">
        <v>-8.3759999999999994</v>
      </c>
      <c r="Z43" s="122">
        <v>-9.0749999999999993</v>
      </c>
      <c r="AA43" s="122">
        <v>-6.5460000000000003</v>
      </c>
      <c r="AB43" s="122">
        <v>-2.411</v>
      </c>
      <c r="AC43" s="122">
        <v>0</v>
      </c>
      <c r="AD43" s="122">
        <v>0</v>
      </c>
      <c r="AE43" s="122">
        <v>0</v>
      </c>
      <c r="AF43" s="122">
        <v>0</v>
      </c>
      <c r="AG43" s="122">
        <v>0</v>
      </c>
      <c r="AH43" s="122">
        <v>0</v>
      </c>
      <c r="AI43" s="122">
        <v>0</v>
      </c>
      <c r="AJ43" s="122">
        <v>0</v>
      </c>
      <c r="AK43" s="122">
        <v>0</v>
      </c>
      <c r="AL43" s="122">
        <v>0</v>
      </c>
      <c r="AM43" s="122">
        <v>0</v>
      </c>
      <c r="AN43" s="122">
        <v>0</v>
      </c>
      <c r="AO43" s="122">
        <v>0</v>
      </c>
      <c r="AP43" s="122">
        <v>0</v>
      </c>
      <c r="AR43" s="122">
        <f t="shared" si="39"/>
        <v>0</v>
      </c>
      <c r="AS43" s="122">
        <f t="shared" si="39"/>
        <v>0</v>
      </c>
      <c r="AT43" s="122">
        <f t="shared" si="39"/>
        <v>0</v>
      </c>
      <c r="AU43" s="122">
        <f t="shared" si="39"/>
        <v>0</v>
      </c>
      <c r="AV43" s="122">
        <f t="shared" si="39"/>
        <v>-4.6289999999999996</v>
      </c>
      <c r="AW43" s="122">
        <f t="shared" si="39"/>
        <v>-26.408000000000001</v>
      </c>
      <c r="AX43" s="122">
        <f t="shared" si="39"/>
        <v>0</v>
      </c>
      <c r="AY43" s="122">
        <f t="shared" si="39"/>
        <v>0</v>
      </c>
      <c r="AZ43" s="122">
        <f t="shared" si="39"/>
        <v>0</v>
      </c>
      <c r="BA43" s="122">
        <f t="shared" si="39"/>
        <v>0</v>
      </c>
    </row>
    <row r="44" spans="2:53" ht="14.65" customHeight="1">
      <c r="B44" s="50" t="s">
        <v>708</v>
      </c>
      <c r="C44" s="48"/>
      <c r="D44" s="48"/>
      <c r="E44" s="122">
        <v>0</v>
      </c>
      <c r="F44" s="122">
        <v>0</v>
      </c>
      <c r="G44" s="122">
        <v>0</v>
      </c>
      <c r="H44" s="122">
        <v>0</v>
      </c>
      <c r="I44" s="122">
        <v>0</v>
      </c>
      <c r="J44" s="122">
        <v>0</v>
      </c>
      <c r="K44" s="122">
        <v>0</v>
      </c>
      <c r="L44" s="122">
        <v>0</v>
      </c>
      <c r="M44" s="122">
        <v>0</v>
      </c>
      <c r="N44" s="122">
        <v>0</v>
      </c>
      <c r="O44" s="122">
        <v>0</v>
      </c>
      <c r="P44" s="122">
        <v>0</v>
      </c>
      <c r="Q44" s="122">
        <v>0</v>
      </c>
      <c r="R44" s="122">
        <v>0</v>
      </c>
      <c r="S44" s="122">
        <v>0</v>
      </c>
      <c r="T44" s="122">
        <v>0</v>
      </c>
      <c r="U44" s="122">
        <v>0</v>
      </c>
      <c r="V44" s="122">
        <v>0</v>
      </c>
      <c r="W44" s="122">
        <v>0</v>
      </c>
      <c r="X44" s="122">
        <v>0</v>
      </c>
      <c r="Y44" s="122">
        <v>0</v>
      </c>
      <c r="Z44" s="122">
        <v>0</v>
      </c>
      <c r="AA44" s="122">
        <v>0</v>
      </c>
      <c r="AB44" s="122">
        <v>0</v>
      </c>
      <c r="AC44" s="122">
        <v>0</v>
      </c>
      <c r="AD44" s="122">
        <v>0</v>
      </c>
      <c r="AE44" s="122">
        <v>0</v>
      </c>
      <c r="AF44" s="122">
        <v>0</v>
      </c>
      <c r="AG44" s="122">
        <v>0</v>
      </c>
      <c r="AH44" s="122">
        <v>0</v>
      </c>
      <c r="AI44" s="122">
        <v>0</v>
      </c>
      <c r="AJ44" s="122">
        <v>0</v>
      </c>
      <c r="AK44" s="122">
        <v>-10.277693979499999</v>
      </c>
      <c r="AL44" s="122">
        <v>-15.311696581499998</v>
      </c>
      <c r="AM44" s="122">
        <v>-11.787512535499999</v>
      </c>
      <c r="AN44" s="122">
        <v>-13.720920333</v>
      </c>
      <c r="AO44" s="122">
        <v>-41.365610588999999</v>
      </c>
      <c r="AP44" s="122">
        <v>-48.00130981659531</v>
      </c>
      <c r="AR44" s="122">
        <f t="shared" ref="AR44:BA50" si="42">SUMIF($7:$7,AR$9,44:44)</f>
        <v>0</v>
      </c>
      <c r="AS44" s="122">
        <f t="shared" si="42"/>
        <v>0</v>
      </c>
      <c r="AT44" s="122">
        <f t="shared" si="42"/>
        <v>0</v>
      </c>
      <c r="AU44" s="122">
        <f t="shared" si="42"/>
        <v>0</v>
      </c>
      <c r="AV44" s="122">
        <f t="shared" si="42"/>
        <v>0</v>
      </c>
      <c r="AW44" s="122">
        <f t="shared" si="42"/>
        <v>0</v>
      </c>
      <c r="AX44" s="122">
        <f t="shared" si="42"/>
        <v>0</v>
      </c>
      <c r="AY44" s="122">
        <f t="shared" si="42"/>
        <v>0</v>
      </c>
      <c r="AZ44" s="122">
        <f t="shared" si="42"/>
        <v>-51.097823429499996</v>
      </c>
      <c r="BA44" s="122">
        <f t="shared" si="42"/>
        <v>-89.366920405595309</v>
      </c>
    </row>
    <row r="45" spans="2:53" ht="14.65" customHeight="1">
      <c r="B45" s="50" t="s">
        <v>248</v>
      </c>
      <c r="C45" s="48"/>
      <c r="D45" s="48"/>
      <c r="E45" s="122">
        <f t="shared" ref="E45:AF45" si="43">SUM(E46:E49)</f>
        <v>2.4510000000000001</v>
      </c>
      <c r="F45" s="122">
        <f t="shared" si="43"/>
        <v>2.4510000000000001</v>
      </c>
      <c r="G45" s="122">
        <f t="shared" si="43"/>
        <v>2.4510000000000001</v>
      </c>
      <c r="H45" s="122">
        <f t="shared" si="43"/>
        <v>2.4510000000000001</v>
      </c>
      <c r="I45" s="122">
        <f t="shared" si="43"/>
        <v>1.889</v>
      </c>
      <c r="J45" s="122">
        <f t="shared" si="43"/>
        <v>1.889</v>
      </c>
      <c r="K45" s="122">
        <f t="shared" si="43"/>
        <v>1.889</v>
      </c>
      <c r="L45" s="122">
        <f t="shared" si="43"/>
        <v>1.6559999999999999</v>
      </c>
      <c r="M45" s="122">
        <f t="shared" si="43"/>
        <v>2.2650000000000001</v>
      </c>
      <c r="N45" s="122">
        <f t="shared" si="43"/>
        <v>2.194</v>
      </c>
      <c r="O45" s="122">
        <f t="shared" si="43"/>
        <v>1.657</v>
      </c>
      <c r="P45" s="122">
        <f t="shared" si="43"/>
        <v>13.996000000000002</v>
      </c>
      <c r="Q45" s="122">
        <f t="shared" si="43"/>
        <v>32.899000000000001</v>
      </c>
      <c r="R45" s="122">
        <f t="shared" si="43"/>
        <v>32.663000000000004</v>
      </c>
      <c r="S45" s="122">
        <f t="shared" si="43"/>
        <v>39.710999999999999</v>
      </c>
      <c r="T45" s="122">
        <f t="shared" si="43"/>
        <v>38.725999999999999</v>
      </c>
      <c r="U45" s="122">
        <f t="shared" si="43"/>
        <v>33.923000000000002</v>
      </c>
      <c r="V45" s="122">
        <f t="shared" si="43"/>
        <v>35.75</v>
      </c>
      <c r="W45" s="122">
        <f t="shared" si="43"/>
        <v>30.986999999999998</v>
      </c>
      <c r="X45" s="122">
        <f t="shared" si="43"/>
        <v>32.009</v>
      </c>
      <c r="Y45" s="122">
        <f t="shared" si="43"/>
        <v>44.584999999999994</v>
      </c>
      <c r="Z45" s="122">
        <f t="shared" si="43"/>
        <v>24.692999999999998</v>
      </c>
      <c r="AA45" s="122">
        <f t="shared" si="43"/>
        <v>81.664000000000001</v>
      </c>
      <c r="AB45" s="122">
        <f t="shared" si="43"/>
        <v>46.664000000000001</v>
      </c>
      <c r="AC45" s="122">
        <f t="shared" si="43"/>
        <v>56.262</v>
      </c>
      <c r="AD45" s="122">
        <f t="shared" si="43"/>
        <v>58.538000000000004</v>
      </c>
      <c r="AE45" s="122">
        <f t="shared" si="43"/>
        <v>65.113</v>
      </c>
      <c r="AF45" s="122">
        <f t="shared" si="43"/>
        <v>56.696000000000005</v>
      </c>
      <c r="AG45" s="122">
        <f t="shared" ref="AG45:AN45" si="44">SUM(AG46:AG49)</f>
        <v>76.070999999999998</v>
      </c>
      <c r="AH45" s="122">
        <f t="shared" si="44"/>
        <v>66.106000000000009</v>
      </c>
      <c r="AI45" s="122">
        <f t="shared" si="44"/>
        <v>79.53</v>
      </c>
      <c r="AJ45" s="122">
        <f t="shared" si="44"/>
        <v>77.013757131889392</v>
      </c>
      <c r="AK45" s="122">
        <f t="shared" si="44"/>
        <v>58.868883159540005</v>
      </c>
      <c r="AL45" s="122">
        <f t="shared" si="44"/>
        <v>4.1835050977549884</v>
      </c>
      <c r="AM45" s="122">
        <f t="shared" si="44"/>
        <v>2.5225198367900106</v>
      </c>
      <c r="AN45" s="122">
        <f t="shared" si="44"/>
        <v>3.7329897585049991</v>
      </c>
      <c r="AO45" s="122">
        <f>SUM(AO46:AO49)</f>
        <v>0.54871432158142941</v>
      </c>
      <c r="AP45" s="122">
        <f>SUM(AP46:AP49)</f>
        <v>-1.2610850326429279E-2</v>
      </c>
      <c r="AR45" s="122">
        <f t="shared" si="42"/>
        <v>9.8040000000000003</v>
      </c>
      <c r="AS45" s="122">
        <f t="shared" si="42"/>
        <v>7.3229999999999995</v>
      </c>
      <c r="AT45" s="122">
        <f t="shared" si="42"/>
        <v>20.112000000000002</v>
      </c>
      <c r="AU45" s="122">
        <f t="shared" si="42"/>
        <v>143.99900000000002</v>
      </c>
      <c r="AV45" s="122">
        <f t="shared" si="42"/>
        <v>132.66899999999998</v>
      </c>
      <c r="AW45" s="122">
        <f t="shared" si="42"/>
        <v>197.60599999999999</v>
      </c>
      <c r="AX45" s="122">
        <f t="shared" si="42"/>
        <v>236.60900000000001</v>
      </c>
      <c r="AY45" s="122">
        <f t="shared" si="42"/>
        <v>298.7207571318894</v>
      </c>
      <c r="AZ45" s="122">
        <f t="shared" si="42"/>
        <v>69.307897852590003</v>
      </c>
      <c r="BA45" s="122">
        <f t="shared" si="42"/>
        <v>0.53610347125500013</v>
      </c>
    </row>
    <row r="46" spans="2:53" ht="14.65" customHeight="1">
      <c r="B46" s="30" t="s">
        <v>244</v>
      </c>
      <c r="E46" s="29">
        <v>0</v>
      </c>
      <c r="F46" s="29">
        <v>0</v>
      </c>
      <c r="G46" s="29">
        <v>0</v>
      </c>
      <c r="H46" s="29">
        <v>0</v>
      </c>
      <c r="I46" s="29">
        <v>0</v>
      </c>
      <c r="J46" s="29">
        <v>0</v>
      </c>
      <c r="K46" s="29">
        <v>0</v>
      </c>
      <c r="L46" s="29">
        <v>0</v>
      </c>
      <c r="M46" s="29">
        <v>0</v>
      </c>
      <c r="N46" s="29">
        <v>0</v>
      </c>
      <c r="O46" s="29">
        <v>-0.54</v>
      </c>
      <c r="P46" s="29">
        <v>1.9510000000000001</v>
      </c>
      <c r="Q46" s="29">
        <v>-0.21099999999999999</v>
      </c>
      <c r="R46" s="29">
        <v>4.9429999999999996</v>
      </c>
      <c r="S46" s="29">
        <v>2.5</v>
      </c>
      <c r="T46" s="29">
        <v>-0.22900000000000001</v>
      </c>
      <c r="U46" s="29">
        <v>5.8860000000000001</v>
      </c>
      <c r="V46" s="29">
        <v>3.4430000000000001</v>
      </c>
      <c r="W46" s="29">
        <v>-2.31</v>
      </c>
      <c r="X46" s="29">
        <v>-4.2859999999999996</v>
      </c>
      <c r="Y46" s="29">
        <v>-5.8890000000000002</v>
      </c>
      <c r="Z46" s="29">
        <v>-22.059000000000001</v>
      </c>
      <c r="AA46" s="29">
        <v>21.353999999999999</v>
      </c>
      <c r="AB46" s="29">
        <v>-5.1240000000000006</v>
      </c>
      <c r="AC46" s="29">
        <v>0</v>
      </c>
      <c r="AD46" s="29">
        <v>0</v>
      </c>
      <c r="AE46" s="29">
        <v>0</v>
      </c>
      <c r="AF46" s="29">
        <v>0</v>
      </c>
      <c r="AG46" s="29">
        <v>0</v>
      </c>
      <c r="AH46" s="29">
        <v>0</v>
      </c>
      <c r="AI46" s="29">
        <v>0</v>
      </c>
      <c r="AJ46" s="29">
        <v>0</v>
      </c>
      <c r="AK46" s="29">
        <v>0</v>
      </c>
      <c r="AL46" s="29">
        <v>0</v>
      </c>
      <c r="AM46" s="29">
        <v>0</v>
      </c>
      <c r="AN46" s="29">
        <v>0</v>
      </c>
      <c r="AO46" s="29">
        <v>0</v>
      </c>
      <c r="AP46" s="29">
        <v>0</v>
      </c>
      <c r="AR46" s="29">
        <f t="shared" si="42"/>
        <v>0</v>
      </c>
      <c r="AS46" s="29">
        <f t="shared" si="42"/>
        <v>0</v>
      </c>
      <c r="AT46" s="29">
        <f t="shared" si="42"/>
        <v>1.411</v>
      </c>
      <c r="AU46" s="29">
        <f t="shared" si="42"/>
        <v>7.0029999999999992</v>
      </c>
      <c r="AV46" s="29">
        <f t="shared" si="42"/>
        <v>2.7330000000000005</v>
      </c>
      <c r="AW46" s="29">
        <f t="shared" si="42"/>
        <v>-11.718000000000002</v>
      </c>
      <c r="AX46" s="29">
        <f t="shared" si="42"/>
        <v>0</v>
      </c>
      <c r="AY46" s="29">
        <f t="shared" si="42"/>
        <v>0</v>
      </c>
      <c r="AZ46" s="29">
        <f t="shared" si="42"/>
        <v>0</v>
      </c>
      <c r="BA46" s="29">
        <f t="shared" si="42"/>
        <v>0</v>
      </c>
    </row>
    <row r="47" spans="2:53" ht="14.65" customHeight="1">
      <c r="B47" s="30" t="s">
        <v>1111</v>
      </c>
      <c r="E47" s="29">
        <v>0</v>
      </c>
      <c r="F47" s="29">
        <v>0</v>
      </c>
      <c r="G47" s="29">
        <v>0</v>
      </c>
      <c r="H47" s="29">
        <v>0</v>
      </c>
      <c r="I47" s="29">
        <v>0</v>
      </c>
      <c r="J47" s="29">
        <v>0</v>
      </c>
      <c r="K47" s="29">
        <v>0</v>
      </c>
      <c r="L47" s="29">
        <v>0</v>
      </c>
      <c r="M47" s="29">
        <v>0</v>
      </c>
      <c r="N47" s="29">
        <v>0</v>
      </c>
      <c r="O47" s="29">
        <v>0</v>
      </c>
      <c r="P47" s="29">
        <v>9.7469999999999999</v>
      </c>
      <c r="Q47" s="29">
        <v>31.457999999999998</v>
      </c>
      <c r="R47" s="29">
        <v>25.12</v>
      </c>
      <c r="S47" s="29">
        <v>34.613999999999997</v>
      </c>
      <c r="T47" s="29">
        <v>36.235999999999997</v>
      </c>
      <c r="U47" s="29">
        <v>24.803000000000001</v>
      </c>
      <c r="V47" s="29">
        <v>29.201000000000001</v>
      </c>
      <c r="W47" s="29">
        <v>30.617999999999999</v>
      </c>
      <c r="X47" s="29">
        <v>24.466999999999999</v>
      </c>
      <c r="Y47" s="29">
        <v>30.48</v>
      </c>
      <c r="Z47" s="29">
        <v>27.170999999999999</v>
      </c>
      <c r="AA47" s="29">
        <v>33.031999999999996</v>
      </c>
      <c r="AB47" s="29">
        <v>31.288</v>
      </c>
      <c r="AC47" s="29">
        <v>33.673000000000002</v>
      </c>
      <c r="AD47" s="29">
        <v>32.703000000000003</v>
      </c>
      <c r="AE47" s="29">
        <v>34.886000000000003</v>
      </c>
      <c r="AF47" s="29">
        <v>33.893999999999998</v>
      </c>
      <c r="AG47" s="29">
        <v>38.101999999999997</v>
      </c>
      <c r="AH47" s="29">
        <v>31.321999999999999</v>
      </c>
      <c r="AI47" s="29">
        <v>35.686999999999998</v>
      </c>
      <c r="AJ47" s="29">
        <v>38.41193212367849</v>
      </c>
      <c r="AK47" s="29">
        <v>34.599140610189288</v>
      </c>
      <c r="AL47" s="29">
        <v>0</v>
      </c>
      <c r="AM47" s="29">
        <v>0</v>
      </c>
      <c r="AN47" s="29">
        <v>0</v>
      </c>
      <c r="AO47" s="29">
        <v>0</v>
      </c>
      <c r="AP47" s="29">
        <v>0</v>
      </c>
      <c r="AR47" s="29">
        <f t="shared" si="42"/>
        <v>0</v>
      </c>
      <c r="AS47" s="29">
        <f t="shared" si="42"/>
        <v>0</v>
      </c>
      <c r="AT47" s="29">
        <f t="shared" si="42"/>
        <v>9.7469999999999999</v>
      </c>
      <c r="AU47" s="29">
        <f t="shared" si="42"/>
        <v>127.428</v>
      </c>
      <c r="AV47" s="29">
        <f t="shared" si="42"/>
        <v>109.089</v>
      </c>
      <c r="AW47" s="29">
        <f t="shared" si="42"/>
        <v>121.97099999999999</v>
      </c>
      <c r="AX47" s="29">
        <f t="shared" si="42"/>
        <v>135.15600000000001</v>
      </c>
      <c r="AY47" s="29">
        <f t="shared" si="42"/>
        <v>143.52293212367849</v>
      </c>
      <c r="AZ47" s="29">
        <f t="shared" si="42"/>
        <v>34.599140610189288</v>
      </c>
      <c r="BA47" s="29">
        <f t="shared" si="42"/>
        <v>0</v>
      </c>
    </row>
    <row r="48" spans="2:53" ht="14.65" customHeight="1">
      <c r="B48" s="30" t="s">
        <v>1112</v>
      </c>
      <c r="E48" s="29">
        <v>0</v>
      </c>
      <c r="F48" s="29">
        <v>0</v>
      </c>
      <c r="G48" s="29">
        <v>0</v>
      </c>
      <c r="H48" s="29">
        <v>0</v>
      </c>
      <c r="I48" s="29">
        <v>0</v>
      </c>
      <c r="J48" s="29">
        <v>0</v>
      </c>
      <c r="K48" s="29">
        <v>0</v>
      </c>
      <c r="L48" s="29">
        <v>0</v>
      </c>
      <c r="M48" s="29">
        <v>0</v>
      </c>
      <c r="N48" s="29">
        <v>0</v>
      </c>
      <c r="O48" s="29">
        <v>0</v>
      </c>
      <c r="P48" s="29">
        <v>0</v>
      </c>
      <c r="Q48" s="29">
        <v>0</v>
      </c>
      <c r="R48" s="29">
        <v>0</v>
      </c>
      <c r="S48" s="29">
        <v>0</v>
      </c>
      <c r="T48" s="29">
        <v>0</v>
      </c>
      <c r="U48" s="29">
        <v>0</v>
      </c>
      <c r="V48" s="29">
        <v>0</v>
      </c>
      <c r="W48" s="29">
        <v>0</v>
      </c>
      <c r="X48" s="29">
        <v>6.2240000000000002</v>
      </c>
      <c r="Y48" s="29">
        <v>16.462</v>
      </c>
      <c r="Z48" s="29">
        <v>16.791</v>
      </c>
      <c r="AA48" s="29">
        <v>22.908000000000001</v>
      </c>
      <c r="AB48" s="29">
        <v>15.423999999999999</v>
      </c>
      <c r="AC48" s="29">
        <v>16.741</v>
      </c>
      <c r="AD48" s="29">
        <v>20.475999999999999</v>
      </c>
      <c r="AE48" s="29">
        <v>25.878</v>
      </c>
      <c r="AF48" s="29">
        <v>18.693000000000001</v>
      </c>
      <c r="AG48" s="29">
        <v>31.814</v>
      </c>
      <c r="AH48" s="29">
        <v>29.012</v>
      </c>
      <c r="AI48" s="29">
        <v>40.174999999999997</v>
      </c>
      <c r="AJ48" s="29">
        <v>35.213830120351695</v>
      </c>
      <c r="AK48" s="29">
        <v>19.919239151468265</v>
      </c>
      <c r="AL48" s="29">
        <v>0</v>
      </c>
      <c r="AM48" s="29">
        <v>0</v>
      </c>
      <c r="AN48" s="29">
        <v>0</v>
      </c>
      <c r="AO48" s="29">
        <v>0</v>
      </c>
      <c r="AP48" s="29">
        <v>0</v>
      </c>
      <c r="AR48" s="29">
        <f t="shared" si="42"/>
        <v>0</v>
      </c>
      <c r="AS48" s="29">
        <f t="shared" si="42"/>
        <v>0</v>
      </c>
      <c r="AT48" s="29">
        <f t="shared" si="42"/>
        <v>0</v>
      </c>
      <c r="AU48" s="29">
        <f t="shared" si="42"/>
        <v>0</v>
      </c>
      <c r="AV48" s="29">
        <f t="shared" si="42"/>
        <v>6.2240000000000002</v>
      </c>
      <c r="AW48" s="29">
        <f t="shared" si="42"/>
        <v>71.585000000000008</v>
      </c>
      <c r="AX48" s="29">
        <f t="shared" si="42"/>
        <v>81.787999999999997</v>
      </c>
      <c r="AY48" s="29">
        <f t="shared" si="42"/>
        <v>136.21483012035171</v>
      </c>
      <c r="AZ48" s="29">
        <f t="shared" si="42"/>
        <v>19.919239151468265</v>
      </c>
      <c r="BA48" s="29">
        <f t="shared" si="42"/>
        <v>0</v>
      </c>
    </row>
    <row r="49" spans="2:53" ht="14.65" customHeight="1">
      <c r="B49" s="30" t="s">
        <v>763</v>
      </c>
      <c r="E49" s="29">
        <v>2.4510000000000001</v>
      </c>
      <c r="F49" s="29">
        <v>2.4510000000000001</v>
      </c>
      <c r="G49" s="29">
        <v>2.4510000000000001</v>
      </c>
      <c r="H49" s="29">
        <v>2.4510000000000001</v>
      </c>
      <c r="I49" s="29">
        <v>1.889</v>
      </c>
      <c r="J49" s="29">
        <v>1.889</v>
      </c>
      <c r="K49" s="29">
        <v>1.889</v>
      </c>
      <c r="L49" s="29">
        <v>1.6559999999999999</v>
      </c>
      <c r="M49" s="29">
        <v>2.2650000000000001</v>
      </c>
      <c r="N49" s="29">
        <v>2.194</v>
      </c>
      <c r="O49" s="29">
        <v>2.1970000000000001</v>
      </c>
      <c r="P49" s="29">
        <v>2.2980000000000009</v>
      </c>
      <c r="Q49" s="29">
        <v>1.6519999999999999</v>
      </c>
      <c r="R49" s="29">
        <v>2.6</v>
      </c>
      <c r="S49" s="29">
        <v>2.597</v>
      </c>
      <c r="T49" s="29">
        <v>2.7189999999999999</v>
      </c>
      <c r="U49" s="29">
        <v>3.234</v>
      </c>
      <c r="V49" s="29">
        <v>3.1059999999999999</v>
      </c>
      <c r="W49" s="29">
        <v>2.6789999999999998</v>
      </c>
      <c r="X49" s="29">
        <v>5.6040000000000001</v>
      </c>
      <c r="Y49" s="29">
        <v>3.532</v>
      </c>
      <c r="Z49" s="29">
        <v>2.79</v>
      </c>
      <c r="AA49" s="29">
        <v>4.37</v>
      </c>
      <c r="AB49" s="29">
        <v>5.0759999999999996</v>
      </c>
      <c r="AC49" s="29">
        <v>5.8479999999999999</v>
      </c>
      <c r="AD49" s="29">
        <v>5.359</v>
      </c>
      <c r="AE49" s="29">
        <v>4.3490000000000002</v>
      </c>
      <c r="AF49" s="29">
        <v>4.109</v>
      </c>
      <c r="AG49" s="29">
        <v>6.1550000000000002</v>
      </c>
      <c r="AH49" s="29">
        <v>5.7720000000000002</v>
      </c>
      <c r="AI49" s="29">
        <v>3.6680000000000001</v>
      </c>
      <c r="AJ49" s="29">
        <v>3.3879948878592105</v>
      </c>
      <c r="AK49" s="29">
        <v>4.3505033978824503</v>
      </c>
      <c r="AL49" s="29">
        <v>4.1835050977549884</v>
      </c>
      <c r="AM49" s="29">
        <v>2.5225198367900106</v>
      </c>
      <c r="AN49" s="29">
        <v>3.7329897585049991</v>
      </c>
      <c r="AO49" s="29">
        <v>0.54871432158142941</v>
      </c>
      <c r="AP49" s="29">
        <v>-1.2610850326429279E-2</v>
      </c>
      <c r="AR49" s="29">
        <f t="shared" si="42"/>
        <v>9.8040000000000003</v>
      </c>
      <c r="AS49" s="29">
        <f t="shared" si="42"/>
        <v>7.3229999999999995</v>
      </c>
      <c r="AT49" s="29">
        <f t="shared" si="42"/>
        <v>8.9540000000000006</v>
      </c>
      <c r="AU49" s="29">
        <f t="shared" si="42"/>
        <v>9.5679999999999996</v>
      </c>
      <c r="AV49" s="29">
        <f t="shared" si="42"/>
        <v>14.623000000000001</v>
      </c>
      <c r="AW49" s="29">
        <f t="shared" si="42"/>
        <v>15.768000000000001</v>
      </c>
      <c r="AX49" s="29">
        <f t="shared" si="42"/>
        <v>19.664999999999999</v>
      </c>
      <c r="AY49" s="29">
        <f t="shared" si="42"/>
        <v>18.98299488785921</v>
      </c>
      <c r="AZ49" s="29">
        <f t="shared" si="42"/>
        <v>14.789518090932448</v>
      </c>
      <c r="BA49" s="29">
        <f t="shared" si="42"/>
        <v>0.53610347125500013</v>
      </c>
    </row>
    <row r="50" spans="2:53" ht="14.65" customHeight="1">
      <c r="B50" s="36" t="s">
        <v>249</v>
      </c>
      <c r="C50" s="37"/>
      <c r="D50" s="37"/>
      <c r="E50" s="38">
        <f t="shared" ref="E50:AJ50" si="45">SUM(E40:E45)</f>
        <v>23.893999999999995</v>
      </c>
      <c r="F50" s="38">
        <f t="shared" si="45"/>
        <v>30.86300000000001</v>
      </c>
      <c r="G50" s="38">
        <f t="shared" si="45"/>
        <v>20.963999999999992</v>
      </c>
      <c r="H50" s="38">
        <f t="shared" si="45"/>
        <v>28.802999999999997</v>
      </c>
      <c r="I50" s="38">
        <f t="shared" si="45"/>
        <v>33.233000000000011</v>
      </c>
      <c r="J50" s="38">
        <f t="shared" si="45"/>
        <v>10.425000000000011</v>
      </c>
      <c r="K50" s="38">
        <f t="shared" si="45"/>
        <v>48.553999999999988</v>
      </c>
      <c r="L50" s="38">
        <f t="shared" si="45"/>
        <v>142.32300000000006</v>
      </c>
      <c r="M50" s="38">
        <f t="shared" si="45"/>
        <v>71.263000000000005</v>
      </c>
      <c r="N50" s="38">
        <f t="shared" si="45"/>
        <v>75.811000000000021</v>
      </c>
      <c r="O50" s="38">
        <f t="shared" si="45"/>
        <v>118.53700000000002</v>
      </c>
      <c r="P50" s="38">
        <f t="shared" si="45"/>
        <v>145.94899999999998</v>
      </c>
      <c r="Q50" s="38">
        <f t="shared" si="45"/>
        <v>101.93299999999996</v>
      </c>
      <c r="R50" s="38">
        <f t="shared" si="45"/>
        <v>116.01399999999998</v>
      </c>
      <c r="S50" s="38">
        <f t="shared" si="45"/>
        <v>230.43699999999995</v>
      </c>
      <c r="T50" s="38">
        <f t="shared" si="45"/>
        <v>243.79599999999994</v>
      </c>
      <c r="U50" s="38">
        <f t="shared" si="45"/>
        <v>99.708999999999975</v>
      </c>
      <c r="V50" s="38">
        <f t="shared" si="45"/>
        <v>135.38500000000005</v>
      </c>
      <c r="W50" s="38">
        <f t="shared" si="45"/>
        <v>230.58800000000005</v>
      </c>
      <c r="X50" s="38">
        <f t="shared" si="45"/>
        <v>301.88</v>
      </c>
      <c r="Y50" s="38">
        <f t="shared" si="45"/>
        <v>236.75100000000003</v>
      </c>
      <c r="Z50" s="38">
        <f t="shared" si="45"/>
        <v>180.14400000000001</v>
      </c>
      <c r="AA50" s="38">
        <f t="shared" si="45"/>
        <v>303.78300000000002</v>
      </c>
      <c r="AB50" s="38">
        <f t="shared" si="45"/>
        <v>404.76899999999995</v>
      </c>
      <c r="AC50" s="38">
        <f t="shared" si="45"/>
        <v>227.72799999999998</v>
      </c>
      <c r="AD50" s="38">
        <f t="shared" si="45"/>
        <v>236.60599999999999</v>
      </c>
      <c r="AE50" s="38">
        <f t="shared" si="45"/>
        <v>315.88699999999983</v>
      </c>
      <c r="AF50" s="38">
        <f t="shared" si="45"/>
        <v>397.2969999999998</v>
      </c>
      <c r="AG50" s="38">
        <f t="shared" si="45"/>
        <v>285.2120000000001</v>
      </c>
      <c r="AH50" s="38">
        <f t="shared" si="45"/>
        <v>290.512</v>
      </c>
      <c r="AI50" s="38">
        <f t="shared" si="45"/>
        <v>493.12599999999986</v>
      </c>
      <c r="AJ50" s="38">
        <f t="shared" si="45"/>
        <v>568.62475713188928</v>
      </c>
      <c r="AK50" s="38">
        <f t="shared" ref="AK50:AP50" si="46">SUM(AK40:AK45)</f>
        <v>367.85812013003988</v>
      </c>
      <c r="AL50" s="38">
        <f t="shared" si="46"/>
        <v>335.260808516255</v>
      </c>
      <c r="AM50" s="225">
        <f t="shared" si="46"/>
        <v>490.96000730129003</v>
      </c>
      <c r="AN50" s="225">
        <f t="shared" si="46"/>
        <v>757.81652323550531</v>
      </c>
      <c r="AO50" s="225">
        <f t="shared" si="46"/>
        <v>310.29310373258136</v>
      </c>
      <c r="AP50" s="225">
        <f t="shared" si="46"/>
        <v>421.64494225307834</v>
      </c>
      <c r="AR50" s="38">
        <f t="shared" si="42"/>
        <v>104.524</v>
      </c>
      <c r="AS50" s="38">
        <f t="shared" si="42"/>
        <v>234.53500000000008</v>
      </c>
      <c r="AT50" s="38">
        <f t="shared" si="42"/>
        <v>411.56000000000006</v>
      </c>
      <c r="AU50" s="38">
        <f t="shared" si="42"/>
        <v>692.17999999999984</v>
      </c>
      <c r="AV50" s="38">
        <f t="shared" si="42"/>
        <v>767.56200000000013</v>
      </c>
      <c r="AW50" s="38">
        <f t="shared" si="42"/>
        <v>1125.4470000000001</v>
      </c>
      <c r="AX50" s="38">
        <f t="shared" si="42"/>
        <v>1177.5179999999996</v>
      </c>
      <c r="AY50" s="38">
        <f t="shared" si="42"/>
        <v>1637.4747571318892</v>
      </c>
      <c r="AZ50" s="38">
        <f t="shared" si="42"/>
        <v>1951.8954591830902</v>
      </c>
      <c r="BA50" s="38">
        <f t="shared" si="42"/>
        <v>731.93804598565976</v>
      </c>
    </row>
    <row r="52" spans="2:53" ht="14.65" customHeight="1">
      <c r="B52" s="36" t="s">
        <v>250</v>
      </c>
      <c r="C52" s="37"/>
      <c r="D52" s="37"/>
      <c r="E52" s="127">
        <f t="shared" ref="E52:AJ52" si="47">E50/E37</f>
        <v>0.78806348010633598</v>
      </c>
      <c r="F52" s="127">
        <f t="shared" si="47"/>
        <v>0.81381414104578009</v>
      </c>
      <c r="G52" s="127">
        <f t="shared" si="47"/>
        <v>0.73646030947387287</v>
      </c>
      <c r="H52" s="127">
        <f t="shared" si="47"/>
        <v>0.75343325747469192</v>
      </c>
      <c r="I52" s="127">
        <f t="shared" si="47"/>
        <v>0.82101388408518217</v>
      </c>
      <c r="J52" s="127">
        <f t="shared" si="47"/>
        <v>0.44160630321514827</v>
      </c>
      <c r="K52" s="127">
        <f t="shared" si="47"/>
        <v>0.75410803590842734</v>
      </c>
      <c r="L52" s="127">
        <f t="shared" si="47"/>
        <v>0.8164373974598732</v>
      </c>
      <c r="M52" s="127">
        <f t="shared" si="47"/>
        <v>0.78440286186020913</v>
      </c>
      <c r="N52" s="127">
        <f t="shared" si="47"/>
        <v>0.7694595280385691</v>
      </c>
      <c r="O52" s="127">
        <f t="shared" si="47"/>
        <v>0.83709614773489638</v>
      </c>
      <c r="P52" s="127">
        <f t="shared" si="47"/>
        <v>0.84928135001454752</v>
      </c>
      <c r="Q52" s="127">
        <f t="shared" si="47"/>
        <v>0.78206662677039696</v>
      </c>
      <c r="R52" s="127">
        <f t="shared" si="47"/>
        <v>0.80843739547329685</v>
      </c>
      <c r="S52" s="127">
        <f t="shared" si="47"/>
        <v>0.8715633805480435</v>
      </c>
      <c r="T52" s="127">
        <f t="shared" si="47"/>
        <v>0.85274067234003847</v>
      </c>
      <c r="U52" s="127">
        <f t="shared" si="47"/>
        <v>0.69105110682949134</v>
      </c>
      <c r="V52" s="127">
        <f t="shared" si="47"/>
        <v>0.74306931508202678</v>
      </c>
      <c r="W52" s="127">
        <f t="shared" si="47"/>
        <v>0.80879407648517543</v>
      </c>
      <c r="X52" s="127">
        <f t="shared" si="47"/>
        <v>0.85500247822700559</v>
      </c>
      <c r="Y52" s="127">
        <f t="shared" si="47"/>
        <v>0.74176387100412644</v>
      </c>
      <c r="Z52" s="127">
        <f t="shared" si="47"/>
        <v>0.64315551207808808</v>
      </c>
      <c r="AA52" s="127">
        <f t="shared" si="47"/>
        <v>0.77228711977730047</v>
      </c>
      <c r="AB52" s="127">
        <f t="shared" si="47"/>
        <v>0.8494395745761395</v>
      </c>
      <c r="AC52" s="127">
        <f t="shared" si="47"/>
        <v>0.65089318889873371</v>
      </c>
      <c r="AD52" s="127">
        <f t="shared" si="47"/>
        <v>0.66208868853238867</v>
      </c>
      <c r="AE52" s="127">
        <f t="shared" si="47"/>
        <v>0.68594142223071497</v>
      </c>
      <c r="AF52" s="127">
        <f t="shared" si="47"/>
        <v>0.80704345229510421</v>
      </c>
      <c r="AG52" s="127">
        <f t="shared" si="47"/>
        <v>0.69905587309679518</v>
      </c>
      <c r="AH52" s="127">
        <f t="shared" si="47"/>
        <v>0.6736744466474196</v>
      </c>
      <c r="AI52" s="127">
        <f t="shared" si="47"/>
        <v>0.77062256018852748</v>
      </c>
      <c r="AJ52" s="127">
        <f t="shared" si="47"/>
        <v>0.7944828199059909</v>
      </c>
      <c r="AK52" s="127">
        <f t="shared" ref="AK52:AP52" si="48">AK50/AK37</f>
        <v>0.70122267537048488</v>
      </c>
      <c r="AL52" s="127">
        <f t="shared" si="48"/>
        <v>0.6620663241871908</v>
      </c>
      <c r="AM52" s="127">
        <f t="shared" si="48"/>
        <v>0.72595937913322339</v>
      </c>
      <c r="AN52" s="127">
        <f t="shared" si="48"/>
        <v>0.80232774866115242</v>
      </c>
      <c r="AO52" s="127">
        <f t="shared" si="48"/>
        <v>0.61216043995534397</v>
      </c>
      <c r="AP52" s="127">
        <f t="shared" si="48"/>
        <v>0.71643281418193583</v>
      </c>
      <c r="AR52" s="127">
        <f t="shared" ref="AR52:AY52" si="49">AR50/AR37</f>
        <v>0.7746037084141425</v>
      </c>
      <c r="AS52" s="127">
        <f t="shared" si="49"/>
        <v>0.77457206738597006</v>
      </c>
      <c r="AT52" s="127">
        <f t="shared" si="49"/>
        <v>0.81848736153371915</v>
      </c>
      <c r="AU52" s="127">
        <f t="shared" si="49"/>
        <v>0.83988768816721537</v>
      </c>
      <c r="AV52" s="127">
        <f t="shared" si="49"/>
        <v>0.79568220479983087</v>
      </c>
      <c r="AW52" s="127">
        <f t="shared" si="49"/>
        <v>0.76606098146188073</v>
      </c>
      <c r="AX52" s="127">
        <f t="shared" si="49"/>
        <v>0.70933280964991108</v>
      </c>
      <c r="AY52" s="127">
        <f t="shared" si="49"/>
        <v>0.74605183493691507</v>
      </c>
      <c r="AZ52" s="127">
        <f>AZ50/AZ37</f>
        <v>0.73606587778705912</v>
      </c>
      <c r="BA52" s="127">
        <f>BA50/BA37</f>
        <v>0.66818283628784358</v>
      </c>
    </row>
    <row r="53" spans="2:53" ht="14.65" customHeight="1">
      <c r="B53" s="210"/>
      <c r="C53" s="133"/>
      <c r="D53" s="133"/>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R53" s="211"/>
      <c r="AS53" s="211"/>
      <c r="AT53" s="211"/>
      <c r="AU53" s="211"/>
      <c r="AV53" s="211"/>
      <c r="AW53" s="211"/>
      <c r="AX53" s="211"/>
      <c r="AY53" s="211"/>
      <c r="AZ53" s="211"/>
      <c r="BA53" s="211"/>
    </row>
    <row r="54" spans="2:53" ht="14.65" customHeight="1">
      <c r="B54" s="5" t="s">
        <v>709</v>
      </c>
      <c r="C54" s="6"/>
      <c r="D54" s="6"/>
      <c r="E54" s="7" t="str">
        <f t="shared" ref="E54:AN54" si="50">MONTH(E$6)/3&amp;"Q"&amp;E$7</f>
        <v>1Q2016</v>
      </c>
      <c r="F54" s="7" t="str">
        <f t="shared" si="50"/>
        <v>2Q2016</v>
      </c>
      <c r="G54" s="7" t="str">
        <f t="shared" si="50"/>
        <v>3Q2016</v>
      </c>
      <c r="H54" s="7" t="str">
        <f t="shared" si="50"/>
        <v>4Q2016</v>
      </c>
      <c r="I54" s="7" t="str">
        <f t="shared" si="50"/>
        <v>1Q2017</v>
      </c>
      <c r="J54" s="7" t="str">
        <f t="shared" si="50"/>
        <v>2Q2017</v>
      </c>
      <c r="K54" s="7" t="str">
        <f t="shared" si="50"/>
        <v>3Q2017</v>
      </c>
      <c r="L54" s="7" t="str">
        <f t="shared" si="50"/>
        <v>4Q2017</v>
      </c>
      <c r="M54" s="7" t="str">
        <f t="shared" si="50"/>
        <v>1Q2018</v>
      </c>
      <c r="N54" s="7" t="str">
        <f t="shared" si="50"/>
        <v>2Q2018</v>
      </c>
      <c r="O54" s="7" t="str">
        <f t="shared" si="50"/>
        <v>3Q2018</v>
      </c>
      <c r="P54" s="7" t="str">
        <f t="shared" si="50"/>
        <v>4Q2018</v>
      </c>
      <c r="Q54" s="7" t="str">
        <f t="shared" si="50"/>
        <v>1Q2019</v>
      </c>
      <c r="R54" s="7" t="str">
        <f t="shared" si="50"/>
        <v>2Q2019</v>
      </c>
      <c r="S54" s="7" t="str">
        <f t="shared" si="50"/>
        <v>3Q2019</v>
      </c>
      <c r="T54" s="7" t="str">
        <f t="shared" si="50"/>
        <v>4Q2019</v>
      </c>
      <c r="U54" s="7" t="str">
        <f t="shared" si="50"/>
        <v>1Q2020</v>
      </c>
      <c r="V54" s="7" t="str">
        <f t="shared" si="50"/>
        <v>2Q2020</v>
      </c>
      <c r="W54" s="7" t="str">
        <f t="shared" si="50"/>
        <v>3Q2020</v>
      </c>
      <c r="X54" s="7" t="str">
        <f t="shared" si="50"/>
        <v>4Q2020</v>
      </c>
      <c r="Y54" s="7" t="str">
        <f t="shared" si="50"/>
        <v>1Q2021</v>
      </c>
      <c r="Z54" s="7" t="str">
        <f t="shared" si="50"/>
        <v>2Q2021</v>
      </c>
      <c r="AA54" s="7" t="str">
        <f t="shared" si="50"/>
        <v>3Q2021</v>
      </c>
      <c r="AB54" s="7" t="str">
        <f t="shared" si="50"/>
        <v>4Q2021</v>
      </c>
      <c r="AC54" s="7" t="str">
        <f t="shared" si="50"/>
        <v>1Q2022</v>
      </c>
      <c r="AD54" s="7" t="str">
        <f t="shared" si="50"/>
        <v>2Q2022</v>
      </c>
      <c r="AE54" s="7" t="str">
        <f t="shared" si="50"/>
        <v>3Q2022</v>
      </c>
      <c r="AF54" s="7" t="str">
        <f t="shared" si="50"/>
        <v>4Q2022</v>
      </c>
      <c r="AG54" s="7" t="str">
        <f t="shared" si="50"/>
        <v>1Q2023</v>
      </c>
      <c r="AH54" s="7" t="str">
        <f t="shared" si="50"/>
        <v>2Q2023</v>
      </c>
      <c r="AI54" s="7" t="str">
        <f t="shared" si="50"/>
        <v>3Q2023</v>
      </c>
      <c r="AJ54" s="7" t="str">
        <f t="shared" si="50"/>
        <v>4Q2023</v>
      </c>
      <c r="AK54" s="7" t="str">
        <f t="shared" si="50"/>
        <v>1Q2024</v>
      </c>
      <c r="AL54" s="7" t="str">
        <f t="shared" si="50"/>
        <v>2Q2024</v>
      </c>
      <c r="AM54" s="7" t="str">
        <f t="shared" si="50"/>
        <v>3Q2024</v>
      </c>
      <c r="AN54" s="7" t="str">
        <f t="shared" si="50"/>
        <v>4Q2024</v>
      </c>
      <c r="AO54" s="7" t="str">
        <f>MONTH(AO$6)/3&amp;"Q"&amp;AO$7</f>
        <v>1Q2025</v>
      </c>
      <c r="AP54" s="7" t="str">
        <f>MONTH(AP$6)/3&amp;"Q"&amp;AP$7</f>
        <v>2Q2025</v>
      </c>
      <c r="AR54" s="6">
        <f>AR8</f>
        <v>2016</v>
      </c>
      <c r="AS54" s="6">
        <f>AR54+1</f>
        <v>2017</v>
      </c>
      <c r="AT54" s="6">
        <f t="shared" ref="AT54:BA54" si="51">AS54+1</f>
        <v>2018</v>
      </c>
      <c r="AU54" s="6">
        <f t="shared" si="51"/>
        <v>2019</v>
      </c>
      <c r="AV54" s="6">
        <f t="shared" si="51"/>
        <v>2020</v>
      </c>
      <c r="AW54" s="6">
        <f t="shared" si="51"/>
        <v>2021</v>
      </c>
      <c r="AX54" s="6">
        <f t="shared" si="51"/>
        <v>2022</v>
      </c>
      <c r="AY54" s="6">
        <f t="shared" si="51"/>
        <v>2023</v>
      </c>
      <c r="AZ54" s="6">
        <f t="shared" si="51"/>
        <v>2024</v>
      </c>
      <c r="BA54" s="6">
        <f t="shared" si="51"/>
        <v>2025</v>
      </c>
    </row>
    <row r="55" spans="2:53" ht="14.65" customHeight="1">
      <c r="B55" s="50" t="s">
        <v>241</v>
      </c>
      <c r="C55" s="48"/>
      <c r="D55" s="48"/>
      <c r="E55" s="122">
        <f t="shared" ref="E55:AN55" si="52">E26</f>
        <v>4.7249999999999908</v>
      </c>
      <c r="F55" s="122">
        <f t="shared" si="52"/>
        <v>7.7410000000000103</v>
      </c>
      <c r="G55" s="122">
        <f t="shared" si="52"/>
        <v>5.3059999999999938</v>
      </c>
      <c r="H55" s="122">
        <f t="shared" si="52"/>
        <v>8.8289999999999971</v>
      </c>
      <c r="I55" s="122">
        <f t="shared" si="52"/>
        <v>14.898000000000012</v>
      </c>
      <c r="J55" s="122">
        <f t="shared" si="52"/>
        <v>-29.28799999999999</v>
      </c>
      <c r="K55" s="122">
        <f t="shared" si="52"/>
        <v>12.289999999999985</v>
      </c>
      <c r="L55" s="122">
        <f t="shared" si="52"/>
        <v>115.21600000000002</v>
      </c>
      <c r="M55" s="122">
        <f t="shared" si="52"/>
        <v>-16.941999999999986</v>
      </c>
      <c r="N55" s="122">
        <f t="shared" si="52"/>
        <v>-20.371999999999982</v>
      </c>
      <c r="O55" s="122">
        <f t="shared" si="52"/>
        <v>28.350000000000012</v>
      </c>
      <c r="P55" s="122">
        <f t="shared" si="52"/>
        <v>73.823999999999955</v>
      </c>
      <c r="Q55" s="122">
        <f t="shared" si="52"/>
        <v>-23.95700000000004</v>
      </c>
      <c r="R55" s="122">
        <f t="shared" si="52"/>
        <v>-24.507000000000019</v>
      </c>
      <c r="S55" s="122">
        <f t="shared" si="52"/>
        <v>31.627999999999965</v>
      </c>
      <c r="T55" s="122">
        <f t="shared" si="52"/>
        <v>49.464999999999911</v>
      </c>
      <c r="U55" s="122">
        <f t="shared" si="52"/>
        <v>-51.700000000000017</v>
      </c>
      <c r="V55" s="122">
        <f t="shared" si="52"/>
        <v>-30.67299999999997</v>
      </c>
      <c r="W55" s="122">
        <f t="shared" si="52"/>
        <v>37.568000000000019</v>
      </c>
      <c r="X55" s="122">
        <f t="shared" si="52"/>
        <v>109.33299999999997</v>
      </c>
      <c r="Y55" s="122">
        <f t="shared" si="52"/>
        <v>-93.805999999999969</v>
      </c>
      <c r="Z55" s="122">
        <f t="shared" si="52"/>
        <v>-159.60999999999996</v>
      </c>
      <c r="AA55" s="122">
        <f t="shared" si="52"/>
        <v>-25.747000000000014</v>
      </c>
      <c r="AB55" s="122">
        <f t="shared" si="52"/>
        <v>576.11599999999999</v>
      </c>
      <c r="AC55" s="122">
        <f t="shared" si="52"/>
        <v>-95.906000000000034</v>
      </c>
      <c r="AD55" s="122">
        <f t="shared" si="52"/>
        <v>-93.263000000000005</v>
      </c>
      <c r="AE55" s="122">
        <f t="shared" si="52"/>
        <v>35.708999999999897</v>
      </c>
      <c r="AF55" s="122">
        <f t="shared" si="52"/>
        <v>145.42899999999975</v>
      </c>
      <c r="AG55" s="122">
        <f t="shared" si="52"/>
        <v>-84.013999999999896</v>
      </c>
      <c r="AH55" s="122">
        <f t="shared" si="52"/>
        <v>-101.35100000000003</v>
      </c>
      <c r="AI55" s="122">
        <f t="shared" si="52"/>
        <v>102.51899999999992</v>
      </c>
      <c r="AJ55" s="122">
        <f t="shared" si="52"/>
        <v>145.02499999999992</v>
      </c>
      <c r="AK55" s="122">
        <f t="shared" si="52"/>
        <v>135.50699999999981</v>
      </c>
      <c r="AL55" s="122">
        <f t="shared" si="52"/>
        <v>-102.56699999999995</v>
      </c>
      <c r="AM55" s="122">
        <f t="shared" si="52"/>
        <v>37.501999999999953</v>
      </c>
      <c r="AN55" s="122">
        <f t="shared" si="52"/>
        <v>226.98142919000014</v>
      </c>
      <c r="AO55" s="122">
        <f>AO26</f>
        <v>-155.47399999999999</v>
      </c>
      <c r="AP55" s="122">
        <f>AP26</f>
        <v>-34.532999999999817</v>
      </c>
      <c r="AR55" s="122">
        <f t="shared" ref="AR55:BA59" si="53">SUMIF($7:$7,AR$9,55:55)</f>
        <v>26.600999999999992</v>
      </c>
      <c r="AS55" s="122">
        <f t="shared" si="53"/>
        <v>113.11600000000003</v>
      </c>
      <c r="AT55" s="122">
        <f t="shared" si="53"/>
        <v>64.86</v>
      </c>
      <c r="AU55" s="122">
        <f t="shared" si="53"/>
        <v>32.62899999999982</v>
      </c>
      <c r="AV55" s="122">
        <f t="shared" si="53"/>
        <v>64.527999999999992</v>
      </c>
      <c r="AW55" s="122">
        <f t="shared" si="53"/>
        <v>296.95300000000003</v>
      </c>
      <c r="AX55" s="122">
        <f t="shared" si="53"/>
        <v>-8.0310000000004038</v>
      </c>
      <c r="AY55" s="122">
        <f t="shared" si="53"/>
        <v>62.178999999999917</v>
      </c>
      <c r="AZ55" s="122">
        <f t="shared" si="53"/>
        <v>297.42342918999998</v>
      </c>
      <c r="BA55" s="122">
        <f t="shared" si="53"/>
        <v>-190.00699999999981</v>
      </c>
    </row>
    <row r="56" spans="2:53" ht="14.65" customHeight="1">
      <c r="B56" s="50" t="s">
        <v>247</v>
      </c>
      <c r="C56" s="48"/>
      <c r="D56" s="48"/>
      <c r="E56" s="122">
        <v>0</v>
      </c>
      <c r="F56" s="122">
        <v>0</v>
      </c>
      <c r="G56" s="122">
        <v>0</v>
      </c>
      <c r="H56" s="122">
        <v>0</v>
      </c>
      <c r="I56" s="122">
        <v>0</v>
      </c>
      <c r="J56" s="122">
        <v>0</v>
      </c>
      <c r="K56" s="122">
        <v>0</v>
      </c>
      <c r="L56" s="122">
        <v>0</v>
      </c>
      <c r="M56" s="122">
        <v>0</v>
      </c>
      <c r="N56" s="122">
        <v>0</v>
      </c>
      <c r="O56" s="122">
        <v>0</v>
      </c>
      <c r="P56" s="122">
        <v>0</v>
      </c>
      <c r="Q56" s="122">
        <v>0</v>
      </c>
      <c r="R56" s="122">
        <v>0</v>
      </c>
      <c r="S56" s="122">
        <v>0</v>
      </c>
      <c r="T56" s="122">
        <v>0</v>
      </c>
      <c r="U56" s="122">
        <v>0</v>
      </c>
      <c r="V56" s="122">
        <v>0</v>
      </c>
      <c r="W56" s="122">
        <v>0</v>
      </c>
      <c r="X56" s="122">
        <v>0</v>
      </c>
      <c r="Y56" s="122">
        <v>0</v>
      </c>
      <c r="Z56" s="122">
        <v>0</v>
      </c>
      <c r="AA56" s="122">
        <v>0</v>
      </c>
      <c r="AB56" s="122">
        <v>0</v>
      </c>
      <c r="AC56" s="122">
        <v>0</v>
      </c>
      <c r="AD56" s="122">
        <v>0</v>
      </c>
      <c r="AE56" s="122">
        <v>0</v>
      </c>
      <c r="AF56" s="122">
        <v>0</v>
      </c>
      <c r="AG56" s="122">
        <v>0</v>
      </c>
      <c r="AH56" s="122">
        <v>0</v>
      </c>
      <c r="AI56" s="122">
        <v>0</v>
      </c>
      <c r="AJ56" s="122">
        <v>0</v>
      </c>
      <c r="AK56" s="122">
        <v>-240.84196557000001</v>
      </c>
      <c r="AL56" s="122">
        <v>0</v>
      </c>
      <c r="AM56" s="122">
        <v>0</v>
      </c>
      <c r="AN56" s="122">
        <v>5.793666619999982</v>
      </c>
      <c r="AO56" s="122">
        <v>0</v>
      </c>
      <c r="AP56" s="122">
        <v>0</v>
      </c>
      <c r="AR56" s="122">
        <f t="shared" si="53"/>
        <v>0</v>
      </c>
      <c r="AS56" s="122">
        <f t="shared" si="53"/>
        <v>0</v>
      </c>
      <c r="AT56" s="122">
        <f t="shared" si="53"/>
        <v>0</v>
      </c>
      <c r="AU56" s="122">
        <f t="shared" si="53"/>
        <v>0</v>
      </c>
      <c r="AV56" s="122">
        <f t="shared" si="53"/>
        <v>0</v>
      </c>
      <c r="AW56" s="122">
        <f t="shared" si="53"/>
        <v>0</v>
      </c>
      <c r="AX56" s="122">
        <f t="shared" si="53"/>
        <v>0</v>
      </c>
      <c r="AY56" s="122">
        <f t="shared" si="53"/>
        <v>0</v>
      </c>
      <c r="AZ56" s="122">
        <f t="shared" si="53"/>
        <v>-235.04829895000003</v>
      </c>
      <c r="BA56" s="122">
        <f t="shared" si="53"/>
        <v>0</v>
      </c>
    </row>
    <row r="57" spans="2:53" ht="14.65" customHeight="1">
      <c r="B57" s="50" t="s">
        <v>708</v>
      </c>
      <c r="C57" s="48"/>
      <c r="D57" s="48"/>
      <c r="E57" s="122">
        <v>0</v>
      </c>
      <c r="F57" s="122">
        <v>0</v>
      </c>
      <c r="G57" s="122">
        <v>0</v>
      </c>
      <c r="H57" s="122">
        <v>0</v>
      </c>
      <c r="I57" s="122">
        <v>0</v>
      </c>
      <c r="J57" s="122">
        <v>0</v>
      </c>
      <c r="K57" s="122">
        <v>0</v>
      </c>
      <c r="L57" s="122">
        <v>0</v>
      </c>
      <c r="M57" s="122">
        <v>0</v>
      </c>
      <c r="N57" s="122">
        <v>0</v>
      </c>
      <c r="O57" s="122">
        <v>0</v>
      </c>
      <c r="P57" s="122">
        <v>0</v>
      </c>
      <c r="Q57" s="122">
        <v>0</v>
      </c>
      <c r="R57" s="122">
        <v>0</v>
      </c>
      <c r="S57" s="122">
        <v>0</v>
      </c>
      <c r="T57" s="122">
        <v>0</v>
      </c>
      <c r="U57" s="122">
        <v>0</v>
      </c>
      <c r="V57" s="122">
        <v>0</v>
      </c>
      <c r="W57" s="122">
        <v>0</v>
      </c>
      <c r="X57" s="122">
        <v>0</v>
      </c>
      <c r="Y57" s="122">
        <v>0</v>
      </c>
      <c r="Z57" s="122">
        <v>0</v>
      </c>
      <c r="AA57" s="122">
        <v>0</v>
      </c>
      <c r="AB57" s="122">
        <v>0</v>
      </c>
      <c r="AC57" s="122">
        <v>0</v>
      </c>
      <c r="AD57" s="122">
        <v>0</v>
      </c>
      <c r="AE57" s="122">
        <v>0</v>
      </c>
      <c r="AF57" s="122">
        <v>0</v>
      </c>
      <c r="AG57" s="122">
        <v>0</v>
      </c>
      <c r="AH57" s="122">
        <v>0</v>
      </c>
      <c r="AI57" s="122">
        <v>0</v>
      </c>
      <c r="AJ57" s="122">
        <v>0</v>
      </c>
      <c r="AK57" s="122">
        <v>-10.277693979499999</v>
      </c>
      <c r="AL57" s="122">
        <v>-15.311696581499998</v>
      </c>
      <c r="AM57" s="122">
        <v>-11.787512535499999</v>
      </c>
      <c r="AN57" s="122">
        <v>-13.720920333</v>
      </c>
      <c r="AO57" s="122">
        <v>-41.365610588999999</v>
      </c>
      <c r="AP57" s="122">
        <v>-48.00130981659531</v>
      </c>
      <c r="AR57" s="122">
        <f t="shared" si="53"/>
        <v>0</v>
      </c>
      <c r="AS57" s="122">
        <f t="shared" si="53"/>
        <v>0</v>
      </c>
      <c r="AT57" s="122">
        <f t="shared" si="53"/>
        <v>0</v>
      </c>
      <c r="AU57" s="122">
        <f t="shared" si="53"/>
        <v>0</v>
      </c>
      <c r="AV57" s="122">
        <f t="shared" si="53"/>
        <v>0</v>
      </c>
      <c r="AW57" s="122">
        <f t="shared" si="53"/>
        <v>0</v>
      </c>
      <c r="AX57" s="122">
        <f t="shared" si="53"/>
        <v>0</v>
      </c>
      <c r="AY57" s="122">
        <f t="shared" si="53"/>
        <v>0</v>
      </c>
      <c r="AZ57" s="122">
        <f t="shared" si="53"/>
        <v>-51.097823429499996</v>
      </c>
      <c r="BA57" s="122">
        <f t="shared" si="53"/>
        <v>-89.366920405595309</v>
      </c>
    </row>
    <row r="58" spans="2:53" ht="14.65" customHeight="1">
      <c r="B58" s="50" t="s">
        <v>710</v>
      </c>
      <c r="C58" s="48"/>
      <c r="D58" s="48"/>
      <c r="E58" s="122">
        <v>0</v>
      </c>
      <c r="F58" s="122">
        <v>0</v>
      </c>
      <c r="G58" s="122">
        <v>0</v>
      </c>
      <c r="H58" s="122">
        <v>0</v>
      </c>
      <c r="I58" s="122">
        <v>0</v>
      </c>
      <c r="J58" s="122">
        <v>0</v>
      </c>
      <c r="K58" s="122">
        <v>0</v>
      </c>
      <c r="L58" s="122">
        <v>0</v>
      </c>
      <c r="M58" s="122">
        <v>0</v>
      </c>
      <c r="N58" s="122">
        <v>0</v>
      </c>
      <c r="O58" s="122">
        <v>0</v>
      </c>
      <c r="P58" s="122">
        <v>0</v>
      </c>
      <c r="Q58" s="122">
        <v>0</v>
      </c>
      <c r="R58" s="122">
        <v>0</v>
      </c>
      <c r="S58" s="122">
        <v>0</v>
      </c>
      <c r="T58" s="122">
        <v>0</v>
      </c>
      <c r="U58" s="122">
        <v>0</v>
      </c>
      <c r="V58" s="122">
        <v>0</v>
      </c>
      <c r="W58" s="122">
        <v>0</v>
      </c>
      <c r="X58" s="122">
        <v>0</v>
      </c>
      <c r="Y58" s="122">
        <v>0</v>
      </c>
      <c r="Z58" s="122">
        <v>0</v>
      </c>
      <c r="AA58" s="122">
        <v>0</v>
      </c>
      <c r="AB58" s="122">
        <v>0</v>
      </c>
      <c r="AC58" s="122">
        <v>0</v>
      </c>
      <c r="AD58" s="122">
        <v>0</v>
      </c>
      <c r="AE58" s="122">
        <v>0</v>
      </c>
      <c r="AF58" s="122">
        <v>0</v>
      </c>
      <c r="AG58" s="122">
        <v>0</v>
      </c>
      <c r="AH58" s="122">
        <v>0</v>
      </c>
      <c r="AI58" s="122">
        <v>0</v>
      </c>
      <c r="AJ58" s="122">
        <v>0</v>
      </c>
      <c r="AK58" s="122">
        <v>11.125058079999999</v>
      </c>
      <c r="AL58" s="122">
        <v>20.27306626</v>
      </c>
      <c r="AM58" s="122">
        <v>20.840786380000008</v>
      </c>
      <c r="AN58" s="122">
        <v>22.734600330000006</v>
      </c>
      <c r="AO58" s="122">
        <v>20.26181794</v>
      </c>
      <c r="AP58" s="122">
        <v>21.981495000000002</v>
      </c>
      <c r="AR58" s="122">
        <f t="shared" si="53"/>
        <v>0</v>
      </c>
      <c r="AS58" s="122">
        <f t="shared" si="53"/>
        <v>0</v>
      </c>
      <c r="AT58" s="122">
        <f t="shared" si="53"/>
        <v>0</v>
      </c>
      <c r="AU58" s="122">
        <f t="shared" si="53"/>
        <v>0</v>
      </c>
      <c r="AV58" s="122">
        <f t="shared" si="53"/>
        <v>0</v>
      </c>
      <c r="AW58" s="122">
        <f t="shared" si="53"/>
        <v>0</v>
      </c>
      <c r="AX58" s="122">
        <f t="shared" si="53"/>
        <v>0</v>
      </c>
      <c r="AY58" s="122">
        <f t="shared" si="53"/>
        <v>0</v>
      </c>
      <c r="AZ58" s="122">
        <f t="shared" si="53"/>
        <v>74.973511050000013</v>
      </c>
      <c r="BA58" s="122">
        <f t="shared" si="53"/>
        <v>42.243312940000003</v>
      </c>
    </row>
    <row r="59" spans="2:53" ht="14.65" customHeight="1">
      <c r="B59" s="36" t="s">
        <v>1187</v>
      </c>
      <c r="C59" s="37"/>
      <c r="D59" s="37"/>
      <c r="E59" s="38">
        <f t="shared" ref="E59:AK59" si="54">SUM(E55:E58)</f>
        <v>4.7249999999999908</v>
      </c>
      <c r="F59" s="38">
        <f t="shared" si="54"/>
        <v>7.7410000000000103</v>
      </c>
      <c r="G59" s="38">
        <f t="shared" si="54"/>
        <v>5.3059999999999938</v>
      </c>
      <c r="H59" s="38">
        <f t="shared" si="54"/>
        <v>8.8289999999999971</v>
      </c>
      <c r="I59" s="38">
        <f t="shared" si="54"/>
        <v>14.898000000000012</v>
      </c>
      <c r="J59" s="38">
        <f t="shared" si="54"/>
        <v>-29.28799999999999</v>
      </c>
      <c r="K59" s="38">
        <f t="shared" si="54"/>
        <v>12.289999999999985</v>
      </c>
      <c r="L59" s="38">
        <f t="shared" si="54"/>
        <v>115.21600000000002</v>
      </c>
      <c r="M59" s="38">
        <f t="shared" si="54"/>
        <v>-16.941999999999986</v>
      </c>
      <c r="N59" s="38">
        <f t="shared" si="54"/>
        <v>-20.371999999999982</v>
      </c>
      <c r="O59" s="38">
        <f t="shared" si="54"/>
        <v>28.350000000000012</v>
      </c>
      <c r="P59" s="38">
        <f t="shared" si="54"/>
        <v>73.823999999999955</v>
      </c>
      <c r="Q59" s="38">
        <f t="shared" si="54"/>
        <v>-23.95700000000004</v>
      </c>
      <c r="R59" s="38">
        <f t="shared" si="54"/>
        <v>-24.507000000000019</v>
      </c>
      <c r="S59" s="38">
        <f t="shared" si="54"/>
        <v>31.627999999999965</v>
      </c>
      <c r="T59" s="38">
        <f t="shared" si="54"/>
        <v>49.464999999999911</v>
      </c>
      <c r="U59" s="38">
        <f t="shared" si="54"/>
        <v>-51.700000000000017</v>
      </c>
      <c r="V59" s="38">
        <f t="shared" si="54"/>
        <v>-30.67299999999997</v>
      </c>
      <c r="W59" s="38">
        <f t="shared" si="54"/>
        <v>37.568000000000019</v>
      </c>
      <c r="X59" s="38">
        <f t="shared" si="54"/>
        <v>109.33299999999997</v>
      </c>
      <c r="Y59" s="38">
        <f t="shared" si="54"/>
        <v>-93.805999999999969</v>
      </c>
      <c r="Z59" s="38">
        <f t="shared" si="54"/>
        <v>-159.60999999999996</v>
      </c>
      <c r="AA59" s="38">
        <f t="shared" si="54"/>
        <v>-25.747000000000014</v>
      </c>
      <c r="AB59" s="38">
        <f t="shared" si="54"/>
        <v>576.11599999999999</v>
      </c>
      <c r="AC59" s="38">
        <f t="shared" si="54"/>
        <v>-95.906000000000034</v>
      </c>
      <c r="AD59" s="38">
        <f t="shared" si="54"/>
        <v>-93.263000000000005</v>
      </c>
      <c r="AE59" s="38">
        <f t="shared" si="54"/>
        <v>35.708999999999897</v>
      </c>
      <c r="AF59" s="38">
        <f t="shared" si="54"/>
        <v>145.42899999999975</v>
      </c>
      <c r="AG59" s="38">
        <f t="shared" si="54"/>
        <v>-84.013999999999896</v>
      </c>
      <c r="AH59" s="38">
        <f t="shared" si="54"/>
        <v>-101.35100000000003</v>
      </c>
      <c r="AI59" s="38">
        <f t="shared" si="54"/>
        <v>102.51899999999992</v>
      </c>
      <c r="AJ59" s="38">
        <f t="shared" si="54"/>
        <v>145.02499999999992</v>
      </c>
      <c r="AK59" s="38">
        <f t="shared" si="54"/>
        <v>-104.48760146950021</v>
      </c>
      <c r="AL59" s="38">
        <f>SUM(AL55:AL58)</f>
        <v>-97.605630321499945</v>
      </c>
      <c r="AM59" s="38">
        <f>SUM(AM55:AM58)</f>
        <v>46.555273844499965</v>
      </c>
      <c r="AN59" s="38">
        <f>SUM(AN55:AN58)</f>
        <v>241.78877580700012</v>
      </c>
      <c r="AO59" s="38">
        <f>SUM(AO55:AO58)</f>
        <v>-176.577792649</v>
      </c>
      <c r="AP59" s="38">
        <f>SUM(AP55:AP58)</f>
        <v>-60.552814816595124</v>
      </c>
      <c r="AR59" s="38">
        <f t="shared" si="53"/>
        <v>26.600999999999992</v>
      </c>
      <c r="AS59" s="38">
        <f t="shared" si="53"/>
        <v>113.11600000000003</v>
      </c>
      <c r="AT59" s="38">
        <f t="shared" si="53"/>
        <v>64.86</v>
      </c>
      <c r="AU59" s="38">
        <f t="shared" si="53"/>
        <v>32.62899999999982</v>
      </c>
      <c r="AV59" s="38">
        <f t="shared" si="53"/>
        <v>64.527999999999992</v>
      </c>
      <c r="AW59" s="38">
        <f t="shared" si="53"/>
        <v>296.95300000000003</v>
      </c>
      <c r="AX59" s="38">
        <f t="shared" si="53"/>
        <v>-8.0310000000004038</v>
      </c>
      <c r="AY59" s="38">
        <f t="shared" si="53"/>
        <v>62.178999999999917</v>
      </c>
      <c r="AZ59" s="38">
        <f t="shared" si="53"/>
        <v>86.250817860499922</v>
      </c>
      <c r="BA59" s="38">
        <f t="shared" si="53"/>
        <v>-237.13060746559512</v>
      </c>
    </row>
    <row r="60" spans="2:53" ht="14.65" customHeight="1">
      <c r="B60" s="210"/>
      <c r="C60" s="133"/>
      <c r="D60" s="133"/>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R60" s="211"/>
      <c r="AS60" s="211"/>
      <c r="AT60" s="211"/>
      <c r="AU60" s="211"/>
      <c r="AV60" s="211"/>
      <c r="AW60" s="211"/>
      <c r="AX60" s="211"/>
      <c r="AY60" s="211"/>
      <c r="AZ60" s="211"/>
      <c r="BA60" s="211"/>
    </row>
    <row r="61" spans="2:53" ht="14.65" customHeight="1">
      <c r="B61" s="1" t="s">
        <v>38</v>
      </c>
      <c r="AH61" s="44"/>
    </row>
    <row r="62" spans="2:53" ht="14.65" customHeight="1">
      <c r="B62" s="1" t="s">
        <v>997</v>
      </c>
      <c r="AH62" s="44"/>
    </row>
    <row r="63" spans="2:53" ht="14.65" customHeight="1">
      <c r="B63" s="1" t="s">
        <v>251</v>
      </c>
      <c r="AH63" s="44"/>
    </row>
    <row r="64" spans="2:53" ht="14.65" customHeight="1">
      <c r="B64" s="1" t="s">
        <v>252</v>
      </c>
      <c r="AI64" s="44"/>
      <c r="AJ64" s="44"/>
      <c r="AK64" s="44"/>
      <c r="AL64" s="44"/>
      <c r="AM64" s="44"/>
      <c r="AN64" s="44"/>
      <c r="AO64" s="44"/>
      <c r="AP64" s="44"/>
    </row>
    <row r="65" spans="2:34" ht="14.65" customHeight="1">
      <c r="B65" s="8" t="s">
        <v>1110</v>
      </c>
      <c r="AB65" s="44"/>
    </row>
    <row r="66" spans="2:34" ht="14.65" customHeight="1">
      <c r="B66" s="209" t="s">
        <v>1113</v>
      </c>
    </row>
    <row r="67" spans="2:34" ht="14.65" customHeight="1">
      <c r="B67" s="9"/>
      <c r="AH67" s="128"/>
    </row>
  </sheetData>
  <pageMargins left="0.7" right="0.7" top="0.75" bottom="0.75" header="0.3" footer="0.3"/>
  <ignoredErrors>
    <ignoredError sqref="X14:AL14 E14:W14 L20:AL20 E20:K20" formulaRange="1"/>
    <ignoredError sqref="AM52" evalError="1"/>
    <ignoredError sqref="E23:S25 T23:AI25 AJ23:AM26 AN23:AN25" formula="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F9108-1D1D-40F8-8C22-F428CBEC50B9}">
  <sheetPr codeName="Planilha9">
    <tabColor theme="1"/>
  </sheetPr>
  <dimension ref="A3:BA45"/>
  <sheetViews>
    <sheetView showGridLines="0" zoomScaleNormal="100" workbookViewId="0">
      <pane xSplit="3" ySplit="8" topLeftCell="E9" activePane="bottomRight" state="frozen"/>
      <selection pane="topRight" activeCell="B5" sqref="B5"/>
      <selection pane="bottomLeft" activeCell="B5" sqref="B5"/>
      <selection pane="bottomRight"/>
    </sheetView>
  </sheetViews>
  <sheetFormatPr defaultColWidth="10.5703125" defaultRowHeight="14.65" customHeight="1"/>
  <cols>
    <col min="1" max="1" width="2.5703125" style="8" customWidth="1"/>
    <col min="2" max="2" width="42.7109375" style="8" customWidth="1"/>
    <col min="3" max="3" width="15.7109375" style="9" customWidth="1"/>
    <col min="4" max="4" width="2.5703125" style="9" customWidth="1"/>
    <col min="5" max="5" width="10.5703125" style="9"/>
    <col min="6" max="6" width="10.5703125" style="9" customWidth="1"/>
    <col min="7" max="36" width="10.5703125" style="9"/>
    <col min="37" max="37" width="10.5703125" style="9" bestFit="1"/>
    <col min="38" max="39" width="10.5703125" style="9"/>
    <col min="40" max="42" width="10.5703125" style="9" customWidth="1"/>
    <col min="43" max="43" width="2.5703125" style="9" customWidth="1"/>
    <col min="44" max="16384" width="10.5703125" style="9"/>
  </cols>
  <sheetData>
    <row r="3" spans="2:53" ht="14.65" customHeight="1">
      <c r="AP3" s="9">
        <v>6.3126989299999998</v>
      </c>
      <c r="AR3" s="254">
        <f>AP14-AP3</f>
        <v>-12.75939786</v>
      </c>
    </row>
    <row r="5" spans="2:53" ht="14.65" customHeight="1">
      <c r="B5" s="8" t="s">
        <v>1140</v>
      </c>
    </row>
    <row r="6" spans="2:53" ht="14.65" customHeight="1">
      <c r="C6" s="3" t="s">
        <v>178</v>
      </c>
      <c r="D6" s="2"/>
      <c r="E6" s="4">
        <v>42460</v>
      </c>
      <c r="F6" s="4">
        <f t="shared" ref="F6:K6" si="0">EOMONTH(E6,3)</f>
        <v>42551</v>
      </c>
      <c r="G6" s="4">
        <f t="shared" si="0"/>
        <v>42643</v>
      </c>
      <c r="H6" s="4">
        <f t="shared" si="0"/>
        <v>42735</v>
      </c>
      <c r="I6" s="4">
        <f t="shared" si="0"/>
        <v>42825</v>
      </c>
      <c r="J6" s="4">
        <f t="shared" si="0"/>
        <v>42916</v>
      </c>
      <c r="K6" s="4">
        <f t="shared" si="0"/>
        <v>43008</v>
      </c>
      <c r="L6" s="4">
        <f t="shared" ref="L6:AJ6" si="1">EOMONTH(K6,3)</f>
        <v>43100</v>
      </c>
      <c r="M6" s="4">
        <f>EOMONTH(L6,3)</f>
        <v>43190</v>
      </c>
      <c r="N6" s="4">
        <f t="shared" si="1"/>
        <v>43281</v>
      </c>
      <c r="O6" s="4">
        <f t="shared" si="1"/>
        <v>43373</v>
      </c>
      <c r="P6" s="4">
        <f t="shared" si="1"/>
        <v>43465</v>
      </c>
      <c r="Q6" s="4">
        <f>EOMONTH(P6,3)</f>
        <v>43555</v>
      </c>
      <c r="R6" s="4">
        <f t="shared" si="1"/>
        <v>43646</v>
      </c>
      <c r="S6" s="4">
        <f>EOMONTH(R6,3)</f>
        <v>43738</v>
      </c>
      <c r="T6" s="4">
        <f t="shared" si="1"/>
        <v>43830</v>
      </c>
      <c r="U6" s="4">
        <f>EOMONTH(T6,3)</f>
        <v>43921</v>
      </c>
      <c r="V6" s="4">
        <f t="shared" si="1"/>
        <v>44012</v>
      </c>
      <c r="W6" s="4">
        <f t="shared" si="1"/>
        <v>44104</v>
      </c>
      <c r="X6" s="4">
        <f t="shared" si="1"/>
        <v>44196</v>
      </c>
      <c r="Y6" s="4">
        <f>EOMONTH(X6,3)</f>
        <v>44286</v>
      </c>
      <c r="Z6" s="4">
        <f t="shared" si="1"/>
        <v>44377</v>
      </c>
      <c r="AA6" s="4">
        <f t="shared" si="1"/>
        <v>44469</v>
      </c>
      <c r="AB6" s="4">
        <f t="shared" si="1"/>
        <v>44561</v>
      </c>
      <c r="AC6" s="4">
        <f>EOMONTH(AB6,3)</f>
        <v>44651</v>
      </c>
      <c r="AD6" s="4">
        <f t="shared" si="1"/>
        <v>44742</v>
      </c>
      <c r="AE6" s="4">
        <f t="shared" si="1"/>
        <v>44834</v>
      </c>
      <c r="AF6" s="4">
        <f t="shared" si="1"/>
        <v>44926</v>
      </c>
      <c r="AG6" s="4">
        <f>EOMONTH(AF6,3)</f>
        <v>45016</v>
      </c>
      <c r="AH6" s="4">
        <f t="shared" si="1"/>
        <v>45107</v>
      </c>
      <c r="AI6" s="4">
        <f t="shared" si="1"/>
        <v>45199</v>
      </c>
      <c r="AJ6" s="4">
        <f t="shared" si="1"/>
        <v>45291</v>
      </c>
      <c r="AK6" s="4">
        <f t="shared" ref="AK6:AP6" si="2">EOMONTH(AJ6,3)</f>
        <v>45382</v>
      </c>
      <c r="AL6" s="4">
        <f t="shared" si="2"/>
        <v>45473</v>
      </c>
      <c r="AM6" s="4">
        <f t="shared" si="2"/>
        <v>45565</v>
      </c>
      <c r="AN6" s="4">
        <f t="shared" si="2"/>
        <v>45657</v>
      </c>
      <c r="AO6" s="4">
        <f t="shared" si="2"/>
        <v>45747</v>
      </c>
      <c r="AP6" s="4">
        <f t="shared" si="2"/>
        <v>45838</v>
      </c>
      <c r="AR6" s="23"/>
      <c r="AS6" s="23"/>
      <c r="AT6" s="23"/>
      <c r="AU6" s="23"/>
      <c r="AV6" s="23"/>
      <c r="AW6" s="23"/>
      <c r="AX6" s="23"/>
      <c r="AY6" s="23"/>
      <c r="AZ6" s="23"/>
      <c r="BA6" s="23"/>
    </row>
    <row r="7" spans="2:53" ht="14.65" customHeight="1">
      <c r="C7" s="3" t="s">
        <v>179</v>
      </c>
      <c r="D7" s="2"/>
      <c r="E7" s="3">
        <f>YEAR(E6)</f>
        <v>2016</v>
      </c>
      <c r="F7" s="3">
        <f t="shared" ref="F7:AI7" si="3">YEAR(F6)</f>
        <v>2016</v>
      </c>
      <c r="G7" s="3">
        <f t="shared" si="3"/>
        <v>2016</v>
      </c>
      <c r="H7" s="3">
        <f t="shared" si="3"/>
        <v>2016</v>
      </c>
      <c r="I7" s="3">
        <f t="shared" si="3"/>
        <v>2017</v>
      </c>
      <c r="J7" s="3">
        <f t="shared" si="3"/>
        <v>2017</v>
      </c>
      <c r="K7" s="3">
        <f t="shared" si="3"/>
        <v>2017</v>
      </c>
      <c r="L7" s="3">
        <f t="shared" si="3"/>
        <v>2017</v>
      </c>
      <c r="M7" s="3">
        <f t="shared" si="3"/>
        <v>2018</v>
      </c>
      <c r="N7" s="3">
        <f t="shared" si="3"/>
        <v>2018</v>
      </c>
      <c r="O7" s="3">
        <f t="shared" si="3"/>
        <v>2018</v>
      </c>
      <c r="P7" s="3">
        <f t="shared" si="3"/>
        <v>2018</v>
      </c>
      <c r="Q7" s="3">
        <f t="shared" si="3"/>
        <v>2019</v>
      </c>
      <c r="R7" s="3">
        <f t="shared" si="3"/>
        <v>2019</v>
      </c>
      <c r="S7" s="3">
        <f>YEAR(S6)</f>
        <v>2019</v>
      </c>
      <c r="T7" s="3">
        <f t="shared" si="3"/>
        <v>2019</v>
      </c>
      <c r="U7" s="3">
        <f t="shared" si="3"/>
        <v>2020</v>
      </c>
      <c r="V7" s="3">
        <f t="shared" si="3"/>
        <v>2020</v>
      </c>
      <c r="W7" s="3">
        <f t="shared" si="3"/>
        <v>2020</v>
      </c>
      <c r="X7" s="3">
        <f t="shared" si="3"/>
        <v>2020</v>
      </c>
      <c r="Y7" s="3">
        <f t="shared" si="3"/>
        <v>2021</v>
      </c>
      <c r="Z7" s="3">
        <f t="shared" si="3"/>
        <v>2021</v>
      </c>
      <c r="AA7" s="3">
        <f t="shared" si="3"/>
        <v>2021</v>
      </c>
      <c r="AB7" s="3">
        <f t="shared" si="3"/>
        <v>2021</v>
      </c>
      <c r="AC7" s="3">
        <f t="shared" si="3"/>
        <v>2022</v>
      </c>
      <c r="AD7" s="3">
        <f t="shared" si="3"/>
        <v>2022</v>
      </c>
      <c r="AE7" s="3">
        <f t="shared" si="3"/>
        <v>2022</v>
      </c>
      <c r="AF7" s="3">
        <f t="shared" si="3"/>
        <v>2022</v>
      </c>
      <c r="AG7" s="3">
        <f t="shared" si="3"/>
        <v>2023</v>
      </c>
      <c r="AH7" s="3">
        <f t="shared" si="3"/>
        <v>2023</v>
      </c>
      <c r="AI7" s="3">
        <f t="shared" si="3"/>
        <v>2023</v>
      </c>
      <c r="AJ7" s="3">
        <f t="shared" ref="AJ7:AP7" si="4">YEAR(AJ6)</f>
        <v>2023</v>
      </c>
      <c r="AK7" s="3">
        <f t="shared" si="4"/>
        <v>2024</v>
      </c>
      <c r="AL7" s="3">
        <f t="shared" si="4"/>
        <v>2024</v>
      </c>
      <c r="AM7" s="3">
        <f t="shared" si="4"/>
        <v>2024</v>
      </c>
      <c r="AN7" s="3">
        <f t="shared" si="4"/>
        <v>2024</v>
      </c>
      <c r="AO7" s="3">
        <f t="shared" si="4"/>
        <v>2025</v>
      </c>
      <c r="AP7" s="3">
        <f t="shared" si="4"/>
        <v>2025</v>
      </c>
      <c r="AR7" s="22"/>
      <c r="AS7" s="22"/>
      <c r="AT7" s="22"/>
      <c r="AU7" s="22"/>
      <c r="AV7" s="22"/>
      <c r="AW7" s="22"/>
      <c r="AX7" s="22"/>
      <c r="AY7" s="22"/>
      <c r="AZ7" s="22"/>
      <c r="BA7" s="22"/>
    </row>
    <row r="8" spans="2:53" ht="14.65" customHeight="1">
      <c r="B8" s="5" t="s">
        <v>253</v>
      </c>
      <c r="C8" s="6"/>
      <c r="D8" s="6"/>
      <c r="E8" s="7" t="str">
        <f>MONTH(E$6)/3&amp;"Q"&amp;E$7</f>
        <v>1Q2016</v>
      </c>
      <c r="F8" s="7" t="str">
        <f>MONTH(F$6)/3&amp;"Q"&amp;F$7</f>
        <v>2Q2016</v>
      </c>
      <c r="G8" s="7" t="str">
        <f>MONTH(G$6)/3&amp;"Q"&amp;G$7</f>
        <v>3Q2016</v>
      </c>
      <c r="H8" s="7" t="str">
        <f>MONTH(H$6)/3&amp;"Q"&amp;H$7</f>
        <v>4Q2016</v>
      </c>
      <c r="I8" s="7" t="str">
        <f t="shared" ref="I8:AJ8" si="5">MONTH(I$6)/3&amp;"Q"&amp;I$7</f>
        <v>1Q2017</v>
      </c>
      <c r="J8" s="7" t="str">
        <f t="shared" si="5"/>
        <v>2Q2017</v>
      </c>
      <c r="K8" s="7" t="str">
        <f t="shared" si="5"/>
        <v>3Q2017</v>
      </c>
      <c r="L8" s="7" t="str">
        <f t="shared" si="5"/>
        <v>4Q2017</v>
      </c>
      <c r="M8" s="7" t="str">
        <f t="shared" si="5"/>
        <v>1Q2018</v>
      </c>
      <c r="N8" s="7" t="str">
        <f t="shared" si="5"/>
        <v>2Q2018</v>
      </c>
      <c r="O8" s="7" t="str">
        <f t="shared" si="5"/>
        <v>3Q2018</v>
      </c>
      <c r="P8" s="7" t="str">
        <f t="shared" si="5"/>
        <v>4Q2018</v>
      </c>
      <c r="Q8" s="7" t="str">
        <f t="shared" si="5"/>
        <v>1Q2019</v>
      </c>
      <c r="R8" s="7" t="str">
        <f t="shared" si="5"/>
        <v>2Q2019</v>
      </c>
      <c r="S8" s="7" t="str">
        <f t="shared" si="5"/>
        <v>3Q2019</v>
      </c>
      <c r="T8" s="7" t="str">
        <f t="shared" si="5"/>
        <v>4Q2019</v>
      </c>
      <c r="U8" s="7" t="str">
        <f t="shared" si="5"/>
        <v>1Q2020</v>
      </c>
      <c r="V8" s="7" t="str">
        <f t="shared" si="5"/>
        <v>2Q2020</v>
      </c>
      <c r="W8" s="7" t="str">
        <f t="shared" si="5"/>
        <v>3Q2020</v>
      </c>
      <c r="X8" s="7" t="str">
        <f t="shared" si="5"/>
        <v>4Q2020</v>
      </c>
      <c r="Y8" s="7" t="str">
        <f t="shared" si="5"/>
        <v>1Q2021</v>
      </c>
      <c r="Z8" s="7" t="str">
        <f t="shared" si="5"/>
        <v>2Q2021</v>
      </c>
      <c r="AA8" s="7" t="str">
        <f t="shared" si="5"/>
        <v>3Q2021</v>
      </c>
      <c r="AB8" s="7" t="str">
        <f t="shared" si="5"/>
        <v>4Q2021</v>
      </c>
      <c r="AC8" s="7" t="str">
        <f t="shared" si="5"/>
        <v>1Q2022</v>
      </c>
      <c r="AD8" s="7" t="str">
        <f t="shared" si="5"/>
        <v>2Q2022</v>
      </c>
      <c r="AE8" s="7" t="str">
        <f t="shared" si="5"/>
        <v>3Q2022</v>
      </c>
      <c r="AF8" s="7" t="str">
        <f t="shared" si="5"/>
        <v>4Q2022</v>
      </c>
      <c r="AG8" s="7" t="str">
        <f t="shared" si="5"/>
        <v>1Q2023</v>
      </c>
      <c r="AH8" s="7" t="str">
        <f t="shared" si="5"/>
        <v>2Q2023</v>
      </c>
      <c r="AI8" s="7" t="str">
        <f t="shared" si="5"/>
        <v>3Q2023</v>
      </c>
      <c r="AJ8" s="7" t="str">
        <f t="shared" si="5"/>
        <v>4Q2023</v>
      </c>
      <c r="AK8" s="7" t="str">
        <f t="shared" ref="AK8:AP8" si="6">MONTH(AK$6)/3&amp;"Q"&amp;AK$7</f>
        <v>1Q2024</v>
      </c>
      <c r="AL8" s="7" t="str">
        <f t="shared" si="6"/>
        <v>2Q2024</v>
      </c>
      <c r="AM8" s="7" t="str">
        <f t="shared" si="6"/>
        <v>3Q2024</v>
      </c>
      <c r="AN8" s="7" t="str">
        <f t="shared" si="6"/>
        <v>4Q2024</v>
      </c>
      <c r="AO8" s="7" t="str">
        <f t="shared" si="6"/>
        <v>1Q2025</v>
      </c>
      <c r="AP8" s="7" t="str">
        <f t="shared" si="6"/>
        <v>2Q2025</v>
      </c>
      <c r="AQ8" s="2"/>
      <c r="AR8" s="6">
        <v>2016</v>
      </c>
      <c r="AS8" s="6">
        <f>AR8+1</f>
        <v>2017</v>
      </c>
      <c r="AT8" s="6">
        <f t="shared" ref="AT8:BA8" si="7">AS8+1</f>
        <v>2018</v>
      </c>
      <c r="AU8" s="6">
        <f t="shared" si="7"/>
        <v>2019</v>
      </c>
      <c r="AV8" s="6">
        <f t="shared" si="7"/>
        <v>2020</v>
      </c>
      <c r="AW8" s="6">
        <f t="shared" si="7"/>
        <v>2021</v>
      </c>
      <c r="AX8" s="6">
        <f t="shared" si="7"/>
        <v>2022</v>
      </c>
      <c r="AY8" s="6">
        <f t="shared" si="7"/>
        <v>2023</v>
      </c>
      <c r="AZ8" s="6">
        <f t="shared" si="7"/>
        <v>2024</v>
      </c>
      <c r="BA8" s="6">
        <f t="shared" si="7"/>
        <v>2025</v>
      </c>
    </row>
    <row r="9" spans="2:53" ht="14.65" customHeight="1">
      <c r="B9" s="47" t="s">
        <v>8</v>
      </c>
      <c r="C9" s="48"/>
      <c r="D9" s="48"/>
      <c r="E9" s="122">
        <f>'Net Operating Revenue'!E$26</f>
        <v>31.826000000000001</v>
      </c>
      <c r="F9" s="122">
        <f>'Net Operating Revenue'!F$26</f>
        <v>41.376000000000005</v>
      </c>
      <c r="G9" s="122">
        <f>'Net Operating Revenue'!G$26</f>
        <v>51.170999999999992</v>
      </c>
      <c r="H9" s="122">
        <f>'Net Operating Revenue'!H$26</f>
        <v>70.608999999999995</v>
      </c>
      <c r="I9" s="122">
        <f>'Net Operating Revenue'!I$26</f>
        <v>61.887000000000008</v>
      </c>
      <c r="J9" s="122">
        <f>'Net Operating Revenue'!J$26</f>
        <v>74.109000000000009</v>
      </c>
      <c r="K9" s="122">
        <f>'Net Operating Revenue'!K$26</f>
        <v>153.351</v>
      </c>
      <c r="L9" s="122">
        <f>'Net Operating Revenue'!L$26</f>
        <v>256.76700000000005</v>
      </c>
      <c r="M9" s="122">
        <f>'Net Operating Revenue'!M$26</f>
        <v>179.65200000000002</v>
      </c>
      <c r="N9" s="122">
        <f>'Net Operating Revenue'!N$26</f>
        <v>188.02600000000001</v>
      </c>
      <c r="O9" s="122">
        <f>'Net Operating Revenue'!O$26</f>
        <v>167.83500000000001</v>
      </c>
      <c r="P9" s="122">
        <f>'Net Operating Revenue'!P$26</f>
        <v>206.51</v>
      </c>
      <c r="Q9" s="122">
        <f>'Net Operating Revenue'!Q$26</f>
        <v>198.05399999999997</v>
      </c>
      <c r="R9" s="122">
        <f>'Net Operating Revenue'!R$26</f>
        <v>200.714</v>
      </c>
      <c r="S9" s="122">
        <f>'Net Operating Revenue'!S$26</f>
        <v>284.89</v>
      </c>
      <c r="T9" s="122">
        <f>'Net Operating Revenue'!T$26</f>
        <v>330.76900000000001</v>
      </c>
      <c r="U9" s="122">
        <f>'Net Operating Revenue'!U$26</f>
        <v>192.87299999999999</v>
      </c>
      <c r="V9" s="122">
        <f>'Net Operating Revenue'!V$26</f>
        <v>201.54100000000003</v>
      </c>
      <c r="W9" s="122">
        <f>'Net Operating Revenue'!W$26</f>
        <v>314.44700000000006</v>
      </c>
      <c r="X9" s="122">
        <f>'Net Operating Revenue'!X$26</f>
        <v>393.28</v>
      </c>
      <c r="Y9" s="122">
        <f>'Net Operating Revenue'!Y$26</f>
        <v>370.19099999999997</v>
      </c>
      <c r="Z9" s="122">
        <f>'Net Operating Revenue'!Z$26</f>
        <v>396.48500000000001</v>
      </c>
      <c r="AA9" s="122">
        <f>'Net Operating Revenue'!AA$26</f>
        <v>454.85199999999998</v>
      </c>
      <c r="AB9" s="122">
        <f>'Net Operating Revenue'!AB$26</f>
        <v>548.14799999999991</v>
      </c>
      <c r="AC9" s="122">
        <f>'Net Operating Revenue'!AC$26</f>
        <v>533.91899999999998</v>
      </c>
      <c r="AD9" s="122">
        <f>'Net Operating Revenue'!AD$26</f>
        <v>513.83199999999999</v>
      </c>
      <c r="AE9" s="122">
        <f>'Net Operating Revenue'!AE$26</f>
        <v>667.94499999999994</v>
      </c>
      <c r="AF9" s="122">
        <f>'Net Operating Revenue'!AF$26</f>
        <v>720.97899999999981</v>
      </c>
      <c r="AG9" s="122">
        <f>'Net Operating Revenue'!AG$26</f>
        <v>583.33100000000002</v>
      </c>
      <c r="AH9" s="122">
        <f>'Net Operating Revenue'!AH$26</f>
        <v>609.41099999999994</v>
      </c>
      <c r="AI9" s="122">
        <f>'Net Operating Revenue'!AI$26</f>
        <v>865.84699999999998</v>
      </c>
      <c r="AJ9" s="122">
        <f>'Net Operating Revenue'!AJ$26</f>
        <v>978.73099999999977</v>
      </c>
      <c r="AK9" s="122">
        <f>'Net Operating Revenue'!AK$26</f>
        <v>687.86099999999988</v>
      </c>
      <c r="AL9" s="122">
        <f>'Net Operating Revenue'!AL$26</f>
        <v>761.13</v>
      </c>
      <c r="AM9" s="122">
        <f>'Net Operating Revenue'!AM$26</f>
        <v>1060.0840000000001</v>
      </c>
      <c r="AN9" s="122">
        <f>'Net Operating Revenue'!AN$26</f>
        <v>1615.9050000000002</v>
      </c>
      <c r="AO9" s="122">
        <f>'Net Operating Revenue'!AO$26</f>
        <v>1156.27</v>
      </c>
      <c r="AP9" s="122">
        <f>'Net Operating Revenue'!AP$26</f>
        <v>1461.704</v>
      </c>
      <c r="AR9" s="122">
        <f t="shared" ref="AR9:BA22" si="8">SUMIF($7:$7,AR$8,9:9)</f>
        <v>194.98199999999997</v>
      </c>
      <c r="AS9" s="122">
        <f t="shared" si="8"/>
        <v>546.11400000000003</v>
      </c>
      <c r="AT9" s="122">
        <f t="shared" si="8"/>
        <v>742.02300000000002</v>
      </c>
      <c r="AU9" s="122">
        <f t="shared" si="8"/>
        <v>1014.4269999999999</v>
      </c>
      <c r="AV9" s="122">
        <f t="shared" si="8"/>
        <v>1102.1410000000001</v>
      </c>
      <c r="AW9" s="122">
        <f t="shared" si="8"/>
        <v>1769.6759999999997</v>
      </c>
      <c r="AX9" s="122">
        <f t="shared" si="8"/>
        <v>2436.6749999999997</v>
      </c>
      <c r="AY9" s="122">
        <f t="shared" si="8"/>
        <v>3037.3199999999997</v>
      </c>
      <c r="AZ9" s="122">
        <f t="shared" si="8"/>
        <v>4124.9799999999996</v>
      </c>
      <c r="BA9" s="122">
        <f t="shared" si="8"/>
        <v>2617.9740000000002</v>
      </c>
    </row>
    <row r="10" spans="2:53" ht="14.65" customHeight="1">
      <c r="B10" s="47" t="s">
        <v>254</v>
      </c>
      <c r="C10" s="48"/>
      <c r="D10" s="48"/>
      <c r="E10" s="122">
        <f>'Operating Costs'!E$17</f>
        <v>-15.505000000000001</v>
      </c>
      <c r="F10" s="122">
        <f>'Operating Costs'!F$17</f>
        <v>-17.629000000000001</v>
      </c>
      <c r="G10" s="122">
        <f>'Operating Costs'!G$17</f>
        <v>-37.264000000000003</v>
      </c>
      <c r="H10" s="122">
        <f>'Operating Costs'!H$17</f>
        <v>-46.958000000000006</v>
      </c>
      <c r="I10" s="122">
        <f>'Operating Costs'!I$17</f>
        <v>-35.369000000000007</v>
      </c>
      <c r="J10" s="122">
        <f>'Operating Costs'!J$17</f>
        <v>-72.793999999999997</v>
      </c>
      <c r="K10" s="122">
        <f>'Operating Costs'!K$17</f>
        <v>-111.79500000000002</v>
      </c>
      <c r="L10" s="122">
        <f>'Operating Costs'!L$17</f>
        <v>-125.36999999999999</v>
      </c>
      <c r="M10" s="122">
        <f>'Operating Costs'!M$17</f>
        <v>-131.41699999999997</v>
      </c>
      <c r="N10" s="122">
        <f>'Operating Costs'!N$17</f>
        <v>-135.785</v>
      </c>
      <c r="O10" s="122">
        <f>'Operating Costs'!O$17</f>
        <v>-74.271999999999991</v>
      </c>
      <c r="P10" s="122">
        <f>'Operating Costs'!P$17</f>
        <v>-100.26300000000001</v>
      </c>
      <c r="Q10" s="122">
        <f>'Operating Costs'!Q$17</f>
        <v>-154.91399999999999</v>
      </c>
      <c r="R10" s="122">
        <f>'Operating Costs'!R$17</f>
        <v>-151.35700000000003</v>
      </c>
      <c r="S10" s="122">
        <f>'Operating Costs'!S$17</f>
        <v>-138.59300000000002</v>
      </c>
      <c r="T10" s="122">
        <f>'Operating Costs'!T$17</f>
        <v>-172.14600000000007</v>
      </c>
      <c r="U10" s="122">
        <f>'Operating Costs'!U$17</f>
        <v>-176.803</v>
      </c>
      <c r="V10" s="122">
        <f>'Operating Costs'!V$17</f>
        <v>-153.15299999999999</v>
      </c>
      <c r="W10" s="122">
        <f>'Operating Costs'!W$17</f>
        <v>-165.30799999999999</v>
      </c>
      <c r="X10" s="122">
        <f>'Operating Costs'!X$17</f>
        <v>-199.92</v>
      </c>
      <c r="Y10" s="122">
        <f>'Operating Costs'!Y$17</f>
        <v>-253.84100000000001</v>
      </c>
      <c r="Z10" s="122">
        <f>'Operating Costs'!Z$17</f>
        <v>-313.41200000000003</v>
      </c>
      <c r="AA10" s="122">
        <f>'Operating Costs'!AA$17</f>
        <v>-323.745</v>
      </c>
      <c r="AB10" s="122">
        <f>'Operating Costs'!AB$17</f>
        <v>-274.738</v>
      </c>
      <c r="AC10" s="122">
        <f>'Operating Costs'!AC$17</f>
        <v>-428.20499999999998</v>
      </c>
      <c r="AD10" s="122">
        <f>'Operating Costs'!AD$17</f>
        <v>-400.93700000000001</v>
      </c>
      <c r="AE10" s="122">
        <f>'Operating Costs'!AE$17</f>
        <v>-474.04200000000003</v>
      </c>
      <c r="AF10" s="122">
        <f>'Operating Costs'!AF$17</f>
        <v>-465.21900000000005</v>
      </c>
      <c r="AG10" s="122">
        <f>'Operating Costs'!AG$17</f>
        <v>-451.29</v>
      </c>
      <c r="AH10" s="122">
        <f>'Operating Costs'!AH$17</f>
        <v>-463.27399999999994</v>
      </c>
      <c r="AI10" s="122">
        <f>'Operating Costs'!AI$17</f>
        <v>-504.86899999999997</v>
      </c>
      <c r="AJ10" s="122">
        <f>'Operating Costs'!AJ$17</f>
        <v>-595.37899999999991</v>
      </c>
      <c r="AK10" s="122">
        <f>'Operating Costs'!AK$17</f>
        <v>-496.46500000000003</v>
      </c>
      <c r="AL10" s="122">
        <f>'Operating Costs'!AL$17</f>
        <v>-548.19799999999998</v>
      </c>
      <c r="AM10" s="122">
        <f>'Operating Costs'!AM$17</f>
        <v>-695.25300000000004</v>
      </c>
      <c r="AN10" s="122">
        <f>'Operating Costs'!AN$17</f>
        <v>-999.50857081000015</v>
      </c>
      <c r="AO10" s="122">
        <f>'Operating Costs'!AO$17</f>
        <v>-949.6869999999999</v>
      </c>
      <c r="AP10" s="122">
        <f>'Operating Costs'!AP$17</f>
        <v>-1141.1343010699998</v>
      </c>
      <c r="AR10" s="122">
        <f t="shared" si="8"/>
        <v>-117.35599999999999</v>
      </c>
      <c r="AS10" s="122">
        <f t="shared" si="8"/>
        <v>-345.32800000000003</v>
      </c>
      <c r="AT10" s="122">
        <f t="shared" si="8"/>
        <v>-441.73699999999997</v>
      </c>
      <c r="AU10" s="122">
        <f t="shared" si="8"/>
        <v>-617.0100000000001</v>
      </c>
      <c r="AV10" s="122">
        <f t="shared" si="8"/>
        <v>-695.18399999999997</v>
      </c>
      <c r="AW10" s="122">
        <f t="shared" si="8"/>
        <v>-1165.7360000000001</v>
      </c>
      <c r="AX10" s="122">
        <f t="shared" si="8"/>
        <v>-1768.4030000000002</v>
      </c>
      <c r="AY10" s="122">
        <f t="shared" si="8"/>
        <v>-2014.8119999999999</v>
      </c>
      <c r="AZ10" s="122">
        <f t="shared" si="8"/>
        <v>-2739.4245708100002</v>
      </c>
      <c r="BA10" s="122">
        <f t="shared" si="8"/>
        <v>-2090.8213010699997</v>
      </c>
    </row>
    <row r="11" spans="2:53" ht="14.65" customHeight="1">
      <c r="B11" s="49" t="s">
        <v>255</v>
      </c>
      <c r="C11" s="37"/>
      <c r="D11" s="37"/>
      <c r="E11" s="38">
        <f>SUM(E9:E10)</f>
        <v>16.320999999999998</v>
      </c>
      <c r="F11" s="38">
        <f>SUM(F9:F10)</f>
        <v>23.747000000000003</v>
      </c>
      <c r="G11" s="38">
        <f t="shared" ref="G11:AJ11" si="9">SUM(G9:G10)</f>
        <v>13.906999999999989</v>
      </c>
      <c r="H11" s="38">
        <f t="shared" si="9"/>
        <v>23.650999999999989</v>
      </c>
      <c r="I11" s="38">
        <f t="shared" si="9"/>
        <v>26.518000000000001</v>
      </c>
      <c r="J11" s="38">
        <f t="shared" si="9"/>
        <v>1.3150000000000119</v>
      </c>
      <c r="K11" s="38">
        <f t="shared" si="9"/>
        <v>41.555999999999983</v>
      </c>
      <c r="L11" s="38">
        <f t="shared" si="9"/>
        <v>131.39700000000005</v>
      </c>
      <c r="M11" s="38">
        <f t="shared" si="9"/>
        <v>48.235000000000042</v>
      </c>
      <c r="N11" s="38">
        <f t="shared" si="9"/>
        <v>52.241000000000014</v>
      </c>
      <c r="O11" s="38">
        <f t="shared" si="9"/>
        <v>93.563000000000017</v>
      </c>
      <c r="P11" s="38">
        <f t="shared" si="9"/>
        <v>106.24699999999999</v>
      </c>
      <c r="Q11" s="38">
        <f t="shared" si="9"/>
        <v>43.139999999999986</v>
      </c>
      <c r="R11" s="38">
        <f t="shared" si="9"/>
        <v>49.356999999999971</v>
      </c>
      <c r="S11" s="38">
        <f t="shared" si="9"/>
        <v>146.29699999999997</v>
      </c>
      <c r="T11" s="38">
        <f t="shared" si="9"/>
        <v>158.62299999999993</v>
      </c>
      <c r="U11" s="38">
        <f t="shared" si="9"/>
        <v>16.069999999999993</v>
      </c>
      <c r="V11" s="38">
        <f t="shared" si="9"/>
        <v>48.388000000000034</v>
      </c>
      <c r="W11" s="38">
        <f t="shared" si="9"/>
        <v>149.13900000000007</v>
      </c>
      <c r="X11" s="38">
        <f t="shared" si="9"/>
        <v>193.35999999999999</v>
      </c>
      <c r="Y11" s="38">
        <f t="shared" si="9"/>
        <v>116.34999999999997</v>
      </c>
      <c r="Z11" s="38">
        <f t="shared" si="9"/>
        <v>83.072999999999979</v>
      </c>
      <c r="AA11" s="38">
        <f t="shared" si="9"/>
        <v>131.10699999999997</v>
      </c>
      <c r="AB11" s="38">
        <f t="shared" si="9"/>
        <v>273.40999999999991</v>
      </c>
      <c r="AC11" s="38">
        <f t="shared" si="9"/>
        <v>105.714</v>
      </c>
      <c r="AD11" s="38">
        <f t="shared" si="9"/>
        <v>112.89499999999998</v>
      </c>
      <c r="AE11" s="38">
        <f t="shared" si="9"/>
        <v>193.90299999999991</v>
      </c>
      <c r="AF11" s="38">
        <f t="shared" si="9"/>
        <v>255.75999999999976</v>
      </c>
      <c r="AG11" s="38">
        <f t="shared" si="9"/>
        <v>132.041</v>
      </c>
      <c r="AH11" s="38">
        <f t="shared" si="9"/>
        <v>146.137</v>
      </c>
      <c r="AI11" s="38">
        <f t="shared" si="9"/>
        <v>360.97800000000001</v>
      </c>
      <c r="AJ11" s="38">
        <f t="shared" si="9"/>
        <v>383.35199999999986</v>
      </c>
      <c r="AK11" s="225">
        <f t="shared" ref="AK11:AP11" si="10">SUM(AK9:AK10)</f>
        <v>191.39599999999984</v>
      </c>
      <c r="AL11" s="225">
        <f t="shared" si="10"/>
        <v>212.93200000000002</v>
      </c>
      <c r="AM11" s="225">
        <f t="shared" si="10"/>
        <v>364.83100000000002</v>
      </c>
      <c r="AN11" s="225">
        <f t="shared" si="10"/>
        <v>616.39642919000005</v>
      </c>
      <c r="AO11" s="225">
        <f t="shared" si="10"/>
        <v>206.58300000000008</v>
      </c>
      <c r="AP11" s="225">
        <f t="shared" si="10"/>
        <v>320.56969893000019</v>
      </c>
      <c r="AR11" s="38">
        <f t="shared" si="8"/>
        <v>77.625999999999976</v>
      </c>
      <c r="AS11" s="38">
        <f t="shared" si="8"/>
        <v>200.78600000000006</v>
      </c>
      <c r="AT11" s="38">
        <f t="shared" si="8"/>
        <v>300.28600000000006</v>
      </c>
      <c r="AU11" s="38">
        <f t="shared" si="8"/>
        <v>397.41699999999986</v>
      </c>
      <c r="AV11" s="38">
        <f t="shared" si="8"/>
        <v>406.95700000000011</v>
      </c>
      <c r="AW11" s="38">
        <f t="shared" si="8"/>
        <v>603.93999999999983</v>
      </c>
      <c r="AX11" s="38">
        <f t="shared" si="8"/>
        <v>668.27199999999971</v>
      </c>
      <c r="AY11" s="38">
        <f t="shared" si="8"/>
        <v>1022.5079999999998</v>
      </c>
      <c r="AZ11" s="38">
        <f t="shared" si="8"/>
        <v>1385.5554291899998</v>
      </c>
      <c r="BA11" s="38">
        <f t="shared" si="8"/>
        <v>527.15269893000027</v>
      </c>
    </row>
    <row r="12" spans="2:53" ht="14.65" customHeight="1">
      <c r="B12" s="47" t="s">
        <v>256</v>
      </c>
      <c r="C12" s="48"/>
      <c r="D12" s="48"/>
      <c r="E12" s="122">
        <f>SUM(E13:E15)</f>
        <v>-0.76399999999999979</v>
      </c>
      <c r="F12" s="122">
        <f>SUM(F13:F15)</f>
        <v>-6</v>
      </c>
      <c r="G12" s="122">
        <f t="shared" ref="G12:AJ12" si="11">SUM(G13:G15)</f>
        <v>3.1500000000000004</v>
      </c>
      <c r="H12" s="122">
        <f t="shared" si="11"/>
        <v>-3.1990000000000007</v>
      </c>
      <c r="I12" s="122">
        <f t="shared" si="11"/>
        <v>-0.32199999999999962</v>
      </c>
      <c r="J12" s="122">
        <f>SUM(J13:J15)</f>
        <v>-4.7649999999999997</v>
      </c>
      <c r="K12" s="122">
        <f t="shared" si="11"/>
        <v>-7.5409999999999995</v>
      </c>
      <c r="L12" s="122">
        <f t="shared" si="11"/>
        <v>44.544000000000004</v>
      </c>
      <c r="M12" s="122">
        <f t="shared" si="11"/>
        <v>-9.2949999999999982</v>
      </c>
      <c r="N12" s="122">
        <f t="shared" si="11"/>
        <v>-12.150000000000002</v>
      </c>
      <c r="O12" s="122">
        <f t="shared" si="11"/>
        <v>-8.3759999999999994</v>
      </c>
      <c r="P12" s="122">
        <f t="shared" si="11"/>
        <v>17.239000000000001</v>
      </c>
      <c r="Q12" s="122">
        <f t="shared" si="11"/>
        <v>-3.0999999999999996</v>
      </c>
      <c r="R12" s="122">
        <f t="shared" si="11"/>
        <v>-5.1449999999999996</v>
      </c>
      <c r="S12" s="122">
        <f t="shared" si="11"/>
        <v>9.9000000000000199E-2</v>
      </c>
      <c r="T12" s="122">
        <f t="shared" si="11"/>
        <v>-3.1530000000000014</v>
      </c>
      <c r="U12" s="122">
        <f t="shared" si="11"/>
        <v>48.167999999999999</v>
      </c>
      <c r="V12" s="122">
        <f t="shared" si="11"/>
        <v>-4.1469999999999985</v>
      </c>
      <c r="W12" s="122">
        <f t="shared" si="11"/>
        <v>-8.836999999999998</v>
      </c>
      <c r="X12" s="122">
        <f t="shared" si="11"/>
        <v>96.596000000000004</v>
      </c>
      <c r="Y12" s="122">
        <f t="shared" si="11"/>
        <v>-22.689999999999998</v>
      </c>
      <c r="Z12" s="122">
        <f t="shared" si="11"/>
        <v>-43.207999999999998</v>
      </c>
      <c r="AA12" s="122">
        <f t="shared" si="11"/>
        <v>19.015000000000004</v>
      </c>
      <c r="AB12" s="122">
        <f t="shared" si="11"/>
        <v>639.351</v>
      </c>
      <c r="AC12" s="122">
        <f t="shared" si="11"/>
        <v>-28.495999999999995</v>
      </c>
      <c r="AD12" s="122">
        <f t="shared" si="11"/>
        <v>-34.748999999999995</v>
      </c>
      <c r="AE12" s="122">
        <f t="shared" si="11"/>
        <v>-21.987999999999992</v>
      </c>
      <c r="AF12" s="122">
        <f t="shared" si="11"/>
        <v>8.4310000000000045</v>
      </c>
      <c r="AG12" s="122">
        <f t="shared" si="11"/>
        <v>-11.628999999999998</v>
      </c>
      <c r="AH12" s="122">
        <f t="shared" si="11"/>
        <v>-27.876000000000001</v>
      </c>
      <c r="AI12" s="122">
        <f t="shared" si="11"/>
        <v>-33.338000000000008</v>
      </c>
      <c r="AJ12" s="122">
        <f t="shared" si="11"/>
        <v>2.421999999999997</v>
      </c>
      <c r="AK12" s="122">
        <f t="shared" ref="AK12:AP12" si="12">SUM(AK13:AK15)</f>
        <v>334.70900000000006</v>
      </c>
      <c r="AL12" s="122">
        <f t="shared" si="12"/>
        <v>-53.280999999999999</v>
      </c>
      <c r="AM12" s="122">
        <f t="shared" si="12"/>
        <v>-53.422000000000025</v>
      </c>
      <c r="AN12" s="122">
        <f t="shared" si="12"/>
        <v>-64.125000000000014</v>
      </c>
      <c r="AO12" s="122">
        <f t="shared" si="12"/>
        <v>-46.551000000000009</v>
      </c>
      <c r="AP12" s="122">
        <f t="shared" si="12"/>
        <v>-59.569698930000008</v>
      </c>
      <c r="AR12" s="122">
        <f t="shared" si="8"/>
        <v>-6.8129999999999997</v>
      </c>
      <c r="AS12" s="122">
        <f t="shared" si="8"/>
        <v>31.916000000000004</v>
      </c>
      <c r="AT12" s="122">
        <f t="shared" si="8"/>
        <v>-12.581999999999997</v>
      </c>
      <c r="AU12" s="122">
        <f t="shared" si="8"/>
        <v>-11.298999999999999</v>
      </c>
      <c r="AV12" s="122">
        <f t="shared" si="8"/>
        <v>131.78</v>
      </c>
      <c r="AW12" s="122">
        <f t="shared" si="8"/>
        <v>592.46799999999996</v>
      </c>
      <c r="AX12" s="122">
        <f t="shared" si="8"/>
        <v>-76.801999999999964</v>
      </c>
      <c r="AY12" s="122">
        <f t="shared" si="8"/>
        <v>-70.421000000000006</v>
      </c>
      <c r="AZ12" s="122">
        <f t="shared" si="8"/>
        <v>163.88100000000003</v>
      </c>
      <c r="BA12" s="122">
        <f t="shared" si="8"/>
        <v>-106.12069893000002</v>
      </c>
    </row>
    <row r="13" spans="2:53" ht="14.65" customHeight="1">
      <c r="B13" s="30" t="s">
        <v>257</v>
      </c>
      <c r="E13" s="29">
        <f>'G&amp;A Expenses'!E$14</f>
        <v>-2.3199999999999998</v>
      </c>
      <c r="F13" s="29">
        <f>'G&amp;A Expenses'!F$14</f>
        <v>-2.7370000000000001</v>
      </c>
      <c r="G13" s="29">
        <f>'G&amp;A Expenses'!G$14</f>
        <v>-2.7589999999999999</v>
      </c>
      <c r="H13" s="29">
        <f>'G&amp;A Expenses'!H$14</f>
        <v>-4.6050000000000004</v>
      </c>
      <c r="I13" s="29">
        <f>'G&amp;A Expenses'!I$14</f>
        <v>-2.4379999999999997</v>
      </c>
      <c r="J13" s="29">
        <f>'G&amp;A Expenses'!J$14</f>
        <v>-5.8849999999999998</v>
      </c>
      <c r="K13" s="29">
        <f>'G&amp;A Expenses'!K$14</f>
        <v>-7.8579999999999997</v>
      </c>
      <c r="L13" s="29">
        <f>'G&amp;A Expenses'!L$14</f>
        <v>-17.626999999999999</v>
      </c>
      <c r="M13" s="29">
        <f>'G&amp;A Expenses'!M$14</f>
        <v>-10.532999999999999</v>
      </c>
      <c r="N13" s="29">
        <f>'G&amp;A Expenses'!N$14</f>
        <v>-12.126000000000001</v>
      </c>
      <c r="O13" s="29">
        <f>'G&amp;A Expenses'!O$14</f>
        <v>-9.1760000000000002</v>
      </c>
      <c r="P13" s="29">
        <f>'G&amp;A Expenses'!P$14</f>
        <v>-8.5779999999999994</v>
      </c>
      <c r="Q13" s="29">
        <f>'G&amp;A Expenses'!Q$14</f>
        <v>-8.5869999999999997</v>
      </c>
      <c r="R13" s="29">
        <f>'G&amp;A Expenses'!R$14</f>
        <v>-8.6939999999999991</v>
      </c>
      <c r="S13" s="29">
        <f>'G&amp;A Expenses'!S$14</f>
        <v>-9.7910000000000004</v>
      </c>
      <c r="T13" s="29">
        <f>'G&amp;A Expenses'!T$14</f>
        <v>-13.520000000000001</v>
      </c>
      <c r="U13" s="29">
        <f>'G&amp;A Expenses'!U$14</f>
        <v>-10.049000000000001</v>
      </c>
      <c r="V13" s="29">
        <f>'G&amp;A Expenses'!V$14</f>
        <v>-14.183</v>
      </c>
      <c r="W13" s="29">
        <f>'G&amp;A Expenses'!W$14</f>
        <v>-13.815999999999999</v>
      </c>
      <c r="X13" s="29">
        <f>'G&amp;A Expenses'!X$14</f>
        <v>-22.67</v>
      </c>
      <c r="Y13" s="29">
        <f>'G&amp;A Expenses'!Y$14</f>
        <v>-22.316999999999997</v>
      </c>
      <c r="Z13" s="29">
        <f>'G&amp;A Expenses'!Z$14</f>
        <v>-18.928000000000001</v>
      </c>
      <c r="AA13" s="29">
        <f>'G&amp;A Expenses'!AA$14</f>
        <v>-20.295999999999999</v>
      </c>
      <c r="AB13" s="29">
        <f>'G&amp;A Expenses'!AB$14</f>
        <v>-47.889000000000003</v>
      </c>
      <c r="AC13" s="29">
        <f>'G&amp;A Expenses'!AC$14</f>
        <v>-38.832999999999998</v>
      </c>
      <c r="AD13" s="29">
        <f>'G&amp;A Expenses'!AD$14</f>
        <v>-39.689</v>
      </c>
      <c r="AE13" s="29">
        <f>'G&amp;A Expenses'!AE$14</f>
        <v>-42.015999999999998</v>
      </c>
      <c r="AF13" s="29">
        <f>'G&amp;A Expenses'!AF$14</f>
        <v>-22.518999999999991</v>
      </c>
      <c r="AG13" s="29">
        <f>'G&amp;A Expenses'!AG$14</f>
        <v>-30.290999999999997</v>
      </c>
      <c r="AH13" s="29">
        <f>'G&amp;A Expenses'!AH$14</f>
        <v>-37.594999999999999</v>
      </c>
      <c r="AI13" s="29">
        <f>'G&amp;A Expenses'!AI$14</f>
        <v>-52.710000000000008</v>
      </c>
      <c r="AJ13" s="29">
        <f>'G&amp;A Expenses'!AJ$14</f>
        <v>-57.041999999999994</v>
      </c>
      <c r="AK13" s="29">
        <f>'G&amp;A Expenses'!AK$14</f>
        <v>-36.358999999999995</v>
      </c>
      <c r="AL13" s="29">
        <f>'G&amp;A Expenses'!AL$14</f>
        <v>-53.551000000000002</v>
      </c>
      <c r="AM13" s="29">
        <f>'G&amp;A Expenses'!AM$14</f>
        <v>-54.501999999999988</v>
      </c>
      <c r="AN13" s="29">
        <f>'G&amp;A Expenses'!AN$14</f>
        <v>-59.633000000000017</v>
      </c>
      <c r="AO13" s="29">
        <f>'G&amp;A Expenses'!AO$14</f>
        <v>-48.208000000000006</v>
      </c>
      <c r="AP13" s="29">
        <f>'G&amp;A Expenses'!AP$14</f>
        <v>-54.437000000000005</v>
      </c>
      <c r="AR13" s="29">
        <f t="shared" si="8"/>
        <v>-12.421000000000001</v>
      </c>
      <c r="AS13" s="29">
        <f t="shared" si="8"/>
        <v>-33.808</v>
      </c>
      <c r="AT13" s="29">
        <f t="shared" si="8"/>
        <v>-40.412999999999997</v>
      </c>
      <c r="AU13" s="29">
        <f t="shared" si="8"/>
        <v>-40.591999999999999</v>
      </c>
      <c r="AV13" s="29">
        <f t="shared" si="8"/>
        <v>-60.718000000000004</v>
      </c>
      <c r="AW13" s="29">
        <f t="shared" si="8"/>
        <v>-109.43</v>
      </c>
      <c r="AX13" s="29">
        <f t="shared" si="8"/>
        <v>-143.05699999999996</v>
      </c>
      <c r="AY13" s="29">
        <f t="shared" si="8"/>
        <v>-177.63800000000001</v>
      </c>
      <c r="AZ13" s="29">
        <f t="shared" si="8"/>
        <v>-204.04499999999999</v>
      </c>
      <c r="BA13" s="29">
        <f t="shared" si="8"/>
        <v>-102.64500000000001</v>
      </c>
    </row>
    <row r="14" spans="2:53" ht="14.65" customHeight="1">
      <c r="B14" s="30" t="s">
        <v>233</v>
      </c>
      <c r="E14" s="29">
        <v>5.7000000000000002E-2</v>
      </c>
      <c r="F14" s="29">
        <v>0.02</v>
      </c>
      <c r="G14" s="29">
        <v>-1.4999999999999999E-2</v>
      </c>
      <c r="H14" s="29">
        <v>-0.08</v>
      </c>
      <c r="I14" s="29">
        <v>-0.121</v>
      </c>
      <c r="J14" s="29">
        <v>0.35899999999999999</v>
      </c>
      <c r="K14" s="29">
        <v>-0.217</v>
      </c>
      <c r="L14" s="29">
        <v>62.171999999999997</v>
      </c>
      <c r="M14" s="29">
        <v>-3.3000000000000002E-2</v>
      </c>
      <c r="N14" s="29">
        <v>-1.22</v>
      </c>
      <c r="O14" s="29">
        <v>0.97699999999999998</v>
      </c>
      <c r="P14" s="29">
        <v>18.997</v>
      </c>
      <c r="Q14" s="29">
        <v>-0.19600000000000001</v>
      </c>
      <c r="R14" s="29">
        <v>0.25800000000000001</v>
      </c>
      <c r="S14" s="29">
        <v>0.153</v>
      </c>
      <c r="T14" s="29">
        <v>2.7210000000000001</v>
      </c>
      <c r="U14" s="29">
        <v>59.079000000000001</v>
      </c>
      <c r="V14" s="29">
        <v>-1.0109999999999999</v>
      </c>
      <c r="W14" s="29">
        <v>-0.57799999999999996</v>
      </c>
      <c r="X14" s="29">
        <v>125.515</v>
      </c>
      <c r="Y14" s="29">
        <v>2.835</v>
      </c>
      <c r="Z14" s="29">
        <v>0.373</v>
      </c>
      <c r="AA14" s="29">
        <v>2.8210000000000002</v>
      </c>
      <c r="AB14" s="29">
        <v>694.649</v>
      </c>
      <c r="AC14" s="29">
        <v>2.911</v>
      </c>
      <c r="AD14" s="29">
        <v>0.67600000000000016</v>
      </c>
      <c r="AE14" s="29">
        <v>-3.8480000000000003</v>
      </c>
      <c r="AF14" s="29">
        <v>21.661999999999999</v>
      </c>
      <c r="AG14" s="29">
        <v>1.9E-2</v>
      </c>
      <c r="AH14" s="29">
        <v>2.3609999999999998</v>
      </c>
      <c r="AI14" s="29">
        <v>-11.143000000000001</v>
      </c>
      <c r="AJ14" s="29">
        <v>33.040999999999997</v>
      </c>
      <c r="AK14" s="29">
        <v>368.15300000000002</v>
      </c>
      <c r="AL14" s="29">
        <v>-3.1739999999999999</v>
      </c>
      <c r="AM14" s="29">
        <v>-2.9360000000000355</v>
      </c>
      <c r="AN14" s="29">
        <v>-8.2810000000000059</v>
      </c>
      <c r="AO14" s="29">
        <v>-1.6359999999999999</v>
      </c>
      <c r="AP14" s="29">
        <v>-6.4466989300000002</v>
      </c>
      <c r="AR14" s="29">
        <f t="shared" si="8"/>
        <v>-1.8000000000000002E-2</v>
      </c>
      <c r="AS14" s="29">
        <f t="shared" si="8"/>
        <v>62.192999999999998</v>
      </c>
      <c r="AT14" s="29">
        <f t="shared" si="8"/>
        <v>18.721</v>
      </c>
      <c r="AU14" s="29">
        <f t="shared" si="8"/>
        <v>2.9359999999999999</v>
      </c>
      <c r="AV14" s="29">
        <f t="shared" si="8"/>
        <v>183.005</v>
      </c>
      <c r="AW14" s="29">
        <f t="shared" si="8"/>
        <v>700.678</v>
      </c>
      <c r="AX14" s="29">
        <f t="shared" si="8"/>
        <v>21.401</v>
      </c>
      <c r="AY14" s="29">
        <f t="shared" si="8"/>
        <v>24.277999999999995</v>
      </c>
      <c r="AZ14" s="29">
        <f t="shared" si="8"/>
        <v>353.762</v>
      </c>
      <c r="BA14" s="29">
        <f t="shared" si="8"/>
        <v>-8.0826989299999994</v>
      </c>
    </row>
    <row r="15" spans="2:53" ht="14.65" customHeight="1">
      <c r="B15" s="30" t="s">
        <v>234</v>
      </c>
      <c r="E15" s="29">
        <v>1.4990000000000001</v>
      </c>
      <c r="F15" s="29">
        <v>-3.2829999999999999</v>
      </c>
      <c r="G15" s="29">
        <v>5.9240000000000004</v>
      </c>
      <c r="H15" s="29">
        <v>1.486</v>
      </c>
      <c r="I15" s="29">
        <v>2.2370000000000001</v>
      </c>
      <c r="J15" s="29">
        <v>0.76100000000000001</v>
      </c>
      <c r="K15" s="29">
        <v>0.53400000000000003</v>
      </c>
      <c r="L15" s="29">
        <v>-1E-3</v>
      </c>
      <c r="M15" s="29">
        <v>1.2709999999999999</v>
      </c>
      <c r="N15" s="29">
        <v>1.196</v>
      </c>
      <c r="O15" s="29">
        <v>-0.17699999999999999</v>
      </c>
      <c r="P15" s="29">
        <v>6.82</v>
      </c>
      <c r="Q15" s="29">
        <v>5.6829999999999998</v>
      </c>
      <c r="R15" s="29">
        <v>3.2909999999999999</v>
      </c>
      <c r="S15" s="29">
        <v>9.7370000000000001</v>
      </c>
      <c r="T15" s="29">
        <v>7.6459999999999999</v>
      </c>
      <c r="U15" s="29">
        <v>-0.86199999999999999</v>
      </c>
      <c r="V15" s="29">
        <v>11.047000000000001</v>
      </c>
      <c r="W15" s="29">
        <v>5.5570000000000004</v>
      </c>
      <c r="X15" s="29">
        <v>-6.2489999999999997</v>
      </c>
      <c r="Y15" s="29">
        <v>-3.2080000000000002</v>
      </c>
      <c r="Z15" s="29">
        <v>-24.652999999999999</v>
      </c>
      <c r="AA15" s="29">
        <v>36.49</v>
      </c>
      <c r="AB15" s="29">
        <v>-7.4089999999999998</v>
      </c>
      <c r="AC15" s="29">
        <v>7.4260000000000002</v>
      </c>
      <c r="AD15" s="29">
        <v>4.2639999999999993</v>
      </c>
      <c r="AE15" s="29">
        <v>23.876000000000005</v>
      </c>
      <c r="AF15" s="29">
        <v>9.2879999999999967</v>
      </c>
      <c r="AG15" s="29">
        <v>18.643000000000001</v>
      </c>
      <c r="AH15" s="29">
        <v>7.3580000000000005</v>
      </c>
      <c r="AI15" s="29">
        <v>30.514999999999997</v>
      </c>
      <c r="AJ15" s="29">
        <v>26.422999999999995</v>
      </c>
      <c r="AK15" s="29">
        <v>2.915</v>
      </c>
      <c r="AL15" s="29">
        <v>3.444</v>
      </c>
      <c r="AM15" s="29">
        <v>4.016</v>
      </c>
      <c r="AN15" s="29">
        <v>3.7889999999999997</v>
      </c>
      <c r="AO15" s="29">
        <v>3.2930000000000001</v>
      </c>
      <c r="AP15" s="29">
        <v>1.3140000000000001</v>
      </c>
      <c r="AR15" s="29">
        <f t="shared" si="8"/>
        <v>5.6260000000000003</v>
      </c>
      <c r="AS15" s="29">
        <f t="shared" si="8"/>
        <v>3.5310000000000001</v>
      </c>
      <c r="AT15" s="29">
        <f t="shared" si="8"/>
        <v>9.11</v>
      </c>
      <c r="AU15" s="29">
        <f t="shared" si="8"/>
        <v>26.356999999999999</v>
      </c>
      <c r="AV15" s="29">
        <f t="shared" si="8"/>
        <v>9.4930000000000021</v>
      </c>
      <c r="AW15" s="29">
        <f t="shared" si="8"/>
        <v>1.2200000000000051</v>
      </c>
      <c r="AX15" s="29">
        <f t="shared" si="8"/>
        <v>44.853999999999999</v>
      </c>
      <c r="AY15" s="29">
        <f t="shared" si="8"/>
        <v>82.938999999999993</v>
      </c>
      <c r="AZ15" s="29">
        <f t="shared" si="8"/>
        <v>14.164</v>
      </c>
      <c r="BA15" s="29">
        <f t="shared" si="8"/>
        <v>4.6070000000000002</v>
      </c>
    </row>
    <row r="16" spans="2:53" ht="14.65" customHeight="1">
      <c r="B16" s="49" t="s">
        <v>237</v>
      </c>
      <c r="C16" s="37"/>
      <c r="D16" s="37"/>
      <c r="E16" s="38">
        <f>SUM(E11:E12)</f>
        <v>15.556999999999999</v>
      </c>
      <c r="F16" s="38">
        <f>SUM(F11:F12)</f>
        <v>17.747000000000003</v>
      </c>
      <c r="G16" s="38">
        <f t="shared" ref="G16:AI16" si="13">SUM(G11:G12)</f>
        <v>17.056999999999988</v>
      </c>
      <c r="H16" s="38">
        <f t="shared" si="13"/>
        <v>20.451999999999988</v>
      </c>
      <c r="I16" s="38">
        <f t="shared" si="13"/>
        <v>26.196000000000002</v>
      </c>
      <c r="J16" s="38">
        <f t="shared" si="13"/>
        <v>-3.4499999999999877</v>
      </c>
      <c r="K16" s="38">
        <f t="shared" si="13"/>
        <v>34.014999999999986</v>
      </c>
      <c r="L16" s="38">
        <f t="shared" si="13"/>
        <v>175.94100000000006</v>
      </c>
      <c r="M16" s="38">
        <f t="shared" si="13"/>
        <v>38.94000000000004</v>
      </c>
      <c r="N16" s="38">
        <f t="shared" si="13"/>
        <v>40.091000000000008</v>
      </c>
      <c r="O16" s="38">
        <f t="shared" si="13"/>
        <v>85.187000000000012</v>
      </c>
      <c r="P16" s="38">
        <f t="shared" si="13"/>
        <v>123.48599999999999</v>
      </c>
      <c r="Q16" s="38">
        <f t="shared" si="13"/>
        <v>40.039999999999985</v>
      </c>
      <c r="R16" s="38">
        <f t="shared" si="13"/>
        <v>44.211999999999975</v>
      </c>
      <c r="S16" s="38">
        <f t="shared" si="13"/>
        <v>146.39599999999996</v>
      </c>
      <c r="T16" s="38">
        <f t="shared" si="13"/>
        <v>155.46999999999994</v>
      </c>
      <c r="U16" s="38">
        <f t="shared" si="13"/>
        <v>64.238</v>
      </c>
      <c r="V16" s="38">
        <f t="shared" si="13"/>
        <v>44.241000000000035</v>
      </c>
      <c r="W16" s="38">
        <f t="shared" si="13"/>
        <v>140.30200000000008</v>
      </c>
      <c r="X16" s="38">
        <f t="shared" si="13"/>
        <v>289.95600000000002</v>
      </c>
      <c r="Y16" s="38">
        <f t="shared" si="13"/>
        <v>93.659999999999968</v>
      </c>
      <c r="Z16" s="38">
        <f t="shared" si="13"/>
        <v>39.864999999999981</v>
      </c>
      <c r="AA16" s="38">
        <f t="shared" si="13"/>
        <v>150.12199999999999</v>
      </c>
      <c r="AB16" s="38">
        <f t="shared" si="13"/>
        <v>912.76099999999997</v>
      </c>
      <c r="AC16" s="38">
        <f t="shared" si="13"/>
        <v>77.218000000000004</v>
      </c>
      <c r="AD16" s="38">
        <f t="shared" si="13"/>
        <v>78.145999999999987</v>
      </c>
      <c r="AE16" s="38">
        <f t="shared" si="13"/>
        <v>171.91499999999991</v>
      </c>
      <c r="AF16" s="38">
        <f t="shared" si="13"/>
        <v>264.19099999999975</v>
      </c>
      <c r="AG16" s="38">
        <f t="shared" si="13"/>
        <v>120.41200000000001</v>
      </c>
      <c r="AH16" s="38">
        <f t="shared" si="13"/>
        <v>118.261</v>
      </c>
      <c r="AI16" s="38">
        <f t="shared" si="13"/>
        <v>327.64</v>
      </c>
      <c r="AJ16" s="38">
        <f t="shared" ref="AJ16:AP16" si="14">SUM(AJ11:AJ12)</f>
        <v>385.77399999999989</v>
      </c>
      <c r="AK16" s="38">
        <f t="shared" si="14"/>
        <v>526.1049999999999</v>
      </c>
      <c r="AL16" s="38">
        <f t="shared" si="14"/>
        <v>159.65100000000001</v>
      </c>
      <c r="AM16" s="38">
        <f t="shared" si="14"/>
        <v>311.40899999999999</v>
      </c>
      <c r="AN16" s="38">
        <f t="shared" si="14"/>
        <v>552.27142919000005</v>
      </c>
      <c r="AO16" s="38">
        <f t="shared" si="14"/>
        <v>160.03200000000007</v>
      </c>
      <c r="AP16" s="38">
        <f t="shared" si="14"/>
        <v>261.00000000000017</v>
      </c>
      <c r="AR16" s="38">
        <f t="shared" si="8"/>
        <v>70.812999999999974</v>
      </c>
      <c r="AS16" s="38">
        <f t="shared" si="8"/>
        <v>232.70200000000006</v>
      </c>
      <c r="AT16" s="38">
        <f t="shared" si="8"/>
        <v>287.70400000000006</v>
      </c>
      <c r="AU16" s="38">
        <f t="shared" si="8"/>
        <v>386.11799999999982</v>
      </c>
      <c r="AV16" s="38">
        <f t="shared" si="8"/>
        <v>538.73700000000008</v>
      </c>
      <c r="AW16" s="38">
        <f t="shared" si="8"/>
        <v>1196.4079999999999</v>
      </c>
      <c r="AX16" s="38">
        <f t="shared" si="8"/>
        <v>591.46999999999957</v>
      </c>
      <c r="AY16" s="38">
        <f t="shared" si="8"/>
        <v>952.08699999999988</v>
      </c>
      <c r="AZ16" s="38">
        <f t="shared" si="8"/>
        <v>1549.4364291899999</v>
      </c>
      <c r="BA16" s="38">
        <f t="shared" si="8"/>
        <v>421.03200000000027</v>
      </c>
    </row>
    <row r="17" spans="2:53" ht="14.65" customHeight="1">
      <c r="B17" s="47" t="s">
        <v>11</v>
      </c>
      <c r="C17" s="48"/>
      <c r="D17" s="48"/>
      <c r="E17" s="122">
        <f>SUM(E18:E19)</f>
        <v>-8.9980000000000011</v>
      </c>
      <c r="F17" s="122">
        <f>SUM(F18:F19)</f>
        <v>-8.4420000000000002</v>
      </c>
      <c r="G17" s="122">
        <f t="shared" ref="G17:AI17" si="15">SUM(G18:G19)</f>
        <v>-9.4309999999999974</v>
      </c>
      <c r="H17" s="122">
        <f t="shared" si="15"/>
        <v>-8.8250000000000011</v>
      </c>
      <c r="I17" s="122">
        <f t="shared" si="15"/>
        <v>-8.0869999999999997</v>
      </c>
      <c r="J17" s="122">
        <f t="shared" si="15"/>
        <v>-23.478999999999999</v>
      </c>
      <c r="K17" s="122">
        <f t="shared" si="15"/>
        <v>-17.422000000000001</v>
      </c>
      <c r="L17" s="122">
        <f t="shared" si="15"/>
        <v>-51.834000000000003</v>
      </c>
      <c r="M17" s="122">
        <f t="shared" si="15"/>
        <v>-51.034999999999997</v>
      </c>
      <c r="N17" s="122">
        <f t="shared" si="15"/>
        <v>-52.778999999999996</v>
      </c>
      <c r="O17" s="122">
        <f t="shared" si="15"/>
        <v>-47.128</v>
      </c>
      <c r="P17" s="122">
        <f t="shared" si="15"/>
        <v>-46.45</v>
      </c>
      <c r="Q17" s="122">
        <f t="shared" si="15"/>
        <v>-58.915999999999997</v>
      </c>
      <c r="R17" s="122">
        <f t="shared" si="15"/>
        <v>-65.7</v>
      </c>
      <c r="S17" s="122">
        <f t="shared" si="15"/>
        <v>-100.92999999999999</v>
      </c>
      <c r="T17" s="122">
        <f t="shared" si="15"/>
        <v>-94.753</v>
      </c>
      <c r="U17" s="122">
        <f t="shared" si="15"/>
        <v>-104.465</v>
      </c>
      <c r="V17" s="122">
        <f t="shared" si="15"/>
        <v>-69.867000000000004</v>
      </c>
      <c r="W17" s="122">
        <f t="shared" si="15"/>
        <v>-95.619</v>
      </c>
      <c r="X17" s="122">
        <f t="shared" si="15"/>
        <v>-147.767</v>
      </c>
      <c r="Y17" s="122">
        <f t="shared" si="15"/>
        <v>-176.696</v>
      </c>
      <c r="Z17" s="122">
        <f t="shared" si="15"/>
        <v>-188.22499999999999</v>
      </c>
      <c r="AA17" s="122">
        <f t="shared" si="15"/>
        <v>-160.506</v>
      </c>
      <c r="AB17" s="122">
        <f t="shared" si="15"/>
        <v>-178.09099999999995</v>
      </c>
      <c r="AC17" s="122">
        <f t="shared" si="15"/>
        <v>-160.078</v>
      </c>
      <c r="AD17" s="122">
        <f t="shared" si="15"/>
        <v>-166.684</v>
      </c>
      <c r="AE17" s="122">
        <f t="shared" si="15"/>
        <v>-117.49999999999996</v>
      </c>
      <c r="AF17" s="122">
        <f t="shared" si="15"/>
        <v>-114.50200000000007</v>
      </c>
      <c r="AG17" s="122">
        <f t="shared" si="15"/>
        <v>-188.27999999999997</v>
      </c>
      <c r="AH17" s="122">
        <f t="shared" si="15"/>
        <v>-201.18199999999999</v>
      </c>
      <c r="AI17" s="122">
        <f t="shared" si="15"/>
        <v>-193.45199999999994</v>
      </c>
      <c r="AJ17" s="122">
        <f t="shared" ref="AJ17:AP17" si="16">SUM(AJ18:AJ19)</f>
        <v>-217.66099999999997</v>
      </c>
      <c r="AK17" s="122">
        <f t="shared" si="16"/>
        <v>-238.852</v>
      </c>
      <c r="AL17" s="122">
        <f t="shared" si="16"/>
        <v>-244.34799999999998</v>
      </c>
      <c r="AM17" s="122">
        <f t="shared" si="16"/>
        <v>-248.15600000000006</v>
      </c>
      <c r="AN17" s="122">
        <f t="shared" si="16"/>
        <v>-279.50400000000002</v>
      </c>
      <c r="AO17" s="122">
        <f t="shared" si="16"/>
        <v>-289.29299999999995</v>
      </c>
      <c r="AP17" s="122">
        <f t="shared" si="16"/>
        <v>-275.58299999999997</v>
      </c>
      <c r="AR17" s="122">
        <f t="shared" si="8"/>
        <v>-35.695999999999998</v>
      </c>
      <c r="AS17" s="122">
        <f t="shared" si="8"/>
        <v>-100.822</v>
      </c>
      <c r="AT17" s="122">
        <f t="shared" si="8"/>
        <v>-197.392</v>
      </c>
      <c r="AU17" s="122">
        <f t="shared" si="8"/>
        <v>-320.29899999999998</v>
      </c>
      <c r="AV17" s="122">
        <f t="shared" si="8"/>
        <v>-417.71800000000002</v>
      </c>
      <c r="AW17" s="122">
        <f t="shared" si="8"/>
        <v>-703.51800000000003</v>
      </c>
      <c r="AX17" s="122">
        <f t="shared" si="8"/>
        <v>-558.76400000000001</v>
      </c>
      <c r="AY17" s="122">
        <f t="shared" si="8"/>
        <v>-800.57499999999993</v>
      </c>
      <c r="AZ17" s="122">
        <f t="shared" si="8"/>
        <v>-1010.86</v>
      </c>
      <c r="BA17" s="122">
        <f t="shared" si="8"/>
        <v>-564.87599999999998</v>
      </c>
    </row>
    <row r="18" spans="2:53" ht="14.65" customHeight="1">
      <c r="B18" s="30" t="s">
        <v>258</v>
      </c>
      <c r="E18" s="29">
        <f>'Net Financial Result'!E$9</f>
        <v>1.548</v>
      </c>
      <c r="F18" s="29">
        <f>'Net Financial Result'!F$9</f>
        <v>2.1219999999999999</v>
      </c>
      <c r="G18" s="29">
        <f>'Net Financial Result'!G$9</f>
        <v>1.5950000000000002</v>
      </c>
      <c r="H18" s="29">
        <f>'Net Financial Result'!H$9</f>
        <v>2.0900000000000003</v>
      </c>
      <c r="I18" s="29">
        <f>'Net Financial Result'!I$9</f>
        <v>1.6520000000000001</v>
      </c>
      <c r="J18" s="29">
        <f>'Net Financial Result'!J$9</f>
        <v>2.1040000000000001</v>
      </c>
      <c r="K18" s="29">
        <f>'Net Financial Result'!K$9</f>
        <v>6.9160000000000004</v>
      </c>
      <c r="L18" s="29">
        <f>'Net Financial Result'!L$9</f>
        <v>7.7080000000000002</v>
      </c>
      <c r="M18" s="29">
        <f>'Net Financial Result'!M$9</f>
        <v>5.907</v>
      </c>
      <c r="N18" s="29">
        <f>'Net Financial Result'!N$9</f>
        <v>6.2009999999999996</v>
      </c>
      <c r="O18" s="29">
        <f>'Net Financial Result'!O$9</f>
        <v>6.7359999999999998</v>
      </c>
      <c r="P18" s="29">
        <f>'Net Financial Result'!P$9</f>
        <v>8.0299999999999994</v>
      </c>
      <c r="Q18" s="29">
        <f>'Net Financial Result'!Q$9</f>
        <v>4.0179999999999998</v>
      </c>
      <c r="R18" s="29">
        <f>'Net Financial Result'!R$9</f>
        <v>4.7489999999999997</v>
      </c>
      <c r="S18" s="29">
        <f>'Net Financial Result'!S$9</f>
        <v>5.1559999999999997</v>
      </c>
      <c r="T18" s="29">
        <f>'Net Financial Result'!T$9</f>
        <v>10.739000000000001</v>
      </c>
      <c r="U18" s="29">
        <f>'Net Financial Result'!U$9</f>
        <v>6.1909999999999998</v>
      </c>
      <c r="V18" s="29">
        <f>'Net Financial Result'!V$9</f>
        <v>4.9279999999999999</v>
      </c>
      <c r="W18" s="29">
        <f>'Net Financial Result'!W$9</f>
        <v>5.1739999999999995</v>
      </c>
      <c r="X18" s="29">
        <f>'Net Financial Result'!X$9</f>
        <v>7.4049999999999994</v>
      </c>
      <c r="Y18" s="29">
        <f>'Net Financial Result'!Y$9</f>
        <v>5.8170000000000002</v>
      </c>
      <c r="Z18" s="29">
        <f>'Net Financial Result'!Z$9</f>
        <v>9.73</v>
      </c>
      <c r="AA18" s="29">
        <f>'Net Financial Result'!AA$9</f>
        <v>11.100999999999999</v>
      </c>
      <c r="AB18" s="29">
        <f>'Net Financial Result'!AB$9</f>
        <v>16.160000000000004</v>
      </c>
      <c r="AC18" s="29">
        <f>'Net Financial Result'!AC$9</f>
        <v>26.771999999999998</v>
      </c>
      <c r="AD18" s="29">
        <f>'Net Financial Result'!AD$9</f>
        <v>25.042999999999999</v>
      </c>
      <c r="AE18" s="29">
        <f>'Net Financial Result'!AE$9</f>
        <v>36.843000000000004</v>
      </c>
      <c r="AF18" s="29">
        <f>'Net Financial Result'!AF$9</f>
        <v>46.044999999999995</v>
      </c>
      <c r="AG18" s="29">
        <f>'Net Financial Result'!AG$9</f>
        <v>40.883000000000003</v>
      </c>
      <c r="AH18" s="29">
        <f>'Net Financial Result'!AH$9</f>
        <v>29.641000000000002</v>
      </c>
      <c r="AI18" s="29">
        <f>'Net Financial Result'!AI$9</f>
        <v>24.960999999999984</v>
      </c>
      <c r="AJ18" s="29">
        <f>'Net Financial Result'!AJ$9</f>
        <v>24.402000000000008</v>
      </c>
      <c r="AK18" s="29">
        <f>'Net Financial Result'!AK$9</f>
        <v>26.898</v>
      </c>
      <c r="AL18" s="29">
        <f>'Net Financial Result'!AL$9</f>
        <v>35.024999999999999</v>
      </c>
      <c r="AM18" s="29">
        <f>'Net Financial Result'!AM$9</f>
        <v>43.716999999999999</v>
      </c>
      <c r="AN18" s="29">
        <f>'Net Financial Result'!AN$9</f>
        <v>43.552000000000007</v>
      </c>
      <c r="AO18" s="29">
        <f>'Net Financial Result'!AO$9</f>
        <v>51.140999999999998</v>
      </c>
      <c r="AP18" s="29">
        <f>'Net Financial Result'!AP$9</f>
        <v>49.362000000000009</v>
      </c>
      <c r="AR18" s="29">
        <f t="shared" si="8"/>
        <v>7.3550000000000004</v>
      </c>
      <c r="AS18" s="29">
        <f t="shared" si="8"/>
        <v>18.380000000000003</v>
      </c>
      <c r="AT18" s="29">
        <f t="shared" si="8"/>
        <v>26.874000000000002</v>
      </c>
      <c r="AU18" s="29">
        <f t="shared" si="8"/>
        <v>24.661999999999999</v>
      </c>
      <c r="AV18" s="29">
        <f t="shared" si="8"/>
        <v>23.698</v>
      </c>
      <c r="AW18" s="29">
        <f t="shared" si="8"/>
        <v>42.808000000000007</v>
      </c>
      <c r="AX18" s="29">
        <f t="shared" si="8"/>
        <v>134.703</v>
      </c>
      <c r="AY18" s="29">
        <f t="shared" si="8"/>
        <v>119.887</v>
      </c>
      <c r="AZ18" s="29">
        <f t="shared" si="8"/>
        <v>149.19200000000001</v>
      </c>
      <c r="BA18" s="29">
        <f t="shared" si="8"/>
        <v>100.50300000000001</v>
      </c>
    </row>
    <row r="19" spans="2:53" ht="14.65" customHeight="1">
      <c r="B19" s="30" t="s">
        <v>259</v>
      </c>
      <c r="E19" s="29">
        <f>'Net Financial Result'!E$13</f>
        <v>-10.546000000000001</v>
      </c>
      <c r="F19" s="29">
        <f>'Net Financial Result'!F$13</f>
        <v>-10.564</v>
      </c>
      <c r="G19" s="29">
        <f>'Net Financial Result'!G$13</f>
        <v>-11.025999999999998</v>
      </c>
      <c r="H19" s="29">
        <f>'Net Financial Result'!H$13</f>
        <v>-10.915000000000001</v>
      </c>
      <c r="I19" s="29">
        <f>'Net Financial Result'!I$13</f>
        <v>-9.7390000000000008</v>
      </c>
      <c r="J19" s="29">
        <f>'Net Financial Result'!J$13</f>
        <v>-25.582999999999998</v>
      </c>
      <c r="K19" s="29">
        <f>'Net Financial Result'!K$13</f>
        <v>-24.338000000000001</v>
      </c>
      <c r="L19" s="29">
        <f>'Net Financial Result'!L$13</f>
        <v>-59.542000000000002</v>
      </c>
      <c r="M19" s="29">
        <f>'Net Financial Result'!M$13</f>
        <v>-56.942</v>
      </c>
      <c r="N19" s="29">
        <f>'Net Financial Result'!N$13</f>
        <v>-58.98</v>
      </c>
      <c r="O19" s="29">
        <f>'Net Financial Result'!O$13</f>
        <v>-53.863999999999997</v>
      </c>
      <c r="P19" s="29">
        <f>'Net Financial Result'!P$13</f>
        <v>-54.480000000000004</v>
      </c>
      <c r="Q19" s="29">
        <f>'Net Financial Result'!Q$13</f>
        <v>-62.933999999999997</v>
      </c>
      <c r="R19" s="29">
        <f>'Net Financial Result'!R$13</f>
        <v>-70.448999999999998</v>
      </c>
      <c r="S19" s="29">
        <f>'Net Financial Result'!S$13</f>
        <v>-106.086</v>
      </c>
      <c r="T19" s="29">
        <f>'Net Financial Result'!T$13</f>
        <v>-105.492</v>
      </c>
      <c r="U19" s="29">
        <f>'Net Financial Result'!U$13</f>
        <v>-110.65600000000001</v>
      </c>
      <c r="V19" s="29">
        <f>'Net Financial Result'!V$13</f>
        <v>-74.795000000000002</v>
      </c>
      <c r="W19" s="29">
        <f>'Net Financial Result'!W$13</f>
        <v>-100.79299999999999</v>
      </c>
      <c r="X19" s="29">
        <f>'Net Financial Result'!X$13</f>
        <v>-155.172</v>
      </c>
      <c r="Y19" s="29">
        <f>'Net Financial Result'!Y$13</f>
        <v>-182.51300000000001</v>
      </c>
      <c r="Z19" s="29">
        <f>'Net Financial Result'!Z$13</f>
        <v>-197.95499999999998</v>
      </c>
      <c r="AA19" s="29">
        <f>'Net Financial Result'!AA$13</f>
        <v>-171.607</v>
      </c>
      <c r="AB19" s="29">
        <f>'Net Financial Result'!AB$13</f>
        <v>-194.25099999999995</v>
      </c>
      <c r="AC19" s="29">
        <f>'Net Financial Result'!AC$13</f>
        <v>-186.85</v>
      </c>
      <c r="AD19" s="29">
        <f>'Net Financial Result'!AD$13</f>
        <v>-191.727</v>
      </c>
      <c r="AE19" s="29">
        <f>'Net Financial Result'!AE$13</f>
        <v>-154.34299999999996</v>
      </c>
      <c r="AF19" s="29">
        <f>'Net Financial Result'!AF$13</f>
        <v>-160.54700000000005</v>
      </c>
      <c r="AG19" s="29">
        <f>'Net Financial Result'!AG$13</f>
        <v>-229.16299999999998</v>
      </c>
      <c r="AH19" s="29">
        <f>'Net Financial Result'!AH$13</f>
        <v>-230.82299999999998</v>
      </c>
      <c r="AI19" s="29">
        <f>'Net Financial Result'!AI$13</f>
        <v>-218.41299999999993</v>
      </c>
      <c r="AJ19" s="29">
        <f>'Net Financial Result'!AJ$13</f>
        <v>-242.06299999999999</v>
      </c>
      <c r="AK19" s="29">
        <f>'Net Financial Result'!AK$13</f>
        <v>-265.75</v>
      </c>
      <c r="AL19" s="29">
        <f>'Net Financial Result'!AL$13</f>
        <v>-279.37299999999999</v>
      </c>
      <c r="AM19" s="29">
        <f>'Net Financial Result'!AM$13</f>
        <v>-291.87300000000005</v>
      </c>
      <c r="AN19" s="29">
        <f>'Net Financial Result'!AN$13</f>
        <v>-323.05600000000004</v>
      </c>
      <c r="AO19" s="29">
        <f>'Net Financial Result'!AO$13</f>
        <v>-340.43399999999997</v>
      </c>
      <c r="AP19" s="29">
        <f>'Net Financial Result'!AP$13</f>
        <v>-324.94499999999999</v>
      </c>
      <c r="AR19" s="29">
        <f t="shared" si="8"/>
        <v>-43.050999999999995</v>
      </c>
      <c r="AS19" s="29">
        <f t="shared" si="8"/>
        <v>-119.202</v>
      </c>
      <c r="AT19" s="29">
        <f t="shared" si="8"/>
        <v>-224.26600000000002</v>
      </c>
      <c r="AU19" s="29">
        <f t="shared" si="8"/>
        <v>-344.96100000000001</v>
      </c>
      <c r="AV19" s="29">
        <f t="shared" si="8"/>
        <v>-441.41600000000005</v>
      </c>
      <c r="AW19" s="29">
        <f t="shared" si="8"/>
        <v>-746.32599999999991</v>
      </c>
      <c r="AX19" s="29">
        <f t="shared" si="8"/>
        <v>-693.46699999999998</v>
      </c>
      <c r="AY19" s="29">
        <f t="shared" si="8"/>
        <v>-920.46199999999988</v>
      </c>
      <c r="AZ19" s="29">
        <f t="shared" si="8"/>
        <v>-1160.0520000000001</v>
      </c>
      <c r="BA19" s="29">
        <f t="shared" si="8"/>
        <v>-665.37899999999991</v>
      </c>
    </row>
    <row r="20" spans="2:53" ht="14.65" customHeight="1">
      <c r="B20" s="49" t="s">
        <v>239</v>
      </c>
      <c r="C20" s="37"/>
      <c r="D20" s="37"/>
      <c r="E20" s="38">
        <f>SUM(E16:E17)</f>
        <v>6.5589999999999975</v>
      </c>
      <c r="F20" s="38">
        <f>SUM(F16:F17)</f>
        <v>9.3050000000000033</v>
      </c>
      <c r="G20" s="38">
        <f t="shared" ref="G20:AJ20" si="17">SUM(G16:G17)</f>
        <v>7.6259999999999906</v>
      </c>
      <c r="H20" s="38">
        <f t="shared" si="17"/>
        <v>11.626999999999986</v>
      </c>
      <c r="I20" s="38">
        <f t="shared" si="17"/>
        <v>18.109000000000002</v>
      </c>
      <c r="J20" s="38">
        <f t="shared" si="17"/>
        <v>-26.928999999999988</v>
      </c>
      <c r="K20" s="38">
        <f t="shared" si="17"/>
        <v>16.592999999999986</v>
      </c>
      <c r="L20" s="38">
        <f t="shared" si="17"/>
        <v>124.10700000000006</v>
      </c>
      <c r="M20" s="38">
        <f t="shared" si="17"/>
        <v>-12.094999999999956</v>
      </c>
      <c r="N20" s="38">
        <f t="shared" si="17"/>
        <v>-12.687999999999988</v>
      </c>
      <c r="O20" s="38">
        <f t="shared" si="17"/>
        <v>38.059000000000012</v>
      </c>
      <c r="P20" s="38">
        <f t="shared" si="17"/>
        <v>77.035999999999987</v>
      </c>
      <c r="Q20" s="38">
        <f t="shared" si="17"/>
        <v>-18.876000000000012</v>
      </c>
      <c r="R20" s="38">
        <f t="shared" si="17"/>
        <v>-21.488000000000028</v>
      </c>
      <c r="S20" s="38">
        <f t="shared" si="17"/>
        <v>45.465999999999966</v>
      </c>
      <c r="T20" s="38">
        <f t="shared" si="17"/>
        <v>60.716999999999942</v>
      </c>
      <c r="U20" s="38">
        <f t="shared" si="17"/>
        <v>-40.227000000000004</v>
      </c>
      <c r="V20" s="38">
        <f t="shared" si="17"/>
        <v>-25.625999999999969</v>
      </c>
      <c r="W20" s="38">
        <f t="shared" si="17"/>
        <v>44.683000000000078</v>
      </c>
      <c r="X20" s="38">
        <f t="shared" si="17"/>
        <v>142.18900000000002</v>
      </c>
      <c r="Y20" s="38">
        <f t="shared" si="17"/>
        <v>-83.03600000000003</v>
      </c>
      <c r="Z20" s="38">
        <f t="shared" si="17"/>
        <v>-148.36000000000001</v>
      </c>
      <c r="AA20" s="38">
        <f t="shared" si="17"/>
        <v>-10.384000000000015</v>
      </c>
      <c r="AB20" s="38">
        <f t="shared" si="17"/>
        <v>734.67000000000007</v>
      </c>
      <c r="AC20" s="38">
        <f t="shared" si="17"/>
        <v>-82.86</v>
      </c>
      <c r="AD20" s="38">
        <f t="shared" si="17"/>
        <v>-88.538000000000011</v>
      </c>
      <c r="AE20" s="38">
        <f t="shared" si="17"/>
        <v>54.414999999999949</v>
      </c>
      <c r="AF20" s="38">
        <f t="shared" si="17"/>
        <v>149.68899999999968</v>
      </c>
      <c r="AG20" s="38">
        <f t="shared" si="17"/>
        <v>-67.867999999999967</v>
      </c>
      <c r="AH20" s="38">
        <f t="shared" si="17"/>
        <v>-82.920999999999992</v>
      </c>
      <c r="AI20" s="38">
        <f t="shared" si="17"/>
        <v>134.18800000000005</v>
      </c>
      <c r="AJ20" s="38">
        <f t="shared" si="17"/>
        <v>168.11299999999991</v>
      </c>
      <c r="AK20" s="38">
        <f t="shared" ref="AK20:AP20" si="18">SUM(AK16:AK17)</f>
        <v>287.25299999999993</v>
      </c>
      <c r="AL20" s="38">
        <f t="shared" si="18"/>
        <v>-84.696999999999974</v>
      </c>
      <c r="AM20" s="38">
        <f t="shared" si="18"/>
        <v>63.252999999999929</v>
      </c>
      <c r="AN20" s="38">
        <f t="shared" si="18"/>
        <v>272.76742919000003</v>
      </c>
      <c r="AO20" s="38">
        <f t="shared" si="18"/>
        <v>-129.26099999999988</v>
      </c>
      <c r="AP20" s="38">
        <f t="shared" si="18"/>
        <v>-14.582999999999799</v>
      </c>
      <c r="AR20" s="38">
        <f t="shared" si="8"/>
        <v>35.116999999999976</v>
      </c>
      <c r="AS20" s="38">
        <f t="shared" si="8"/>
        <v>131.88000000000005</v>
      </c>
      <c r="AT20" s="38">
        <f t="shared" si="8"/>
        <v>90.312000000000054</v>
      </c>
      <c r="AU20" s="38">
        <f t="shared" si="8"/>
        <v>65.818999999999875</v>
      </c>
      <c r="AV20" s="38">
        <f t="shared" si="8"/>
        <v>121.01900000000012</v>
      </c>
      <c r="AW20" s="38">
        <f t="shared" si="8"/>
        <v>492.89</v>
      </c>
      <c r="AX20" s="38">
        <f t="shared" si="8"/>
        <v>32.705999999999605</v>
      </c>
      <c r="AY20" s="38">
        <f t="shared" si="8"/>
        <v>151.512</v>
      </c>
      <c r="AZ20" s="38">
        <f t="shared" si="8"/>
        <v>538.57642918999989</v>
      </c>
      <c r="BA20" s="38">
        <f t="shared" si="8"/>
        <v>-143.84399999999968</v>
      </c>
    </row>
    <row r="21" spans="2:53" ht="14.65" customHeight="1">
      <c r="B21" s="50" t="s">
        <v>240</v>
      </c>
      <c r="C21" s="48"/>
      <c r="D21" s="48"/>
      <c r="E21" s="122">
        <v>-1.8340000000000001</v>
      </c>
      <c r="F21" s="122">
        <v>-1.5640000000000001</v>
      </c>
      <c r="G21" s="122">
        <v>-2.3199999999999998</v>
      </c>
      <c r="H21" s="122">
        <v>-2.798</v>
      </c>
      <c r="I21" s="122">
        <v>-3.2109999999999999</v>
      </c>
      <c r="J21" s="122">
        <v>-2.359</v>
      </c>
      <c r="K21" s="122">
        <v>-4.3029999999999999</v>
      </c>
      <c r="L21" s="122">
        <v>-8.891</v>
      </c>
      <c r="M21" s="122">
        <v>-4.8470000000000004</v>
      </c>
      <c r="N21" s="122">
        <v>-7.6840000000000002</v>
      </c>
      <c r="O21" s="122">
        <v>-9.7089999999999996</v>
      </c>
      <c r="P21" s="122">
        <v>-3.2120000000000002</v>
      </c>
      <c r="Q21" s="122">
        <v>-5.0810000000000004</v>
      </c>
      <c r="R21" s="122">
        <v>-3.0190000000000001</v>
      </c>
      <c r="S21" s="122">
        <v>-13.837999999999999</v>
      </c>
      <c r="T21" s="122">
        <v>-11.252000000000001</v>
      </c>
      <c r="U21" s="122">
        <v>-11.473000000000001</v>
      </c>
      <c r="V21" s="122">
        <v>-5.0469999999999997</v>
      </c>
      <c r="W21" s="122">
        <v>-7.1150000000000002</v>
      </c>
      <c r="X21" s="122">
        <v>-32.856000000000002</v>
      </c>
      <c r="Y21" s="122">
        <v>-10.77</v>
      </c>
      <c r="Z21" s="122">
        <v>-11.25</v>
      </c>
      <c r="AA21" s="122">
        <v>-15.363</v>
      </c>
      <c r="AB21" s="122">
        <v>-158.55400000000003</v>
      </c>
      <c r="AC21" s="122">
        <v>-13.045999999999999</v>
      </c>
      <c r="AD21" s="122">
        <v>-4.7250000000000014</v>
      </c>
      <c r="AE21" s="122">
        <v>-18.705999999999996</v>
      </c>
      <c r="AF21" s="122">
        <v>-4.26</v>
      </c>
      <c r="AG21" s="122">
        <v>-16.146000000000001</v>
      </c>
      <c r="AH21" s="122">
        <v>-18.43</v>
      </c>
      <c r="AI21" s="122">
        <v>-31.669000000000004</v>
      </c>
      <c r="AJ21" s="122">
        <v>-23.087999999999994</v>
      </c>
      <c r="AK21" s="122">
        <v>-151.74600000000001</v>
      </c>
      <c r="AL21" s="122">
        <v>-17.870000000000005</v>
      </c>
      <c r="AM21" s="122">
        <v>-25.750999999999976</v>
      </c>
      <c r="AN21" s="122">
        <v>-45.786000000000001</v>
      </c>
      <c r="AO21" s="122">
        <v>-18.329999999999998</v>
      </c>
      <c r="AP21" s="122">
        <v>-27.832999999999995</v>
      </c>
      <c r="AR21" s="122">
        <f t="shared" si="8"/>
        <v>-8.516</v>
      </c>
      <c r="AS21" s="122">
        <f t="shared" si="8"/>
        <v>-18.764000000000003</v>
      </c>
      <c r="AT21" s="122">
        <f t="shared" si="8"/>
        <v>-25.452000000000002</v>
      </c>
      <c r="AU21" s="122">
        <f t="shared" si="8"/>
        <v>-33.190000000000005</v>
      </c>
      <c r="AV21" s="122">
        <f t="shared" si="8"/>
        <v>-56.491</v>
      </c>
      <c r="AW21" s="122">
        <f t="shared" si="8"/>
        <v>-195.93700000000001</v>
      </c>
      <c r="AX21" s="122">
        <f t="shared" si="8"/>
        <v>-40.736999999999995</v>
      </c>
      <c r="AY21" s="122">
        <f t="shared" si="8"/>
        <v>-89.332999999999998</v>
      </c>
      <c r="AZ21" s="122">
        <f t="shared" si="8"/>
        <v>-241.15299999999999</v>
      </c>
      <c r="BA21" s="122">
        <f t="shared" si="8"/>
        <v>-46.162999999999997</v>
      </c>
    </row>
    <row r="22" spans="2:53" ht="14.65" customHeight="1">
      <c r="B22" s="36" t="s">
        <v>241</v>
      </c>
      <c r="C22" s="37"/>
      <c r="D22" s="37"/>
      <c r="E22" s="225">
        <f>SUM(E20:E21)</f>
        <v>4.7249999999999979</v>
      </c>
      <c r="F22" s="38">
        <f>SUM(F20:F21)</f>
        <v>7.7410000000000032</v>
      </c>
      <c r="G22" s="38">
        <f>SUM(G20:G21)</f>
        <v>5.3059999999999903</v>
      </c>
      <c r="H22" s="38">
        <f t="shared" ref="H22:AJ22" si="19">SUM(H20:H21)</f>
        <v>8.8289999999999864</v>
      </c>
      <c r="I22" s="38">
        <f t="shared" si="19"/>
        <v>14.898000000000001</v>
      </c>
      <c r="J22" s="38">
        <f t="shared" si="19"/>
        <v>-29.28799999999999</v>
      </c>
      <c r="K22" s="38">
        <f t="shared" si="19"/>
        <v>12.289999999999985</v>
      </c>
      <c r="L22" s="38">
        <f t="shared" si="19"/>
        <v>115.21600000000005</v>
      </c>
      <c r="M22" s="38">
        <f t="shared" si="19"/>
        <v>-16.941999999999958</v>
      </c>
      <c r="N22" s="38">
        <f t="shared" si="19"/>
        <v>-20.371999999999989</v>
      </c>
      <c r="O22" s="38">
        <f t="shared" si="19"/>
        <v>28.350000000000012</v>
      </c>
      <c r="P22" s="38">
        <f t="shared" si="19"/>
        <v>73.823999999999984</v>
      </c>
      <c r="Q22" s="38">
        <f t="shared" si="19"/>
        <v>-23.957000000000011</v>
      </c>
      <c r="R22" s="38">
        <f t="shared" si="19"/>
        <v>-24.507000000000026</v>
      </c>
      <c r="S22" s="38">
        <f t="shared" si="19"/>
        <v>31.627999999999965</v>
      </c>
      <c r="T22" s="38">
        <f t="shared" si="19"/>
        <v>49.464999999999939</v>
      </c>
      <c r="U22" s="38">
        <f t="shared" si="19"/>
        <v>-51.7</v>
      </c>
      <c r="V22" s="38">
        <f t="shared" si="19"/>
        <v>-30.67299999999997</v>
      </c>
      <c r="W22" s="38">
        <f t="shared" si="19"/>
        <v>37.568000000000076</v>
      </c>
      <c r="X22" s="38">
        <f t="shared" si="19"/>
        <v>109.33300000000003</v>
      </c>
      <c r="Y22" s="38">
        <f t="shared" si="19"/>
        <v>-93.806000000000026</v>
      </c>
      <c r="Z22" s="38">
        <f t="shared" si="19"/>
        <v>-159.61000000000001</v>
      </c>
      <c r="AA22" s="38">
        <f t="shared" si="19"/>
        <v>-25.747000000000014</v>
      </c>
      <c r="AB22" s="38">
        <f t="shared" si="19"/>
        <v>576.11599999999999</v>
      </c>
      <c r="AC22" s="38">
        <f t="shared" si="19"/>
        <v>-95.906000000000006</v>
      </c>
      <c r="AD22" s="38">
        <f t="shared" si="19"/>
        <v>-93.263000000000005</v>
      </c>
      <c r="AE22" s="38">
        <f t="shared" si="19"/>
        <v>35.708999999999953</v>
      </c>
      <c r="AF22" s="38">
        <f t="shared" si="19"/>
        <v>145.42899999999969</v>
      </c>
      <c r="AG22" s="38">
        <f t="shared" si="19"/>
        <v>-84.013999999999967</v>
      </c>
      <c r="AH22" s="38">
        <f t="shared" si="19"/>
        <v>-101.351</v>
      </c>
      <c r="AI22" s="38">
        <f t="shared" si="19"/>
        <v>102.51900000000003</v>
      </c>
      <c r="AJ22" s="38">
        <f t="shared" si="19"/>
        <v>145.02499999999992</v>
      </c>
      <c r="AK22" s="38">
        <f t="shared" ref="AK22:AP22" si="20">SUM(AK20:AK21)</f>
        <v>135.50699999999992</v>
      </c>
      <c r="AL22" s="38">
        <f t="shared" si="20"/>
        <v>-102.56699999999998</v>
      </c>
      <c r="AM22" s="38">
        <f t="shared" si="20"/>
        <v>37.501999999999953</v>
      </c>
      <c r="AN22" s="38">
        <f t="shared" si="20"/>
        <v>226.98142919000003</v>
      </c>
      <c r="AO22" s="38">
        <f t="shared" si="20"/>
        <v>-147.59099999999989</v>
      </c>
      <c r="AP22" s="38">
        <f t="shared" si="20"/>
        <v>-42.415999999999798</v>
      </c>
      <c r="AR22" s="38">
        <f t="shared" si="8"/>
        <v>26.600999999999978</v>
      </c>
      <c r="AS22" s="38">
        <f t="shared" si="8"/>
        <v>113.11600000000004</v>
      </c>
      <c r="AT22" s="38">
        <f t="shared" si="8"/>
        <v>64.860000000000042</v>
      </c>
      <c r="AU22" s="38">
        <f t="shared" si="8"/>
        <v>32.628999999999863</v>
      </c>
      <c r="AV22" s="38">
        <f t="shared" si="8"/>
        <v>64.528000000000134</v>
      </c>
      <c r="AW22" s="38">
        <f t="shared" si="8"/>
        <v>296.95299999999992</v>
      </c>
      <c r="AX22" s="38">
        <f t="shared" si="8"/>
        <v>-8.0310000000003754</v>
      </c>
      <c r="AY22" s="38">
        <f t="shared" si="8"/>
        <v>62.179000000000002</v>
      </c>
      <c r="AZ22" s="38">
        <f t="shared" si="8"/>
        <v>297.42342918999992</v>
      </c>
      <c r="BA22" s="38">
        <f t="shared" si="8"/>
        <v>-190.00699999999969</v>
      </c>
    </row>
    <row r="23" spans="2:53" ht="14.65" customHeight="1">
      <c r="AB23" s="41"/>
    </row>
    <row r="24" spans="2:53" ht="14.65" customHeight="1">
      <c r="B24" s="50" t="s">
        <v>241</v>
      </c>
      <c r="C24" s="48"/>
      <c r="D24" s="48"/>
      <c r="E24" s="226">
        <f t="shared" ref="E24:AN24" si="21">SUM(E25:E26)</f>
        <v>4.7249999999999996</v>
      </c>
      <c r="F24" s="122">
        <f t="shared" si="21"/>
        <v>7.7409999999999997</v>
      </c>
      <c r="G24" s="122">
        <f>SUM(G25:G26)</f>
        <v>5.306</v>
      </c>
      <c r="H24" s="122">
        <f t="shared" si="21"/>
        <v>8.8289999999999988</v>
      </c>
      <c r="I24" s="122">
        <f t="shared" si="21"/>
        <v>14.898</v>
      </c>
      <c r="J24" s="122">
        <f t="shared" si="21"/>
        <v>-29.288</v>
      </c>
      <c r="K24" s="122">
        <f t="shared" si="21"/>
        <v>12.290000000000001</v>
      </c>
      <c r="L24" s="122">
        <f t="shared" si="21"/>
        <v>115.21600000000001</v>
      </c>
      <c r="M24" s="122">
        <f t="shared" si="21"/>
        <v>-16.941999999999997</v>
      </c>
      <c r="N24" s="122">
        <f t="shared" si="21"/>
        <v>-20.372</v>
      </c>
      <c r="O24" s="122">
        <f t="shared" si="21"/>
        <v>28.35</v>
      </c>
      <c r="P24" s="122">
        <f t="shared" si="21"/>
        <v>73.823999999999998</v>
      </c>
      <c r="Q24" s="122">
        <f t="shared" si="21"/>
        <v>-23.956999999999997</v>
      </c>
      <c r="R24" s="122">
        <f t="shared" si="21"/>
        <v>-24.507000000000001</v>
      </c>
      <c r="S24" s="122">
        <f t="shared" si="21"/>
        <v>31.628</v>
      </c>
      <c r="T24" s="122">
        <f t="shared" si="21"/>
        <v>49.464999999999996</v>
      </c>
      <c r="U24" s="122">
        <f t="shared" si="21"/>
        <v>-51.699999999999996</v>
      </c>
      <c r="V24" s="122">
        <f t="shared" si="21"/>
        <v>-30.673000000000002</v>
      </c>
      <c r="W24" s="122">
        <f t="shared" si="21"/>
        <v>37.567999999999998</v>
      </c>
      <c r="X24" s="122">
        <f t="shared" si="21"/>
        <v>109.333</v>
      </c>
      <c r="Y24" s="122">
        <f t="shared" si="21"/>
        <v>-93.805999999999997</v>
      </c>
      <c r="Z24" s="122">
        <f t="shared" si="21"/>
        <v>-159.61000000000001</v>
      </c>
      <c r="AA24" s="122">
        <f t="shared" si="21"/>
        <v>-25.747</v>
      </c>
      <c r="AB24" s="122">
        <f t="shared" si="21"/>
        <v>576.11599999999999</v>
      </c>
      <c r="AC24" s="122">
        <f t="shared" si="21"/>
        <v>-95.906000000000006</v>
      </c>
      <c r="AD24" s="122">
        <f t="shared" si="21"/>
        <v>-93.263000000000005</v>
      </c>
      <c r="AE24" s="122">
        <f t="shared" si="21"/>
        <v>44.15</v>
      </c>
      <c r="AF24" s="122">
        <f t="shared" si="21"/>
        <v>136.98800000000003</v>
      </c>
      <c r="AG24" s="122">
        <f t="shared" si="21"/>
        <v>-84.013999999999996</v>
      </c>
      <c r="AH24" s="122">
        <f t="shared" si="21"/>
        <v>-101.35100000000001</v>
      </c>
      <c r="AI24" s="122">
        <f t="shared" si="21"/>
        <v>102.51900000000002</v>
      </c>
      <c r="AJ24" s="122">
        <f t="shared" si="21"/>
        <v>145.023</v>
      </c>
      <c r="AK24" s="122">
        <f t="shared" si="21"/>
        <v>135.50699999999998</v>
      </c>
      <c r="AL24" s="122">
        <f t="shared" si="21"/>
        <v>-102.56700000000001</v>
      </c>
      <c r="AM24" s="122">
        <f t="shared" si="21"/>
        <v>37.501999999999995</v>
      </c>
      <c r="AN24" s="122">
        <f t="shared" si="21"/>
        <v>226.98099999999999</v>
      </c>
      <c r="AO24" s="122">
        <f>SUM(AO25:AO26)</f>
        <v>-155.47400000000002</v>
      </c>
      <c r="AP24" s="122">
        <f>SUM(AP25:AP26)</f>
        <v>-34.531999999999996</v>
      </c>
      <c r="AR24" s="122">
        <f t="shared" ref="AR24:BA26" si="22">SUMIF($7:$7,AR$8,24:24)</f>
        <v>26.600999999999999</v>
      </c>
      <c r="AS24" s="122">
        <f t="shared" si="22"/>
        <v>113.11600000000001</v>
      </c>
      <c r="AT24" s="122">
        <f t="shared" si="22"/>
        <v>64.860000000000014</v>
      </c>
      <c r="AU24" s="122">
        <f t="shared" si="22"/>
        <v>32.628999999999998</v>
      </c>
      <c r="AV24" s="122">
        <f t="shared" si="22"/>
        <v>64.528000000000006</v>
      </c>
      <c r="AW24" s="122">
        <f t="shared" si="22"/>
        <v>296.95299999999997</v>
      </c>
      <c r="AX24" s="122">
        <f t="shared" si="22"/>
        <v>-8.0309999999999775</v>
      </c>
      <c r="AY24" s="122">
        <f t="shared" si="22"/>
        <v>62.177000000000007</v>
      </c>
      <c r="AZ24" s="122">
        <f t="shared" si="22"/>
        <v>297.42299999999994</v>
      </c>
      <c r="BA24" s="122">
        <f t="shared" si="22"/>
        <v>-190.00600000000003</v>
      </c>
    </row>
    <row r="25" spans="2:53" ht="14.65" customHeight="1">
      <c r="B25" s="30" t="s">
        <v>260</v>
      </c>
      <c r="E25" s="29">
        <v>3.1549999999999998</v>
      </c>
      <c r="F25" s="29">
        <v>7.47</v>
      </c>
      <c r="G25" s="29">
        <v>-0.88100000000000001</v>
      </c>
      <c r="H25" s="29">
        <v>-1.2E-2</v>
      </c>
      <c r="I25" s="29">
        <v>12.118</v>
      </c>
      <c r="J25" s="29">
        <v>-33.503</v>
      </c>
      <c r="K25" s="29">
        <v>10.615</v>
      </c>
      <c r="L25" s="29">
        <v>111.149</v>
      </c>
      <c r="M25" s="29">
        <v>-16.422999999999998</v>
      </c>
      <c r="N25" s="29">
        <v>-19.739000000000001</v>
      </c>
      <c r="O25" s="29">
        <v>24.315000000000001</v>
      </c>
      <c r="P25" s="29">
        <v>68.561999999999998</v>
      </c>
      <c r="Q25" s="29">
        <v>-25.172999999999998</v>
      </c>
      <c r="R25" s="29">
        <v>-25.219000000000001</v>
      </c>
      <c r="S25" s="29">
        <v>30.338999999999999</v>
      </c>
      <c r="T25" s="29">
        <v>47.201999999999998</v>
      </c>
      <c r="U25" s="29">
        <v>-52.933999999999997</v>
      </c>
      <c r="V25" s="29">
        <v>-31.977</v>
      </c>
      <c r="W25" s="29">
        <v>35.485999999999997</v>
      </c>
      <c r="X25" s="29">
        <v>108.586</v>
      </c>
      <c r="Y25" s="29">
        <v>-91.304000000000002</v>
      </c>
      <c r="Z25" s="29">
        <v>-150.46600000000001</v>
      </c>
      <c r="AA25" s="29">
        <v>-29.37</v>
      </c>
      <c r="AB25" s="29">
        <v>575.71299999999997</v>
      </c>
      <c r="AC25" s="29">
        <v>-95.906000000000006</v>
      </c>
      <c r="AD25" s="29">
        <v>-93.263000000000005</v>
      </c>
      <c r="AE25" s="29">
        <v>44.201999999999998</v>
      </c>
      <c r="AF25" s="29">
        <v>133.95100000000002</v>
      </c>
      <c r="AG25" s="29">
        <v>-84.277000000000001</v>
      </c>
      <c r="AH25" s="29">
        <v>-100.95200000000001</v>
      </c>
      <c r="AI25" s="29">
        <v>103.02800000000002</v>
      </c>
      <c r="AJ25" s="29">
        <v>145.04300000000001</v>
      </c>
      <c r="AK25" s="29">
        <v>135.80699999999999</v>
      </c>
      <c r="AL25" s="29">
        <v>-102.68300000000001</v>
      </c>
      <c r="AM25" s="29">
        <f>36.184</f>
        <v>36.183999999999997</v>
      </c>
      <c r="AN25" s="29">
        <v>228.12799999999999</v>
      </c>
      <c r="AO25" s="29">
        <v>-155.80000000000001</v>
      </c>
      <c r="AP25" s="29">
        <v>-36.098999999999997</v>
      </c>
      <c r="AR25" s="29">
        <f t="shared" si="22"/>
        <v>9.7319999999999993</v>
      </c>
      <c r="AS25" s="29">
        <f t="shared" si="22"/>
        <v>100.379</v>
      </c>
      <c r="AT25" s="29">
        <f t="shared" si="22"/>
        <v>56.715000000000003</v>
      </c>
      <c r="AU25" s="29">
        <f t="shared" si="22"/>
        <v>27.149000000000001</v>
      </c>
      <c r="AV25" s="29">
        <f t="shared" si="22"/>
        <v>59.160999999999994</v>
      </c>
      <c r="AW25" s="29">
        <f t="shared" si="22"/>
        <v>304.57299999999998</v>
      </c>
      <c r="AX25" s="29">
        <f t="shared" si="22"/>
        <v>-11.015999999999991</v>
      </c>
      <c r="AY25" s="29">
        <f t="shared" si="22"/>
        <v>62.842000000000013</v>
      </c>
      <c r="AZ25" s="29">
        <f t="shared" si="22"/>
        <v>297.43599999999998</v>
      </c>
      <c r="BA25" s="29">
        <f t="shared" si="22"/>
        <v>-191.899</v>
      </c>
    </row>
    <row r="26" spans="2:53" ht="14.65" customHeight="1">
      <c r="B26" s="53" t="s">
        <v>261</v>
      </c>
      <c r="C26" s="54"/>
      <c r="D26" s="54"/>
      <c r="E26" s="123">
        <v>1.57</v>
      </c>
      <c r="F26" s="123">
        <v>0.27100000000000002</v>
      </c>
      <c r="G26" s="123">
        <v>6.1870000000000003</v>
      </c>
      <c r="H26" s="123">
        <v>8.8409999999999993</v>
      </c>
      <c r="I26" s="123">
        <v>2.78</v>
      </c>
      <c r="J26" s="123">
        <v>4.2149999999999999</v>
      </c>
      <c r="K26" s="123">
        <v>1.675</v>
      </c>
      <c r="L26" s="123">
        <v>4.0670000000000002</v>
      </c>
      <c r="M26" s="123">
        <v>-0.51900000000000002</v>
      </c>
      <c r="N26" s="123">
        <v>-0.63300000000000001</v>
      </c>
      <c r="O26" s="123">
        <v>4.0350000000000001</v>
      </c>
      <c r="P26" s="123">
        <v>5.2619999999999996</v>
      </c>
      <c r="Q26" s="123">
        <v>1.216</v>
      </c>
      <c r="R26" s="123">
        <v>0.71199999999999997</v>
      </c>
      <c r="S26" s="123">
        <v>1.2889999999999999</v>
      </c>
      <c r="T26" s="123">
        <v>2.2629999999999999</v>
      </c>
      <c r="U26" s="123">
        <v>1.234</v>
      </c>
      <c r="V26" s="123">
        <v>1.304</v>
      </c>
      <c r="W26" s="123">
        <v>2.0819999999999999</v>
      </c>
      <c r="X26" s="123">
        <v>0.747</v>
      </c>
      <c r="Y26" s="123">
        <v>-2.5019999999999998</v>
      </c>
      <c r="Z26" s="123">
        <v>-9.1440000000000001</v>
      </c>
      <c r="AA26" s="123">
        <v>3.6230000000000002</v>
      </c>
      <c r="AB26" s="123">
        <v>0.40300000000000002</v>
      </c>
      <c r="AC26" s="123">
        <v>0</v>
      </c>
      <c r="AD26" s="123">
        <v>0</v>
      </c>
      <c r="AE26" s="123">
        <v>-5.1999999999999998E-2</v>
      </c>
      <c r="AF26" s="123">
        <v>3.0369999999999999</v>
      </c>
      <c r="AG26" s="123">
        <v>0.26300000000000001</v>
      </c>
      <c r="AH26" s="123">
        <v>-0.39900000000000002</v>
      </c>
      <c r="AI26" s="123">
        <v>-0.50900000000000001</v>
      </c>
      <c r="AJ26" s="123">
        <v>-0.02</v>
      </c>
      <c r="AK26" s="123">
        <v>-0.3</v>
      </c>
      <c r="AL26" s="123">
        <v>0.11600000000000001</v>
      </c>
      <c r="AM26" s="123">
        <v>1.3180000000000001</v>
      </c>
      <c r="AN26" s="123">
        <v>-1.147</v>
      </c>
      <c r="AO26" s="126">
        <v>0.32600000000000001</v>
      </c>
      <c r="AP26" s="126">
        <v>1.5669999999999999</v>
      </c>
      <c r="AR26" s="123">
        <f t="shared" si="22"/>
        <v>16.869</v>
      </c>
      <c r="AS26" s="123">
        <f t="shared" si="22"/>
        <v>12.737</v>
      </c>
      <c r="AT26" s="123">
        <f t="shared" si="22"/>
        <v>8.1449999999999996</v>
      </c>
      <c r="AU26" s="123">
        <f t="shared" si="22"/>
        <v>5.4799999999999995</v>
      </c>
      <c r="AV26" s="123">
        <f t="shared" si="22"/>
        <v>5.367</v>
      </c>
      <c r="AW26" s="123">
        <f t="shared" si="22"/>
        <v>-7.6199999999999992</v>
      </c>
      <c r="AX26" s="123">
        <f t="shared" si="22"/>
        <v>2.9849999999999999</v>
      </c>
      <c r="AY26" s="123">
        <f t="shared" si="22"/>
        <v>-0.66500000000000004</v>
      </c>
      <c r="AZ26" s="219">
        <f t="shared" si="22"/>
        <v>-1.2999999999999901E-2</v>
      </c>
      <c r="BA26" s="219">
        <f t="shared" si="22"/>
        <v>1.893</v>
      </c>
    </row>
    <row r="28" spans="2:53" ht="14.65" customHeight="1">
      <c r="B28" s="1" t="s">
        <v>38</v>
      </c>
      <c r="AJ28" s="197"/>
      <c r="AK28" s="197"/>
      <c r="AL28" s="197"/>
      <c r="AM28" s="197"/>
      <c r="AN28" s="197"/>
      <c r="AO28" s="197"/>
      <c r="AP28" s="197"/>
    </row>
    <row r="29" spans="2:53" ht="14.65" customHeight="1">
      <c r="B29" s="1" t="s">
        <v>997</v>
      </c>
      <c r="AJ29" s="197"/>
      <c r="AK29" s="197"/>
      <c r="AL29" s="197"/>
      <c r="AM29" s="197"/>
      <c r="AN29" s="197"/>
      <c r="AO29" s="197"/>
      <c r="AP29" s="197"/>
    </row>
    <row r="30" spans="2:53" ht="14.65" customHeight="1">
      <c r="B30" s="1" t="s">
        <v>251</v>
      </c>
      <c r="AM30" s="197"/>
      <c r="AN30" s="197"/>
      <c r="AO30" s="197"/>
      <c r="AP30" s="197"/>
      <c r="AR30" s="128"/>
      <c r="AS30" s="128"/>
      <c r="AT30" s="128"/>
      <c r="AU30" s="128"/>
      <c r="AV30" s="128"/>
      <c r="AW30" s="128"/>
      <c r="AX30" s="128"/>
      <c r="AY30" s="128"/>
      <c r="AZ30" s="128"/>
      <c r="BA30" s="128"/>
    </row>
    <row r="31" spans="2:53" ht="14.65" customHeight="1">
      <c r="B31" s="1" t="s">
        <v>252</v>
      </c>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row>
    <row r="32" spans="2:53" ht="14.65" customHeight="1">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R32" s="52"/>
      <c r="AS32" s="52"/>
      <c r="AT32" s="52"/>
      <c r="AU32" s="52"/>
      <c r="AV32" s="52"/>
      <c r="AW32" s="52"/>
      <c r="AX32" s="52"/>
      <c r="AY32" s="52"/>
      <c r="AZ32" s="52"/>
      <c r="BA32" s="52"/>
    </row>
    <row r="33" spans="5:42" ht="14.65" customHeight="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row>
    <row r="34" spans="5:42" ht="14.65" customHeight="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1"/>
      <c r="AO34" s="51"/>
      <c r="AP34" s="51"/>
    </row>
    <row r="35" spans="5:42" ht="14.65" customHeight="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row>
    <row r="36" spans="5:42" ht="14.65" customHeight="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row>
    <row r="37" spans="5:42" ht="14.65" customHeight="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row>
    <row r="38" spans="5:42" ht="14.65" customHeight="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row>
    <row r="39" spans="5:42" ht="14.65" customHeight="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row>
    <row r="40" spans="5:42" ht="14.65" customHeight="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row>
    <row r="41" spans="5:42" ht="14.65" customHeight="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row>
    <row r="42" spans="5:42" ht="14.65" customHeight="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row>
    <row r="43" spans="5:42" ht="14.65" customHeight="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row>
    <row r="45" spans="5:42" ht="14.65" customHeight="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row>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9" ma:contentTypeDescription="Criar um novo documento." ma:contentTypeScope="" ma:versionID="2553a97a51f061c4bdf00230e7dade99">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377382b950be95884f4693cdfdcfd364"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230961-2FCB-4072-ACFF-B8B406BC5AC4}">
  <ds:schemaRefs>
    <ds:schemaRef ds:uri="http://schemas.microsoft.com/sharepoint/v3/contenttype/forms"/>
  </ds:schemaRefs>
</ds:datastoreItem>
</file>

<file path=customXml/itemProps2.xml><?xml version="1.0" encoding="utf-8"?>
<ds:datastoreItem xmlns:ds="http://schemas.openxmlformats.org/officeDocument/2006/customXml" ds:itemID="{E8B0C267-990B-4F9E-B7F5-9EA74C7615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BDDAE3-6D44-45FB-A48F-A9353AE9B273}">
  <ds:schemaRef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terms/"/>
    <ds:schemaRef ds:uri="01b2a052-d4e2-49c7-b291-f21febf6613e"/>
    <ds:schemaRef ds:uri="http://schemas.microsoft.com/office/infopath/2007/PartnerControls"/>
    <ds:schemaRef ds:uri="7446d943-6735-4f65-a92c-e33387c6efba"/>
    <ds:schemaRef ds:uri="http://www.w3.org/XML/1998/namespace"/>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25</vt:i4>
      </vt:variant>
    </vt:vector>
  </HeadingPairs>
  <TitlesOfParts>
    <vt:vector size="25" baseType="lpstr">
      <vt:lpstr>Disclaimer</vt:lpstr>
      <vt:lpstr>Summary</vt:lpstr>
      <vt:lpstr>Serena Portfolio</vt:lpstr>
      <vt:lpstr>Development Pipeline</vt:lpstr>
      <vt:lpstr>Energy Production</vt:lpstr>
      <vt:lpstr>Curtailment ONS</vt:lpstr>
      <vt:lpstr>Energy Balance</vt:lpstr>
      <vt:lpstr>Financials KPIs - Adjusted View</vt:lpstr>
      <vt:lpstr>Income Statement</vt:lpstr>
      <vt:lpstr>Net Operating Revenue</vt:lpstr>
      <vt:lpstr>Operating Costs</vt:lpstr>
      <vt:lpstr>G&amp;A Expenses</vt:lpstr>
      <vt:lpstr>Net Financial Result</vt:lpstr>
      <vt:lpstr>BS - Assets</vt:lpstr>
      <vt:lpstr>BS - Liabilities and Equity</vt:lpstr>
      <vt:lpstr>CF Statement</vt:lpstr>
      <vt:lpstr>Indebtedness</vt:lpstr>
      <vt:lpstr>Asset Structure</vt:lpstr>
      <vt:lpstr>CCEE and ONS Assets Code</vt:lpstr>
      <vt:lpstr>TUST | TUSD</vt:lpstr>
      <vt:lpstr>P&amp;L - Goodnight 1</vt:lpstr>
      <vt:lpstr>Pipoca</vt:lpstr>
      <vt:lpstr>Serena Geração S.A. (Consolid.)</vt:lpstr>
      <vt:lpstr>Serena Geração S.A. (Holding)</vt:lpstr>
      <vt:lpstr>Assuruá 4 &amp; 5 Holding Energia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Bruna Freixo</dc:creator>
  <cp:keywords/>
  <dc:description/>
  <cp:lastModifiedBy>Raphael Bergamaschi Kuratomi</cp:lastModifiedBy>
  <cp:revision/>
  <dcterms:created xsi:type="dcterms:W3CDTF">2015-06-05T18:17:20Z</dcterms:created>
  <dcterms:modified xsi:type="dcterms:W3CDTF">2025-08-23T02:45:00Z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0x0101005E0B370FF39926438992CA2E56ECF9A5</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