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Serena Energia/07. Informações Ativos/01. Acompanhamento Mensal Geração/2024/03.2024/"/>
    </mc:Choice>
  </mc:AlternateContent>
  <xr:revisionPtr revIDLastSave="941" documentId="8_{9747F491-68BE-4089-BBD5-4B7D69796EB8}" xr6:coauthVersionLast="47" xr6:coauthVersionMax="47" xr10:uidLastSave="{780F487F-633F-497E-B6F1-DC0E8A2C853E}"/>
  <bookViews>
    <workbookView xWindow="28680" yWindow="-9255" windowWidth="29040" windowHeight="15840" activeTab="1" xr2:uid="{6FDA9EDF-18C0-49BF-A9B0-5528C7B5ACD5}"/>
  </bookViews>
  <sheets>
    <sheet name="2024" sheetId="10" r:id="rId1"/>
    <sheet name="Produção de Energia - Mar. 2024" sheetId="1" r:id="rId2"/>
    <sheet name="Produção de Energia - Fev. 2024" sheetId="5" r:id="rId3"/>
    <sheet name="Produção de Energia - Jan. 2024" sheetId="8" r:id="rId4"/>
    <sheet name="2023" sheetId="7" r:id="rId5"/>
    <sheet name="Produção de Energia - Mar. 2023" sheetId="4" r:id="rId6"/>
    <sheet name="Produção de Energia - Fev. 2023" sheetId="6" r:id="rId7"/>
    <sheet name="Produção de Energia - Jan. 2023" sheetId="9" r:id="rId8"/>
  </sheets>
  <externalReferences>
    <externalReference r:id="rId9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K42" i="1"/>
  <c r="G25" i="9"/>
  <c r="F25" i="9"/>
  <c r="E25" i="9"/>
  <c r="D25" i="9"/>
  <c r="H25" i="9" s="1"/>
  <c r="G24" i="9"/>
  <c r="F24" i="9"/>
  <c r="E24" i="9"/>
  <c r="E26" i="9" s="1"/>
  <c r="D24" i="9"/>
  <c r="H24" i="9" s="1"/>
  <c r="G23" i="9"/>
  <c r="F23" i="9"/>
  <c r="E23" i="9"/>
  <c r="D23" i="9"/>
  <c r="H23" i="9" s="1"/>
  <c r="G22" i="9"/>
  <c r="G26" i="9" s="1"/>
  <c r="F22" i="9"/>
  <c r="F26" i="9" s="1"/>
  <c r="E22" i="9"/>
  <c r="D22" i="9"/>
  <c r="D26" i="9" s="1"/>
  <c r="O16" i="9"/>
  <c r="N16" i="9"/>
  <c r="M16" i="9"/>
  <c r="L16" i="9"/>
  <c r="K16" i="9"/>
  <c r="J16" i="9"/>
  <c r="I16" i="9"/>
  <c r="H16" i="9"/>
  <c r="G16" i="9"/>
  <c r="F16" i="9"/>
  <c r="E16" i="9"/>
  <c r="D16" i="9"/>
  <c r="P16" i="9" s="1"/>
  <c r="P15" i="9"/>
  <c r="P14" i="9"/>
  <c r="P13" i="9"/>
  <c r="P12" i="9"/>
  <c r="H56" i="8"/>
  <c r="G56" i="8"/>
  <c r="I56" i="8" s="1"/>
  <c r="E56" i="8"/>
  <c r="D56" i="8"/>
  <c r="F56" i="8" s="1"/>
  <c r="I55" i="8"/>
  <c r="F55" i="8"/>
  <c r="I54" i="8"/>
  <c r="F54" i="8"/>
  <c r="I53" i="8"/>
  <c r="F53" i="8"/>
  <c r="I52" i="8"/>
  <c r="F52" i="8"/>
  <c r="D45" i="8"/>
  <c r="F45" i="8" s="1"/>
  <c r="H44" i="8"/>
  <c r="E44" i="8"/>
  <c r="D44" i="8"/>
  <c r="H43" i="8"/>
  <c r="E43" i="8"/>
  <c r="F43" i="8" s="1"/>
  <c r="D43" i="8"/>
  <c r="H42" i="8"/>
  <c r="E42" i="8"/>
  <c r="D42" i="8"/>
  <c r="H41" i="8"/>
  <c r="E41" i="8"/>
  <c r="D41" i="8"/>
  <c r="D46" i="8" s="1"/>
  <c r="G35" i="8"/>
  <c r="F35" i="8"/>
  <c r="E35" i="8"/>
  <c r="D35" i="8"/>
  <c r="H35" i="8" s="1"/>
  <c r="G34" i="8"/>
  <c r="F34" i="8"/>
  <c r="E34" i="8"/>
  <c r="D34" i="8"/>
  <c r="H34" i="8" s="1"/>
  <c r="H33" i="8"/>
  <c r="G33" i="8"/>
  <c r="F33" i="8"/>
  <c r="E33" i="8"/>
  <c r="D33" i="8"/>
  <c r="G32" i="8"/>
  <c r="F32" i="8"/>
  <c r="E32" i="8"/>
  <c r="D32" i="8"/>
  <c r="H32" i="8" s="1"/>
  <c r="G31" i="8"/>
  <c r="G36" i="8" s="1"/>
  <c r="F31" i="8"/>
  <c r="F36" i="8" s="1"/>
  <c r="E31" i="8"/>
  <c r="E36" i="8" s="1"/>
  <c r="D31" i="8"/>
  <c r="D36" i="8" s="1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P24" i="8"/>
  <c r="G45" i="8" s="1"/>
  <c r="I45" i="8" s="1"/>
  <c r="P23" i="8"/>
  <c r="G44" i="8" s="1"/>
  <c r="I44" i="8" s="1"/>
  <c r="P22" i="8"/>
  <c r="G43" i="8" s="1"/>
  <c r="P21" i="8"/>
  <c r="G42" i="8" s="1"/>
  <c r="P20" i="8"/>
  <c r="G41" i="8" s="1"/>
  <c r="H46" i="8" l="1"/>
  <c r="F44" i="8"/>
  <c r="I43" i="8"/>
  <c r="I42" i="8"/>
  <c r="F42" i="8"/>
  <c r="E46" i="8"/>
  <c r="F46" i="8" s="1"/>
  <c r="H22" i="9"/>
  <c r="H26" i="9" s="1"/>
  <c r="G46" i="8"/>
  <c r="I46" i="8" s="1"/>
  <c r="I41" i="8"/>
  <c r="F41" i="8"/>
  <c r="H31" i="8"/>
  <c r="H36" i="8" s="1"/>
  <c r="G25" i="6" l="1"/>
  <c r="F25" i="6"/>
  <c r="E25" i="6"/>
  <c r="D25" i="6"/>
  <c r="H25" i="6" s="1"/>
  <c r="G24" i="6"/>
  <c r="F24" i="6"/>
  <c r="E24" i="6"/>
  <c r="D24" i="6"/>
  <c r="H24" i="6" s="1"/>
  <c r="H23" i="6"/>
  <c r="G23" i="6"/>
  <c r="F23" i="6"/>
  <c r="E23" i="6"/>
  <c r="D23" i="6"/>
  <c r="H22" i="6"/>
  <c r="G22" i="6"/>
  <c r="G26" i="6" s="1"/>
  <c r="F22" i="6"/>
  <c r="F26" i="6" s="1"/>
  <c r="E22" i="6"/>
  <c r="E26" i="6" s="1"/>
  <c r="D22" i="6"/>
  <c r="D26" i="6" s="1"/>
  <c r="O16" i="6"/>
  <c r="N16" i="6"/>
  <c r="M16" i="6"/>
  <c r="L16" i="6"/>
  <c r="K16" i="6"/>
  <c r="J16" i="6"/>
  <c r="P16" i="6" s="1"/>
  <c r="I16" i="6"/>
  <c r="H16" i="6"/>
  <c r="G16" i="6"/>
  <c r="F16" i="6"/>
  <c r="E16" i="6"/>
  <c r="D16" i="6"/>
  <c r="P15" i="6"/>
  <c r="P14" i="6"/>
  <c r="P13" i="6"/>
  <c r="P12" i="6"/>
  <c r="K56" i="5"/>
  <c r="J56" i="5"/>
  <c r="L56" i="5" s="1"/>
  <c r="H56" i="5"/>
  <c r="G56" i="5"/>
  <c r="I56" i="5" s="1"/>
  <c r="E56" i="5"/>
  <c r="D56" i="5"/>
  <c r="F56" i="5" s="1"/>
  <c r="L55" i="5"/>
  <c r="I55" i="5"/>
  <c r="F55" i="5"/>
  <c r="L54" i="5"/>
  <c r="I54" i="5"/>
  <c r="F54" i="5"/>
  <c r="L53" i="5"/>
  <c r="I53" i="5"/>
  <c r="F53" i="5"/>
  <c r="L52" i="5"/>
  <c r="I52" i="5"/>
  <c r="F52" i="5"/>
  <c r="K46" i="5"/>
  <c r="L46" i="5" s="1"/>
  <c r="J46" i="5"/>
  <c r="H46" i="5"/>
  <c r="E46" i="5"/>
  <c r="L45" i="5"/>
  <c r="F45" i="5"/>
  <c r="D45" i="5"/>
  <c r="L44" i="5"/>
  <c r="F44" i="5"/>
  <c r="D44" i="5"/>
  <c r="L43" i="5"/>
  <c r="F43" i="5"/>
  <c r="D43" i="5"/>
  <c r="L42" i="5"/>
  <c r="D42" i="5"/>
  <c r="F42" i="5" s="1"/>
  <c r="L41" i="5"/>
  <c r="D41" i="5"/>
  <c r="F41" i="5" s="1"/>
  <c r="G36" i="5"/>
  <c r="F36" i="5"/>
  <c r="G35" i="5"/>
  <c r="F35" i="5"/>
  <c r="E35" i="5"/>
  <c r="E36" i="5" s="1"/>
  <c r="D35" i="5"/>
  <c r="H35" i="5" s="1"/>
  <c r="G34" i="5"/>
  <c r="F34" i="5"/>
  <c r="E34" i="5"/>
  <c r="D34" i="5"/>
  <c r="H34" i="5" s="1"/>
  <c r="G33" i="5"/>
  <c r="F33" i="5"/>
  <c r="E33" i="5"/>
  <c r="D33" i="5"/>
  <c r="D36" i="5" s="1"/>
  <c r="H32" i="5"/>
  <c r="G32" i="5"/>
  <c r="F32" i="5"/>
  <c r="E32" i="5"/>
  <c r="D32" i="5"/>
  <c r="G42" i="5" s="1"/>
  <c r="I42" i="5" s="1"/>
  <c r="G31" i="5"/>
  <c r="F31" i="5"/>
  <c r="E31" i="5"/>
  <c r="D31" i="5"/>
  <c r="H31" i="5" s="1"/>
  <c r="O25" i="5"/>
  <c r="N25" i="5"/>
  <c r="M25" i="5"/>
  <c r="L25" i="5"/>
  <c r="K25" i="5"/>
  <c r="J25" i="5"/>
  <c r="P25" i="5" s="1"/>
  <c r="I25" i="5"/>
  <c r="H25" i="5"/>
  <c r="G25" i="5"/>
  <c r="F25" i="5"/>
  <c r="E25" i="5"/>
  <c r="D25" i="5"/>
  <c r="P24" i="5"/>
  <c r="P23" i="5"/>
  <c r="P22" i="5"/>
  <c r="P21" i="5"/>
  <c r="P20" i="5"/>
  <c r="H26" i="6" l="1"/>
  <c r="D46" i="5"/>
  <c r="F46" i="5" s="1"/>
  <c r="G43" i="5"/>
  <c r="I43" i="5" s="1"/>
  <c r="H33" i="5"/>
  <c r="H36" i="5" s="1"/>
  <c r="G44" i="5"/>
  <c r="I44" i="5" s="1"/>
  <c r="G41" i="5"/>
  <c r="G45" i="5"/>
  <c r="I45" i="5" s="1"/>
  <c r="I41" i="5" l="1"/>
  <c r="G46" i="5"/>
  <c r="I46" i="5" s="1"/>
  <c r="L55" i="1" l="1"/>
  <c r="L54" i="1"/>
  <c r="L53" i="1"/>
  <c r="L52" i="1"/>
  <c r="I55" i="1"/>
  <c r="I54" i="1"/>
  <c r="I53" i="1"/>
  <c r="I52" i="1"/>
  <c r="F55" i="1"/>
  <c r="F54" i="1"/>
  <c r="F53" i="1"/>
  <c r="F52" i="1"/>
  <c r="K44" i="1" l="1"/>
  <c r="K43" i="1"/>
  <c r="K41" i="1"/>
  <c r="H44" i="1"/>
  <c r="H43" i="1"/>
  <c r="H41" i="1"/>
  <c r="E44" i="1"/>
  <c r="E43" i="1"/>
  <c r="E42" i="1"/>
  <c r="E41" i="1"/>
  <c r="D45" i="1" l="1"/>
  <c r="D44" i="1"/>
  <c r="F44" i="1" s="1"/>
  <c r="D43" i="1"/>
  <c r="F43" i="1" s="1"/>
  <c r="D42" i="1"/>
  <c r="F42" i="1" s="1"/>
  <c r="D41" i="1"/>
  <c r="F41" i="1" s="1"/>
  <c r="E16" i="4"/>
  <c r="D16" i="4" l="1"/>
  <c r="E46" i="1" l="1"/>
  <c r="G56" i="1"/>
  <c r="D46" i="1" l="1"/>
  <c r="F46" i="1" s="1"/>
  <c r="F35" i="1"/>
  <c r="E35" i="1"/>
  <c r="D35" i="1"/>
  <c r="G45" i="1" s="1"/>
  <c r="H56" i="1" l="1"/>
  <c r="I56" i="1" s="1"/>
  <c r="O16" i="4" l="1"/>
  <c r="O25" i="1" l="1"/>
  <c r="N25" i="1"/>
  <c r="P24" i="1"/>
  <c r="G23" i="4"/>
  <c r="G22" i="4"/>
  <c r="J45" i="1" l="1"/>
  <c r="L45" i="1" s="1"/>
  <c r="F45" i="1"/>
  <c r="G35" i="1" l="1"/>
  <c r="I45" i="1" s="1"/>
  <c r="H35" i="1" l="1"/>
  <c r="E25" i="1"/>
  <c r="M25" i="1"/>
  <c r="L25" i="1"/>
  <c r="K25" i="1"/>
  <c r="J25" i="1"/>
  <c r="I25" i="1"/>
  <c r="H25" i="1"/>
  <c r="G25" i="1"/>
  <c r="F25" i="1"/>
  <c r="D25" i="1"/>
  <c r="P25" i="1" l="1"/>
  <c r="G34" i="1"/>
  <c r="G33" i="1"/>
  <c r="G32" i="1"/>
  <c r="G31" i="1"/>
  <c r="P23" i="1"/>
  <c r="J44" i="1" s="1"/>
  <c r="L44" i="1" s="1"/>
  <c r="P22" i="1"/>
  <c r="J43" i="1" s="1"/>
  <c r="L43" i="1" s="1"/>
  <c r="P21" i="1"/>
  <c r="J42" i="1" s="1"/>
  <c r="P20" i="1"/>
  <c r="J41" i="1" s="1"/>
  <c r="L41" i="1" s="1"/>
  <c r="J46" i="1" l="1"/>
  <c r="G36" i="1"/>
  <c r="P15" i="4"/>
  <c r="P14" i="4"/>
  <c r="P13" i="4"/>
  <c r="P12" i="4"/>
  <c r="M16" i="4"/>
  <c r="J56" i="1" l="1"/>
  <c r="E56" i="1"/>
  <c r="D56" i="1"/>
  <c r="G25" i="4"/>
  <c r="F25" i="4"/>
  <c r="E25" i="4"/>
  <c r="D25" i="4"/>
  <c r="G24" i="4"/>
  <c r="F24" i="4"/>
  <c r="E24" i="4"/>
  <c r="D24" i="4"/>
  <c r="F23" i="4"/>
  <c r="E23" i="4"/>
  <c r="D23" i="4"/>
  <c r="F22" i="4"/>
  <c r="E22" i="4"/>
  <c r="D22" i="4"/>
  <c r="N16" i="4"/>
  <c r="L16" i="4"/>
  <c r="K16" i="4"/>
  <c r="J16" i="4"/>
  <c r="I16" i="4"/>
  <c r="H16" i="4"/>
  <c r="G16" i="4"/>
  <c r="F16" i="4"/>
  <c r="P16" i="4" s="1"/>
  <c r="F56" i="1" l="1"/>
  <c r="H46" i="1"/>
  <c r="L42" i="1"/>
  <c r="K46" i="1"/>
  <c r="L46" i="1" s="1"/>
  <c r="K56" i="1"/>
  <c r="L56" i="1" s="1"/>
  <c r="H25" i="4"/>
  <c r="H23" i="4"/>
  <c r="G26" i="4"/>
  <c r="H22" i="4"/>
  <c r="D26" i="4"/>
  <c r="F26" i="4"/>
  <c r="H24" i="4"/>
  <c r="E26" i="4"/>
  <c r="H26" i="4" l="1"/>
  <c r="F32" i="1" l="1"/>
  <c r="F33" i="1"/>
  <c r="F34" i="1"/>
  <c r="F31" i="1"/>
  <c r="F36" i="1" l="1"/>
  <c r="E34" i="1"/>
  <c r="E33" i="1"/>
  <c r="E32" i="1"/>
  <c r="E31" i="1"/>
  <c r="D31" i="1"/>
  <c r="G41" i="1" s="1"/>
  <c r="I41" i="1" s="1"/>
  <c r="D34" i="1"/>
  <c r="G44" i="1" s="1"/>
  <c r="I44" i="1" s="1"/>
  <c r="D33" i="1"/>
  <c r="G43" i="1" s="1"/>
  <c r="I43" i="1" s="1"/>
  <c r="D32" i="1"/>
  <c r="G42" i="1" s="1"/>
  <c r="I42" i="1" s="1"/>
  <c r="G46" i="1" l="1"/>
  <c r="I46" i="1" s="1"/>
  <c r="D36" i="1"/>
  <c r="E36" i="1"/>
  <c r="H33" i="1" l="1"/>
  <c r="H32" i="1"/>
  <c r="H31" i="1"/>
  <c r="H34" i="1"/>
  <c r="H36" i="1" l="1"/>
</calcChain>
</file>

<file path=xl/sharedStrings.xml><?xml version="1.0" encoding="utf-8"?>
<sst xmlns="http://schemas.openxmlformats.org/spreadsheetml/2006/main" count="531" uniqueCount="104">
  <si>
    <t>Acompanhamento Mensal de Produção de Energia</t>
  </si>
  <si>
    <t>Overview</t>
  </si>
  <si>
    <t>Complexos</t>
  </si>
  <si>
    <t>Ativos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</si>
  <si>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</si>
  <si>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</si>
  <si>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</si>
  <si>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</si>
  <si>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</si>
  <si>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</si>
  <si>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</si>
  <si>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</si>
  <si>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</si>
  <si>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</si>
  <si>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</si>
  <si>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Total</t>
  </si>
  <si>
    <t>Complexo Delta</t>
  </si>
  <si>
    <t>Delta Piauí e Maranhão</t>
  </si>
  <si>
    <t>Complexo Bahia¹</t>
  </si>
  <si>
    <t>Assuruá 1, 2, 3, 4 e 5
Ventos da Bahia 1, 2 e 3</t>
  </si>
  <si>
    <t>Complexo SE/CO¹</t>
  </si>
  <si>
    <t>Pipoca, Serra das Agulhas, Indaiás, Gargaú e Pirapora</t>
  </si>
  <si>
    <t>Complexo Chuí</t>
  </si>
  <si>
    <t>Santa Vitória do Palmar e Hermenegildo</t>
  </si>
  <si>
    <t>Acompanhamento Trimestre - 2023</t>
  </si>
  <si>
    <t>2T23</t>
  </si>
  <si>
    <t>3T23</t>
  </si>
  <si>
    <t>Complexo Bahia</t>
  </si>
  <si>
    <t>Complexo SE/CO</t>
  </si>
  <si>
    <t>Var.</t>
  </si>
  <si>
    <t>Assuruá 1, 2 e 3
Ventos da Bahia 1 e 2</t>
  </si>
  <si>
    <t>Recurso Realizado</t>
  </si>
  <si>
    <t>Recurso Histórico</t>
  </si>
  <si>
    <t>Recurso Máximo</t>
  </si>
  <si>
    <t>Recurso Mínimo</t>
  </si>
  <si>
    <t>Desvio Padrão Histórico¹</t>
  </si>
  <si>
    <t>Desvio Padrão Realizado¹</t>
  </si>
  <si>
    <t>Gargaú e Pirapora</t>
  </si>
  <si>
    <t xml:space="preserve">Nota: Informação se baseia em série de 43 anos do ERA-5. Não considera o portfólio hidríco. ¹ Desvio padrão diário. </t>
  </si>
  <si>
    <t>Out</t>
  </si>
  <si>
    <t>Fonte: CCEE. ¹ Considera a participação proporcional de Pirapora (50%) e Ventos da Bahia 1 e 2 (50%).</t>
  </si>
  <si>
    <t>Complexo Goodnight</t>
  </si>
  <si>
    <t>Goodnight 1</t>
  </si>
  <si>
    <t>Fonte: CCEE (Portfólio Brasil). ¹ Considera a participação proporcional de Pirapora (50%) e Ventos da Bahia 1, 2 e 3 (50%). ² Prévia da CCEE (Portfólio Brasil).</t>
  </si>
  <si>
    <t>4T23</t>
  </si>
  <si>
    <t>Acompanhamento Trimestre - 2024</t>
  </si>
  <si>
    <t>Comparação Anual - 2024 x 2023</t>
  </si>
  <si>
    <t>Comparação Anual (Mesmos Ativos) - 2024 x 2023</t>
  </si>
  <si>
    <t>Complexo Bahia²</t>
  </si>
  <si>
    <t>Nota: Informação se baseia em série de 43 anos do ERA-5. Não considera o portfólio hidríco. ¹ Desvio padrão diário. ² Não considera Assuruá 4 e Ventos da Bahia 3.</t>
  </si>
  <si>
    <t>Assuruá 1, 2, 3 e 4
Ventos da Bahia 1, 2 e 3</t>
  </si>
  <si>
    <t>¹ Assuruá 4 entrou em operação (Full COD) em meados de fevereiro de 2023 e Assuruá 5 entrou em operação (Full COD) no final de outubro de 2023. Nosso novo ativo Goodnight 1, no Texas - Estados Unidos, teve início de operação em nov/23, tendo 51 turbinas de 59 comissionadas até 31/12/2023.</t>
  </si>
  <si>
    <t>2T24</t>
  </si>
  <si>
    <t>3T24</t>
  </si>
  <si>
    <t>4T24</t>
  </si>
  <si>
    <t>2024
YTD</t>
  </si>
  <si>
    <t>2023
YTD</t>
  </si>
  <si>
    <t>Março 2024 - Valores em GWh</t>
  </si>
  <si>
    <t>Mar²</t>
  </si>
  <si>
    <t>1T24</t>
  </si>
  <si>
    <t>1T23</t>
  </si>
  <si>
    <t>Recurso Bruto Diário - Março 2024</t>
  </si>
  <si>
    <t>Março 2023 - Valores em GWh</t>
  </si>
  <si>
    <t>Recurso Bruto Diário - Março 2023</t>
  </si>
  <si>
    <t>- No 1T24, geração do portfólio 8,2% maior YoY, principalmente devido à entrada dos novos ativos¹. Clusters Delta (+5,1% YoY) e Chuí (+3,3% YoY) parcialmente compensados por cluster Bahia (-10,9% YoY) e SE/CO (-9,9% YoY). Na base dos mesmos ativos, desempenho 11,4% abaixo YoY.</t>
  </si>
  <si>
    <t>- No trimestre, cluster Goodnight contribuiu com 220,9 GWh para produção do portfólio.</t>
  </si>
  <si>
    <r>
      <t xml:space="preserve">Nota: (1) Importante ressaltar que os novos ativos do portfólio no Brasil contribuíram para os resultados do cluster Bahia (Assuruá 4 -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setembro de 2022 e atingiu </t>
    </r>
    <r>
      <rPr>
        <i/>
        <sz val="8"/>
        <color theme="6"/>
        <rFont val="Poppins"/>
      </rPr>
      <t>Full COD</t>
    </r>
    <r>
      <rPr>
        <sz val="8"/>
        <color theme="6"/>
        <rFont val="Poppins"/>
      </rPr>
      <t xml:space="preserve"> em fevereiro de 2023 - e Assuruá 5 - que iniciou sua fase de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em abril de 2023 e se tornou 100% operacional em outubro de 2023) entre 2023 e 2024, os clusters Delta, SE/CO e Chuí não tiveram mudanças em seus ativos no período. A partir do mês de novembro de 2023, tivemos também início de operação novo ativo Goodnight 1, dando início ao Cluster Goodnight, no Texas - Estados Unidos.</t>
    </r>
  </si>
  <si>
    <r>
      <t xml:space="preserve">- Geração do portfólio no mês de </t>
    </r>
    <r>
      <rPr>
        <b/>
        <sz val="10"/>
        <color theme="6"/>
        <rFont val="Poppins"/>
      </rPr>
      <t>março</t>
    </r>
    <r>
      <rPr>
        <sz val="10"/>
        <color theme="6"/>
        <rFont val="Poppins"/>
      </rPr>
      <t xml:space="preserve"> 7,6% acima YoY. Na base dos mesmos ativos, queda de 17,2% YoY principalmente devido à formação de frentes frias e maior umidade nos clusters Delta, Bahia e Chuí;</t>
    </r>
  </si>
  <si>
    <r>
      <t xml:space="preserve">- Em </t>
    </r>
    <r>
      <rPr>
        <b/>
        <sz val="10"/>
        <color theme="6"/>
        <rFont val="Poppins"/>
      </rPr>
      <t>fevereiro:</t>
    </r>
    <r>
      <rPr>
        <sz val="10"/>
        <color theme="6"/>
        <rFont val="Poppins"/>
      </rPr>
      <t xml:space="preserve"> (i) novos ativos; (ii) Cluster Delta com produção -1,9% YoY devido a recursos em linha com esperado (P43 em fev/24 vs. P40 em fev/23); (iii) Cluster Bahia -3,3% ano a ano devido principalmente à formação de tempestade tropical; (iv) Cluster Goodnight contribuiu com 85,8 GWh para a geração do portfólio no mês e; (v) Chuí +5,0% ano a ano devido a recursos;</t>
    </r>
  </si>
  <si>
    <t>Assuruá 1, 2, 3, 4 e 5
Ventos da Bahia 1 e 2</t>
  </si>
  <si>
    <t>Assuruá 1, 2, 3 e 4¹
Ventos da Bahia 1, 2 e 3</t>
  </si>
  <si>
    <t>Nota: Importante ressaltar que os novos ativos do portfólio  (Assuruá 4 - que iniciou sua fase de ramp-up em setembro de 2022 e atingiu Full COD em fevereiro de 2023 - e Assuruá 5 - que iniciou sua fase de ramp-up em abril de 2023 e se tornou 100% operacional em outubro de 2023)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(1) Considera Assuruá 4 no comparativo ano a ano para o mês de março, não considera o ramp-up de Assuruá 4 entre set/22 e fev/23.</t>
  </si>
  <si>
    <r>
      <t xml:space="preserve">- Em </t>
    </r>
    <r>
      <rPr>
        <b/>
        <sz val="10"/>
        <color theme="6"/>
        <rFont val="Poppins"/>
      </rPr>
      <t>janeiro</t>
    </r>
    <r>
      <rPr>
        <sz val="10"/>
        <color theme="6"/>
        <rFont val="Poppins"/>
      </rPr>
      <t>: (i) novos ativos; (ii) frentes frias mais duradouras na Bahia; (iii) Goodnight 1 ficou 100% operacional em 15/jan; (iv) recurso nos Deltas acima da média histórica por atraso na estação de chuvas; (v) recursos acima do esperado somados a disponibilidade acima do plano em Chuí;</t>
    </r>
  </si>
  <si>
    <t>- Geração do portfólio consolidado no mês de fevereiro 10,6% acima YoY. No acumulado do ano, geração aumentou 8,6% e, na base dos mesmos ativos, geração foi 8,3% menor ano a ano. Destaques para:</t>
  </si>
  <si>
    <t>- Cluster Delta com produção -1,9% ano a ano, principalmente devido a recursos em linha com o esperado (p43 em fev/24 vs. p40 em fev/23);</t>
  </si>
  <si>
    <t>- Geração na Bahia -3,3% ano a ano (-10,9% ano a ano na base dos mesmos ativos), principalmente devido à formação de uma tempestade tropical no final do mês - um evento bem raro;</t>
  </si>
  <si>
    <t>-Geração de Goodnight 1 contribuiu com 85,8 GWh para o portfólio no mês;</t>
  </si>
  <si>
    <t>- Cluster Chuí com geração 5,0% acima ano a ano, principalmente por recursos acima do esperado para o mês.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</si>
  <si>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novo ativo Goodnight 1, dando início ao Cluster Goodnight, no Texas - Estados Unidos.</t>
  </si>
  <si>
    <t>Fevereiro 2024 - Valores em GWh</t>
  </si>
  <si>
    <t>Jan + Fev</t>
  </si>
  <si>
    <t>Jan + Fev/24</t>
  </si>
  <si>
    <t>Jan + Fev/23</t>
  </si>
  <si>
    <t>Assuruá 1, 2 e 3
Ventos da Bahia 1, 2 e 3</t>
  </si>
  <si>
    <t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ramp-up de Assuruá 4 iniciado em set/22 e concluído em meados de fev/23.</t>
  </si>
  <si>
    <t>Recurso Bruto Diário - Fevereiro 2024</t>
  </si>
  <si>
    <t>Assuruá 1, 2, 3 e 4
Ventos da Bahia 1 e 2</t>
  </si>
  <si>
    <t>Fevereiro 2023 - Valores em GWh</t>
  </si>
  <si>
    <t>Recurso Bruto Diário - Fevereiro 2023</t>
  </si>
  <si>
    <t>- Em janeiro, geração 2,7% abaixo YoY. Na base dos mesmos ativos, produção 5,0% abaixo no mês. Destaques são:</t>
  </si>
  <si>
    <t>- Janeiro foi um mês com frentes frias mais duradouras na Bahia, um recorde histórico de recurso abaixo em nossa série de 43 anos para o mês;</t>
  </si>
  <si>
    <t>- Goodnight 1 começou a operar com todas as suas turbinas operacionais em 15 de janeiro, tendo contribuido com 55,1 GWh para geração do portfólio no mês;</t>
  </si>
  <si>
    <t>- Recursos nos Deltas acima da média histórica, por atraso na estação de chuvas, apresentando um aumento de 24,8% na geração anual do Cluster;</t>
  </si>
  <si>
    <t>- Chuí teve geração 11,9% acima YoY, resultado de recursos acima do esperado somado a disponibilidade acima do plano.</t>
  </si>
  <si>
    <t>Nota: Importante ressaltar que os novos ativos do portfólio no Brasil contribuíram para os resultados do cluster Bahia (Assuruá 4 e Assuruá 5) entre 2023 e 2024, os clusters Delta, SE/CO e Chuí não tiveram mudanças em seus ativos no período. A partir do mês de novembro de 2023, tivemos também início de operação do novo ativo Goodnight 1, dando início ao Cluster Goodnight, no Texas - Estados Unidos.</t>
  </si>
  <si>
    <t>Janeiro 2024 - Valores em GWh</t>
  </si>
  <si>
    <t xml:space="preserve">Fonte: CCEE (Portfólio Brasil). ¹ Considera a participação proporcional de Pirapora (50%) e Ventos da Bahia 1, 2 e 3 (50%). </t>
  </si>
  <si>
    <t>YTD
2024</t>
  </si>
  <si>
    <t>YTD
2023</t>
  </si>
  <si>
    <r>
      <t xml:space="preserve">Nota: Importante ressaltar que os novos ativos do portfólio (Assuruá 4 e Assuruá 5) contribuíram todos para os resultados do cluster Bahia entre 2023 e 2024, os clusters Delta, SE/CO e Chuí não tiveram mudanças em seus ativos no período. Além disso, a partir de nov/23, com o início da operação do ativo Goodnight 1 no Texas (EUA), tivemos o início do cluster Goodnight. Não considera o </t>
    </r>
    <r>
      <rPr>
        <i/>
        <sz val="8"/>
        <color theme="6"/>
        <rFont val="Poppins"/>
      </rPr>
      <t>ramp-up</t>
    </r>
    <r>
      <rPr>
        <sz val="8"/>
        <color theme="6"/>
        <rFont val="Poppins"/>
      </rPr>
      <t xml:space="preserve"> de Assuruá 4 iniciado em set/22 e concluído em meados de fev/23.</t>
    </r>
  </si>
  <si>
    <t>Recurso Bruto Diário - Janeiro 2024</t>
  </si>
  <si>
    <t xml:space="preserve">Nota: Informação se baseia em série de 44 anos do ERA-5. Não considera o portfólio hidríco. ¹ Desvio padrão diário. </t>
  </si>
  <si>
    <t>Janeiro 2023 - Valores em GWh</t>
  </si>
  <si>
    <t>Recurso Bruto Diário - Janeiro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</si>
</sst>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00"/>
    <numFmt numFmtId="167" formatCode="[$-409]mmm\-yy;@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Poppins"/>
    </font>
    <font>
      <sz val="8"/>
      <color theme="6"/>
      <name val="Poppins"/>
    </font>
    <font>
      <sz val="10"/>
      <color theme="6"/>
      <name val="Poppins"/>
    </font>
    <font>
      <b/>
      <sz val="10"/>
      <color theme="6"/>
      <name val="Poppins"/>
    </font>
    <font>
      <b/>
      <sz val="10"/>
      <color theme="0"/>
      <name val="Poppins"/>
    </font>
    <font>
      <sz val="10"/>
      <color rgb="FF123660"/>
      <name val="Poppins"/>
    </font>
    <font>
      <sz val="10"/>
      <color theme="1"/>
      <name val="Poppins"/>
    </font>
    <font>
      <b/>
      <sz val="10"/>
      <color rgb="FF26395F"/>
      <name val="Poppins"/>
    </font>
    <font>
      <b/>
      <sz val="10"/>
      <color theme="1"/>
      <name val="Poppins"/>
    </font>
    <font>
      <b/>
      <sz val="10"/>
      <color rgb="FF123660"/>
      <name val="Poppins"/>
    </font>
    <font>
      <sz val="10"/>
      <color rgb="FFFF0000"/>
      <name val="Poppins"/>
    </font>
    <font>
      <sz val="10"/>
      <name val="Poppins"/>
    </font>
    <font>
      <sz val="10"/>
      <color rgb="FF26395F"/>
      <name val="Poppins"/>
    </font>
    <font>
      <b/>
      <sz val="10"/>
      <name val="Poppins"/>
    </font>
    <font>
      <b/>
      <sz val="11"/>
      <color theme="4"/>
      <name val="Serena"/>
      <family val="3"/>
    </font>
    <font>
      <sz val="10"/>
      <color theme="4"/>
      <name val="Poppins"/>
    </font>
    <font>
      <sz val="11"/>
      <color rgb="FF123660"/>
      <name val="Aeonik"/>
      <family val="2"/>
    </font>
    <font>
      <sz val="11"/>
      <color rgb="FF26395F"/>
      <name val="Aeonik"/>
      <family val="2"/>
    </font>
    <font>
      <i/>
      <sz val="8"/>
      <color theme="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2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17" fontId="4" fillId="3" borderId="1" xfId="0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center" vertical="center" wrapText="1"/>
    </xf>
    <xf numFmtId="165" fontId="4" fillId="5" borderId="0" xfId="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5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9" fillId="0" borderId="0" xfId="0" quotePrefix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0" fontId="10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horizontal="centerContinuous" vertical="center" wrapText="1"/>
    </xf>
    <xf numFmtId="0" fontId="10" fillId="2" borderId="0" xfId="0" applyFont="1" applyFill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49" fontId="6" fillId="0" borderId="0" xfId="0" quotePrefix="1" applyNumberFormat="1" applyFont="1" applyAlignment="1">
      <alignment horizontal="left" vertical="center" indent="4"/>
    </xf>
    <xf numFmtId="49" fontId="6" fillId="0" borderId="0" xfId="0" quotePrefix="1" applyNumberFormat="1" applyFont="1" applyAlignment="1">
      <alignment horizontal="left" vertical="center"/>
    </xf>
    <xf numFmtId="0" fontId="10" fillId="0" borderId="2" xfId="0" applyFont="1" applyBorder="1" applyAlignment="1">
      <alignment vertical="center"/>
    </xf>
    <xf numFmtId="165" fontId="4" fillId="5" borderId="0" xfId="1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629175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B8A5A4BE-436B-4105-8000-276ED1F10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67475" cy="555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635525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22109423-0CB7-4BA5-A52D-0D5C64B2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47" b="15047"/>
        <a:stretch/>
      </xdr:blipFill>
      <xdr:spPr>
        <a:xfrm>
          <a:off x="419100" y="457200"/>
          <a:ext cx="2270650" cy="555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703A3843-9D76-4988-9D3B-711822D78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3722" cy="546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9DD31A2D-2BD7-41FC-82EC-FC05BB121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831797</xdr:colOff>
      <xdr:row>4</xdr:row>
      <xdr:rowOff>142875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EF54FAC4-328A-42F8-A545-93DA64332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2" b="15502"/>
        <a:stretch/>
      </xdr:blipFill>
      <xdr:spPr>
        <a:xfrm>
          <a:off x="419100" y="457200"/>
          <a:ext cx="2266897" cy="549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megaenergiarenovavel.sharepoint.com/sites/RI/Documentos%20Partilhados/Serena%20Energia/07.%20Informa&#231;&#245;es%20Ativos/01.%20Acompanhamento%20Mensal%20Gera&#231;&#227;o/2024/01.2024/Acompanhamento%20Mensal%20-%20Janeiro%202024.xlsx" TargetMode="External"/><Relationship Id="rId1" Type="http://schemas.openxmlformats.org/officeDocument/2006/relationships/externalLinkPath" Target="/sites/RI/Documentos%20Partilhados/Serena%20Energia/07.%20Informa&#231;&#245;es%20Ativos/01.%20Acompanhamento%20Mensal%20Gera&#231;&#227;o/2024/01.2024/Acompanhamento%20Mensal%20-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Produção de Energia - Jan. 2024"/>
      <sheetName val="2023"/>
      <sheetName val="Produção de Energia - Jan. 2023"/>
    </sheetNames>
    <sheetDataSet>
      <sheetData sheetId="0" refreshError="1"/>
      <sheetData sheetId="1" refreshError="1"/>
      <sheetData sheetId="2" refreshError="1"/>
      <sheetData sheetId="3">
        <row r="12">
          <cell r="D12">
            <v>183.72670915999996</v>
          </cell>
          <cell r="P12">
            <v>183.72670915999996</v>
          </cell>
        </row>
        <row r="13">
          <cell r="D13">
            <v>190.4830161125</v>
          </cell>
          <cell r="P13">
            <v>190.4830161125</v>
          </cell>
        </row>
        <row r="14">
          <cell r="D14">
            <v>94.925661579999996</v>
          </cell>
          <cell r="P14">
            <v>94.925661579999996</v>
          </cell>
        </row>
        <row r="15">
          <cell r="D15">
            <v>134.66934828500001</v>
          </cell>
          <cell r="P15">
            <v>134.66934828500001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434343"/>
      </a:dk2>
      <a:lt2>
        <a:srgbClr val="A9A9A9"/>
      </a:lt2>
      <a:accent1>
        <a:srgbClr val="FF5245"/>
      </a:accent1>
      <a:accent2>
        <a:srgbClr val="F3EADF"/>
      </a:accent2>
      <a:accent3>
        <a:srgbClr val="181818"/>
      </a:accent3>
      <a:accent4>
        <a:srgbClr val="32CAA0"/>
      </a:accent4>
      <a:accent5>
        <a:srgbClr val="FFD964"/>
      </a:accent5>
      <a:accent6>
        <a:srgbClr val="D33532"/>
      </a:accent6>
      <a:hlink>
        <a:srgbClr val="0000FF"/>
      </a:hlink>
      <a:folHlink>
        <a:srgbClr val="FF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CF72-4FCC-46C7-A237-135FF4CC0A09}">
  <sheetPr>
    <tabColor theme="4"/>
  </sheetPr>
  <dimension ref="A1"/>
  <sheetViews>
    <sheetView showGridLines="0" topLeftCell="XFD1" workbookViewId="0">
      <selection sqref="A1:XFD1048576"/>
    </sheetView>
  </sheetViews>
  <sheetFormatPr defaultColWidth="0" defaultRowHeight="14.5" x14ac:dyDescent="0.35"/>
  <cols>
    <col min="1" max="16384" width="8.7265625" hidden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S88"/>
  <sheetViews>
    <sheetView showGridLines="0" tabSelected="1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64</v>
      </c>
      <c r="C10" s="24"/>
    </row>
    <row r="11" spans="2:3" ht="17.25" customHeight="1" x14ac:dyDescent="0.35">
      <c r="B11" s="57" t="s">
        <v>67</v>
      </c>
      <c r="C11" s="24"/>
    </row>
    <row r="12" spans="2:3" ht="17.25" customHeight="1" x14ac:dyDescent="0.35">
      <c r="B12" s="57" t="s">
        <v>68</v>
      </c>
      <c r="C12" s="24"/>
    </row>
    <row r="13" spans="2:3" ht="17.25" customHeight="1" x14ac:dyDescent="0.35">
      <c r="B13" s="57" t="s">
        <v>72</v>
      </c>
      <c r="C13" s="24"/>
    </row>
    <row r="14" spans="2:3" ht="17.25" customHeight="1" x14ac:dyDescent="0.35">
      <c r="B14" s="58" t="s">
        <v>65</v>
      </c>
      <c r="C14" s="24"/>
    </row>
    <row r="15" spans="2:3" ht="17.25" customHeight="1" x14ac:dyDescent="0.35">
      <c r="B15" s="50" t="s">
        <v>66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57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58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229.32729870999998</v>
      </c>
      <c r="E20" s="6">
        <v>140.40427812441396</v>
      </c>
      <c r="F20" s="6">
        <v>76.170631095483031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445.90220792989697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255.727297726622</v>
      </c>
      <c r="F21" s="6">
        <v>269.93716251005105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652.06896477167311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79.172936011000019</v>
      </c>
      <c r="F22" s="6">
        <v>84.137581861000001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244.23708051400001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>
        <v>131.96590578196401</v>
      </c>
      <c r="F23" s="6">
        <v>105.60883713078798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388.23546729675195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55.141744113807299</v>
      </c>
      <c r="E24" s="6">
        <v>85.877775877796296</v>
      </c>
      <c r="F24" s="6">
        <v>79.893543976809397</v>
      </c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220.91306396841298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642.4608343848073</v>
      </c>
      <c r="E25" s="9">
        <f t="shared" si="1"/>
        <v>693.1481935217962</v>
      </c>
      <c r="F25" s="9">
        <f t="shared" si="1"/>
        <v>615.74775657413147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1951.3567844807349</v>
      </c>
    </row>
    <row r="26" spans="2:19" s="30" customFormat="1" ht="17.25" customHeight="1" x14ac:dyDescent="0.35">
      <c r="B26" s="1" t="s">
        <v>43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59</v>
      </c>
      <c r="E30" s="2" t="s">
        <v>52</v>
      </c>
      <c r="F30" s="2" t="s">
        <v>53</v>
      </c>
      <c r="G30" s="2" t="s">
        <v>54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445.90220792989697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445.90220792989697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652.06896477167311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652.06896477167311</v>
      </c>
    </row>
    <row r="33" spans="1:15" ht="40" x14ac:dyDescent="0.35">
      <c r="B33" s="4" t="s">
        <v>28</v>
      </c>
      <c r="C33" s="5" t="s">
        <v>21</v>
      </c>
      <c r="D33" s="6">
        <f>SUM(D22:F22)</f>
        <v>244.23708051400001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244.23708051400001</v>
      </c>
    </row>
    <row r="34" spans="1:15" ht="40" x14ac:dyDescent="0.35">
      <c r="B34" s="4" t="s">
        <v>22</v>
      </c>
      <c r="C34" s="5" t="s">
        <v>23</v>
      </c>
      <c r="D34" s="6">
        <f>SUM(D23:F23)</f>
        <v>388.23546729675195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388.23546729675195</v>
      </c>
    </row>
    <row r="35" spans="1:15" ht="20" x14ac:dyDescent="0.35">
      <c r="B35" s="4" t="s">
        <v>41</v>
      </c>
      <c r="C35" s="5" t="s">
        <v>42</v>
      </c>
      <c r="D35" s="6">
        <f>SUM(D24:F24)</f>
        <v>220.91306396841298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220.91306396841298</v>
      </c>
    </row>
    <row r="36" spans="1:15" ht="17.25" customHeight="1" x14ac:dyDescent="0.35">
      <c r="B36" s="8" t="s">
        <v>15</v>
      </c>
      <c r="C36" s="8"/>
      <c r="D36" s="9">
        <f>SUM(D31:D35)</f>
        <v>1951.3567844807349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1951.3567844807349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12">
        <v>45352</v>
      </c>
      <c r="E40" s="12">
        <v>44986</v>
      </c>
      <c r="F40" s="2" t="s">
        <v>29</v>
      </c>
      <c r="G40" s="12" t="s">
        <v>59</v>
      </c>
      <c r="H40" s="12" t="s">
        <v>60</v>
      </c>
      <c r="I40" s="2" t="s">
        <v>29</v>
      </c>
      <c r="J40" s="2" t="s">
        <v>55</v>
      </c>
      <c r="K40" s="2" t="s">
        <v>56</v>
      </c>
      <c r="L40" s="2" t="s">
        <v>29</v>
      </c>
      <c r="O40" s="54"/>
    </row>
    <row r="41" spans="1:15" ht="20" x14ac:dyDescent="0.35">
      <c r="B41" s="4" t="s">
        <v>16</v>
      </c>
      <c r="C41" s="5" t="s">
        <v>17</v>
      </c>
      <c r="D41" s="6">
        <f>F20</f>
        <v>76.170631095483031</v>
      </c>
      <c r="E41" s="6">
        <f>'Produção de Energia - Mar. 2023'!F12</f>
        <v>97.389176147000001</v>
      </c>
      <c r="F41" s="13">
        <f t="shared" ref="F41:F44" si="4">IFERROR(D41/E41-1,"n.a.")</f>
        <v>-0.21787375035896728</v>
      </c>
      <c r="G41" s="6">
        <f>D31</f>
        <v>445.90220792989697</v>
      </c>
      <c r="H41" s="6">
        <f>'Produção de Energia - Mar. 2023'!P12</f>
        <v>424.28799882099992</v>
      </c>
      <c r="I41" s="13">
        <f t="shared" ref="I41:I44" si="5">IFERROR(G41/H41-1,"n.a.")</f>
        <v>5.094230609623196E-2</v>
      </c>
      <c r="J41" s="6">
        <f>P20</f>
        <v>445.90220792989697</v>
      </c>
      <c r="K41" s="6">
        <f>'Produção de Energia - Mar. 2023'!P12</f>
        <v>424.28799882099992</v>
      </c>
      <c r="L41" s="13">
        <f t="shared" ref="L41:L44" si="6">IFERROR(J41/K41-1,"n.a.")</f>
        <v>5.094230609623196E-2</v>
      </c>
      <c r="O41" s="54"/>
    </row>
    <row r="42" spans="1:15" ht="40" x14ac:dyDescent="0.35">
      <c r="B42" s="4" t="s">
        <v>18</v>
      </c>
      <c r="C42" s="5" t="s">
        <v>19</v>
      </c>
      <c r="D42" s="6">
        <f t="shared" ref="D42:D45" si="7">F21</f>
        <v>269.93716251005105</v>
      </c>
      <c r="E42" s="6">
        <f>'Produção de Energia - Mar. 2023'!F13</f>
        <v>275.76371544300002</v>
      </c>
      <c r="F42" s="13">
        <f t="shared" si="4"/>
        <v>-2.1128787460630627E-2</v>
      </c>
      <c r="G42" s="6">
        <f t="shared" ref="G42:G45" si="8">D32</f>
        <v>652.06896477167311</v>
      </c>
      <c r="H42" s="6">
        <f>'Produção de Energia - Mar. 2023'!P13</f>
        <v>731.72848034600008</v>
      </c>
      <c r="I42" s="13">
        <f t="shared" si="5"/>
        <v>-0.10886485590482919</v>
      </c>
      <c r="J42" s="6">
        <f t="shared" ref="J42:J45" si="9">P21</f>
        <v>652.06896477167311</v>
      </c>
      <c r="K42" s="6">
        <f>'Produção de Energia - Mar. 2023'!P13</f>
        <v>731.72848034600008</v>
      </c>
      <c r="L42" s="13">
        <f t="shared" si="6"/>
        <v>-0.10886485590482919</v>
      </c>
      <c r="O42" s="54"/>
    </row>
    <row r="43" spans="1:15" ht="40" x14ac:dyDescent="0.35">
      <c r="B43" s="4" t="s">
        <v>28</v>
      </c>
      <c r="C43" s="5" t="s">
        <v>21</v>
      </c>
      <c r="D43" s="6">
        <f t="shared" si="7"/>
        <v>84.137581861000001</v>
      </c>
      <c r="E43" s="6">
        <f>'Produção de Energia - Mar. 2023'!F14</f>
        <v>83.256239456357079</v>
      </c>
      <c r="F43" s="13">
        <f t="shared" si="4"/>
        <v>1.0585902154575777E-2</v>
      </c>
      <c r="G43" s="6">
        <f t="shared" si="8"/>
        <v>244.23708051400001</v>
      </c>
      <c r="H43" s="6">
        <f>'Produção de Energia - Mar. 2023'!P14</f>
        <v>271.20006154213445</v>
      </c>
      <c r="I43" s="13">
        <f t="shared" si="5"/>
        <v>-9.9420998929033777E-2</v>
      </c>
      <c r="J43" s="6">
        <f t="shared" si="9"/>
        <v>244.23708051400001</v>
      </c>
      <c r="K43" s="6">
        <f>'Produção de Energia - Mar. 2023'!P14</f>
        <v>271.20006154213445</v>
      </c>
      <c r="L43" s="13">
        <f t="shared" si="6"/>
        <v>-9.9420998929033777E-2</v>
      </c>
      <c r="O43" s="54"/>
    </row>
    <row r="44" spans="1:15" ht="40" x14ac:dyDescent="0.35">
      <c r="B44" s="4" t="s">
        <v>22</v>
      </c>
      <c r="C44" s="5" t="s">
        <v>23</v>
      </c>
      <c r="D44" s="6">
        <f t="shared" si="7"/>
        <v>105.60883713078798</v>
      </c>
      <c r="E44" s="6">
        <f>'Produção de Energia - Mar. 2023'!F15</f>
        <v>115.60423951600001</v>
      </c>
      <c r="F44" s="13">
        <f t="shared" si="4"/>
        <v>-8.6462247639530809E-2</v>
      </c>
      <c r="G44" s="6">
        <f t="shared" si="8"/>
        <v>388.23546729675195</v>
      </c>
      <c r="H44" s="6">
        <f>'Produção de Energia - Mar. 2023'!P15</f>
        <v>375.94781633299999</v>
      </c>
      <c r="I44" s="13">
        <f t="shared" si="5"/>
        <v>3.2684458932640936E-2</v>
      </c>
      <c r="J44" s="6">
        <f t="shared" si="9"/>
        <v>388.23546729675195</v>
      </c>
      <c r="K44" s="6">
        <f>'Produção de Energia - Mar. 2023'!P15</f>
        <v>375.94781633299999</v>
      </c>
      <c r="L44" s="13">
        <f t="shared" si="6"/>
        <v>3.2684458932640936E-2</v>
      </c>
    </row>
    <row r="45" spans="1:15" ht="20" x14ac:dyDescent="0.35">
      <c r="B45" s="4" t="s">
        <v>41</v>
      </c>
      <c r="C45" s="5" t="s">
        <v>42</v>
      </c>
      <c r="D45" s="6">
        <f t="shared" si="7"/>
        <v>79.893543976809397</v>
      </c>
      <c r="E45" s="6">
        <v>0</v>
      </c>
      <c r="F45" s="13" t="str">
        <f>IFERROR(D45/E45-1,"n.a.")</f>
        <v>n.a.</v>
      </c>
      <c r="G45" s="6">
        <f t="shared" si="8"/>
        <v>220.91306396841298</v>
      </c>
      <c r="H45" s="6">
        <v>0</v>
      </c>
      <c r="I45" s="13" t="str">
        <f>IFERROR(G45/H45-1,"n.a.")</f>
        <v>n.a.</v>
      </c>
      <c r="J45" s="6">
        <f t="shared" si="9"/>
        <v>220.91306396841298</v>
      </c>
      <c r="K45" s="6">
        <v>0</v>
      </c>
      <c r="L45" s="13" t="str">
        <f>IFERROR(J45/K45-1,"n.a.")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615.74775657413147</v>
      </c>
      <c r="E46" s="9">
        <f>SUM(E41:E45)</f>
        <v>572.01337056235707</v>
      </c>
      <c r="F46" s="14">
        <f>IFERROR(D46/E46-1,"n.a.")</f>
        <v>7.6456929614736602E-2</v>
      </c>
      <c r="G46" s="9">
        <f>SUM(G41:G45)</f>
        <v>1951.3567844807349</v>
      </c>
      <c r="H46" s="9">
        <f>SUM(H41:H45)</f>
        <v>1803.1643570421343</v>
      </c>
      <c r="I46" s="14">
        <f>IFERROR(G46/H46-1,"n.a.")</f>
        <v>8.2184647705487945E-2</v>
      </c>
      <c r="J46" s="9">
        <f>SUM(J41:J45)</f>
        <v>1951.3567844807349</v>
      </c>
      <c r="K46" s="9">
        <f>SUM(K41:K45)</f>
        <v>1803.1643570421343</v>
      </c>
      <c r="L46" s="14">
        <f>IFERROR(J46/K46-1,"n.a.")</f>
        <v>8.2184647705487945E-2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F50" s="55"/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45352</v>
      </c>
      <c r="E51" s="12">
        <v>44986</v>
      </c>
      <c r="F51" s="2" t="s">
        <v>29</v>
      </c>
      <c r="G51" s="12" t="s">
        <v>59</v>
      </c>
      <c r="H51" s="12" t="s">
        <v>60</v>
      </c>
      <c r="I51" s="2" t="s">
        <v>29</v>
      </c>
      <c r="J51" s="2" t="s">
        <v>55</v>
      </c>
      <c r="K51" s="2" t="s">
        <v>56</v>
      </c>
      <c r="L51" s="2" t="s">
        <v>29</v>
      </c>
    </row>
    <row r="52" spans="2:14" ht="20" x14ac:dyDescent="0.35">
      <c r="B52" s="4" t="s">
        <v>16</v>
      </c>
      <c r="C52" s="5" t="s">
        <v>17</v>
      </c>
      <c r="D52" s="6">
        <v>76.170631095483031</v>
      </c>
      <c r="E52" s="6">
        <v>97.389176147000001</v>
      </c>
      <c r="F52" s="13">
        <f>IFERROR(D52/E52-1,"n.a.")</f>
        <v>-0.21787375035896728</v>
      </c>
      <c r="G52" s="6">
        <v>445.90220792989697</v>
      </c>
      <c r="H52" s="6">
        <v>424.28799882099992</v>
      </c>
      <c r="I52" s="13">
        <f t="shared" ref="I52:I56" si="10">IFERROR(G52/H52-1,"n.a.")</f>
        <v>5.094230609623196E-2</v>
      </c>
      <c r="J52" s="6">
        <v>445.90220792989697</v>
      </c>
      <c r="K52" s="6">
        <v>424.28799882099992</v>
      </c>
      <c r="L52" s="13">
        <f t="shared" ref="L52:L56" si="11">IFERROR(J52/K52-1,"n.a.")</f>
        <v>5.094230609623196E-2</v>
      </c>
    </row>
    <row r="53" spans="2:14" ht="40" x14ac:dyDescent="0.35">
      <c r="B53" s="4" t="s">
        <v>27</v>
      </c>
      <c r="C53" s="5" t="s">
        <v>70</v>
      </c>
      <c r="D53" s="6">
        <v>207.44345853073006</v>
      </c>
      <c r="E53" s="6">
        <v>275.76371544300002</v>
      </c>
      <c r="F53" s="13">
        <f t="shared" ref="F53:F56" si="12">IFERROR(D53/E53-1,"n.a.")</f>
        <v>-0.24774926172762446</v>
      </c>
      <c r="G53" s="6">
        <v>417.80364130972407</v>
      </c>
      <c r="H53" s="6">
        <v>617.46217455500005</v>
      </c>
      <c r="I53" s="13">
        <f t="shared" si="10"/>
        <v>-0.32335346434648937</v>
      </c>
      <c r="J53" s="6">
        <v>417.80364130972407</v>
      </c>
      <c r="K53" s="6">
        <v>617.46217455500005</v>
      </c>
      <c r="L53" s="13">
        <f t="shared" si="11"/>
        <v>-0.32335346434648937</v>
      </c>
    </row>
    <row r="54" spans="2:14" ht="40" x14ac:dyDescent="0.35">
      <c r="B54" s="4" t="s">
        <v>28</v>
      </c>
      <c r="C54" s="5" t="s">
        <v>21</v>
      </c>
      <c r="D54" s="6">
        <v>84.137581861000001</v>
      </c>
      <c r="E54" s="6">
        <v>83.256239456357079</v>
      </c>
      <c r="F54" s="13">
        <f t="shared" si="12"/>
        <v>1.0585902154575777E-2</v>
      </c>
      <c r="G54" s="6">
        <v>244.23708051400004</v>
      </c>
      <c r="H54" s="6">
        <v>271.20006154213451</v>
      </c>
      <c r="I54" s="13">
        <f t="shared" si="10"/>
        <v>-9.9420998929033888E-2</v>
      </c>
      <c r="J54" s="6">
        <v>244.23708051400004</v>
      </c>
      <c r="K54" s="6">
        <v>271.20006154213451</v>
      </c>
      <c r="L54" s="13">
        <f t="shared" si="11"/>
        <v>-9.9420998929033888E-2</v>
      </c>
    </row>
    <row r="55" spans="2:14" ht="40" x14ac:dyDescent="0.35">
      <c r="B55" s="4" t="s">
        <v>22</v>
      </c>
      <c r="C55" s="5" t="s">
        <v>23</v>
      </c>
      <c r="D55" s="6">
        <v>105.60883713078798</v>
      </c>
      <c r="E55" s="6">
        <v>115.60423951600001</v>
      </c>
      <c r="F55" s="13">
        <f t="shared" si="12"/>
        <v>-8.6462247639530809E-2</v>
      </c>
      <c r="G55" s="6">
        <v>388.23546729675195</v>
      </c>
      <c r="H55" s="6">
        <v>375.94781633299999</v>
      </c>
      <c r="I55" s="13">
        <f t="shared" si="10"/>
        <v>3.2684458932640936E-2</v>
      </c>
      <c r="J55" s="6">
        <v>388.23546729675195</v>
      </c>
      <c r="K55" s="6">
        <v>375.94781633299999</v>
      </c>
      <c r="L55" s="13">
        <f t="shared" si="11"/>
        <v>3.2684458932640936E-2</v>
      </c>
    </row>
    <row r="56" spans="2:14" ht="17.25" customHeight="1" x14ac:dyDescent="0.35">
      <c r="B56" s="8" t="s">
        <v>15</v>
      </c>
      <c r="C56" s="8"/>
      <c r="D56" s="9">
        <f>SUM(D52:D55)</f>
        <v>473.36050861800106</v>
      </c>
      <c r="E56" s="9">
        <f>SUM(E52:E55)</f>
        <v>572.01337056235707</v>
      </c>
      <c r="F56" s="14">
        <f t="shared" si="12"/>
        <v>-0.17246600695254466</v>
      </c>
      <c r="G56" s="9">
        <f>SUM(G52:G55)</f>
        <v>1496.1783970503732</v>
      </c>
      <c r="H56" s="9">
        <f>SUM(H52:H55)</f>
        <v>1688.8980512511346</v>
      </c>
      <c r="I56" s="14">
        <f t="shared" si="10"/>
        <v>-0.11410970251164354</v>
      </c>
      <c r="J56" s="9">
        <f>SUM(J52:J55)</f>
        <v>1496.1783970503732</v>
      </c>
      <c r="K56" s="9">
        <f>SUM(K52:K55)</f>
        <v>1688.8980512511346</v>
      </c>
      <c r="L56" s="60">
        <f t="shared" si="11"/>
        <v>-0.11410970251164354</v>
      </c>
    </row>
    <row r="57" spans="2:14" ht="17.25" customHeight="1" x14ac:dyDescent="0.35">
      <c r="B57" s="50" t="s">
        <v>71</v>
      </c>
      <c r="C57" s="15"/>
      <c r="D57" s="16"/>
      <c r="E57" s="16"/>
      <c r="F57" s="17"/>
      <c r="G57" s="16"/>
      <c r="H57" s="16"/>
      <c r="I57" s="17"/>
      <c r="J57" s="59"/>
      <c r="K57" s="59"/>
      <c r="L57" s="59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61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">
        <v>2.5858246669999998</v>
      </c>
      <c r="E62" s="6">
        <v>4.0854589790000002</v>
      </c>
      <c r="F62" s="6">
        <v>5.3978498469999998</v>
      </c>
      <c r="G62" s="6">
        <v>0.46813527640000002</v>
      </c>
      <c r="H62" s="6">
        <v>1.5245407150000001</v>
      </c>
      <c r="I62" s="6">
        <v>1.5245407150000001</v>
      </c>
    </row>
    <row r="63" spans="2:14" ht="40" x14ac:dyDescent="0.35">
      <c r="B63" s="4" t="s">
        <v>27</v>
      </c>
      <c r="C63" s="5" t="s">
        <v>69</v>
      </c>
      <c r="D63" s="6">
        <v>9.7437909040000008</v>
      </c>
      <c r="E63" s="6">
        <v>10.747703233999999</v>
      </c>
      <c r="F63" s="6">
        <v>20.660844782000002</v>
      </c>
      <c r="G63" s="6">
        <v>0.56011974710000001</v>
      </c>
      <c r="H63" s="6">
        <v>5.2185567429999997</v>
      </c>
      <c r="I63" s="6">
        <v>5.8230369980000001</v>
      </c>
      <c r="J63" s="26"/>
    </row>
    <row r="64" spans="2:14" ht="20" x14ac:dyDescent="0.35">
      <c r="B64" s="4" t="s">
        <v>28</v>
      </c>
      <c r="C64" s="5" t="s">
        <v>37</v>
      </c>
      <c r="D64" s="6">
        <v>1.032848703</v>
      </c>
      <c r="E64" s="6">
        <v>1.3175673530000001</v>
      </c>
      <c r="F64" s="6">
        <v>1.8905102499999999</v>
      </c>
      <c r="G64" s="6">
        <v>3.4884907300000001E-4</v>
      </c>
      <c r="H64" s="6">
        <v>0.62646008509999995</v>
      </c>
      <c r="I64" s="6">
        <v>0.1235518812</v>
      </c>
    </row>
    <row r="65" spans="2:9" ht="40" x14ac:dyDescent="0.35">
      <c r="B65" s="4" t="s">
        <v>22</v>
      </c>
      <c r="C65" s="5" t="s">
        <v>23</v>
      </c>
      <c r="D65" s="6">
        <v>4.0367864520000003</v>
      </c>
      <c r="E65" s="6">
        <v>4.8052733190000003</v>
      </c>
      <c r="F65" s="6">
        <v>11.256271827000001</v>
      </c>
      <c r="G65" s="6">
        <v>0.54747870620000005</v>
      </c>
      <c r="H65" s="6">
        <v>2.4919724809999999</v>
      </c>
      <c r="I65" s="6">
        <v>2.4919724809999999</v>
      </c>
    </row>
    <row r="66" spans="2:9" ht="20" x14ac:dyDescent="0.35">
      <c r="B66" s="4" t="s">
        <v>41</v>
      </c>
      <c r="C66" s="5" t="s">
        <v>42</v>
      </c>
      <c r="D66" s="6">
        <v>2.911055969</v>
      </c>
      <c r="E66" s="6">
        <v>3.1033264539999998</v>
      </c>
      <c r="F66" s="6">
        <v>6.2738722999999998</v>
      </c>
      <c r="G66" s="6">
        <v>0.32507946669999999</v>
      </c>
      <c r="H66" s="6">
        <v>1.489424664</v>
      </c>
      <c r="I66" s="6">
        <v>1.489424664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1:D34 E31:G34 D56:E56 J56:K56 K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5FB9-7C7F-4D62-AF0F-98DCA8AAAAA5}">
  <dimension ref="A7:S88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7" spans="2:3" ht="17.25" customHeight="1" x14ac:dyDescent="0.35">
      <c r="B7" s="47" t="s">
        <v>0</v>
      </c>
      <c r="C7" s="22"/>
    </row>
    <row r="8" spans="2:3" ht="17.25" customHeight="1" x14ac:dyDescent="0.35">
      <c r="B8" s="23"/>
    </row>
    <row r="9" spans="2:3" ht="17.25" customHeight="1" x14ac:dyDescent="0.35">
      <c r="B9" s="46" t="s">
        <v>1</v>
      </c>
      <c r="C9" s="24"/>
    </row>
    <row r="10" spans="2:3" ht="17.25" customHeight="1" x14ac:dyDescent="0.35">
      <c r="B10" s="56" t="s">
        <v>73</v>
      </c>
      <c r="C10" s="24"/>
    </row>
    <row r="11" spans="2:3" ht="17.25" customHeight="1" x14ac:dyDescent="0.35">
      <c r="B11" s="56" t="s">
        <v>74</v>
      </c>
      <c r="C11" s="24"/>
    </row>
    <row r="12" spans="2:3" ht="17.25" customHeight="1" x14ac:dyDescent="0.35">
      <c r="B12" s="56" t="s">
        <v>75</v>
      </c>
      <c r="C12" s="24"/>
    </row>
    <row r="13" spans="2:3" ht="17.25" customHeight="1" x14ac:dyDescent="0.35">
      <c r="B13" s="56" t="s">
        <v>76</v>
      </c>
      <c r="C13" s="24"/>
    </row>
    <row r="14" spans="2:3" ht="17.25" customHeight="1" x14ac:dyDescent="0.35">
      <c r="B14" s="56" t="s">
        <v>77</v>
      </c>
      <c r="C14" s="24"/>
    </row>
    <row r="15" spans="2:3" ht="17.25" customHeight="1" x14ac:dyDescent="0.35">
      <c r="B15" s="50" t="s">
        <v>78</v>
      </c>
      <c r="C15" s="24"/>
    </row>
    <row r="16" spans="2:3" ht="17.25" customHeight="1" x14ac:dyDescent="0.35">
      <c r="B16" s="25"/>
      <c r="C16" s="24"/>
    </row>
    <row r="17" spans="2:19" ht="17.25" customHeight="1" x14ac:dyDescent="0.35">
      <c r="B17" s="46" t="s">
        <v>79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229.32729871000001</v>
      </c>
      <c r="E20" s="6">
        <v>140.40427812441396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369.731576834414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>
        <v>255.72729772662203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382.13180226162206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>
        <v>79.172936011000004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160.09949865300001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>
        <v>131.96590578196401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282.626630165964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55.141744113807306</v>
      </c>
      <c r="E24" s="6">
        <v>85.842516242855808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140.98426035666313</v>
      </c>
      <c r="S24" s="28"/>
    </row>
    <row r="25" spans="2:19" ht="17.25" customHeight="1" x14ac:dyDescent="0.35">
      <c r="B25" s="8" t="s">
        <v>15</v>
      </c>
      <c r="C25" s="8"/>
      <c r="D25" s="9">
        <f t="shared" ref="D25:M25" si="1">SUM(D20:D24)</f>
        <v>642.46083438480741</v>
      </c>
      <c r="E25" s="9">
        <f t="shared" si="1"/>
        <v>693.11293388685579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1335.5737682716631</v>
      </c>
    </row>
    <row r="26" spans="2:19" s="30" customFormat="1" ht="17.25" customHeight="1" x14ac:dyDescent="0.35">
      <c r="B26" s="1" t="s">
        <v>43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80</v>
      </c>
      <c r="E30" s="2" t="s">
        <v>52</v>
      </c>
      <c r="F30" s="2" t="s">
        <v>53</v>
      </c>
      <c r="G30" s="2" t="s">
        <v>54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369.731576834414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369.731576834414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382.13180226162206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382.13180226162206</v>
      </c>
    </row>
    <row r="33" spans="1:15" ht="40" x14ac:dyDescent="0.35">
      <c r="B33" s="4" t="s">
        <v>28</v>
      </c>
      <c r="C33" s="5" t="s">
        <v>21</v>
      </c>
      <c r="D33" s="6">
        <f>SUM(D22:F22)</f>
        <v>160.09949865300001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160.09949865300001</v>
      </c>
    </row>
    <row r="34" spans="1:15" ht="40" x14ac:dyDescent="0.35">
      <c r="B34" s="4" t="s">
        <v>22</v>
      </c>
      <c r="C34" s="5" t="s">
        <v>23</v>
      </c>
      <c r="D34" s="6">
        <f>SUM(D23:F23)</f>
        <v>282.626630165964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282.626630165964</v>
      </c>
    </row>
    <row r="35" spans="1:15" ht="20" x14ac:dyDescent="0.35">
      <c r="B35" s="4" t="s">
        <v>41</v>
      </c>
      <c r="C35" s="5" t="s">
        <v>42</v>
      </c>
      <c r="D35" s="6">
        <f>SUM(D24:F24)</f>
        <v>140.98426035666313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140.98426035666313</v>
      </c>
    </row>
    <row r="36" spans="1:15" ht="17.25" customHeight="1" x14ac:dyDescent="0.35">
      <c r="B36" s="8" t="s">
        <v>15</v>
      </c>
      <c r="C36" s="8"/>
      <c r="D36" s="9">
        <f>SUM(D31:D35)</f>
        <v>1335.5737682716631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1335.5737682716631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12">
        <v>45323</v>
      </c>
      <c r="E40" s="12">
        <v>44958</v>
      </c>
      <c r="F40" s="2" t="s">
        <v>29</v>
      </c>
      <c r="G40" s="12" t="s">
        <v>81</v>
      </c>
      <c r="H40" s="12" t="s">
        <v>82</v>
      </c>
      <c r="I40" s="2" t="s">
        <v>29</v>
      </c>
      <c r="J40" s="2" t="s">
        <v>55</v>
      </c>
      <c r="K40" s="2" t="s">
        <v>56</v>
      </c>
      <c r="L40" s="2" t="s">
        <v>29</v>
      </c>
      <c r="O40" s="54"/>
    </row>
    <row r="41" spans="1:15" ht="20" x14ac:dyDescent="0.35">
      <c r="B41" s="4" t="s">
        <v>16</v>
      </c>
      <c r="C41" s="5" t="s">
        <v>17</v>
      </c>
      <c r="D41" s="6">
        <f>E20</f>
        <v>140.40427812441396</v>
      </c>
      <c r="E41" s="6">
        <v>143.17211351399999</v>
      </c>
      <c r="F41" s="13">
        <f>D41/E41-1</f>
        <v>-1.9332224143742693E-2</v>
      </c>
      <c r="G41" s="6">
        <f>D31</f>
        <v>369.731576834414</v>
      </c>
      <c r="H41" s="6">
        <v>326.89882267399992</v>
      </c>
      <c r="I41" s="13">
        <f>G41/H41-1</f>
        <v>0.13102755712010961</v>
      </c>
      <c r="J41" s="6">
        <v>369.731576834414</v>
      </c>
      <c r="K41" s="6">
        <v>326.89882267399992</v>
      </c>
      <c r="L41" s="13">
        <f>J41/K41-1</f>
        <v>0.13102755712010961</v>
      </c>
      <c r="O41" s="54"/>
    </row>
    <row r="42" spans="1:15" ht="40" x14ac:dyDescent="0.35">
      <c r="B42" s="4" t="s">
        <v>18</v>
      </c>
      <c r="C42" s="5" t="s">
        <v>19</v>
      </c>
      <c r="D42" s="6">
        <f t="shared" ref="D42:D45" si="4">E21</f>
        <v>255.72729772662203</v>
      </c>
      <c r="E42" s="6">
        <v>265.48174879050003</v>
      </c>
      <c r="F42" s="13">
        <f t="shared" ref="F42:F46" si="5">D42/E42-1</f>
        <v>-3.6742454456165086E-2</v>
      </c>
      <c r="G42" s="6">
        <f t="shared" ref="G42:G45" si="6">D32</f>
        <v>382.13180226162206</v>
      </c>
      <c r="H42" s="6">
        <v>455.96476490300006</v>
      </c>
      <c r="I42" s="13">
        <f t="shared" ref="I42:I46" si="7">G42/H42-1</f>
        <v>-0.16192690384110031</v>
      </c>
      <c r="J42" s="6">
        <v>382.13180226162206</v>
      </c>
      <c r="K42" s="6">
        <v>455.96476490300006</v>
      </c>
      <c r="L42" s="13">
        <f t="shared" ref="L42:L44" si="8">J42/K42-1</f>
        <v>-0.16192690384110031</v>
      </c>
      <c r="O42" s="54"/>
    </row>
    <row r="43" spans="1:15" ht="40" x14ac:dyDescent="0.35">
      <c r="B43" s="4" t="s">
        <v>28</v>
      </c>
      <c r="C43" s="5" t="s">
        <v>21</v>
      </c>
      <c r="D43" s="6">
        <f t="shared" si="4"/>
        <v>79.172936011000004</v>
      </c>
      <c r="E43" s="6">
        <v>93.018160505777402</v>
      </c>
      <c r="F43" s="13">
        <f t="shared" si="5"/>
        <v>-0.14884431620121608</v>
      </c>
      <c r="G43" s="6">
        <f t="shared" si="6"/>
        <v>160.09949865300001</v>
      </c>
      <c r="H43" s="6">
        <v>187.94382208577741</v>
      </c>
      <c r="I43" s="13">
        <f t="shared" si="7"/>
        <v>-0.14815237406457171</v>
      </c>
      <c r="J43" s="6">
        <v>160.09949865300001</v>
      </c>
      <c r="K43" s="6">
        <v>187.94382208577741</v>
      </c>
      <c r="L43" s="13">
        <f t="shared" si="8"/>
        <v>-0.14815237406457171</v>
      </c>
      <c r="O43" s="54"/>
    </row>
    <row r="44" spans="1:15" ht="40" x14ac:dyDescent="0.35">
      <c r="B44" s="4" t="s">
        <v>22</v>
      </c>
      <c r="C44" s="5" t="s">
        <v>23</v>
      </c>
      <c r="D44" s="6">
        <f t="shared" si="4"/>
        <v>131.96590578196401</v>
      </c>
      <c r="E44" s="6">
        <v>125.674228532</v>
      </c>
      <c r="F44" s="13">
        <f t="shared" si="5"/>
        <v>5.0063384700722358E-2</v>
      </c>
      <c r="G44" s="6">
        <f t="shared" si="6"/>
        <v>282.626630165964</v>
      </c>
      <c r="H44" s="6">
        <v>260.34357681699998</v>
      </c>
      <c r="I44" s="13">
        <f t="shared" si="7"/>
        <v>8.559094724517502E-2</v>
      </c>
      <c r="J44" s="6">
        <v>282.626630165964</v>
      </c>
      <c r="K44" s="6">
        <v>260.34357681699998</v>
      </c>
      <c r="L44" s="13">
        <f t="shared" si="8"/>
        <v>8.559094724517502E-2</v>
      </c>
    </row>
    <row r="45" spans="1:15" ht="20" x14ac:dyDescent="0.35">
      <c r="B45" s="4" t="s">
        <v>41</v>
      </c>
      <c r="C45" s="5" t="s">
        <v>42</v>
      </c>
      <c r="D45" s="6">
        <f t="shared" si="4"/>
        <v>85.842516242855808</v>
      </c>
      <c r="E45" s="6">
        <v>0</v>
      </c>
      <c r="F45" s="13" t="str">
        <f>IFERROR(D45/E45-1,"n.a.")</f>
        <v>n.a.</v>
      </c>
      <c r="G45" s="6">
        <f t="shared" si="6"/>
        <v>140.98426035666313</v>
      </c>
      <c r="H45" s="6">
        <v>0</v>
      </c>
      <c r="I45" s="13" t="str">
        <f>IFERROR(G45/H45-1,"n.a.")</f>
        <v>n.a.</v>
      </c>
      <c r="J45" s="6">
        <v>140.98426035666313</v>
      </c>
      <c r="K45" s="6">
        <v>0</v>
      </c>
      <c r="L45" s="13" t="str">
        <f>IFERROR(J45/K45-1,"n.a.")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693.11293388685579</v>
      </c>
      <c r="E46" s="9">
        <f>SUM(E41:E45)</f>
        <v>627.34625134227747</v>
      </c>
      <c r="F46" s="14">
        <f t="shared" si="5"/>
        <v>0.10483314820780887</v>
      </c>
      <c r="G46" s="9">
        <f>SUM(G41:G45)</f>
        <v>1335.5737682716631</v>
      </c>
      <c r="H46" s="9">
        <f>SUM(H41:H45)</f>
        <v>1231.1509864797774</v>
      </c>
      <c r="I46" s="14">
        <f t="shared" si="7"/>
        <v>8.4817201901824513E-2</v>
      </c>
      <c r="J46" s="9">
        <f>SUM(J41:J45)</f>
        <v>1335.5737682716631</v>
      </c>
      <c r="K46" s="9">
        <f>SUM(K41:K45)</f>
        <v>1231.1509864797774</v>
      </c>
      <c r="L46" s="14">
        <f>J46/K46-1</f>
        <v>8.4817201901824513E-2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F50" s="55"/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45323</v>
      </c>
      <c r="E51" s="12">
        <v>44958</v>
      </c>
      <c r="F51" s="2" t="s">
        <v>29</v>
      </c>
      <c r="G51" s="12" t="s">
        <v>81</v>
      </c>
      <c r="H51" s="12" t="s">
        <v>82</v>
      </c>
      <c r="I51" s="2" t="s">
        <v>29</v>
      </c>
      <c r="J51" s="2" t="s">
        <v>55</v>
      </c>
      <c r="K51" s="2" t="s">
        <v>56</v>
      </c>
      <c r="L51" s="2" t="s">
        <v>29</v>
      </c>
    </row>
    <row r="52" spans="2:14" ht="20" x14ac:dyDescent="0.35">
      <c r="B52" s="4" t="s">
        <v>16</v>
      </c>
      <c r="C52" s="5" t="s">
        <v>17</v>
      </c>
      <c r="D52" s="6">
        <v>140.40427812441396</v>
      </c>
      <c r="E52" s="6">
        <v>143.17211351399999</v>
      </c>
      <c r="F52" s="13">
        <f>D52/E52-1</f>
        <v>-1.9332224143742693E-2</v>
      </c>
      <c r="G52" s="6">
        <v>369.731576834414</v>
      </c>
      <c r="H52" s="6">
        <v>326.89882267399992</v>
      </c>
      <c r="I52" s="13">
        <f>G52/H52-1</f>
        <v>0.13102755712010961</v>
      </c>
      <c r="J52" s="6">
        <v>369.731576834414</v>
      </c>
      <c r="K52" s="6">
        <v>326.89882267399992</v>
      </c>
      <c r="L52" s="13">
        <f>J52/K52-1</f>
        <v>0.13102755712010961</v>
      </c>
    </row>
    <row r="53" spans="2:14" ht="40" x14ac:dyDescent="0.35">
      <c r="B53" s="4" t="s">
        <v>27</v>
      </c>
      <c r="C53" s="5" t="s">
        <v>83</v>
      </c>
      <c r="D53" s="6">
        <v>169.42821187999104</v>
      </c>
      <c r="E53" s="6">
        <v>190.13541224850002</v>
      </c>
      <c r="F53" s="13">
        <f t="shared" ref="F53:F55" si="9">D53/E53-1</f>
        <v>-0.10890764704812284</v>
      </c>
      <c r="G53" s="6">
        <v>210.36018277899407</v>
      </c>
      <c r="H53" s="6">
        <v>340.39845911200007</v>
      </c>
      <c r="I53" s="13">
        <f t="shared" ref="I53:I56" si="10">G53/H53-1</f>
        <v>-0.38201781721409023</v>
      </c>
      <c r="J53" s="6">
        <v>210.36018277899407</v>
      </c>
      <c r="K53" s="6">
        <v>340.39845911200007</v>
      </c>
      <c r="L53" s="13">
        <f t="shared" ref="L53:L56" si="11">J53/K53-1</f>
        <v>-0.38201781721409023</v>
      </c>
      <c r="M53" s="31"/>
      <c r="N53" s="31"/>
    </row>
    <row r="54" spans="2:14" ht="40" x14ac:dyDescent="0.35">
      <c r="B54" s="4" t="s">
        <v>28</v>
      </c>
      <c r="C54" s="5" t="s">
        <v>21</v>
      </c>
      <c r="D54" s="6">
        <v>79.172936011000004</v>
      </c>
      <c r="E54" s="6">
        <v>93.018160505777388</v>
      </c>
      <c r="F54" s="13">
        <f t="shared" si="9"/>
        <v>-0.14884431620121596</v>
      </c>
      <c r="G54" s="6">
        <v>160.09949865299998</v>
      </c>
      <c r="H54" s="6">
        <v>187.94382208577741</v>
      </c>
      <c r="I54" s="13">
        <f t="shared" si="10"/>
        <v>-0.14815237406457182</v>
      </c>
      <c r="J54" s="6">
        <v>160.09949865299998</v>
      </c>
      <c r="K54" s="6">
        <v>187.94382208577741</v>
      </c>
      <c r="L54" s="13">
        <f t="shared" si="11"/>
        <v>-0.14815237406457182</v>
      </c>
    </row>
    <row r="55" spans="2:14" ht="40" x14ac:dyDescent="0.35">
      <c r="B55" s="4" t="s">
        <v>22</v>
      </c>
      <c r="C55" s="5" t="s">
        <v>23</v>
      </c>
      <c r="D55" s="6">
        <v>131.96590578196401</v>
      </c>
      <c r="E55" s="6">
        <v>125.674228532</v>
      </c>
      <c r="F55" s="13">
        <f t="shared" si="9"/>
        <v>5.0063384700722358E-2</v>
      </c>
      <c r="G55" s="6">
        <v>282.626630165964</v>
      </c>
      <c r="H55" s="6">
        <v>260.34357681699998</v>
      </c>
      <c r="I55" s="13">
        <f t="shared" si="10"/>
        <v>8.559094724517502E-2</v>
      </c>
      <c r="J55" s="6">
        <v>282.626630165964</v>
      </c>
      <c r="K55" s="6">
        <v>260.34357681699998</v>
      </c>
      <c r="L55" s="13">
        <f t="shared" si="11"/>
        <v>8.559094724517502E-2</v>
      </c>
    </row>
    <row r="56" spans="2:14" ht="17.25" customHeight="1" x14ac:dyDescent="0.35">
      <c r="B56" s="8" t="s">
        <v>15</v>
      </c>
      <c r="C56" s="8"/>
      <c r="D56" s="9">
        <f>SUM(D52:D55)</f>
        <v>520.97133179736898</v>
      </c>
      <c r="E56" s="9">
        <f>SUM(E52:E55)</f>
        <v>551.99991480027745</v>
      </c>
      <c r="F56" s="14">
        <f>D56/E56-1</f>
        <v>-5.6211209768275316E-2</v>
      </c>
      <c r="G56" s="9">
        <f>SUM(G52:G55)</f>
        <v>1022.817888432372</v>
      </c>
      <c r="H56" s="9">
        <f>SUM(H52:H55)</f>
        <v>1115.5846806887773</v>
      </c>
      <c r="I56" s="14">
        <f t="shared" si="10"/>
        <v>-8.3155312063921349E-2</v>
      </c>
      <c r="J56" s="9">
        <f>SUM(J52:J55)</f>
        <v>1022.817888432372</v>
      </c>
      <c r="K56" s="9">
        <f>SUM(K52:K55)</f>
        <v>1115.5846806887773</v>
      </c>
      <c r="L56" s="14">
        <f t="shared" si="11"/>
        <v>-8.3155312063921349E-2</v>
      </c>
    </row>
    <row r="57" spans="2:14" ht="17.25" customHeight="1" x14ac:dyDescent="0.35">
      <c r="B57" s="50" t="s">
        <v>84</v>
      </c>
      <c r="C57" s="15"/>
      <c r="D57" s="16"/>
      <c r="E57" s="16"/>
      <c r="F57" s="17"/>
      <c r="G57" s="16"/>
      <c r="H57" s="16"/>
      <c r="I57" s="17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85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">
        <v>5.213091575</v>
      </c>
      <c r="E62" s="6">
        <v>5.2284525889999998</v>
      </c>
      <c r="F62" s="6">
        <v>13.052438558</v>
      </c>
      <c r="G62" s="6">
        <v>0.5059180029</v>
      </c>
      <c r="H62" s="6">
        <v>3.978702636</v>
      </c>
      <c r="I62" s="6">
        <v>3.978702636</v>
      </c>
    </row>
    <row r="63" spans="2:14" ht="40" x14ac:dyDescent="0.35">
      <c r="B63" s="4" t="s">
        <v>27</v>
      </c>
      <c r="C63" s="5" t="s">
        <v>86</v>
      </c>
      <c r="D63" s="6">
        <v>7.7338392169999999</v>
      </c>
      <c r="E63" s="6">
        <v>9.1973600019999999</v>
      </c>
      <c r="F63" s="6">
        <v>15.232379312999999</v>
      </c>
      <c r="G63" s="6">
        <v>0.65365844559999997</v>
      </c>
      <c r="H63" s="6">
        <v>4.7790867500000003</v>
      </c>
      <c r="I63" s="6">
        <v>5.8526849619999997</v>
      </c>
      <c r="J63" s="26"/>
    </row>
    <row r="64" spans="2:14" ht="20" x14ac:dyDescent="0.35">
      <c r="B64" s="4" t="s">
        <v>28</v>
      </c>
      <c r="C64" s="5" t="s">
        <v>37</v>
      </c>
      <c r="D64" s="6">
        <v>1.2405418420000001</v>
      </c>
      <c r="E64" s="6">
        <v>1.478894151</v>
      </c>
      <c r="F64" s="6">
        <v>2.1282337099999999</v>
      </c>
      <c r="G64" s="6">
        <v>0.48631491300000002</v>
      </c>
      <c r="H64" s="6">
        <v>0.4595544419</v>
      </c>
      <c r="I64" s="6">
        <v>0.12696246620000001</v>
      </c>
    </row>
    <row r="65" spans="2:9" ht="40" x14ac:dyDescent="0.35">
      <c r="B65" s="4" t="s">
        <v>22</v>
      </c>
      <c r="C65" s="5" t="s">
        <v>23</v>
      </c>
      <c r="D65" s="6">
        <v>5.2947805700000004</v>
      </c>
      <c r="E65" s="6">
        <v>4.9964218049999998</v>
      </c>
      <c r="F65" s="6">
        <v>11.777382578999999</v>
      </c>
      <c r="G65" s="6">
        <v>0.80099562540000002</v>
      </c>
      <c r="H65" s="6">
        <v>2.823698694</v>
      </c>
      <c r="I65" s="6">
        <v>2.823698694</v>
      </c>
    </row>
    <row r="66" spans="2:9" ht="20" x14ac:dyDescent="0.35">
      <c r="B66" s="4" t="s">
        <v>41</v>
      </c>
      <c r="C66" s="5" t="s">
        <v>42</v>
      </c>
      <c r="D66" s="6">
        <v>3.166035398</v>
      </c>
      <c r="E66" s="6">
        <v>2.8346464490000001</v>
      </c>
      <c r="F66" s="6">
        <v>5.8700918670000002</v>
      </c>
      <c r="G66" s="6">
        <v>1.112542967</v>
      </c>
      <c r="H66" s="6">
        <v>1.387891424</v>
      </c>
      <c r="I66" s="6">
        <v>1.387891424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957B-B899-4CB8-B438-136DAEA8AA70}">
  <dimension ref="A1:S88"/>
  <sheetViews>
    <sheetView showGridLines="0" zoomScaleNormal="100" zoomScaleSheetLayoutView="90" workbookViewId="0"/>
  </sheetViews>
  <sheetFormatPr defaultColWidth="9.1796875" defaultRowHeight="17.25" customHeight="1" x14ac:dyDescent="0.35"/>
  <cols>
    <col min="1" max="1" width="5" style="21" customWidth="1"/>
    <col min="2" max="2" width="24.3632812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3" ht="17.25" customHeight="1" x14ac:dyDescent="0.35">
      <c r="A1" s="23"/>
    </row>
    <row r="7" spans="1:3" ht="17.25" customHeight="1" x14ac:dyDescent="0.35">
      <c r="B7" s="47" t="s">
        <v>0</v>
      </c>
      <c r="C7" s="22"/>
    </row>
    <row r="8" spans="1:3" ht="17.25" customHeight="1" x14ac:dyDescent="0.35">
      <c r="B8" s="23"/>
    </row>
    <row r="9" spans="1:3" ht="17.25" customHeight="1" x14ac:dyDescent="0.35">
      <c r="B9" s="46" t="s">
        <v>1</v>
      </c>
      <c r="C9" s="24"/>
    </row>
    <row r="10" spans="1:3" ht="17.25" customHeight="1" x14ac:dyDescent="0.35">
      <c r="B10" s="56" t="s">
        <v>89</v>
      </c>
      <c r="C10" s="24"/>
    </row>
    <row r="11" spans="1:3" ht="17.25" customHeight="1" x14ac:dyDescent="0.35">
      <c r="B11" s="56" t="s">
        <v>90</v>
      </c>
      <c r="C11" s="24"/>
    </row>
    <row r="12" spans="1:3" ht="17.25" customHeight="1" x14ac:dyDescent="0.35">
      <c r="B12" s="56" t="s">
        <v>91</v>
      </c>
      <c r="C12" s="24"/>
    </row>
    <row r="13" spans="1:3" ht="17.25" customHeight="1" x14ac:dyDescent="0.35">
      <c r="B13" s="56" t="s">
        <v>92</v>
      </c>
      <c r="C13" s="24"/>
    </row>
    <row r="14" spans="1:3" ht="17.25" customHeight="1" x14ac:dyDescent="0.35">
      <c r="B14" s="56" t="s">
        <v>93</v>
      </c>
      <c r="C14" s="24"/>
    </row>
    <row r="15" spans="1:3" ht="17.25" customHeight="1" x14ac:dyDescent="0.35">
      <c r="B15" s="50" t="s">
        <v>94</v>
      </c>
      <c r="C15" s="24"/>
    </row>
    <row r="16" spans="1:3" ht="17.25" customHeight="1" x14ac:dyDescent="0.35">
      <c r="B16" s="25"/>
      <c r="C16" s="24"/>
    </row>
    <row r="17" spans="2:19" ht="17.25" customHeight="1" x14ac:dyDescent="0.35">
      <c r="B17" s="46" t="s">
        <v>95</v>
      </c>
      <c r="C17" s="24"/>
      <c r="N17" s="26"/>
    </row>
    <row r="18" spans="2:19" ht="17.25" customHeight="1" x14ac:dyDescent="0.35">
      <c r="J18" s="23"/>
      <c r="N18" s="27"/>
    </row>
    <row r="19" spans="2:19" ht="17.25" customHeight="1" x14ac:dyDescent="0.35"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2" t="s">
        <v>39</v>
      </c>
      <c r="N19" s="2" t="s">
        <v>13</v>
      </c>
      <c r="O19" s="2" t="s">
        <v>14</v>
      </c>
      <c r="P19" s="2" t="s">
        <v>15</v>
      </c>
    </row>
    <row r="20" spans="2:19" ht="20" x14ac:dyDescent="0.35">
      <c r="B20" s="4" t="s">
        <v>16</v>
      </c>
      <c r="C20" s="5" t="s">
        <v>17</v>
      </c>
      <c r="D20" s="6">
        <v>229.32729871000001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>
        <f t="shared" ref="P20:P23" si="0">SUM(D20:O20)</f>
        <v>229.32729871000001</v>
      </c>
      <c r="S20" s="28"/>
    </row>
    <row r="21" spans="2:19" ht="40" x14ac:dyDescent="0.35">
      <c r="B21" s="4" t="s">
        <v>18</v>
      </c>
      <c r="C21" s="5" t="s">
        <v>19</v>
      </c>
      <c r="D21" s="6">
        <v>126.40450453500002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126.40450453500002</v>
      </c>
      <c r="S21" s="28"/>
    </row>
    <row r="22" spans="2:19" ht="40" x14ac:dyDescent="0.35">
      <c r="B22" s="4" t="s">
        <v>20</v>
      </c>
      <c r="C22" s="5" t="s">
        <v>21</v>
      </c>
      <c r="D22" s="6">
        <v>80.926562642000007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80.926562642000007</v>
      </c>
      <c r="S22" s="28"/>
    </row>
    <row r="23" spans="2:19" ht="40" x14ac:dyDescent="0.35">
      <c r="B23" s="4" t="s">
        <v>22</v>
      </c>
      <c r="C23" s="5" t="s">
        <v>23</v>
      </c>
      <c r="D23" s="6">
        <v>150.66072438400002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150.66072438400002</v>
      </c>
      <c r="S23" s="28"/>
    </row>
    <row r="24" spans="2:19" ht="20" x14ac:dyDescent="0.35">
      <c r="B24" s="4" t="s">
        <v>41</v>
      </c>
      <c r="C24" s="5" t="s">
        <v>42</v>
      </c>
      <c r="D24" s="6">
        <v>55.141744113807306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>SUM(D24:O24)</f>
        <v>55.141744113807306</v>
      </c>
      <c r="S24" s="28"/>
    </row>
    <row r="25" spans="2:19" ht="17.25" customHeight="1" x14ac:dyDescent="0.35">
      <c r="B25" s="8" t="s">
        <v>15</v>
      </c>
      <c r="C25" s="8"/>
      <c r="D25" s="9">
        <f>SUM(D20:D24)</f>
        <v>642.46083438480741</v>
      </c>
      <c r="E25" s="9">
        <f t="shared" ref="E25:M25" si="1">SUM(E20:E24)</f>
        <v>0</v>
      </c>
      <c r="F25" s="9">
        <f t="shared" si="1"/>
        <v>0</v>
      </c>
      <c r="G25" s="9">
        <f t="shared" si="1"/>
        <v>0</v>
      </c>
      <c r="H25" s="9">
        <f t="shared" si="1"/>
        <v>0</v>
      </c>
      <c r="I25" s="9">
        <f t="shared" si="1"/>
        <v>0</v>
      </c>
      <c r="J25" s="9">
        <f t="shared" si="1"/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  <c r="N25" s="10">
        <f>SUM(N20:N24)</f>
        <v>0</v>
      </c>
      <c r="O25" s="10">
        <f>SUM(O20:O24)</f>
        <v>0</v>
      </c>
      <c r="P25" s="9">
        <f>SUM(D25:O25)</f>
        <v>642.46083438480741</v>
      </c>
    </row>
    <row r="26" spans="2:19" s="30" customFormat="1" ht="17.25" customHeight="1" x14ac:dyDescent="0.35">
      <c r="B26" s="1" t="s">
        <v>96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9"/>
    </row>
    <row r="28" spans="2:19" ht="17.25" customHeight="1" x14ac:dyDescent="0.35">
      <c r="B28" s="46" t="s">
        <v>45</v>
      </c>
      <c r="C28" s="24"/>
      <c r="L28" s="31"/>
      <c r="M28" s="32"/>
      <c r="N28" s="32"/>
      <c r="P28" s="31"/>
    </row>
    <row r="29" spans="2:19" ht="17.25" customHeight="1" x14ac:dyDescent="0.35">
      <c r="M29" s="32"/>
      <c r="N29" s="32"/>
    </row>
    <row r="30" spans="2:19" ht="20" x14ac:dyDescent="0.35">
      <c r="B30" s="3" t="s">
        <v>2</v>
      </c>
      <c r="C30" s="2" t="s">
        <v>3</v>
      </c>
      <c r="D30" s="2" t="s">
        <v>60</v>
      </c>
      <c r="E30" s="2" t="s">
        <v>25</v>
      </c>
      <c r="F30" s="2" t="s">
        <v>26</v>
      </c>
      <c r="G30" s="2" t="s">
        <v>44</v>
      </c>
      <c r="H30" s="2" t="s">
        <v>15</v>
      </c>
      <c r="M30" s="32"/>
      <c r="N30" s="32"/>
    </row>
    <row r="31" spans="2:19" ht="20" x14ac:dyDescent="0.35">
      <c r="B31" s="4" t="s">
        <v>16</v>
      </c>
      <c r="C31" s="5" t="s">
        <v>17</v>
      </c>
      <c r="D31" s="6">
        <f>SUM(D20:F20)</f>
        <v>229.32729871000001</v>
      </c>
      <c r="E31" s="6">
        <f>SUM(G20:I20)</f>
        <v>0</v>
      </c>
      <c r="F31" s="6">
        <f>SUM(J20:L20)</f>
        <v>0</v>
      </c>
      <c r="G31" s="6">
        <f>SUM(M20:O20)</f>
        <v>0</v>
      </c>
      <c r="H31" s="7">
        <f>SUM(D31:G31)</f>
        <v>229.32729871000001</v>
      </c>
      <c r="J31" s="31"/>
      <c r="M31" s="32"/>
      <c r="N31" s="32"/>
    </row>
    <row r="32" spans="2:19" ht="40" x14ac:dyDescent="0.35">
      <c r="B32" s="4" t="s">
        <v>27</v>
      </c>
      <c r="C32" s="5" t="s">
        <v>19</v>
      </c>
      <c r="D32" s="6">
        <f>SUM(D21:F21)</f>
        <v>126.40450453500002</v>
      </c>
      <c r="E32" s="6">
        <f>SUM(G21:I21)</f>
        <v>0</v>
      </c>
      <c r="F32" s="6">
        <f>SUM(J21:L21)</f>
        <v>0</v>
      </c>
      <c r="G32" s="6">
        <f>SUM(M21:O21)</f>
        <v>0</v>
      </c>
      <c r="H32" s="7">
        <f t="shared" ref="H32:H35" si="2">SUM(D32:G32)</f>
        <v>126.40450453500002</v>
      </c>
    </row>
    <row r="33" spans="1:15" ht="40" x14ac:dyDescent="0.35">
      <c r="B33" s="4" t="s">
        <v>28</v>
      </c>
      <c r="C33" s="5" t="s">
        <v>21</v>
      </c>
      <c r="D33" s="6">
        <f>SUM(D22:F22)</f>
        <v>80.926562642000007</v>
      </c>
      <c r="E33" s="6">
        <f>SUM(G22:I22)</f>
        <v>0</v>
      </c>
      <c r="F33" s="6">
        <f>SUM(J22:L22)</f>
        <v>0</v>
      </c>
      <c r="G33" s="6">
        <f>SUM(M22:O22)</f>
        <v>0</v>
      </c>
      <c r="H33" s="7">
        <f t="shared" si="2"/>
        <v>80.926562642000007</v>
      </c>
    </row>
    <row r="34" spans="1:15" ht="40" x14ac:dyDescent="0.35">
      <c r="B34" s="4" t="s">
        <v>22</v>
      </c>
      <c r="C34" s="5" t="s">
        <v>23</v>
      </c>
      <c r="D34" s="6">
        <f>SUM(D23:F23)</f>
        <v>150.66072438400002</v>
      </c>
      <c r="E34" s="6">
        <f>SUM(G23:I23)</f>
        <v>0</v>
      </c>
      <c r="F34" s="6">
        <f>SUM(J23:L23)</f>
        <v>0</v>
      </c>
      <c r="G34" s="6">
        <f>SUM(M23:O23)</f>
        <v>0</v>
      </c>
      <c r="H34" s="7">
        <f t="shared" si="2"/>
        <v>150.66072438400002</v>
      </c>
    </row>
    <row r="35" spans="1:15" ht="20" x14ac:dyDescent="0.35">
      <c r="B35" s="4" t="s">
        <v>41</v>
      </c>
      <c r="C35" s="5" t="s">
        <v>42</v>
      </c>
      <c r="D35" s="6">
        <f>SUM(D24:F24)</f>
        <v>55.141744113807306</v>
      </c>
      <c r="E35" s="6">
        <f>SUM(G24:I24)</f>
        <v>0</v>
      </c>
      <c r="F35" s="6">
        <f>SUM(J24:L24)</f>
        <v>0</v>
      </c>
      <c r="G35" s="6">
        <f>SUM(M24:O24)</f>
        <v>0</v>
      </c>
      <c r="H35" s="7">
        <f t="shared" si="2"/>
        <v>55.141744113807306</v>
      </c>
    </row>
    <row r="36" spans="1:15" ht="17.25" customHeight="1" x14ac:dyDescent="0.35">
      <c r="B36" s="8" t="s">
        <v>15</v>
      </c>
      <c r="C36" s="8"/>
      <c r="D36" s="9">
        <f>SUM(D31:D35)</f>
        <v>642.46083438480741</v>
      </c>
      <c r="E36" s="9">
        <f t="shared" ref="E36:H36" si="3">SUM(E31:E35)</f>
        <v>0</v>
      </c>
      <c r="F36" s="9">
        <f t="shared" si="3"/>
        <v>0</v>
      </c>
      <c r="G36" s="9">
        <f t="shared" si="3"/>
        <v>0</v>
      </c>
      <c r="H36" s="9">
        <f t="shared" si="3"/>
        <v>642.46083438480741</v>
      </c>
    </row>
    <row r="37" spans="1:15" ht="17.25" customHeight="1" x14ac:dyDescent="0.35">
      <c r="D37" s="52"/>
      <c r="E37" s="52"/>
      <c r="F37" s="52"/>
      <c r="G37" s="52"/>
      <c r="I37" s="31"/>
      <c r="O37" s="53"/>
    </row>
    <row r="38" spans="1:15" ht="17.25" customHeight="1" x14ac:dyDescent="0.35">
      <c r="B38" s="46" t="s">
        <v>46</v>
      </c>
      <c r="C38" s="24"/>
      <c r="L38" s="31"/>
      <c r="M38" s="32"/>
      <c r="N38" s="32"/>
      <c r="O38" s="53"/>
    </row>
    <row r="39" spans="1:15" ht="17.25" customHeight="1" x14ac:dyDescent="0.35">
      <c r="M39" s="32"/>
      <c r="N39" s="32"/>
      <c r="O39" s="53"/>
    </row>
    <row r="40" spans="1:15" ht="40" x14ac:dyDescent="0.35">
      <c r="B40" s="3" t="s">
        <v>2</v>
      </c>
      <c r="C40" s="2" t="s">
        <v>3</v>
      </c>
      <c r="D40" s="61">
        <v>45292</v>
      </c>
      <c r="E40" s="61">
        <v>44927</v>
      </c>
      <c r="F40" s="2" t="s">
        <v>29</v>
      </c>
      <c r="G40" s="2" t="s">
        <v>97</v>
      </c>
      <c r="H40" s="2" t="s">
        <v>98</v>
      </c>
      <c r="I40" s="2" t="s">
        <v>29</v>
      </c>
      <c r="L40" s="53"/>
    </row>
    <row r="41" spans="1:15" ht="20" x14ac:dyDescent="0.35">
      <c r="B41" s="4" t="s">
        <v>16</v>
      </c>
      <c r="C41" s="5" t="s">
        <v>17</v>
      </c>
      <c r="D41" s="6">
        <f>D20</f>
        <v>229.32729871000001</v>
      </c>
      <c r="E41" s="6">
        <f>'[1]Produção de Energia - Jan. 2023'!D12</f>
        <v>183.72670915999996</v>
      </c>
      <c r="F41" s="13">
        <f>D41/E41-1</f>
        <v>0.24819793354208719</v>
      </c>
      <c r="G41" s="6">
        <f>P20</f>
        <v>229.32729871000001</v>
      </c>
      <c r="H41" s="6">
        <f>'[1]Produção de Energia - Jan. 2023'!P12</f>
        <v>183.72670915999996</v>
      </c>
      <c r="I41" s="13">
        <f>G41/H41-1</f>
        <v>0.24819793354208719</v>
      </c>
    </row>
    <row r="42" spans="1:15" ht="40" x14ac:dyDescent="0.35">
      <c r="B42" s="4" t="s">
        <v>18</v>
      </c>
      <c r="C42" s="5" t="s">
        <v>19</v>
      </c>
      <c r="D42" s="6">
        <f t="shared" ref="D42:D45" si="4">D21</f>
        <v>126.40450453500002</v>
      </c>
      <c r="E42" s="6">
        <f>'[1]Produção de Energia - Jan. 2023'!D13</f>
        <v>190.4830161125</v>
      </c>
      <c r="F42" s="13">
        <f t="shared" ref="F42:F46" si="5">D42/E42-1</f>
        <v>-0.33640013102089361</v>
      </c>
      <c r="G42" s="6">
        <f>P21</f>
        <v>126.40450453500002</v>
      </c>
      <c r="H42" s="6">
        <f>'[1]Produção de Energia - Jan. 2023'!P13</f>
        <v>190.4830161125</v>
      </c>
      <c r="I42" s="13">
        <f t="shared" ref="I42:I44" si="6">G42/H42-1</f>
        <v>-0.33640013102089361</v>
      </c>
    </row>
    <row r="43" spans="1:15" ht="40" x14ac:dyDescent="0.35">
      <c r="B43" s="4" t="s">
        <v>28</v>
      </c>
      <c r="C43" s="5" t="s">
        <v>21</v>
      </c>
      <c r="D43" s="6">
        <f t="shared" si="4"/>
        <v>80.926562642000007</v>
      </c>
      <c r="E43" s="6">
        <f>'[1]Produção de Energia - Jan. 2023'!D14</f>
        <v>94.925661579999996</v>
      </c>
      <c r="F43" s="13">
        <f t="shared" si="5"/>
        <v>-0.14747433628578976</v>
      </c>
      <c r="G43" s="6">
        <f>P22</f>
        <v>80.926562642000007</v>
      </c>
      <c r="H43" s="6">
        <f>'[1]Produção de Energia - Jan. 2023'!P14</f>
        <v>94.925661579999996</v>
      </c>
      <c r="I43" s="13">
        <f t="shared" si="6"/>
        <v>-0.14747433628578976</v>
      </c>
    </row>
    <row r="44" spans="1:15" ht="40" x14ac:dyDescent="0.35">
      <c r="B44" s="4" t="s">
        <v>22</v>
      </c>
      <c r="C44" s="5" t="s">
        <v>23</v>
      </c>
      <c r="D44" s="6">
        <f t="shared" si="4"/>
        <v>150.66072438400002</v>
      </c>
      <c r="E44" s="6">
        <f>'[1]Produção de Energia - Jan. 2023'!D15</f>
        <v>134.66934828500001</v>
      </c>
      <c r="F44" s="13">
        <f t="shared" si="5"/>
        <v>0.11874547773972699</v>
      </c>
      <c r="G44" s="6">
        <f>P23</f>
        <v>150.66072438400002</v>
      </c>
      <c r="H44" s="6">
        <f>'[1]Produção de Energia - Jan. 2023'!P15</f>
        <v>134.66934828500001</v>
      </c>
      <c r="I44" s="13">
        <f t="shared" si="6"/>
        <v>0.11874547773972699</v>
      </c>
    </row>
    <row r="45" spans="1:15" ht="20" x14ac:dyDescent="0.35">
      <c r="B45" s="4" t="s">
        <v>41</v>
      </c>
      <c r="C45" s="5" t="s">
        <v>42</v>
      </c>
      <c r="D45" s="6">
        <f t="shared" si="4"/>
        <v>55.141744113807306</v>
      </c>
      <c r="E45" s="6">
        <v>0</v>
      </c>
      <c r="F45" s="13" t="str">
        <f>IFERROR(D45/E45-1,"n.a.")</f>
        <v>n.a.</v>
      </c>
      <c r="G45" s="6">
        <f>P24</f>
        <v>55.141744113807306</v>
      </c>
      <c r="H45" s="6">
        <v>0</v>
      </c>
      <c r="I45" s="13" t="str">
        <f>IFERROR(G45/H45-1,"n.a.")</f>
        <v>n.a.</v>
      </c>
    </row>
    <row r="46" spans="1:15" ht="17.25" customHeight="1" x14ac:dyDescent="0.35">
      <c r="B46" s="8" t="s">
        <v>15</v>
      </c>
      <c r="C46" s="8"/>
      <c r="D46" s="9">
        <f>SUM(D41:D45)</f>
        <v>642.46083438480741</v>
      </c>
      <c r="E46" s="9">
        <f>SUM(E41:E45)</f>
        <v>603.80473513749996</v>
      </c>
      <c r="F46" s="14">
        <f t="shared" si="5"/>
        <v>6.4020861377485971E-2</v>
      </c>
      <c r="G46" s="9">
        <f>SUM(G41:G45)</f>
        <v>642.46083438480741</v>
      </c>
      <c r="H46" s="9">
        <f>SUM(H41:H45)</f>
        <v>603.80473513749996</v>
      </c>
      <c r="I46" s="14">
        <f>G46/H46-1</f>
        <v>6.4020861377485971E-2</v>
      </c>
    </row>
    <row r="47" spans="1:15" s="35" customFormat="1" ht="20" x14ac:dyDescent="0.35">
      <c r="A47" s="33"/>
      <c r="B47" s="51" t="s">
        <v>51</v>
      </c>
      <c r="C47" s="34"/>
      <c r="D47" s="34"/>
      <c r="E47" s="34"/>
      <c r="F47" s="34"/>
      <c r="G47" s="34"/>
      <c r="H47" s="34"/>
      <c r="I47" s="34"/>
    </row>
    <row r="48" spans="1:15" ht="17.25" customHeight="1" x14ac:dyDescent="0.35">
      <c r="B48" s="15"/>
      <c r="C48" s="15"/>
      <c r="D48" s="16"/>
      <c r="E48" s="16"/>
      <c r="F48" s="16"/>
      <c r="G48" s="16"/>
      <c r="H48" s="16"/>
    </row>
    <row r="49" spans="2:14" ht="17.25" customHeight="1" x14ac:dyDescent="0.35">
      <c r="B49" s="46" t="s">
        <v>47</v>
      </c>
      <c r="C49" s="24"/>
      <c r="L49" s="31"/>
      <c r="M49" s="32"/>
      <c r="N49" s="32"/>
    </row>
    <row r="50" spans="2:14" ht="17.25" customHeight="1" x14ac:dyDescent="0.35">
      <c r="M50" s="32"/>
      <c r="N50" s="32"/>
    </row>
    <row r="51" spans="2:14" ht="40" x14ac:dyDescent="0.35">
      <c r="B51" s="3" t="s">
        <v>2</v>
      </c>
      <c r="C51" s="2" t="s">
        <v>3</v>
      </c>
      <c r="D51" s="12">
        <v>45292</v>
      </c>
      <c r="E51" s="12">
        <v>44927</v>
      </c>
      <c r="F51" s="2" t="s">
        <v>29</v>
      </c>
      <c r="G51" s="2" t="s">
        <v>97</v>
      </c>
      <c r="H51" s="2" t="s">
        <v>98</v>
      </c>
      <c r="I51" s="2" t="s">
        <v>29</v>
      </c>
    </row>
    <row r="52" spans="2:14" ht="20" x14ac:dyDescent="0.35">
      <c r="B52" s="4" t="s">
        <v>16</v>
      </c>
      <c r="C52" s="5" t="s">
        <v>17</v>
      </c>
      <c r="D52" s="6">
        <v>229.32729871000001</v>
      </c>
      <c r="E52" s="6">
        <v>183.72670915999996</v>
      </c>
      <c r="F52" s="13">
        <f>D52/E52-1</f>
        <v>0.24819793354208719</v>
      </c>
      <c r="G52" s="6">
        <v>229.32729871000001</v>
      </c>
      <c r="H52" s="6">
        <v>183.72670915999996</v>
      </c>
      <c r="I52" s="13">
        <f>G52/H52-1</f>
        <v>0.24819793354208719</v>
      </c>
    </row>
    <row r="53" spans="2:14" ht="40" x14ac:dyDescent="0.35">
      <c r="B53" s="4" t="s">
        <v>27</v>
      </c>
      <c r="C53" s="5" t="s">
        <v>83</v>
      </c>
      <c r="D53" s="6">
        <v>74.457694062000002</v>
      </c>
      <c r="E53" s="6">
        <v>150.26304686350002</v>
      </c>
      <c r="F53" s="13">
        <f t="shared" ref="F53:F55" si="7">D53/E53-1</f>
        <v>-0.50448433186878017</v>
      </c>
      <c r="G53" s="6">
        <v>74.457694062000002</v>
      </c>
      <c r="H53" s="6">
        <v>150.26304686350002</v>
      </c>
      <c r="I53" s="13">
        <f t="shared" ref="I53:I56" si="8">G53/H53-1</f>
        <v>-0.50448433186878017</v>
      </c>
    </row>
    <row r="54" spans="2:14" ht="40" x14ac:dyDescent="0.35">
      <c r="B54" s="4" t="s">
        <v>28</v>
      </c>
      <c r="C54" s="5" t="s">
        <v>21</v>
      </c>
      <c r="D54" s="6">
        <v>80.926562642000007</v>
      </c>
      <c r="E54" s="6">
        <v>94.925661579999996</v>
      </c>
      <c r="F54" s="13">
        <f t="shared" si="7"/>
        <v>-0.14747433628578976</v>
      </c>
      <c r="G54" s="6">
        <v>80.926562642000007</v>
      </c>
      <c r="H54" s="6">
        <v>94.925661579999996</v>
      </c>
      <c r="I54" s="13">
        <f t="shared" si="8"/>
        <v>-0.14747433628578976</v>
      </c>
    </row>
    <row r="55" spans="2:14" ht="40" x14ac:dyDescent="0.35">
      <c r="B55" s="4" t="s">
        <v>22</v>
      </c>
      <c r="C55" s="5" t="s">
        <v>23</v>
      </c>
      <c r="D55" s="6">
        <v>150.66072438400002</v>
      </c>
      <c r="E55" s="6">
        <v>134.66934828500001</v>
      </c>
      <c r="F55" s="13">
        <f t="shared" si="7"/>
        <v>0.11874547773972699</v>
      </c>
      <c r="G55" s="6">
        <v>150.66072438400002</v>
      </c>
      <c r="H55" s="6">
        <v>134.66934828500001</v>
      </c>
      <c r="I55" s="13">
        <f t="shared" si="8"/>
        <v>0.11874547773972699</v>
      </c>
    </row>
    <row r="56" spans="2:14" ht="17.25" customHeight="1" x14ac:dyDescent="0.35">
      <c r="B56" s="8" t="s">
        <v>15</v>
      </c>
      <c r="C56" s="8"/>
      <c r="D56" s="9">
        <f>SUM(D52:D55)</f>
        <v>535.37227979800002</v>
      </c>
      <c r="E56" s="9">
        <f>SUM(E52:E55)</f>
        <v>563.58476588849999</v>
      </c>
      <c r="F56" s="14">
        <f>D56/E56-1</f>
        <v>-5.0058993425811549E-2</v>
      </c>
      <c r="G56" s="9">
        <f>SUM(G52:G55)</f>
        <v>535.37227979800002</v>
      </c>
      <c r="H56" s="9">
        <f>SUM(H52:H55)</f>
        <v>563.58476588849999</v>
      </c>
      <c r="I56" s="14">
        <f t="shared" si="8"/>
        <v>-5.0058993425811549E-2</v>
      </c>
    </row>
    <row r="57" spans="2:14" ht="17.25" customHeight="1" x14ac:dyDescent="0.35">
      <c r="B57" s="50" t="s">
        <v>99</v>
      </c>
      <c r="C57" s="15"/>
      <c r="D57" s="16"/>
      <c r="E57" s="16"/>
      <c r="F57" s="17"/>
      <c r="G57" s="16"/>
      <c r="H57" s="16"/>
      <c r="I57" s="17"/>
    </row>
    <row r="58" spans="2:14" ht="17.25" customHeight="1" x14ac:dyDescent="0.35">
      <c r="B58" s="15"/>
      <c r="C58" s="15"/>
      <c r="D58" s="16"/>
      <c r="E58" s="16"/>
      <c r="F58" s="16"/>
      <c r="G58" s="16"/>
      <c r="H58" s="16"/>
    </row>
    <row r="59" spans="2:14" ht="17.25" customHeight="1" x14ac:dyDescent="0.35">
      <c r="B59" s="46" t="s">
        <v>100</v>
      </c>
      <c r="C59" s="15"/>
      <c r="D59" s="16"/>
      <c r="E59" s="16"/>
      <c r="F59" s="16"/>
      <c r="G59" s="16"/>
      <c r="H59" s="36"/>
    </row>
    <row r="60" spans="2:14" ht="17.25" customHeight="1" x14ac:dyDescent="0.35">
      <c r="E60" s="23"/>
    </row>
    <row r="61" spans="2:14" ht="60" x14ac:dyDescent="0.35">
      <c r="B61" s="3" t="s">
        <v>2</v>
      </c>
      <c r="C61" s="2" t="s">
        <v>3</v>
      </c>
      <c r="D61" s="2" t="s">
        <v>31</v>
      </c>
      <c r="E61" s="2" t="s">
        <v>32</v>
      </c>
      <c r="F61" s="2" t="s">
        <v>33</v>
      </c>
      <c r="G61" s="2" t="s">
        <v>34</v>
      </c>
      <c r="H61" s="2" t="s">
        <v>35</v>
      </c>
      <c r="I61" s="2" t="s">
        <v>36</v>
      </c>
    </row>
    <row r="62" spans="2:14" ht="20" x14ac:dyDescent="0.35">
      <c r="B62" s="18" t="s">
        <v>16</v>
      </c>
      <c r="C62" s="5" t="s">
        <v>17</v>
      </c>
      <c r="D62" s="62">
        <v>7.7781595010000002</v>
      </c>
      <c r="E62" s="62">
        <v>6.44211402</v>
      </c>
      <c r="F62" s="62">
        <v>11.697792916999999</v>
      </c>
      <c r="G62" s="62">
        <v>1.585686658</v>
      </c>
      <c r="H62" s="62">
        <v>2.258427223</v>
      </c>
      <c r="I62" s="62">
        <v>2.258427223</v>
      </c>
    </row>
    <row r="63" spans="2:14" ht="40" x14ac:dyDescent="0.35">
      <c r="B63" s="4" t="s">
        <v>27</v>
      </c>
      <c r="C63" s="5" t="s">
        <v>86</v>
      </c>
      <c r="D63" s="6">
        <v>3.5958481550000001</v>
      </c>
      <c r="E63" s="6">
        <v>8.5573555270000004</v>
      </c>
      <c r="F63" s="6">
        <v>9.7106695869999999</v>
      </c>
      <c r="G63" s="6">
        <v>0.40404062530000001</v>
      </c>
      <c r="H63" s="6">
        <v>2.5510711599999998</v>
      </c>
      <c r="I63" s="6">
        <v>3.207720315</v>
      </c>
      <c r="J63" s="26"/>
    </row>
    <row r="64" spans="2:14" ht="20" x14ac:dyDescent="0.35">
      <c r="B64" s="4" t="s">
        <v>28</v>
      </c>
      <c r="C64" s="5" t="s">
        <v>37</v>
      </c>
      <c r="D64" s="6">
        <v>1.2595717369999999</v>
      </c>
      <c r="E64" s="6">
        <v>1.4744936200000001</v>
      </c>
      <c r="F64" s="6">
        <v>2.3197332890000002</v>
      </c>
      <c r="G64" s="6">
        <v>0.4572600872</v>
      </c>
      <c r="H64" s="6">
        <v>0.539760146</v>
      </c>
      <c r="I64" s="6">
        <v>0.1574034869</v>
      </c>
    </row>
    <row r="65" spans="2:9" ht="40" x14ac:dyDescent="0.35">
      <c r="B65" s="4" t="s">
        <v>22</v>
      </c>
      <c r="C65" s="5" t="s">
        <v>23</v>
      </c>
      <c r="D65" s="6">
        <v>5.4407113520000001</v>
      </c>
      <c r="E65" s="6">
        <v>5.4691654969999997</v>
      </c>
      <c r="F65" s="6">
        <v>11.820136913000001</v>
      </c>
      <c r="G65" s="6">
        <v>1.151360621</v>
      </c>
      <c r="H65" s="6">
        <v>2.8872915400000001</v>
      </c>
      <c r="I65" s="6">
        <v>2.8872915400000001</v>
      </c>
    </row>
    <row r="66" spans="2:9" ht="20" x14ac:dyDescent="0.35">
      <c r="B66" s="4" t="s">
        <v>41</v>
      </c>
      <c r="C66" s="5" t="s">
        <v>42</v>
      </c>
      <c r="D66" s="6">
        <v>2.4245241879999999</v>
      </c>
      <c r="E66" s="6">
        <v>2.8587336040000002</v>
      </c>
      <c r="F66" s="6">
        <v>5.7006600670000003</v>
      </c>
      <c r="G66" s="6">
        <v>0.15150366670000001</v>
      </c>
      <c r="H66" s="6">
        <v>1.5725413509999999</v>
      </c>
      <c r="I66" s="6">
        <v>1.5725413509999999</v>
      </c>
    </row>
    <row r="67" spans="2:9" ht="17.25" customHeight="1" x14ac:dyDescent="0.35">
      <c r="B67" s="19"/>
      <c r="C67" s="8"/>
      <c r="D67" s="10"/>
      <c r="E67" s="10"/>
      <c r="F67" s="10"/>
      <c r="G67" s="10"/>
      <c r="H67" s="10"/>
      <c r="I67" s="10"/>
    </row>
    <row r="68" spans="2:9" ht="17.25" customHeight="1" x14ac:dyDescent="0.35">
      <c r="B68" s="1" t="s">
        <v>101</v>
      </c>
      <c r="C68" s="20"/>
      <c r="D68" s="20"/>
      <c r="E68" s="20"/>
      <c r="F68" s="20"/>
      <c r="G68" s="20"/>
      <c r="H68" s="20"/>
      <c r="I68" s="20"/>
    </row>
    <row r="70" spans="2:9" ht="17.25" customHeight="1" x14ac:dyDescent="0.85">
      <c r="B70" s="24"/>
      <c r="C70" s="24"/>
      <c r="E70" s="26"/>
      <c r="G70" s="37"/>
    </row>
    <row r="71" spans="2:9" ht="17.25" customHeight="1" x14ac:dyDescent="0.35">
      <c r="E71" s="23"/>
    </row>
    <row r="72" spans="2:9" ht="49" customHeight="1" x14ac:dyDescent="0.35">
      <c r="B72" s="15"/>
      <c r="C72" s="38"/>
      <c r="D72" s="38"/>
      <c r="E72" s="38"/>
      <c r="F72" s="38"/>
      <c r="G72" s="38"/>
      <c r="H72" s="38"/>
      <c r="I72" s="38"/>
    </row>
    <row r="73" spans="2:9" ht="26.25" customHeight="1" x14ac:dyDescent="0.35">
      <c r="B73" s="39"/>
      <c r="C73" s="40"/>
      <c r="D73" s="41"/>
      <c r="E73" s="41"/>
      <c r="F73" s="41"/>
      <c r="G73" s="41"/>
      <c r="H73" s="41"/>
      <c r="I73" s="41"/>
    </row>
    <row r="74" spans="2:9" ht="33" customHeight="1" x14ac:dyDescent="0.35">
      <c r="B74" s="42"/>
      <c r="C74" s="40"/>
      <c r="D74" s="43"/>
      <c r="E74" s="43"/>
      <c r="F74" s="43"/>
      <c r="G74" s="43"/>
      <c r="H74" s="43"/>
      <c r="I74" s="43"/>
    </row>
    <row r="75" spans="2:9" ht="26.25" customHeight="1" x14ac:dyDescent="0.35">
      <c r="B75" s="42"/>
      <c r="C75" s="40"/>
      <c r="D75" s="43"/>
      <c r="E75" s="43"/>
      <c r="F75" s="43"/>
      <c r="G75" s="43"/>
      <c r="H75" s="43"/>
      <c r="I75" s="43"/>
    </row>
    <row r="76" spans="2:9" ht="33" customHeight="1" x14ac:dyDescent="0.35">
      <c r="B76" s="42"/>
      <c r="C76" s="40"/>
      <c r="D76" s="43"/>
      <c r="E76" s="43"/>
      <c r="F76" s="43"/>
      <c r="G76" s="43"/>
      <c r="H76" s="43"/>
      <c r="I76" s="43"/>
    </row>
    <row r="77" spans="2:9" ht="17.25" customHeight="1" x14ac:dyDescent="0.35">
      <c r="B77" s="44"/>
      <c r="C77" s="15"/>
      <c r="D77" s="45"/>
      <c r="E77" s="45"/>
      <c r="F77" s="45"/>
      <c r="G77" s="45"/>
      <c r="H77" s="45"/>
      <c r="I77" s="45"/>
    </row>
    <row r="78" spans="2:9" ht="17.25" customHeight="1" x14ac:dyDescent="0.35">
      <c r="B78" s="63"/>
      <c r="C78" s="63"/>
      <c r="D78" s="63"/>
      <c r="E78" s="63"/>
      <c r="F78" s="63"/>
      <c r="G78" s="63"/>
      <c r="H78" s="63"/>
      <c r="I78" s="63"/>
    </row>
    <row r="80" spans="2:9" ht="17.25" customHeight="1" x14ac:dyDescent="0.85">
      <c r="B80" s="24"/>
      <c r="C80" s="24"/>
      <c r="E80" s="26"/>
      <c r="G80" s="37"/>
    </row>
    <row r="81" spans="2:9" ht="17.25" customHeight="1" x14ac:dyDescent="0.35">
      <c r="E81" s="23"/>
    </row>
    <row r="82" spans="2:9" ht="49" customHeight="1" x14ac:dyDescent="0.35">
      <c r="B82" s="15"/>
      <c r="C82" s="38"/>
      <c r="D82" s="38"/>
      <c r="E82" s="38"/>
      <c r="F82" s="38"/>
      <c r="G82" s="38"/>
      <c r="H82" s="38"/>
      <c r="I82" s="38"/>
    </row>
    <row r="83" spans="2:9" ht="26.15" customHeight="1" x14ac:dyDescent="0.35">
      <c r="B83" s="39"/>
      <c r="C83" s="40"/>
      <c r="D83" s="41"/>
      <c r="E83" s="41"/>
      <c r="F83" s="41"/>
      <c r="G83" s="41"/>
      <c r="H83" s="41"/>
      <c r="I83" s="41"/>
    </row>
    <row r="84" spans="2:9" ht="33" customHeight="1" x14ac:dyDescent="0.35">
      <c r="B84" s="42"/>
      <c r="C84" s="40"/>
      <c r="D84" s="43"/>
      <c r="E84" s="43"/>
      <c r="F84" s="43"/>
      <c r="G84" s="43"/>
      <c r="H84" s="43"/>
      <c r="I84" s="43"/>
    </row>
    <row r="85" spans="2:9" ht="26.25" customHeight="1" x14ac:dyDescent="0.35">
      <c r="B85" s="42"/>
      <c r="C85" s="40"/>
      <c r="D85" s="43"/>
      <c r="E85" s="43"/>
      <c r="F85" s="43"/>
      <c r="G85" s="43"/>
      <c r="H85" s="43"/>
      <c r="I85" s="43"/>
    </row>
    <row r="86" spans="2:9" ht="33" customHeight="1" x14ac:dyDescent="0.35">
      <c r="B86" s="42"/>
      <c r="C86" s="40"/>
      <c r="D86" s="43"/>
      <c r="E86" s="43"/>
      <c r="F86" s="43"/>
      <c r="G86" s="43"/>
      <c r="H86" s="43"/>
      <c r="I86" s="43"/>
    </row>
    <row r="87" spans="2:9" ht="17.25" customHeight="1" x14ac:dyDescent="0.35">
      <c r="B87" s="44"/>
      <c r="C87" s="15"/>
      <c r="D87" s="45"/>
      <c r="E87" s="45"/>
      <c r="F87" s="45"/>
      <c r="G87" s="45"/>
      <c r="H87" s="45"/>
      <c r="I87" s="45"/>
    </row>
    <row r="88" spans="2:9" ht="17.25" customHeight="1" x14ac:dyDescent="0.35">
      <c r="B88" s="63"/>
      <c r="C88" s="63"/>
      <c r="D88" s="63"/>
      <c r="E88" s="63"/>
      <c r="F88" s="63"/>
      <c r="G88" s="63"/>
      <c r="H88" s="63"/>
      <c r="I88" s="63"/>
    </row>
  </sheetData>
  <mergeCells count="2">
    <mergeCell ref="B78:I78"/>
    <mergeCell ref="B88:I8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D49F-552C-458F-9267-5D8FB4A307EB}">
  <sheetPr>
    <tabColor theme="3"/>
  </sheetPr>
  <dimension ref="A1:I17"/>
  <sheetViews>
    <sheetView showGridLines="0" topLeftCell="XFD1" workbookViewId="0"/>
  </sheetViews>
  <sheetFormatPr defaultColWidth="0" defaultRowHeight="14.5" zeroHeight="1" x14ac:dyDescent="0.35"/>
  <cols>
    <col min="1" max="9" width="8.7265625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62</v>
      </c>
      <c r="C9" s="24"/>
      <c r="F9" s="31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>
        <v>143.17211351399999</v>
      </c>
      <c r="F12" s="6">
        <v>97.389176147000001</v>
      </c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424.28799882099992</v>
      </c>
      <c r="S12" s="28"/>
    </row>
    <row r="13" spans="1:19" ht="40" x14ac:dyDescent="0.35">
      <c r="B13" s="4" t="s">
        <v>18</v>
      </c>
      <c r="C13" s="5" t="s">
        <v>50</v>
      </c>
      <c r="D13" s="6">
        <v>190.4830161125</v>
      </c>
      <c r="E13" s="6">
        <v>265.48174879050003</v>
      </c>
      <c r="F13" s="6">
        <v>275.76371544300002</v>
      </c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731.72848034600008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>
        <v>83.256239456357079</v>
      </c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271.20006154213445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>
        <v>125.674228532</v>
      </c>
      <c r="F15" s="6">
        <v>115.60423951600001</v>
      </c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375.94781633299999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572.01337056235707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1803.1643570421345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60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424.28799882099992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424.28799882099992</v>
      </c>
      <c r="J22" s="31"/>
    </row>
    <row r="23" spans="2:17" ht="40" x14ac:dyDescent="0.35">
      <c r="B23" s="4" t="s">
        <v>27</v>
      </c>
      <c r="C23" s="5" t="s">
        <v>50</v>
      </c>
      <c r="D23" s="6">
        <f>SUM(D13:F13)</f>
        <v>731.72848034600008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731.72848034600008</v>
      </c>
    </row>
    <row r="24" spans="2:17" ht="40" x14ac:dyDescent="0.35">
      <c r="B24" s="4" t="s">
        <v>28</v>
      </c>
      <c r="C24" s="5" t="s">
        <v>21</v>
      </c>
      <c r="D24" s="6">
        <f>SUM(D14:F14)</f>
        <v>271.20006154213445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271.20006154213445</v>
      </c>
    </row>
    <row r="25" spans="2:17" ht="40" x14ac:dyDescent="0.35">
      <c r="B25" s="4" t="s">
        <v>22</v>
      </c>
      <c r="C25" s="5" t="s">
        <v>23</v>
      </c>
      <c r="D25" s="6">
        <f>SUM(D15:F15)</f>
        <v>375.94781633299999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375.94781633299999</v>
      </c>
    </row>
    <row r="26" spans="2:17" ht="17.25" customHeight="1" x14ac:dyDescent="0.35">
      <c r="B26" s="8" t="s">
        <v>15</v>
      </c>
      <c r="C26" s="8"/>
      <c r="D26" s="9">
        <f>SUM(D22:D25)</f>
        <v>1803.1643570421343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1803.1643570421343</v>
      </c>
    </row>
    <row r="27" spans="2:17" ht="17.25" customHeight="1" x14ac:dyDescent="0.35">
      <c r="F27" s="31"/>
    </row>
    <row r="28" spans="2:17" ht="17.25" customHeight="1" x14ac:dyDescent="0.85">
      <c r="B28" s="46" t="s">
        <v>63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3.351990239</v>
      </c>
      <c r="E31" s="6">
        <v>4.3233177071388713</v>
      </c>
      <c r="F31" s="6">
        <v>10.676668766000001</v>
      </c>
      <c r="G31" s="6">
        <v>0.18848173709999999</v>
      </c>
      <c r="H31" s="6">
        <v>3.09089488</v>
      </c>
      <c r="I31" s="6">
        <v>3.09089488</v>
      </c>
    </row>
    <row r="32" spans="2:17" ht="40" x14ac:dyDescent="0.35">
      <c r="B32" s="4" t="s">
        <v>48</v>
      </c>
      <c r="C32" s="5" t="s">
        <v>30</v>
      </c>
      <c r="D32" s="6">
        <v>5.9225586640000003</v>
      </c>
      <c r="E32" s="6">
        <v>4.7062429400000001</v>
      </c>
      <c r="F32" s="6">
        <v>8.4807958459999995</v>
      </c>
      <c r="G32" s="6">
        <v>1.064564818</v>
      </c>
      <c r="H32" s="6">
        <v>1.9557199649999999</v>
      </c>
      <c r="I32" s="6">
        <v>2.1208287010000002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1.5593221690000001</v>
      </c>
      <c r="E33" s="6">
        <v>1.3175673530000001</v>
      </c>
      <c r="F33" s="6">
        <v>2.1098545240000002</v>
      </c>
      <c r="G33" s="6">
        <v>0.71092140199999998</v>
      </c>
      <c r="H33" s="6">
        <v>0.32649552580000002</v>
      </c>
      <c r="I33" s="6">
        <v>0.15672089519999999</v>
      </c>
    </row>
    <row r="34" spans="2:9" ht="40" x14ac:dyDescent="0.35">
      <c r="B34" s="4" t="s">
        <v>22</v>
      </c>
      <c r="C34" s="5" t="s">
        <v>23</v>
      </c>
      <c r="D34" s="6">
        <v>4.5428612030000002</v>
      </c>
      <c r="E34" s="6">
        <v>4.8052733190000003</v>
      </c>
      <c r="F34" s="6">
        <v>9.5675902669999999</v>
      </c>
      <c r="G34" s="6">
        <v>0.79889571670000004</v>
      </c>
      <c r="H34" s="6">
        <v>2.3244933149999998</v>
      </c>
      <c r="I34" s="6">
        <v>2.3244933149999998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49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4:H26 D22:F22 G22:H22 D23:F23 G23:H2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16100-82B6-4EDC-9116-6C3CAABEEB8F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87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183.72670915999998</v>
      </c>
      <c r="E12" s="6">
        <v>143.17211351399999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326.89882267399997</v>
      </c>
      <c r="S12" s="28"/>
    </row>
    <row r="13" spans="1:19" ht="40" x14ac:dyDescent="0.35">
      <c r="B13" s="4" t="s">
        <v>18</v>
      </c>
      <c r="C13" s="5" t="s">
        <v>50</v>
      </c>
      <c r="D13" s="6">
        <v>190.4830161125</v>
      </c>
      <c r="E13" s="6">
        <v>265.48174879050003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455.96476490300006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>
        <v>93.018160505777388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187.94382208577738</v>
      </c>
      <c r="S14" s="28"/>
    </row>
    <row r="15" spans="1:19" ht="40" x14ac:dyDescent="0.35">
      <c r="B15" s="4" t="s">
        <v>22</v>
      </c>
      <c r="C15" s="5" t="s">
        <v>23</v>
      </c>
      <c r="D15" s="6">
        <v>134.66934828499998</v>
      </c>
      <c r="E15" s="6">
        <v>125.674228532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260.34357681699998</v>
      </c>
      <c r="S15" s="28"/>
    </row>
    <row r="16" spans="1:19" ht="17.25" customHeight="1" x14ac:dyDescent="0.35">
      <c r="B16" s="8" t="s">
        <v>15</v>
      </c>
      <c r="C16" s="8"/>
      <c r="D16" s="9">
        <f>SUM(D12:D15)</f>
        <v>603.80473513749996</v>
      </c>
      <c r="E16" s="9">
        <f t="shared" ref="E16:O16" si="0">SUM(E12:E15)</f>
        <v>627.34625134227747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1231.1509864797774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80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326.89882267399997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326.89882267399997</v>
      </c>
      <c r="J22" s="31"/>
    </row>
    <row r="23" spans="2:17" ht="40" x14ac:dyDescent="0.35">
      <c r="B23" s="4" t="s">
        <v>27</v>
      </c>
      <c r="C23" s="5" t="s">
        <v>86</v>
      </c>
      <c r="D23" s="6">
        <f>SUM(D13:F13)</f>
        <v>455.96476490300006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455.96476490300006</v>
      </c>
    </row>
    <row r="24" spans="2:17" ht="40" x14ac:dyDescent="0.35">
      <c r="B24" s="4" t="s">
        <v>28</v>
      </c>
      <c r="C24" s="5" t="s">
        <v>21</v>
      </c>
      <c r="D24" s="6">
        <f>SUM(D14:F14)</f>
        <v>187.94382208577738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187.94382208577738</v>
      </c>
    </row>
    <row r="25" spans="2:17" ht="40" x14ac:dyDescent="0.35">
      <c r="B25" s="4" t="s">
        <v>22</v>
      </c>
      <c r="C25" s="5" t="s">
        <v>23</v>
      </c>
      <c r="D25" s="6">
        <f>SUM(D15:F15)</f>
        <v>260.34357681699998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260.34357681699998</v>
      </c>
    </row>
    <row r="26" spans="2:17" ht="17.25" customHeight="1" x14ac:dyDescent="0.35">
      <c r="B26" s="8" t="s">
        <v>15</v>
      </c>
      <c r="C26" s="8"/>
      <c r="D26" s="9">
        <f>SUM(D22:D25)</f>
        <v>1231.1509864797774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1231.1509864797774</v>
      </c>
    </row>
    <row r="27" spans="2:17" ht="17.25" customHeight="1" x14ac:dyDescent="0.35">
      <c r="F27" s="31"/>
    </row>
    <row r="28" spans="2:17" ht="17.25" customHeight="1" x14ac:dyDescent="0.85">
      <c r="B28" s="46" t="s">
        <v>88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5.5893579530000004</v>
      </c>
      <c r="E31" s="6">
        <v>5.5086374984286781</v>
      </c>
      <c r="F31" s="6">
        <v>11.174647674999999</v>
      </c>
      <c r="G31" s="6">
        <v>8.7184945489999999E-2</v>
      </c>
      <c r="H31" s="6">
        <v>2.7769238180000002</v>
      </c>
      <c r="I31" s="6">
        <v>2.7769238180000002</v>
      </c>
    </row>
    <row r="32" spans="2:17" ht="40" x14ac:dyDescent="0.35">
      <c r="B32" s="4" t="s">
        <v>48</v>
      </c>
      <c r="C32" s="5" t="s">
        <v>30</v>
      </c>
      <c r="D32" s="6">
        <v>6.4643930269999998</v>
      </c>
      <c r="E32" s="6">
        <v>5.2098549619999996</v>
      </c>
      <c r="F32" s="6">
        <v>9.607577568</v>
      </c>
      <c r="G32" s="6">
        <v>2.1218760300000001</v>
      </c>
      <c r="H32" s="6">
        <v>1.559902693</v>
      </c>
      <c r="I32" s="6">
        <v>1.800973095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1.771453071</v>
      </c>
      <c r="E33" s="6">
        <v>1.5236553939999999</v>
      </c>
      <c r="F33" s="6">
        <v>3.4092975430000001</v>
      </c>
      <c r="G33" s="6">
        <v>0.93818473099999999</v>
      </c>
      <c r="H33" s="6">
        <v>0.45726251839999998</v>
      </c>
      <c r="I33" s="6">
        <v>0.14836629800000001</v>
      </c>
    </row>
    <row r="34" spans="2:9" ht="40" x14ac:dyDescent="0.35">
      <c r="B34" s="4" t="s">
        <v>22</v>
      </c>
      <c r="C34" s="5" t="s">
        <v>23</v>
      </c>
      <c r="D34" s="6">
        <v>5.0895555699999999</v>
      </c>
      <c r="E34" s="6">
        <v>4.9964218049999998</v>
      </c>
      <c r="F34" s="6">
        <v>12.191565533</v>
      </c>
      <c r="G34" s="6">
        <v>1.0581706399999999</v>
      </c>
      <c r="H34" s="6">
        <v>2.9479038960000001</v>
      </c>
      <c r="I34" s="6">
        <v>2.9479038960000001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49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4786-82D9-4C94-8AD9-33719E4B0CEB}">
  <sheetPr>
    <tabColor theme="3"/>
  </sheetPr>
  <dimension ref="A1:S41"/>
  <sheetViews>
    <sheetView showGridLines="0" zoomScaleNormal="100" workbookViewId="0"/>
  </sheetViews>
  <sheetFormatPr defaultColWidth="9.1796875" defaultRowHeight="17.25" customHeight="1" x14ac:dyDescent="0.35"/>
  <cols>
    <col min="1" max="1" width="5" style="21" customWidth="1"/>
    <col min="2" max="2" width="21.54296875" style="21" customWidth="1"/>
    <col min="3" max="3" width="34" style="21" customWidth="1"/>
    <col min="4" max="16" width="13.81640625" style="21" customWidth="1"/>
    <col min="17" max="17" width="10.26953125" style="21" bestFit="1" customWidth="1"/>
    <col min="18" max="16384" width="9.1796875" style="21"/>
  </cols>
  <sheetData>
    <row r="1" spans="1:19" ht="17.25" customHeight="1" x14ac:dyDescent="0.35">
      <c r="A1" s="23"/>
    </row>
    <row r="7" spans="1:19" ht="17.25" customHeight="1" x14ac:dyDescent="0.35">
      <c r="B7" s="47" t="s">
        <v>0</v>
      </c>
      <c r="C7" s="22"/>
    </row>
    <row r="8" spans="1:19" ht="17.25" customHeight="1" x14ac:dyDescent="0.35">
      <c r="B8" s="48"/>
    </row>
    <row r="9" spans="1:19" ht="17.25" customHeight="1" x14ac:dyDescent="0.35">
      <c r="B9" s="46" t="s">
        <v>102</v>
      </c>
      <c r="C9" s="24"/>
      <c r="N9" s="26"/>
    </row>
    <row r="10" spans="1:19" ht="17.25" customHeight="1" x14ac:dyDescent="0.35">
      <c r="J10" s="23"/>
      <c r="N10" s="27"/>
    </row>
    <row r="11" spans="1:19" ht="17.25" customHeight="1" x14ac:dyDescent="0.35">
      <c r="B11" s="3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12</v>
      </c>
      <c r="M11" s="2" t="s">
        <v>39</v>
      </c>
      <c r="N11" s="2" t="s">
        <v>13</v>
      </c>
      <c r="O11" s="2" t="s">
        <v>14</v>
      </c>
      <c r="P11" s="2" t="s">
        <v>15</v>
      </c>
    </row>
    <row r="12" spans="1:19" ht="26.25" customHeight="1" x14ac:dyDescent="0.35">
      <c r="B12" s="4" t="s">
        <v>16</v>
      </c>
      <c r="C12" s="5" t="s">
        <v>17</v>
      </c>
      <c r="D12" s="6">
        <v>183.72670915999996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SUM(D12:O12)</f>
        <v>183.72670915999996</v>
      </c>
      <c r="S12" s="28"/>
    </row>
    <row r="13" spans="1:19" ht="40" x14ac:dyDescent="0.35">
      <c r="B13" s="4" t="s">
        <v>18</v>
      </c>
      <c r="C13" s="5" t="s">
        <v>86</v>
      </c>
      <c r="D13" s="6">
        <v>190.4830161125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SUM(D13:O13)</f>
        <v>190.4830161125</v>
      </c>
      <c r="S13" s="28"/>
    </row>
    <row r="14" spans="1:19" ht="40" x14ac:dyDescent="0.35">
      <c r="B14" s="4" t="s">
        <v>20</v>
      </c>
      <c r="C14" s="5" t="s">
        <v>21</v>
      </c>
      <c r="D14" s="6">
        <v>94.925661579999996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SUM(D14:O14)</f>
        <v>94.925661579999996</v>
      </c>
      <c r="S14" s="28"/>
    </row>
    <row r="15" spans="1:19" ht="40" x14ac:dyDescent="0.35">
      <c r="B15" s="4" t="s">
        <v>22</v>
      </c>
      <c r="C15" s="5" t="s">
        <v>23</v>
      </c>
      <c r="D15" s="6">
        <v>134.66934828500001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>
        <f>SUM(D15:O15)</f>
        <v>134.66934828500001</v>
      </c>
      <c r="S15" s="28"/>
    </row>
    <row r="16" spans="1:19" ht="17.25" customHeight="1" x14ac:dyDescent="0.35">
      <c r="B16" s="8" t="s">
        <v>15</v>
      </c>
      <c r="C16" s="8"/>
      <c r="D16" s="9">
        <f t="shared" ref="D16:O16" si="0">SUM(D12:D15)</f>
        <v>603.80473513749996</v>
      </c>
      <c r="E16" s="9">
        <f t="shared" si="0"/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>SUM(K12:K15)</f>
        <v>0</v>
      </c>
      <c r="L16" s="9">
        <f>SUM(L12:L15)</f>
        <v>0</v>
      </c>
      <c r="M16" s="9">
        <f>SUM(M12:M15)</f>
        <v>0</v>
      </c>
      <c r="N16" s="10">
        <f t="shared" si="0"/>
        <v>0</v>
      </c>
      <c r="O16" s="10">
        <f t="shared" si="0"/>
        <v>0</v>
      </c>
      <c r="P16" s="9">
        <f>SUM(D16:O16)</f>
        <v>603.80473513749996</v>
      </c>
    </row>
    <row r="17" spans="2:17" s="30" customFormat="1" ht="17.25" customHeight="1" x14ac:dyDescent="0.35">
      <c r="B17" s="1" t="s">
        <v>40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29"/>
    </row>
    <row r="19" spans="2:17" ht="17.25" customHeight="1" x14ac:dyDescent="0.35">
      <c r="B19" s="46" t="s">
        <v>24</v>
      </c>
      <c r="C19" s="24"/>
      <c r="L19" s="31"/>
    </row>
    <row r="21" spans="2:17" ht="17.25" customHeight="1" x14ac:dyDescent="0.35">
      <c r="B21" s="3" t="s">
        <v>2</v>
      </c>
      <c r="C21" s="2" t="s">
        <v>3</v>
      </c>
      <c r="D21" s="2" t="s">
        <v>4</v>
      </c>
      <c r="E21" s="2" t="s">
        <v>25</v>
      </c>
      <c r="F21" s="2" t="s">
        <v>26</v>
      </c>
      <c r="G21" s="2" t="s">
        <v>44</v>
      </c>
      <c r="H21" s="2" t="s">
        <v>15</v>
      </c>
    </row>
    <row r="22" spans="2:17" ht="26.25" customHeight="1" x14ac:dyDescent="0.35">
      <c r="B22" s="4" t="s">
        <v>16</v>
      </c>
      <c r="C22" s="5" t="s">
        <v>17</v>
      </c>
      <c r="D22" s="6">
        <f>SUM(D12:F12)</f>
        <v>183.72670915999996</v>
      </c>
      <c r="E22" s="6">
        <f>SUM(G12:I12)</f>
        <v>0</v>
      </c>
      <c r="F22" s="6">
        <f>SUM(J12:L12)</f>
        <v>0</v>
      </c>
      <c r="G22" s="6">
        <f>SUM(M12:O12)</f>
        <v>0</v>
      </c>
      <c r="H22" s="7">
        <f>SUM(D22:G22)</f>
        <v>183.72670915999996</v>
      </c>
      <c r="J22" s="31"/>
    </row>
    <row r="23" spans="2:17" ht="40" x14ac:dyDescent="0.35">
      <c r="B23" s="4" t="s">
        <v>27</v>
      </c>
      <c r="C23" s="5" t="s">
        <v>50</v>
      </c>
      <c r="D23" s="6">
        <f>SUM(D13:F13)</f>
        <v>190.4830161125</v>
      </c>
      <c r="E23" s="6">
        <f>SUM(G13:I13)</f>
        <v>0</v>
      </c>
      <c r="F23" s="6">
        <f t="shared" ref="F23:F25" si="1">SUM(J13:L13)</f>
        <v>0</v>
      </c>
      <c r="G23" s="6">
        <f>SUM(M13:O13)</f>
        <v>0</v>
      </c>
      <c r="H23" s="7">
        <f t="shared" ref="H23:H25" si="2">SUM(D23:G23)</f>
        <v>190.4830161125</v>
      </c>
    </row>
    <row r="24" spans="2:17" ht="40" x14ac:dyDescent="0.35">
      <c r="B24" s="4" t="s">
        <v>28</v>
      </c>
      <c r="C24" s="5" t="s">
        <v>21</v>
      </c>
      <c r="D24" s="6">
        <f>SUM(D14:F14)</f>
        <v>94.925661579999996</v>
      </c>
      <c r="E24" s="6">
        <f>SUM(G14:I14)</f>
        <v>0</v>
      </c>
      <c r="F24" s="6">
        <f t="shared" si="1"/>
        <v>0</v>
      </c>
      <c r="G24" s="6">
        <f>SUM(M14:O14)</f>
        <v>0</v>
      </c>
      <c r="H24" s="7">
        <f t="shared" si="2"/>
        <v>94.925661579999996</v>
      </c>
    </row>
    <row r="25" spans="2:17" ht="40" x14ac:dyDescent="0.35">
      <c r="B25" s="4" t="s">
        <v>22</v>
      </c>
      <c r="C25" s="5" t="s">
        <v>23</v>
      </c>
      <c r="D25" s="6">
        <f>SUM(D15:F15)</f>
        <v>134.66934828500001</v>
      </c>
      <c r="E25" s="6">
        <f>SUM(G15:I15)</f>
        <v>0</v>
      </c>
      <c r="F25" s="6">
        <f t="shared" si="1"/>
        <v>0</v>
      </c>
      <c r="G25" s="6">
        <f>SUM(M15:O15)</f>
        <v>0</v>
      </c>
      <c r="H25" s="7">
        <f t="shared" si="2"/>
        <v>134.66934828500001</v>
      </c>
    </row>
    <row r="26" spans="2:17" ht="17.25" customHeight="1" x14ac:dyDescent="0.35">
      <c r="B26" s="8" t="s">
        <v>15</v>
      </c>
      <c r="C26" s="8"/>
      <c r="D26" s="9">
        <f>SUM(D22:D25)</f>
        <v>603.80473513749996</v>
      </c>
      <c r="E26" s="9">
        <f>SUM(E22:E25)</f>
        <v>0</v>
      </c>
      <c r="F26" s="9">
        <f>SUM(F22:F25)</f>
        <v>0</v>
      </c>
      <c r="G26" s="9">
        <f>SUM(G22:G25)</f>
        <v>0</v>
      </c>
      <c r="H26" s="9">
        <f>SUM(H22:H25)</f>
        <v>603.80473513749996</v>
      </c>
    </row>
    <row r="27" spans="2:17" ht="17.25" customHeight="1" x14ac:dyDescent="0.35">
      <c r="F27" s="31"/>
    </row>
    <row r="28" spans="2:17" ht="17.25" customHeight="1" x14ac:dyDescent="0.85">
      <c r="B28" s="46" t="s">
        <v>103</v>
      </c>
      <c r="C28" s="24"/>
      <c r="E28" s="26"/>
      <c r="G28" s="37"/>
    </row>
    <row r="29" spans="2:17" ht="17.25" customHeight="1" x14ac:dyDescent="0.35">
      <c r="E29" s="23"/>
    </row>
    <row r="30" spans="2:17" ht="60" x14ac:dyDescent="0.35">
      <c r="B30" s="3" t="s">
        <v>2</v>
      </c>
      <c r="C30" s="2" t="s">
        <v>3</v>
      </c>
      <c r="D30" s="2" t="s">
        <v>31</v>
      </c>
      <c r="E30" s="2" t="s">
        <v>32</v>
      </c>
      <c r="F30" s="2" t="s">
        <v>33</v>
      </c>
      <c r="G30" s="2" t="s">
        <v>34</v>
      </c>
      <c r="H30" s="2" t="s">
        <v>35</v>
      </c>
      <c r="I30" s="2" t="s">
        <v>36</v>
      </c>
    </row>
    <row r="31" spans="2:17" ht="26.25" customHeight="1" x14ac:dyDescent="0.35">
      <c r="B31" s="18" t="s">
        <v>16</v>
      </c>
      <c r="C31" s="5" t="s">
        <v>17</v>
      </c>
      <c r="D31" s="6">
        <v>6.6265272757687343</v>
      </c>
      <c r="E31" s="6">
        <v>6.8678384873194069</v>
      </c>
      <c r="F31" s="6">
        <v>10.045920574650053</v>
      </c>
      <c r="G31" s="6">
        <v>3.4761327288723676</v>
      </c>
      <c r="H31" s="6">
        <v>3.125776385121251</v>
      </c>
      <c r="I31" s="6">
        <v>2.9597481594918467</v>
      </c>
    </row>
    <row r="32" spans="2:17" ht="40" x14ac:dyDescent="0.35">
      <c r="B32" s="4" t="s">
        <v>27</v>
      </c>
      <c r="C32" s="5" t="s">
        <v>30</v>
      </c>
      <c r="D32" s="6">
        <v>4.5945894356208248</v>
      </c>
      <c r="E32" s="6">
        <v>4.7164341428347365</v>
      </c>
      <c r="F32" s="6">
        <v>7.1210728959887595</v>
      </c>
      <c r="G32" s="6">
        <v>2.5234733185637408</v>
      </c>
      <c r="H32" s="6">
        <v>2.1586034975061201</v>
      </c>
      <c r="I32" s="6">
        <v>2.0954698015231767</v>
      </c>
      <c r="J32" s="26"/>
    </row>
    <row r="33" spans="2:9" ht="26.25" customHeight="1" x14ac:dyDescent="0.35">
      <c r="B33" s="4" t="s">
        <v>28</v>
      </c>
      <c r="C33" s="5" t="s">
        <v>37</v>
      </c>
      <c r="D33" s="6">
        <v>1.3925598389490215</v>
      </c>
      <c r="E33" s="6">
        <v>1.4750760017010751</v>
      </c>
      <c r="F33" s="6">
        <v>1.9448073914962187</v>
      </c>
      <c r="G33" s="6">
        <v>0.86824897641758048</v>
      </c>
      <c r="H33" s="6">
        <v>0.49678423857752702</v>
      </c>
      <c r="I33" s="6">
        <v>0.45235761763652854</v>
      </c>
    </row>
    <row r="34" spans="2:9" ht="40" x14ac:dyDescent="0.35">
      <c r="B34" s="4" t="s">
        <v>22</v>
      </c>
      <c r="C34" s="5" t="s">
        <v>23</v>
      </c>
      <c r="D34" s="6">
        <v>4.370374032962153</v>
      </c>
      <c r="E34" s="6">
        <v>5.5251203275839451</v>
      </c>
      <c r="F34" s="6">
        <v>6.8730656521981972</v>
      </c>
      <c r="G34" s="6">
        <v>4.5253728906725144</v>
      </c>
      <c r="H34" s="6">
        <v>2.6098066485484583</v>
      </c>
      <c r="I34" s="6">
        <v>2.3553712672860523</v>
      </c>
    </row>
    <row r="35" spans="2:9" ht="17.25" customHeight="1" x14ac:dyDescent="0.35">
      <c r="B35" s="19"/>
      <c r="C35" s="8"/>
      <c r="D35" s="10"/>
      <c r="E35" s="10"/>
      <c r="F35" s="10"/>
      <c r="G35" s="10"/>
      <c r="H35" s="10"/>
      <c r="I35" s="10"/>
    </row>
    <row r="36" spans="2:9" ht="17.25" customHeight="1" x14ac:dyDescent="0.35">
      <c r="B36" s="1" t="s">
        <v>38</v>
      </c>
      <c r="C36" s="11"/>
      <c r="D36" s="11"/>
      <c r="E36" s="11"/>
      <c r="F36" s="11"/>
      <c r="G36" s="11"/>
      <c r="H36" s="11"/>
      <c r="I36" s="11"/>
    </row>
    <row r="38" spans="2:9" ht="17.25" customHeight="1" x14ac:dyDescent="0.35">
      <c r="D38" s="49"/>
      <c r="E38" s="49"/>
      <c r="F38" s="49"/>
      <c r="G38" s="49"/>
    </row>
    <row r="39" spans="2:9" ht="17.25" customHeight="1" x14ac:dyDescent="0.35">
      <c r="D39" s="49"/>
      <c r="E39" s="49"/>
      <c r="F39" s="49"/>
      <c r="G39" s="49"/>
    </row>
    <row r="40" spans="2:9" ht="17.25" customHeight="1" x14ac:dyDescent="0.35">
      <c r="D40" s="49"/>
      <c r="E40" s="49"/>
      <c r="F40" s="49"/>
      <c r="G40" s="49"/>
    </row>
    <row r="41" spans="2:9" ht="17.25" customHeight="1" x14ac:dyDescent="0.35">
      <c r="D41" s="49"/>
      <c r="E41" s="49"/>
      <c r="F41" s="49"/>
      <c r="G41" s="4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8" ma:contentTypeDescription="Criar um novo documento." ma:contentTypeScope="" ma:versionID="7e6e1a486f234fb9bd9669162789527e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fd7d82c08ac40b54d1fe833061c8e370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FF5E69-3A1F-4C89-8796-C133196FF09C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446d943-6735-4f65-a92c-e33387c6efba"/>
    <ds:schemaRef ds:uri="01b2a052-d4e2-49c7-b291-f21febf661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12AEB4-ED02-4B9D-A0FA-0946CAC2A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2024</vt:lpstr>
      <vt:lpstr>Produção de Energia - Mar. 2024</vt:lpstr>
      <vt:lpstr>Produção de Energia - Fev. 2024</vt:lpstr>
      <vt:lpstr>Produção de Energia - Jan. 2024</vt:lpstr>
      <vt:lpstr>2023</vt:lpstr>
      <vt:lpstr>Produção de Energia - Mar. 2023</vt:lpstr>
      <vt:lpstr>Produção de Energia - Fev. 2023</vt:lpstr>
      <vt:lpstr>Produção de Energia - Jan.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Ferman</dc:creator>
  <cp:keywords/>
  <dc:description/>
  <cp:lastModifiedBy>Bruna Freixo</cp:lastModifiedBy>
  <cp:revision/>
  <dcterms:created xsi:type="dcterms:W3CDTF">2021-03-02T23:05:57Z</dcterms:created>
  <dcterms:modified xsi:type="dcterms:W3CDTF">2024-04-11T22:12:51Z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