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4/3T24/10. Planilha de Financials/"/>
    </mc:Choice>
  </mc:AlternateContent>
  <xr:revisionPtr revIDLastSave="83" documentId="8_{E5FA986A-B199-459C-A073-57B2EB74B4EB}" xr6:coauthVersionLast="47" xr6:coauthVersionMax="47" xr10:uidLastSave="{1FBEA4F4-4D59-4E84-951C-BFEE3AB38484}"/>
  <bookViews>
    <workbookView xWindow="-28920" yWindow="-120" windowWidth="29040" windowHeight="1572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Curtailment ONS" sheetId="39" r:id="rId6"/>
    <sheet name="Energy Balance" sheetId="37" r:id="rId7"/>
    <sheet name="Financials KPIs - Adjusted View" sheetId="30" r:id="rId8"/>
    <sheet name="Income Statement" sheetId="13" r:id="rId9"/>
    <sheet name="Net Operating Revenue" sheetId="14" r:id="rId10"/>
    <sheet name="Operating Costs" sheetId="15" r:id="rId11"/>
    <sheet name="G&amp;A Expenses" sheetId="16" r:id="rId12"/>
    <sheet name="Net Financial Result" sheetId="17" r:id="rId13"/>
    <sheet name="BS - Assets" sheetId="31" r:id="rId14"/>
    <sheet name="BS - Liabilities and Equity" sheetId="32" r:id="rId15"/>
    <sheet name="CF Statement" sheetId="48" r:id="rId16"/>
    <sheet name="Indebtedness" sheetId="33" r:id="rId17"/>
    <sheet name="Asset Structure" sheetId="27" r:id="rId18"/>
    <sheet name="CCEE and ONS Assets Code" sheetId="28" r:id="rId19"/>
    <sheet name="TUST | TUSD" sheetId="35" r:id="rId20"/>
    <sheet name="P&amp;L - Goodnight 1" sheetId="50" r:id="rId21"/>
    <sheet name="Pipoca" sheetId="40" r:id="rId22"/>
    <sheet name="Serena Geração S.A. (Consolid.)" sheetId="42" r:id="rId23"/>
    <sheet name="Serena Geração S.A. (Holding)" sheetId="44" r:id="rId24"/>
    <sheet name="Assuruá 4 &amp; 5 Holding Energia" sheetId="46" r:id="rId25"/>
  </sheets>
  <externalReferences>
    <externalReference r:id="rId26"/>
    <externalReference r:id="rId27"/>
    <externalReference r:id="rId28"/>
    <externalReference r:id="rId29"/>
    <externalReference r:id="rId30"/>
  </externalReferences>
  <definedNames>
    <definedName name="\0" localSheetId="13">'BS - Assets'!#REF!</definedName>
    <definedName name="\0" localSheetId="14">'BS - Liabilities and Equity'!#REF!</definedName>
    <definedName name="\0" localSheetId="15">'CF Statement'!#REF!</definedName>
    <definedName name="\0" localSheetId="16">Indebtedness!#REF!</definedName>
    <definedName name="\0">#REF!</definedName>
    <definedName name="_" localSheetId="13">'BS - Assets'!#REF!</definedName>
    <definedName name="_" localSheetId="14">'BS - Liabilities and Equity'!#REF!</definedName>
    <definedName name="_" localSheetId="15">'CF Statement'!#REF!</definedName>
    <definedName name="_" localSheetId="16">Indebtedness!#REF!</definedName>
    <definedName name="_">#REF!</definedName>
    <definedName name="__123Graph_A" localSheetId="13" hidden="1">'BS - Assets'!#REF!</definedName>
    <definedName name="__123Graph_A" localSheetId="14" hidden="1">'BS - Liabilities and Equity'!#REF!</definedName>
    <definedName name="__123Graph_A" localSheetId="15" hidden="1">'CF Statement'!#REF!</definedName>
    <definedName name="__123Graph_A" localSheetId="16"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localSheetId="15" hidden="1">{#N/A,#N/A,TRUE,"Total";#N/A,#N/A,TRUE,"Crop Harvesting";#N/A,#N/A,TRUE,"Hay &amp; Forage";#N/A,#N/A,TRUE,"CROP PRODUCTION";#N/A,#N/A,TRUE,"TRACTOR";#N/A,#N/A,TRUE,"Crawlers &amp; Dozers";#N/A,#N/A,TRUE,"TLB";#N/A,#N/A,TRUE,"Excavators";#N/A,#N/A,TRUE,"Loaders and Graders ";#N/A,#N/A,TRUE,"Skid Steer Loaders"}</definedName>
    <definedName name="_TL18" localSheetId="16"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3">{"'RR'!$A$2:$E$81"}</definedName>
    <definedName name="A" localSheetId="14">{"'RR'!$A$2:$E$81"}</definedName>
    <definedName name="A" localSheetId="15">{"'RR'!$A$2:$E$81"}</definedName>
    <definedName name="A" localSheetId="16">{"'RR'!$A$2:$E$81"}</definedName>
    <definedName name="A">{"'RR'!$A$2:$E$81"}</definedName>
    <definedName name="aa" localSheetId="13" hidden="1">{"'RR'!$A$2:$E$81"}</definedName>
    <definedName name="aa" localSheetId="14" hidden="1">{"'RR'!$A$2:$E$81"}</definedName>
    <definedName name="aa" localSheetId="15" hidden="1">{"'RR'!$A$2:$E$81"}</definedName>
    <definedName name="aa" localSheetId="16" hidden="1">{"'RR'!$A$2:$E$81"}</definedName>
    <definedName name="aa" hidden="1">{"'RR'!$A$2:$E$81"}</definedName>
    <definedName name="aaa" localSheetId="13" hidden="1">{"'RR'!$A$2:$E$81"}</definedName>
    <definedName name="aaa" localSheetId="14" hidden="1">{"'RR'!$A$2:$E$81"}</definedName>
    <definedName name="aaa" localSheetId="15" hidden="1">{"'RR'!$A$2:$E$81"}</definedName>
    <definedName name="aaa" localSheetId="16" hidden="1">{"'RR'!$A$2:$E$81"}</definedName>
    <definedName name="aaa" hidden="1">{"'RR'!$A$2:$E$81"}</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localSheetId="15" hidden="1">{#N/A,#N/A,FALSE,"Aging Summary";#N/A,#N/A,FALSE,"Ratio Analysis";#N/A,#N/A,FALSE,"Test 120 Day Accts";#N/A,#N/A,FALSE,"Tickmarks"}</definedName>
    <definedName name="aaaa" localSheetId="16" hidden="1">{#N/A,#N/A,FALSE,"Aging Summary";#N/A,#N/A,FALSE,"Ratio Analysis";#N/A,#N/A,FALSE,"Test 120 Day Accts";#N/A,#N/A,FALSE,"Tickmarks"}</definedName>
    <definedName name="aaaa" hidden="1">{#N/A,#N/A,FALSE,"Aging Summary";#N/A,#N/A,FALSE,"Ratio Analysis";#N/A,#N/A,FALSE,"Test 120 Day Accts";#N/A,#N/A,FALSE,"Tickmarks"}</definedName>
    <definedName name="AAAAA" localSheetId="13" hidden="1">{#N/A,#N/A,TRUE,"7d";#N/A,#N/A,TRUE,"7g";#N/A,#N/A,TRUE,"7i"}</definedName>
    <definedName name="AAAAA" localSheetId="14" hidden="1">{#N/A,#N/A,TRUE,"7d";#N/A,#N/A,TRUE,"7g";#N/A,#N/A,TRUE,"7i"}</definedName>
    <definedName name="AAAAA" localSheetId="15" hidden="1">{#N/A,#N/A,TRUE,"7d";#N/A,#N/A,TRUE,"7g";#N/A,#N/A,TRUE,"7i"}</definedName>
    <definedName name="AAAAA" localSheetId="16" hidden="1">{#N/A,#N/A,TRUE,"7d";#N/A,#N/A,TRUE,"7g";#N/A,#N/A,TRUE,"7i"}</definedName>
    <definedName name="AAAAA" hidden="1">{#N/A,#N/A,TRUE,"7d";#N/A,#N/A,TRUE,"7g";#N/A,#N/A,TRUE,"7i"}</definedName>
    <definedName name="AAAAAA" localSheetId="13" hidden="1">{#N/A,#N/A,TRUE,"7d";#N/A,#N/A,TRUE,"7g";#N/A,#N/A,TRUE,"7i"}</definedName>
    <definedName name="AAAAAA" localSheetId="14" hidden="1">{#N/A,#N/A,TRUE,"7d";#N/A,#N/A,TRUE,"7g";#N/A,#N/A,TRUE,"7i"}</definedName>
    <definedName name="AAAAAA" localSheetId="15" hidden="1">{#N/A,#N/A,TRUE,"7d";#N/A,#N/A,TRUE,"7g";#N/A,#N/A,TRUE,"7i"}</definedName>
    <definedName name="AAAAAA" localSheetId="16" hidden="1">{#N/A,#N/A,TRUE,"7d";#N/A,#N/A,TRUE,"7g";#N/A,#N/A,TRUE,"7i"}</definedName>
    <definedName name="AAAAAA" hidden="1">{#N/A,#N/A,TRUE,"7d";#N/A,#N/A,TRUE,"7g";#N/A,#N/A,TRUE,"7i"}</definedName>
    <definedName name="AAAAAAAA" localSheetId="13" hidden="1">{#N/A,#N/A,TRUE,"7d";#N/A,#N/A,TRUE,"7g";#N/A,#N/A,TRUE,"7i"}</definedName>
    <definedName name="AAAAAAAA" localSheetId="14" hidden="1">{#N/A,#N/A,TRUE,"7d";#N/A,#N/A,TRUE,"7g";#N/A,#N/A,TRUE,"7i"}</definedName>
    <definedName name="AAAAAAAA" localSheetId="15" hidden="1">{#N/A,#N/A,TRUE,"7d";#N/A,#N/A,TRUE,"7g";#N/A,#N/A,TRUE,"7i"}</definedName>
    <definedName name="AAAAAAAA" localSheetId="16" hidden="1">{#N/A,#N/A,TRUE,"7d";#N/A,#N/A,TRUE,"7g";#N/A,#N/A,TRUE,"7i"}</definedName>
    <definedName name="AAAAAAAA" hidden="1">{#N/A,#N/A,TRUE,"7d";#N/A,#N/A,TRUE,"7g";#N/A,#N/A,TRUE,"7i"}</definedName>
    <definedName name="AAAAAAAAAA" localSheetId="13" hidden="1">{#N/A,#N/A,TRUE,"7d";#N/A,#N/A,TRUE,"7g";#N/A,#N/A,TRUE,"7i"}</definedName>
    <definedName name="AAAAAAAAAA" localSheetId="14" hidden="1">{#N/A,#N/A,TRUE,"7d";#N/A,#N/A,TRUE,"7g";#N/A,#N/A,TRUE,"7i"}</definedName>
    <definedName name="AAAAAAAAAA" localSheetId="15" hidden="1">{#N/A,#N/A,TRUE,"7d";#N/A,#N/A,TRUE,"7g";#N/A,#N/A,TRUE,"7i"}</definedName>
    <definedName name="AAAAAAAAAA" localSheetId="16" hidden="1">{#N/A,#N/A,TRUE,"7d";#N/A,#N/A,TRUE,"7g";#N/A,#N/A,TRUE,"7i"}</definedName>
    <definedName name="AAAAAAAAAA" hidden="1">{#N/A,#N/A,TRUE,"7d";#N/A,#N/A,TRUE,"7g";#N/A,#N/A,TRUE,"7i"}</definedName>
    <definedName name="AAAAAAAAAAAAA" localSheetId="13" hidden="1">{#N/A,#N/A,TRUE,"7d";#N/A,#N/A,TRUE,"7g";#N/A,#N/A,TRUE,"7i"}</definedName>
    <definedName name="AAAAAAAAAAAAA" localSheetId="14" hidden="1">{#N/A,#N/A,TRUE,"7d";#N/A,#N/A,TRUE,"7g";#N/A,#N/A,TRUE,"7i"}</definedName>
    <definedName name="AAAAAAAAAAAAA" localSheetId="15" hidden="1">{#N/A,#N/A,TRUE,"7d";#N/A,#N/A,TRUE,"7g";#N/A,#N/A,TRUE,"7i"}</definedName>
    <definedName name="AAAAAAAAAAAAA" localSheetId="16" hidden="1">{#N/A,#N/A,TRUE,"7d";#N/A,#N/A,TRUE,"7g";#N/A,#N/A,TRUE,"7i"}</definedName>
    <definedName name="AAAAAAAAAAAAA" hidden="1">{#N/A,#N/A,TRUE,"7d";#N/A,#N/A,TRUE,"7g";#N/A,#N/A,TRUE,"7i"}</definedName>
    <definedName name="aaaaaaaaaaaaaa" localSheetId="13" hidden="1">{"'RR'!$A$2:$E$81"}</definedName>
    <definedName name="aaaaaaaaaaaaaa" localSheetId="14" hidden="1">{"'RR'!$A$2:$E$81"}</definedName>
    <definedName name="aaaaaaaaaaaaaa" localSheetId="15" hidden="1">{"'RR'!$A$2:$E$81"}</definedName>
    <definedName name="aaaaaaaaaaaaaa" localSheetId="16" hidden="1">{"'RR'!$A$2:$E$81"}</definedName>
    <definedName name="aaaaaaaaaaaaaa" hidden="1">{"'RR'!$A$2:$E$81"}</definedName>
    <definedName name="AAAAAAAAAAAAAAAAAAAA" localSheetId="13" hidden="1">{#N/A,#N/A,TRUE,"7d";#N/A,#N/A,TRUE,"7g";#N/A,#N/A,TRUE,"7i"}</definedName>
    <definedName name="AAAAAAAAAAAAAAAAAAAA" localSheetId="14" hidden="1">{#N/A,#N/A,TRUE,"7d";#N/A,#N/A,TRUE,"7g";#N/A,#N/A,TRUE,"7i"}</definedName>
    <definedName name="AAAAAAAAAAAAAAAAAAAA" localSheetId="15" hidden="1">{#N/A,#N/A,TRUE,"7d";#N/A,#N/A,TRUE,"7g";#N/A,#N/A,TRUE,"7i"}</definedName>
    <definedName name="AAAAAAAAAAAAAAAAAAAA" localSheetId="16" hidden="1">{#N/A,#N/A,TRUE,"7d";#N/A,#N/A,TRUE,"7g";#N/A,#N/A,TRUE,"7i"}</definedName>
    <definedName name="AAAAAAAAAAAAAAAAAAAA" hidden="1">{#N/A,#N/A,TRUE,"7d";#N/A,#N/A,TRUE,"7g";#N/A,#N/A,TRUE,"7i"}</definedName>
    <definedName name="ACIARIA">#REF!</definedName>
    <definedName name="ACTIVO">#REF!</definedName>
    <definedName name="adadsgas" localSheetId="13" hidden="1">{#N/A,#N/A,TRUE,"7d";#N/A,#N/A,TRUE,"7g";#N/A,#N/A,TRUE,"7i"}</definedName>
    <definedName name="adadsgas" localSheetId="14" hidden="1">{#N/A,#N/A,TRUE,"7d";#N/A,#N/A,TRUE,"7g";#N/A,#N/A,TRUE,"7i"}</definedName>
    <definedName name="adadsgas" localSheetId="15" hidden="1">{#N/A,#N/A,TRUE,"7d";#N/A,#N/A,TRUE,"7g";#N/A,#N/A,TRUE,"7i"}</definedName>
    <definedName name="adadsgas" localSheetId="16" hidden="1">{#N/A,#N/A,TRUE,"7d";#N/A,#N/A,TRUE,"7g";#N/A,#N/A,TRUE,"7i"}</definedName>
    <definedName name="adadsgas" hidden="1">{#N/A,#N/A,TRUE,"7d";#N/A,#N/A,TRUE,"7g";#N/A,#N/A,TRUE,"7i"}</definedName>
    <definedName name="ADDINFO" localSheetId="13">'BS - Assets'!#REF!,'BS - Assets'!#REF!,'BS - Assets'!#REF!</definedName>
    <definedName name="ADDINFO" localSheetId="14">'BS - Liabilities and Equity'!#REF!,'BS - Liabilities and Equity'!#REF!,'BS - Liabilities and Equity'!#REF!</definedName>
    <definedName name="ADDINFO" localSheetId="15">'CF Statement'!#REF!,'CF Statement'!#REF!,'CF Statement'!#REF!</definedName>
    <definedName name="ADDINFO" localSheetId="16">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3" hidden="1">{"'RR'!$A$2:$E$81"}</definedName>
    <definedName name="b" localSheetId="14" hidden="1">{"'RR'!$A$2:$E$81"}</definedName>
    <definedName name="b" localSheetId="15" hidden="1">{"'RR'!$A$2:$E$81"}</definedName>
    <definedName name="b" localSheetId="16" hidden="1">{"'RR'!$A$2:$E$81"}</definedName>
    <definedName name="b" hidden="1">{"'RR'!$A$2:$E$81"}</definedName>
    <definedName name="BBB" localSheetId="13" hidden="1">{#N/A,#N/A,TRUE,"7d";#N/A,#N/A,TRUE,"7g";#N/A,#N/A,TRUE,"7i"}</definedName>
    <definedName name="BBB" localSheetId="14" hidden="1">{#N/A,#N/A,TRUE,"7d";#N/A,#N/A,TRUE,"7g";#N/A,#N/A,TRUE,"7i"}</definedName>
    <definedName name="BBB" localSheetId="15" hidden="1">{#N/A,#N/A,TRUE,"7d";#N/A,#N/A,TRUE,"7g";#N/A,#N/A,TRUE,"7i"}</definedName>
    <definedName name="BBB" localSheetId="16" hidden="1">{#N/A,#N/A,TRUE,"7d";#N/A,#N/A,TRUE,"7g";#N/A,#N/A,TRUE,"7i"}</definedName>
    <definedName name="BBB" hidden="1">{#N/A,#N/A,TRUE,"7d";#N/A,#N/A,TRUE,"7g";#N/A,#N/A,TRUE,"7i"}</definedName>
    <definedName name="Bbbbbbbbb" localSheetId="13" hidden="1">{#N/A,#N/A,TRUE,"7d";#N/A,#N/A,TRUE,"7g";#N/A,#N/A,TRUE,"7i"}</definedName>
    <definedName name="Bbbbbbbbb" localSheetId="14" hidden="1">{#N/A,#N/A,TRUE,"7d";#N/A,#N/A,TRUE,"7g";#N/A,#N/A,TRUE,"7i"}</definedName>
    <definedName name="Bbbbbbbbb" localSheetId="15" hidden="1">{#N/A,#N/A,TRUE,"7d";#N/A,#N/A,TRUE,"7g";#N/A,#N/A,TRUE,"7i"}</definedName>
    <definedName name="Bbbbbbbbb" localSheetId="16" hidden="1">{#N/A,#N/A,TRUE,"7d";#N/A,#N/A,TRUE,"7g";#N/A,#N/A,TRUE,"7i"}</definedName>
    <definedName name="Bbbbbbbbb" hidden="1">{#N/A,#N/A,TRUE,"7d";#N/A,#N/A,TRUE,"7g";#N/A,#N/A,TRUE,"7i"}</definedName>
    <definedName name="BDG" localSheetId="13" hidden="1">{#N/A,#N/A,TRUE,"7d";#N/A,#N/A,TRUE,"7g";#N/A,#N/A,TRUE,"7i"}</definedName>
    <definedName name="BDG" localSheetId="14" hidden="1">{#N/A,#N/A,TRUE,"7d";#N/A,#N/A,TRUE,"7g";#N/A,#N/A,TRUE,"7i"}</definedName>
    <definedName name="BDG" localSheetId="15" hidden="1">{#N/A,#N/A,TRUE,"7d";#N/A,#N/A,TRUE,"7g";#N/A,#N/A,TRUE,"7i"}</definedName>
    <definedName name="BDG" localSheetId="16"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3" hidden="1">{"Title - BER",#N/A,FALSE,"TITLE"}</definedName>
    <definedName name="bu" localSheetId="14" hidden="1">{"Title - BER",#N/A,FALSE,"TITLE"}</definedName>
    <definedName name="bu" localSheetId="15" hidden="1">{"Title - BER",#N/A,FALSE,"TITLE"}</definedName>
    <definedName name="bu" localSheetId="16"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3" hidden="1">{"Title - LC",#N/A,FALSE,"TITLE"}</definedName>
    <definedName name="CR" localSheetId="14" hidden="1">{"Title - LC",#N/A,FALSE,"TITLE"}</definedName>
    <definedName name="CR" localSheetId="15" hidden="1">{"Title - LC",#N/A,FALSE,"TITLE"}</definedName>
    <definedName name="CR" localSheetId="16" hidden="1">{"Title - LC",#N/A,FALSE,"TITLE"}</definedName>
    <definedName name="CR" hidden="1">{"Title - LC",#N/A,FALSE,"TITLE"}</definedName>
    <definedName name="curr">#REF!</definedName>
    <definedName name="currency">#REF!</definedName>
    <definedName name="CurYear">#REF!</definedName>
    <definedName name="d" localSheetId="13" hidden="1">{"'RR'!$A$2:$E$81"}</definedName>
    <definedName name="d" localSheetId="14" hidden="1">{"'RR'!$A$2:$E$81"}</definedName>
    <definedName name="d" localSheetId="15" hidden="1">{"'RR'!$A$2:$E$81"}</definedName>
    <definedName name="d" localSheetId="16" hidden="1">{"'RR'!$A$2:$E$81"}</definedName>
    <definedName name="d" hidden="1">{"'RR'!$A$2:$E$81"}</definedName>
    <definedName name="da" localSheetId="13" hidden="1">{"'RR'!$A$2:$E$81"}</definedName>
    <definedName name="da" localSheetId="14" hidden="1">{"'RR'!$A$2:$E$81"}</definedName>
    <definedName name="da" localSheetId="15" hidden="1">{"'RR'!$A$2:$E$81"}</definedName>
    <definedName name="da" localSheetId="16" hidden="1">{"'RR'!$A$2:$E$81"}</definedName>
    <definedName name="da" hidden="1">{"'RR'!$A$2:$E$81"}</definedName>
    <definedName name="daniel" localSheetId="13" hidden="1">{"'RR'!$A$2:$E$81"}</definedName>
    <definedName name="daniel" localSheetId="14" hidden="1">{"'RR'!$A$2:$E$81"}</definedName>
    <definedName name="daniel" localSheetId="15" hidden="1">{"'RR'!$A$2:$E$81"}</definedName>
    <definedName name="daniel" localSheetId="16" hidden="1">{"'RR'!$A$2:$E$81"}</definedName>
    <definedName name="daniel" hidden="1">{"'RR'!$A$2:$E$81"}</definedName>
    <definedName name="data">#REF!</definedName>
    <definedName name="_xlnm.Database">#REF!</definedName>
    <definedName name="Date">#REF!</definedName>
    <definedName name="ddddddd" localSheetId="13" hidden="1">{"'RR'!$A$2:$E$81"}</definedName>
    <definedName name="ddddddd" localSheetId="14" hidden="1">{"'RR'!$A$2:$E$81"}</definedName>
    <definedName name="ddddddd" localSheetId="15" hidden="1">{"'RR'!$A$2:$E$81"}</definedName>
    <definedName name="ddddddd" localSheetId="16"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localSheetId="15" hidden="1">{#N/A,#N/A,TRUE,"Total";#N/A,#N/A,TRUE,"Crop Harvesting";#N/A,#N/A,TRUE,"Hay &amp; Forage";#N/A,#N/A,TRUE,"CROP PRODUCTION";#N/A,#N/A,TRUE,"TRACTOR";#N/A,#N/A,TRUE,"Crawlers &amp; Dozers";#N/A,#N/A,TRUE,"TLB";#N/A,#N/A,TRUE,"Excavators";#N/A,#N/A,TRUE,"Loaders and Graders ";#N/A,#N/A,TRUE,"Skid Steer Loaders"}</definedName>
    <definedName name="delete" localSheetId="16"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3" hidden="1">{#N/A,#N/A,TRUE,"7d";#N/A,#N/A,TRUE,"7g";#N/A,#N/A,TRUE,"7i"}</definedName>
    <definedName name="Delta" localSheetId="14" hidden="1">{#N/A,#N/A,TRUE,"7d";#N/A,#N/A,TRUE,"7g";#N/A,#N/A,TRUE,"7i"}</definedName>
    <definedName name="Delta" localSheetId="15" hidden="1">{#N/A,#N/A,TRUE,"7d";#N/A,#N/A,TRUE,"7g";#N/A,#N/A,TRUE,"7i"}</definedName>
    <definedName name="Delta" localSheetId="16"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3" hidden="1">{"'RR'!$A$2:$E$81"}</definedName>
    <definedName name="dksndas" localSheetId="14" hidden="1">{"'RR'!$A$2:$E$81"}</definedName>
    <definedName name="dksndas" localSheetId="15" hidden="1">{"'RR'!$A$2:$E$81"}</definedName>
    <definedName name="dksndas" localSheetId="16" hidden="1">{"'RR'!$A$2:$E$81"}</definedName>
    <definedName name="dksndas" hidden="1">{"'RR'!$A$2:$E$81"}</definedName>
    <definedName name="DLN">#REF!</definedName>
    <definedName name="DLO">#REF!</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localSheetId="15" hidden="1">{#N/A,#N/A,FALSE,"Aging Summary";#N/A,#N/A,FALSE,"Ratio Analysis";#N/A,#N/A,FALSE,"Test 120 Day Accts";#N/A,#N/A,FALSE,"Tickmarks"}</definedName>
    <definedName name="dsadas" localSheetId="16"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3" hidden="1">{"'RR'!$A$2:$E$81"}</definedName>
    <definedName name="dsagdhasdashfdj" localSheetId="14" hidden="1">{"'RR'!$A$2:$E$81"}</definedName>
    <definedName name="dsagdhasdashfdj" localSheetId="15" hidden="1">{"'RR'!$A$2:$E$81"}</definedName>
    <definedName name="dsagdhasdashfdj" localSheetId="16"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3" hidden="1">{"'RR'!$A$2:$E$81"}</definedName>
    <definedName name="Estoque_jan" localSheetId="14" hidden="1">{"'RR'!$A$2:$E$81"}</definedName>
    <definedName name="Estoque_jan" localSheetId="15" hidden="1">{"'RR'!$A$2:$E$81"}</definedName>
    <definedName name="Estoque_jan" localSheetId="16"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3" hidden="1">{#N/A,#N/A,TRUE,"7d";#N/A,#N/A,TRUE,"7g";#N/A,#N/A,TRUE,"7i"}</definedName>
    <definedName name="fhfhf" localSheetId="14" hidden="1">{#N/A,#N/A,TRUE,"7d";#N/A,#N/A,TRUE,"7g";#N/A,#N/A,TRUE,"7i"}</definedName>
    <definedName name="fhfhf" localSheetId="15" hidden="1">{#N/A,#N/A,TRUE,"7d";#N/A,#N/A,TRUE,"7g";#N/A,#N/A,TRUE,"7i"}</definedName>
    <definedName name="fhfhf" localSheetId="16"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3" hidden="1">{#N/A,#N/A,TRUE,"7d";#N/A,#N/A,TRUE,"7g";#N/A,#N/A,TRUE,"7i"}</definedName>
    <definedName name="gigi" localSheetId="14" hidden="1">{#N/A,#N/A,TRUE,"7d";#N/A,#N/A,TRUE,"7g";#N/A,#N/A,TRUE,"7i"}</definedName>
    <definedName name="gigi" localSheetId="15" hidden="1">{#N/A,#N/A,TRUE,"7d";#N/A,#N/A,TRUE,"7g";#N/A,#N/A,TRUE,"7i"}</definedName>
    <definedName name="gigi" localSheetId="16" hidden="1">{#N/A,#N/A,TRUE,"7d";#N/A,#N/A,TRUE,"7g";#N/A,#N/A,TRUE,"7i"}</definedName>
    <definedName name="gigi" hidden="1">{#N/A,#N/A,TRUE,"7d";#N/A,#N/A,TRUE,"7g";#N/A,#N/A,TRUE,"7i"}</definedName>
    <definedName name="gigi2" localSheetId="13" hidden="1">{#N/A,#N/A,TRUE,"7d";#N/A,#N/A,TRUE,"7g";#N/A,#N/A,TRUE,"7i"}</definedName>
    <definedName name="gigi2" localSheetId="14" hidden="1">{#N/A,#N/A,TRUE,"7d";#N/A,#N/A,TRUE,"7g";#N/A,#N/A,TRUE,"7i"}</definedName>
    <definedName name="gigi2" localSheetId="15" hidden="1">{#N/A,#N/A,TRUE,"7d";#N/A,#N/A,TRUE,"7g";#N/A,#N/A,TRUE,"7i"}</definedName>
    <definedName name="gigi2" localSheetId="16" hidden="1">{#N/A,#N/A,TRUE,"7d";#N/A,#N/A,TRUE,"7g";#N/A,#N/A,TRUE,"7i"}</definedName>
    <definedName name="gigi2" hidden="1">{#N/A,#N/A,TRUE,"7d";#N/A,#N/A,TRUE,"7g";#N/A,#N/A,TRUE,"7i"}</definedName>
    <definedName name="GPE">#REF!</definedName>
    <definedName name="gpl">#REF!</definedName>
    <definedName name="Grupos">#REF!</definedName>
    <definedName name="h" localSheetId="13" hidden="1">{#N/A,#N/A,TRUE,"7d";#N/A,#N/A,TRUE,"7g";#N/A,#N/A,TRUE,"7i"}</definedName>
    <definedName name="h" localSheetId="14" hidden="1">{#N/A,#N/A,TRUE,"7d";#N/A,#N/A,TRUE,"7g";#N/A,#N/A,TRUE,"7i"}</definedName>
    <definedName name="h" localSheetId="15" hidden="1">{#N/A,#N/A,TRUE,"7d";#N/A,#N/A,TRUE,"7g";#N/A,#N/A,TRUE,"7i"}</definedName>
    <definedName name="h" localSheetId="16" hidden="1">{#N/A,#N/A,TRUE,"7d";#N/A,#N/A,TRUE,"7g";#N/A,#N/A,TRUE,"7i"}</definedName>
    <definedName name="h" hidden="1">{#N/A,#N/A,TRUE,"7d";#N/A,#N/A,TRUE,"7g";#N/A,#N/A,TRUE,"7i"}</definedName>
    <definedName name="help" localSheetId="13" hidden="1">{#N/A,#N/A,TRUE,"7d";#N/A,#N/A,TRUE,"7g";#N/A,#N/A,TRUE,"7i"}</definedName>
    <definedName name="help" localSheetId="14" hidden="1">{#N/A,#N/A,TRUE,"7d";#N/A,#N/A,TRUE,"7g";#N/A,#N/A,TRUE,"7i"}</definedName>
    <definedName name="help" localSheetId="15" hidden="1">{#N/A,#N/A,TRUE,"7d";#N/A,#N/A,TRUE,"7g";#N/A,#N/A,TRUE,"7i"}</definedName>
    <definedName name="help" localSheetId="16" hidden="1">{#N/A,#N/A,TRUE,"7d";#N/A,#N/A,TRUE,"7g";#N/A,#N/A,TRUE,"7i"}</definedName>
    <definedName name="help" hidden="1">{#N/A,#N/A,TRUE,"7d";#N/A,#N/A,TRUE,"7g";#N/A,#N/A,TRUE,"7i"}</definedName>
    <definedName name="help1" localSheetId="13" hidden="1">{#N/A,#N/A,TRUE,"7d";#N/A,#N/A,TRUE,"7g";#N/A,#N/A,TRUE,"7i"}</definedName>
    <definedName name="help1" localSheetId="14" hidden="1">{#N/A,#N/A,TRUE,"7d";#N/A,#N/A,TRUE,"7g";#N/A,#N/A,TRUE,"7i"}</definedName>
    <definedName name="help1" localSheetId="15" hidden="1">{#N/A,#N/A,TRUE,"7d";#N/A,#N/A,TRUE,"7g";#N/A,#N/A,TRUE,"7i"}</definedName>
    <definedName name="help1" localSheetId="16" hidden="1">{#N/A,#N/A,TRUE,"7d";#N/A,#N/A,TRUE,"7g";#N/A,#N/A,TRUE,"7i"}</definedName>
    <definedName name="help1" hidden="1">{#N/A,#N/A,TRUE,"7d";#N/A,#N/A,TRUE,"7g";#N/A,#N/A,TRUE,"7i"}</definedName>
    <definedName name="help2" localSheetId="13" hidden="1">{#N/A,#N/A,TRUE,"7d";#N/A,#N/A,TRUE,"7g";#N/A,#N/A,TRUE,"7i"}</definedName>
    <definedName name="help2" localSheetId="14" hidden="1">{#N/A,#N/A,TRUE,"7d";#N/A,#N/A,TRUE,"7g";#N/A,#N/A,TRUE,"7i"}</definedName>
    <definedName name="help2" localSheetId="15" hidden="1">{#N/A,#N/A,TRUE,"7d";#N/A,#N/A,TRUE,"7g";#N/A,#N/A,TRUE,"7i"}</definedName>
    <definedName name="help2" localSheetId="16" hidden="1">{#N/A,#N/A,TRUE,"7d";#N/A,#N/A,TRUE,"7g";#N/A,#N/A,TRUE,"7i"}</definedName>
    <definedName name="help2" hidden="1">{#N/A,#N/A,TRUE,"7d";#N/A,#N/A,TRUE,"7g";#N/A,#N/A,TRUE,"7i"}</definedName>
    <definedName name="HRS.5" localSheetId="13" hidden="1">{#N/A,#N/A,TRUE,"7d";#N/A,#N/A,TRUE,"7g";#N/A,#N/A,TRUE,"7i"}</definedName>
    <definedName name="HRS.5" localSheetId="14" hidden="1">{#N/A,#N/A,TRUE,"7d";#N/A,#N/A,TRUE,"7g";#N/A,#N/A,TRUE,"7i"}</definedName>
    <definedName name="HRS.5" localSheetId="15" hidden="1">{#N/A,#N/A,TRUE,"7d";#N/A,#N/A,TRUE,"7g";#N/A,#N/A,TRUE,"7i"}</definedName>
    <definedName name="HRS.5" localSheetId="16" hidden="1">{#N/A,#N/A,TRUE,"7d";#N/A,#N/A,TRUE,"7g";#N/A,#N/A,TRUE,"7i"}</definedName>
    <definedName name="HRS.5" hidden="1">{#N/A,#N/A,TRUE,"7d";#N/A,#N/A,TRUE,"7g";#N/A,#N/A,TRUE,"7i"}</definedName>
    <definedName name="HTML_CodePage" hidden="1">1252</definedName>
    <definedName name="HTML_Control" localSheetId="13" hidden="1">{"'RR'!$A$2:$E$81"}</definedName>
    <definedName name="HTML_Control" localSheetId="14" hidden="1">{"'RR'!$A$2:$E$81"}</definedName>
    <definedName name="HTML_Control" localSheetId="15" hidden="1">{"'RR'!$A$2:$E$81"}</definedName>
    <definedName name="HTML_Control" localSheetId="16"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3" hidden="1">{"'RR'!$A$2:$E$81"}</definedName>
    <definedName name="lala" localSheetId="14" hidden="1">{"'RR'!$A$2:$E$81"}</definedName>
    <definedName name="lala" localSheetId="15" hidden="1">{"'RR'!$A$2:$E$81"}</definedName>
    <definedName name="lala" localSheetId="16" hidden="1">{"'RR'!$A$2:$E$81"}</definedName>
    <definedName name="lala" hidden="1">{"'RR'!$A$2:$E$81"}</definedName>
    <definedName name="LIBERAÇÃO_BL">'[3]2318'!$E$40</definedName>
    <definedName name="Loaded_Data">#REF!</definedName>
    <definedName name="loc" localSheetId="13" hidden="1">{"Title - LC",#N/A,FALSE,"TITLE"}</definedName>
    <definedName name="loc" localSheetId="14" hidden="1">{"Title - LC",#N/A,FALSE,"TITLE"}</definedName>
    <definedName name="loc" localSheetId="15" hidden="1">{"Title - LC",#N/A,FALSE,"TITLE"}</definedName>
    <definedName name="loc" localSheetId="16"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3" hidden="1">{#N/A,#N/A,TRUE,"7d";#N/A,#N/A,TRUE,"7g";#N/A,#N/A,TRUE,"7i"}</definedName>
    <definedName name="mot" localSheetId="14" hidden="1">{#N/A,#N/A,TRUE,"7d";#N/A,#N/A,TRUE,"7g";#N/A,#N/A,TRUE,"7i"}</definedName>
    <definedName name="mot" localSheetId="15" hidden="1">{#N/A,#N/A,TRUE,"7d";#N/A,#N/A,TRUE,"7g";#N/A,#N/A,TRUE,"7i"}</definedName>
    <definedName name="mot" localSheetId="16"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3">{"'RR'!$A$2:$E$81"}</definedName>
    <definedName name="o" localSheetId="14">{"'RR'!$A$2:$E$81"}</definedName>
    <definedName name="o" localSheetId="15">{"'RR'!$A$2:$E$81"}</definedName>
    <definedName name="o" localSheetId="16">{"'RR'!$A$2:$E$81"}</definedName>
    <definedName name="o">{"'RR'!$A$2:$E$81"}</definedName>
    <definedName name="OCT">#REF!</definedName>
    <definedName name="OH">#REF!</definedName>
    <definedName name="ooo" localSheetId="13" hidden="1">{#N/A,#N/A,TRUE,"7d";#N/A,#N/A,TRUE,"7g";#N/A,#N/A,TRUE,"7i"}</definedName>
    <definedName name="ooo" localSheetId="14" hidden="1">{#N/A,#N/A,TRUE,"7d";#N/A,#N/A,TRUE,"7g";#N/A,#N/A,TRUE,"7i"}</definedName>
    <definedName name="ooo" localSheetId="15" hidden="1">{#N/A,#N/A,TRUE,"7d";#N/A,#N/A,TRUE,"7g";#N/A,#N/A,TRUE,"7i"}</definedName>
    <definedName name="ooo" localSheetId="16"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3" hidden="1">{#N/A,#N/A,TRUE,"7d";#N/A,#N/A,TRUE,"7g";#N/A,#N/A,TRUE,"7i"}</definedName>
    <definedName name="PAFOVHD" localSheetId="14" hidden="1">{#N/A,#N/A,TRUE,"7d";#N/A,#N/A,TRUE,"7g";#N/A,#N/A,TRUE,"7i"}</definedName>
    <definedName name="PAFOVHD" localSheetId="15" hidden="1">{#N/A,#N/A,TRUE,"7d";#N/A,#N/A,TRUE,"7g";#N/A,#N/A,TRUE,"7i"}</definedName>
    <definedName name="PAFOVHD" localSheetId="16"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3" hidden="1">{#N/A,#N/A,TRUE,"7d";#N/A,#N/A,TRUE,"7g";#N/A,#N/A,TRUE,"7i"}</definedName>
    <definedName name="piciu" localSheetId="14" hidden="1">{#N/A,#N/A,TRUE,"7d";#N/A,#N/A,TRUE,"7g";#N/A,#N/A,TRUE,"7i"}</definedName>
    <definedName name="piciu" localSheetId="15" hidden="1">{#N/A,#N/A,TRUE,"7d";#N/A,#N/A,TRUE,"7g";#N/A,#N/A,TRUE,"7i"}</definedName>
    <definedName name="piciu" localSheetId="16" hidden="1">{#N/A,#N/A,TRUE,"7d";#N/A,#N/A,TRUE,"7g";#N/A,#N/A,TRUE,"7i"}</definedName>
    <definedName name="piciu" hidden="1">{#N/A,#N/A,TRUE,"7d";#N/A,#N/A,TRUE,"7g";#N/A,#N/A,TRUE,"7i"}</definedName>
    <definedName name="piciu2" localSheetId="13" hidden="1">{#N/A,#N/A,TRUE,"7d";#N/A,#N/A,TRUE,"7g";#N/A,#N/A,TRUE,"7i"}</definedName>
    <definedName name="piciu2" localSheetId="14" hidden="1">{#N/A,#N/A,TRUE,"7d";#N/A,#N/A,TRUE,"7g";#N/A,#N/A,TRUE,"7i"}</definedName>
    <definedName name="piciu2" localSheetId="15" hidden="1">{#N/A,#N/A,TRUE,"7d";#N/A,#N/A,TRUE,"7g";#N/A,#N/A,TRUE,"7i"}</definedName>
    <definedName name="piciu2" localSheetId="16" hidden="1">{#N/A,#N/A,TRUE,"7d";#N/A,#N/A,TRUE,"7g";#N/A,#N/A,TRUE,"7i"}</definedName>
    <definedName name="piciu2" hidden="1">{#N/A,#N/A,TRUE,"7d";#N/A,#N/A,TRUE,"7g";#N/A,#N/A,TRUE,"7i"}</definedName>
    <definedName name="piciu3" localSheetId="13" hidden="1">{#N/A,#N/A,TRUE,"7d";#N/A,#N/A,TRUE,"7g";#N/A,#N/A,TRUE,"7i"}</definedName>
    <definedName name="piciu3" localSheetId="14" hidden="1">{#N/A,#N/A,TRUE,"7d";#N/A,#N/A,TRUE,"7g";#N/A,#N/A,TRUE,"7i"}</definedName>
    <definedName name="piciu3" localSheetId="15" hidden="1">{#N/A,#N/A,TRUE,"7d";#N/A,#N/A,TRUE,"7g";#N/A,#N/A,TRUE,"7i"}</definedName>
    <definedName name="piciu3" localSheetId="16" hidden="1">{#N/A,#N/A,TRUE,"7d";#N/A,#N/A,TRUE,"7g";#N/A,#N/A,TRUE,"7i"}</definedName>
    <definedName name="piciu3" hidden="1">{#N/A,#N/A,TRUE,"7d";#N/A,#N/A,TRUE,"7g";#N/A,#N/A,TRUE,"7i"}</definedName>
    <definedName name="piciu4" localSheetId="13" hidden="1">{#N/A,#N/A,TRUE,"7d";#N/A,#N/A,TRUE,"7g";#N/A,#N/A,TRUE,"7i"}</definedName>
    <definedName name="piciu4" localSheetId="14" hidden="1">{#N/A,#N/A,TRUE,"7d";#N/A,#N/A,TRUE,"7g";#N/A,#N/A,TRUE,"7i"}</definedName>
    <definedName name="piciu4" localSheetId="15" hidden="1">{#N/A,#N/A,TRUE,"7d";#N/A,#N/A,TRUE,"7g";#N/A,#N/A,TRUE,"7i"}</definedName>
    <definedName name="piciu4" localSheetId="16" hidden="1">{#N/A,#N/A,TRUE,"7d";#N/A,#N/A,TRUE,"7g";#N/A,#N/A,TRUE,"7i"}</definedName>
    <definedName name="piciu4" hidden="1">{#N/A,#N/A,TRUE,"7d";#N/A,#N/A,TRUE,"7g";#N/A,#N/A,TRUE,"7i"}</definedName>
    <definedName name="pino" localSheetId="13" hidden="1">{#N/A,#N/A,TRUE,"7d";#N/A,#N/A,TRUE,"7g";#N/A,#N/A,TRUE,"7i"}</definedName>
    <definedName name="pino" localSheetId="14" hidden="1">{#N/A,#N/A,TRUE,"7d";#N/A,#N/A,TRUE,"7g";#N/A,#N/A,TRUE,"7i"}</definedName>
    <definedName name="pino" localSheetId="15" hidden="1">{#N/A,#N/A,TRUE,"7d";#N/A,#N/A,TRUE,"7g";#N/A,#N/A,TRUE,"7i"}</definedName>
    <definedName name="pino" localSheetId="16" hidden="1">{#N/A,#N/A,TRUE,"7d";#N/A,#N/A,TRUE,"7g";#N/A,#N/A,TRUE,"7i"}</definedName>
    <definedName name="pino" hidden="1">{#N/A,#N/A,TRUE,"7d";#N/A,#N/A,TRUE,"7g";#N/A,#N/A,TRUE,"7i"}</definedName>
    <definedName name="plant">#REF!</definedName>
    <definedName name="plant1">#REF!</definedName>
    <definedName name="PO">#REF!</definedName>
    <definedName name="ppp" localSheetId="13" hidden="1">{#N/A,#N/A,TRUE,"7d";#N/A,#N/A,TRUE,"7g";#N/A,#N/A,TRUE,"7i"}</definedName>
    <definedName name="ppp" localSheetId="14" hidden="1">{#N/A,#N/A,TRUE,"7d";#N/A,#N/A,TRUE,"7g";#N/A,#N/A,TRUE,"7i"}</definedName>
    <definedName name="ppp" localSheetId="15" hidden="1">{#N/A,#N/A,TRUE,"7d";#N/A,#N/A,TRUE,"7g";#N/A,#N/A,TRUE,"7i"}</definedName>
    <definedName name="ppp" localSheetId="16"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3">'BS - Assets'!#REF!,'BS - Assets'!#REF!</definedName>
    <definedName name="Print_Titles_MI" localSheetId="14">'BS - Liabilities and Equity'!#REF!,'BS - Liabilities and Equity'!#REF!</definedName>
    <definedName name="Print_Titles_MI" localSheetId="15">'CF Statement'!#REF!,'CF Statement'!#REF!</definedName>
    <definedName name="Print_Titles_MI" localSheetId="16">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localSheetId="15" hidden="1">{"Title - AER",#N/A,FALSE,"TITLE";"Summary - Actual - AER",#N/A,FALSE,"SUMMARY - ACTUAL"}</definedName>
    <definedName name="Projects_Exc" localSheetId="16"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3" hidden="1">{"'RR'!$A$2:$E$81"}</definedName>
    <definedName name="re" localSheetId="14" hidden="1">{"'RR'!$A$2:$E$81"}</definedName>
    <definedName name="re" localSheetId="15" hidden="1">{"'RR'!$A$2:$E$81"}</definedName>
    <definedName name="re" localSheetId="16" hidden="1">{"'RR'!$A$2:$E$81"}</definedName>
    <definedName name="re" hidden="1">{"'RR'!$A$2:$E$81"}</definedName>
    <definedName name="Receita_fin" localSheetId="13" hidden="1">{"'RR'!$A$2:$E$81"}</definedName>
    <definedName name="Receita_fin" localSheetId="14" hidden="1">{"'RR'!$A$2:$E$81"}</definedName>
    <definedName name="Receita_fin" localSheetId="15" hidden="1">{"'RR'!$A$2:$E$81"}</definedName>
    <definedName name="Receita_fin" localSheetId="16"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localSheetId="15" hidden="1">{#N/A,#N/A,TRUE,"Total";#N/A,#N/A,TRUE,"Crop Harvesting";#N/A,#N/A,TRUE,"Hay &amp; Forage";#N/A,#N/A,TRUE,"CROP PRODUCTION";#N/A,#N/A,TRUE,"TRACTOR";#N/A,#N/A,TRUE,"Crawlers &amp; Dozers";#N/A,#N/A,TRUE,"TLB";#N/A,#N/A,TRUE,"Excavators";#N/A,#N/A,TRUE,"Loaders and Graders ";#N/A,#N/A,TRUE,"Skid Steer Loaders"}</definedName>
    <definedName name="report" localSheetId="16"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3" hidden="1">{#N/A,#N/A,TRUE,"7d";#N/A,#N/A,TRUE,"7g";#N/A,#N/A,TRUE,"7i"}</definedName>
    <definedName name="sd" localSheetId="14" hidden="1">{#N/A,#N/A,TRUE,"7d";#N/A,#N/A,TRUE,"7g";#N/A,#N/A,TRUE,"7i"}</definedName>
    <definedName name="sd" localSheetId="15" hidden="1">{#N/A,#N/A,TRUE,"7d";#N/A,#N/A,TRUE,"7g";#N/A,#N/A,TRUE,"7i"}</definedName>
    <definedName name="sd" localSheetId="16" hidden="1">{#N/A,#N/A,TRUE,"7d";#N/A,#N/A,TRUE,"7g";#N/A,#N/A,TRUE,"7i"}</definedName>
    <definedName name="sd" hidden="1">{#N/A,#N/A,TRUE,"7d";#N/A,#N/A,TRUE,"7g";#N/A,#N/A,TRUE,"7i"}</definedName>
    <definedName name="SDA">'[3]2318'!$E$41</definedName>
    <definedName name="SDA_RIO">'[3]371'!$E$35</definedName>
    <definedName name="sdgdfgsd" localSheetId="13" hidden="1">{#N/A,#N/A,TRUE,"7d";#N/A,#N/A,TRUE,"7g";#N/A,#N/A,TRUE,"7i"}</definedName>
    <definedName name="sdgdfgsd" localSheetId="14" hidden="1">{#N/A,#N/A,TRUE,"7d";#N/A,#N/A,TRUE,"7g";#N/A,#N/A,TRUE,"7i"}</definedName>
    <definedName name="sdgdfgsd" localSheetId="15" hidden="1">{#N/A,#N/A,TRUE,"7d";#N/A,#N/A,TRUE,"7g";#N/A,#N/A,TRUE,"7i"}</definedName>
    <definedName name="sdgdfgsd" localSheetId="16"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3" hidden="1">{#N/A,#N/A,TRUE,"7d";#N/A,#N/A,TRUE,"7g";#N/A,#N/A,TRUE,"7i"}</definedName>
    <definedName name="slide" localSheetId="14" hidden="1">{#N/A,#N/A,TRUE,"7d";#N/A,#N/A,TRUE,"7g";#N/A,#N/A,TRUE,"7i"}</definedName>
    <definedName name="slide" localSheetId="15" hidden="1">{#N/A,#N/A,TRUE,"7d";#N/A,#N/A,TRUE,"7g";#N/A,#N/A,TRUE,"7i"}</definedName>
    <definedName name="slide" localSheetId="16"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3" hidden="1">{"'RR'!$A$2:$E$81"}</definedName>
    <definedName name="ss" localSheetId="14" hidden="1">{"'RR'!$A$2:$E$81"}</definedName>
    <definedName name="ss" localSheetId="15" hidden="1">{"'RR'!$A$2:$E$81"}</definedName>
    <definedName name="ss" localSheetId="16" hidden="1">{"'RR'!$A$2:$E$81"}</definedName>
    <definedName name="ss" hidden="1">{"'RR'!$A$2:$E$81"}</definedName>
    <definedName name="Standards">#REF!</definedName>
    <definedName name="STD" localSheetId="13" hidden="1">{#N/A,#N/A,TRUE,"7d";#N/A,#N/A,TRUE,"7g";#N/A,#N/A,TRUE,"7i"}</definedName>
    <definedName name="STD" localSheetId="14" hidden="1">{#N/A,#N/A,TRUE,"7d";#N/A,#N/A,TRUE,"7g";#N/A,#N/A,TRUE,"7i"}</definedName>
    <definedName name="STD" localSheetId="15" hidden="1">{#N/A,#N/A,TRUE,"7d";#N/A,#N/A,TRUE,"7g";#N/A,#N/A,TRUE,"7i"}</definedName>
    <definedName name="STD" localSheetId="16"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3" hidden="1">{"Assump1",#N/A,TRUE,"Assumptions";"Assump2",#N/A,TRUE,"Assumptions"}</definedName>
    <definedName name="Viana_Fit_Out2" localSheetId="14" hidden="1">{"Assump1",#N/A,TRUE,"Assumptions";"Assump2",#N/A,TRUE,"Assumptions"}</definedName>
    <definedName name="Viana_Fit_Out2" localSheetId="15" hidden="1">{"Assump1",#N/A,TRUE,"Assumptions";"Assump2",#N/A,TRUE,"Assumptions"}</definedName>
    <definedName name="Viana_Fit_Out2" localSheetId="16" hidden="1">{"Assump1",#N/A,TRUE,"Assumptions";"Assump2",#N/A,TRUE,"Assumptions"}</definedName>
    <definedName name="Viana_Fit_Out2" hidden="1">{"Assump1",#N/A,TRUE,"Assumptions";"Assump2",#N/A,TRUE,"Assumptions"}</definedName>
    <definedName name="VN">#REF!</definedName>
    <definedName name="VO">#REF!</definedName>
    <definedName name="w" localSheetId="13" hidden="1">{"'RR'!$A$2:$E$81"}</definedName>
    <definedName name="w" localSheetId="14" hidden="1">{"'RR'!$A$2:$E$81"}</definedName>
    <definedName name="w" localSheetId="15" hidden="1">{"'RR'!$A$2:$E$81"}</definedName>
    <definedName name="w" localSheetId="16" hidden="1">{"'RR'!$A$2:$E$81"}</definedName>
    <definedName name="w" hidden="1">{"'RR'!$A$2:$E$81"}</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localSheetId="15" hidden="1">{"Title - AER",#N/A,FALSE,"TITLE";"Summary - Actual - AER",#N/A,FALSE,"SUMMARY - ACTUAL"}</definedName>
    <definedName name="wrn.Actual." localSheetId="16" hidden="1">{"Title - AER",#N/A,FALSE,"TITLE";"Summary - Actual - AER",#N/A,FALSE,"SUMMARY - ACTUAL"}</definedName>
    <definedName name="wrn.Actual." hidden="1">{"Title - AER",#N/A,FALSE,"TITLE";"Summary - Actual - AER",#N/A,FALSE,"SUMMARY - ACTUAL"}</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3" hidden="1">{"Assump1",#N/A,TRUE,"Assumptions";"Assump2",#N/A,TRUE,"Assumptions"}</definedName>
    <definedName name="wrn.Assumptions." localSheetId="14" hidden="1">{"Assump1",#N/A,TRUE,"Assumptions";"Assump2",#N/A,TRUE,"Assumptions"}</definedName>
    <definedName name="wrn.Assumptions." localSheetId="15" hidden="1">{"Assump1",#N/A,TRUE,"Assumptions";"Assump2",#N/A,TRUE,"Assumptions"}</definedName>
    <definedName name="wrn.Assumptions." localSheetId="16" hidden="1">{"Assump1",#N/A,TRUE,"Assumptions";"Assump2",#N/A,TRUE,"Assumptions"}</definedName>
    <definedName name="wrn.Assumptions." hidden="1">{"Assump1",#N/A,TRUE,"Assumptions";"Assump2",#N/A,TRUE,"Assumptions"}</definedName>
    <definedName name="wrn.Budget." localSheetId="13" hidden="1">{"Title - BER",#N/A,FALSE,"TITLE"}</definedName>
    <definedName name="wrn.Budget." localSheetId="14" hidden="1">{"Title - BER",#N/A,FALSE,"TITLE"}</definedName>
    <definedName name="wrn.Budget." localSheetId="15" hidden="1">{"Title - BER",#N/A,FALSE,"TITLE"}</definedName>
    <definedName name="wrn.Budget." localSheetId="16" hidden="1">{"Title - BER",#N/A,FALSE,"TITLE"}</definedName>
    <definedName name="wrn.Budget." hidden="1">{"Title - BER",#N/A,FALSE,"TITLE"}</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5"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6"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3" hidden="1">{"Title - LC",#N/A,FALSE,"TITLE"}</definedName>
    <definedName name="wrn.Local." localSheetId="14" hidden="1">{"Title - LC",#N/A,FALSE,"TITLE"}</definedName>
    <definedName name="wrn.Local." localSheetId="15" hidden="1">{"Title - LC",#N/A,FALSE,"TITLE"}</definedName>
    <definedName name="wrn.Local." localSheetId="16" hidden="1">{"Title - LC",#N/A,FALSE,"TITLE"}</definedName>
    <definedName name="wrn.Local." hidden="1">{"Title - LC",#N/A,FALSE,"TITLE"}</definedName>
    <definedName name="wrn.LOURES." localSheetId="13" hidden="1">{"LOURES1",#N/A,TRUE,"Sheet1";"LOURES2",#N/A,TRUE,"Sheet1"}</definedName>
    <definedName name="wrn.LOURES." localSheetId="14" hidden="1">{"LOURES1",#N/A,TRUE,"Sheet1";"LOURES2",#N/A,TRUE,"Sheet1"}</definedName>
    <definedName name="wrn.LOURES." localSheetId="15" hidden="1">{"LOURES1",#N/A,TRUE,"Sheet1";"LOURES2",#N/A,TRUE,"Sheet1"}</definedName>
    <definedName name="wrn.LOURES." localSheetId="16" hidden="1">{"LOURES1",#N/A,TRUE,"Sheet1";"LOURES2",#N/A,TRUE,"Sheet1"}</definedName>
    <definedName name="wrn.LOURES." hidden="1">{"LOURES1",#N/A,TRUE,"Sheet1";"LOURES2",#N/A,TRUE,"Sheet1"}</definedName>
    <definedName name="wrn.MAT." localSheetId="13" hidden="1">{#N/A,#N/A,TRUE,"7d";#N/A,#N/A,TRUE,"7g";#N/A,#N/A,TRUE,"7i"}</definedName>
    <definedName name="wrn.MAT." localSheetId="14" hidden="1">{#N/A,#N/A,TRUE,"7d";#N/A,#N/A,TRUE,"7g";#N/A,#N/A,TRUE,"7i"}</definedName>
    <definedName name="wrn.MAT." localSheetId="15" hidden="1">{#N/A,#N/A,TRUE,"7d";#N/A,#N/A,TRUE,"7g";#N/A,#N/A,TRUE,"7i"}</definedName>
    <definedName name="wrn.MAT." localSheetId="16" hidden="1">{#N/A,#N/A,TRUE,"7d";#N/A,#N/A,TRUE,"7g";#N/A,#N/A,TRUE,"7i"}</definedName>
    <definedName name="wrn.MAT." hidden="1">{#N/A,#N/A,TRUE,"7d";#N/A,#N/A,TRUE,"7g";#N/A,#N/A,TRUE,"7i"}</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5"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6"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5"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6"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localSheetId="15" hidden="1">{#N/A,#N/A,FALSE,"CALENDAR";#N/A,#N/A,FALSE,"PAY-ROLL";#N/A,#N/A,FALSE,"VOLUMI ";#N/A,#N/A,FALSE,"MFG 1A";#N/A,#N/A,FALSE,"MFG 1B";#N/A,#N/A,FALSE,"MFG 4";#N/A,#N/A,FALSE,"MFG 4-C";#N/A,#N/A,FALSE,"MFG 3 ";#N/A,#N/A,FALSE,"MFG 6";#N/A,#N/A,FALSE,"MFG 6-A";#N/A,#N/A,FALSE,"MAIN EVENTS"}</definedName>
    <definedName name="wrn.PO._.CAPACITY._.SMATTEO." localSheetId="16"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localSheetId="15" hidden="1">{#N/A,#N/A,FALSE,"CALENDAR";#N/A,#N/A,FALSE,"PAY-ROLL";#N/A,#N/A,FALSE,"VOLUMI";#N/A,#N/A,FALSE,"FABBISOGNO";#N/A,#N/A,FALSE,"CAPACITY"}</definedName>
    <definedName name="wrn.PO._.CAPACITY1." localSheetId="16"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localSheetId="15" hidden="1">{#N/A,#N/A,FALSE,"MFG 3 ";#N/A,#N/A,FALSE,"RID TEMPI";#N/A,#N/A,FALSE,"MFG 4";#N/A,#N/A,FALSE,"MFG 4-C";#N/A,#N/A,FALSE,"MFG 6";#N/A,#N/A,FALSE,"MFG 6-A";#N/A,#N/A,FALSE,"MFG 1A";#N/A,#N/A,FALSE,"MFG 1B";#N/A,#N/A,FALSE,"MAIN EVENTS";#N/A,#N/A,FALSE,"CONFRONTO"}</definedName>
    <definedName name="wrn.PO._.CAPACITY2." localSheetId="16"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localSheetId="15" hidden="1">{#N/A,#N/A,TRUE,"Total";#N/A,#N/A,TRUE,"Crop Harvesting";#N/A,#N/A,TRUE,"Hay &amp; Forage";#N/A,#N/A,TRUE,"CROP PRODUCTION";#N/A,#N/A,TRUE,"TRACTOR";#N/A,#N/A,TRUE,"Crawlers &amp; Dozers";#N/A,#N/A,TRUE,"TLB";#N/A,#N/A,TRUE,"Excavators";#N/A,#N/A,TRUE,"Loaders and Graders ";#N/A,#N/A,TRUE,"Skid Steer Loaders"}</definedName>
    <definedName name="wrn.report." localSheetId="16"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3" hidden="1">{#N/A,#N/A,TRUE,"7d";#N/A,#N/A,TRUE,"7g";#N/A,#N/A,TRUE,"7i"}</definedName>
    <definedName name="z" localSheetId="14" hidden="1">{#N/A,#N/A,TRUE,"7d";#N/A,#N/A,TRUE,"7g";#N/A,#N/A,TRUE,"7i"}</definedName>
    <definedName name="z" localSheetId="15" hidden="1">{#N/A,#N/A,TRUE,"7d";#N/A,#N/A,TRUE,"7g";#N/A,#N/A,TRUE,"7i"}</definedName>
    <definedName name="z" localSheetId="16"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8" i="14" l="1"/>
  <c r="AV18" i="14"/>
  <c r="AU18" i="14"/>
  <c r="AT18" i="14"/>
  <c r="AS18" i="14"/>
  <c r="AR18" i="14"/>
  <c r="AQ18" i="14"/>
  <c r="AP18" i="14"/>
  <c r="AO18" i="14"/>
  <c r="J65" i="46" l="1"/>
  <c r="N63" i="46"/>
  <c r="N78" i="46"/>
  <c r="M78" i="46"/>
  <c r="N76" i="46"/>
  <c r="M76" i="46"/>
  <c r="N75" i="46"/>
  <c r="M75" i="46"/>
  <c r="N72" i="46"/>
  <c r="M72" i="46"/>
  <c r="N70" i="46"/>
  <c r="M70" i="46"/>
  <c r="N69" i="46"/>
  <c r="M69" i="46"/>
  <c r="N68" i="46"/>
  <c r="M68" i="46"/>
  <c r="N67" i="46"/>
  <c r="M67" i="46"/>
  <c r="N66" i="46"/>
  <c r="M66" i="46"/>
  <c r="M63" i="46"/>
  <c r="K64" i="46"/>
  <c r="I64" i="46"/>
  <c r="I71" i="46" s="1"/>
  <c r="H64" i="46"/>
  <c r="G64" i="46"/>
  <c r="F64" i="46"/>
  <c r="E64" i="46"/>
  <c r="M64" i="46" s="1"/>
  <c r="K65" i="46"/>
  <c r="I65" i="46"/>
  <c r="H65" i="46"/>
  <c r="G65" i="46"/>
  <c r="F65" i="46"/>
  <c r="F71" i="46" s="1"/>
  <c r="E65" i="46"/>
  <c r="M65" i="46" s="1"/>
  <c r="H65" i="44"/>
  <c r="N79" i="44"/>
  <c r="N78" i="44"/>
  <c r="M78" i="44"/>
  <c r="N77" i="44"/>
  <c r="N76" i="44"/>
  <c r="M76" i="44"/>
  <c r="N75" i="44"/>
  <c r="M75" i="44"/>
  <c r="N74" i="44"/>
  <c r="M74" i="44"/>
  <c r="N73" i="44"/>
  <c r="N72" i="44"/>
  <c r="M72" i="44"/>
  <c r="N71" i="44"/>
  <c r="N70" i="44"/>
  <c r="M70" i="44"/>
  <c r="N69" i="44"/>
  <c r="M69" i="44"/>
  <c r="N68" i="44"/>
  <c r="M68" i="44"/>
  <c r="N67" i="44"/>
  <c r="M67" i="44"/>
  <c r="N66" i="44"/>
  <c r="M66" i="44"/>
  <c r="G65" i="44"/>
  <c r="G64" i="44"/>
  <c r="K65" i="44"/>
  <c r="K64" i="44"/>
  <c r="F65" i="44"/>
  <c r="F64" i="44"/>
  <c r="J65" i="44"/>
  <c r="J64" i="44"/>
  <c r="E65" i="44"/>
  <c r="I65" i="44"/>
  <c r="I71" i="44" s="1"/>
  <c r="N63" i="44"/>
  <c r="M63" i="44"/>
  <c r="I64" i="44"/>
  <c r="H64" i="44"/>
  <c r="E64" i="44"/>
  <c r="G17" i="44"/>
  <c r="H71" i="46" l="1"/>
  <c r="G71" i="46"/>
  <c r="K71" i="46"/>
  <c r="N65" i="46"/>
  <c r="J64" i="46"/>
  <c r="E71" i="46"/>
  <c r="H71" i="44"/>
  <c r="M71" i="44" s="1"/>
  <c r="G71" i="44"/>
  <c r="N65" i="44"/>
  <c r="K71" i="44"/>
  <c r="F71" i="44"/>
  <c r="M64" i="44"/>
  <c r="J71" i="44"/>
  <c r="N64" i="44"/>
  <c r="M65" i="44"/>
  <c r="E71" i="44"/>
  <c r="M71" i="46" l="1"/>
  <c r="J71" i="46"/>
  <c r="N71" i="46" s="1"/>
  <c r="N64" i="46"/>
  <c r="N53" i="42" l="1"/>
  <c r="M53" i="42"/>
  <c r="K66" i="42" l="1"/>
  <c r="J66" i="42"/>
  <c r="I66" i="42"/>
  <c r="H66" i="42"/>
  <c r="G66" i="42"/>
  <c r="F66" i="42"/>
  <c r="E66" i="42"/>
  <c r="K65" i="42"/>
  <c r="K72" i="42" s="1"/>
  <c r="J65" i="42"/>
  <c r="I65" i="42"/>
  <c r="H65" i="42"/>
  <c r="G65" i="42"/>
  <c r="F65" i="42"/>
  <c r="E65" i="42"/>
  <c r="E72" i="42" l="1"/>
  <c r="F72" i="42"/>
  <c r="G72" i="42"/>
  <c r="J72" i="42"/>
  <c r="I72" i="42"/>
  <c r="H72" i="42"/>
  <c r="M53" i="40"/>
  <c r="N52" i="40"/>
  <c r="M52" i="40"/>
  <c r="N51" i="40"/>
  <c r="M51" i="40"/>
  <c r="N50" i="40"/>
  <c r="M50" i="40"/>
  <c r="N49" i="40"/>
  <c r="M49" i="40"/>
  <c r="N48" i="40"/>
  <c r="M48" i="40"/>
  <c r="G45" i="40" l="1"/>
  <c r="K47" i="40" l="1"/>
  <c r="J47" i="40"/>
  <c r="I47" i="40"/>
  <c r="H47" i="40"/>
  <c r="G47" i="40"/>
  <c r="F47" i="40"/>
  <c r="K53" i="40" l="1"/>
  <c r="N53" i="40" s="1"/>
  <c r="H53" i="40"/>
  <c r="E47" i="40"/>
  <c r="E53" i="40" s="1"/>
  <c r="K46" i="40"/>
  <c r="J46" i="40"/>
  <c r="J53" i="40" s="1"/>
  <c r="I46" i="40"/>
  <c r="I53" i="40" s="1"/>
  <c r="H46" i="40"/>
  <c r="G46" i="40"/>
  <c r="G53" i="40" s="1"/>
  <c r="F46" i="40"/>
  <c r="F53" i="40" s="1"/>
  <c r="E46" i="40"/>
  <c r="I134" i="37" l="1"/>
  <c r="H41" i="37"/>
  <c r="H74" i="46"/>
  <c r="G74" i="46"/>
  <c r="G73" i="46"/>
  <c r="F74" i="46"/>
  <c r="M74" i="46" s="1"/>
  <c r="F73" i="46"/>
  <c r="E74" i="46"/>
  <c r="E73" i="46"/>
  <c r="G51" i="46"/>
  <c r="F51" i="46"/>
  <c r="E51" i="46"/>
  <c r="G41" i="46"/>
  <c r="F41" i="46"/>
  <c r="E41" i="46"/>
  <c r="G32" i="46"/>
  <c r="F32" i="46"/>
  <c r="E32" i="46"/>
  <c r="G18" i="46"/>
  <c r="E18" i="46"/>
  <c r="G11" i="46"/>
  <c r="E11" i="46"/>
  <c r="M56" i="46"/>
  <c r="M55" i="46"/>
  <c r="M54" i="46"/>
  <c r="M53" i="46"/>
  <c r="M52" i="46"/>
  <c r="M48" i="46"/>
  <c r="M47" i="46"/>
  <c r="M46" i="46"/>
  <c r="M45" i="46"/>
  <c r="M44" i="46"/>
  <c r="M43" i="46"/>
  <c r="M42" i="46"/>
  <c r="M40" i="46"/>
  <c r="M39" i="46"/>
  <c r="M38" i="46"/>
  <c r="M37" i="46"/>
  <c r="M36" i="46"/>
  <c r="M35" i="46"/>
  <c r="M34" i="46"/>
  <c r="M33" i="46"/>
  <c r="M27" i="46"/>
  <c r="M26" i="46"/>
  <c r="M25" i="46"/>
  <c r="M23" i="46"/>
  <c r="M21" i="46"/>
  <c r="M19" i="46"/>
  <c r="N56" i="46"/>
  <c r="N55" i="46"/>
  <c r="N54" i="46"/>
  <c r="N53" i="46"/>
  <c r="N52" i="46"/>
  <c r="N48" i="46"/>
  <c r="N47" i="46"/>
  <c r="N46" i="46"/>
  <c r="N45" i="46"/>
  <c r="N44" i="46"/>
  <c r="N43" i="46"/>
  <c r="N42" i="46"/>
  <c r="N40" i="46"/>
  <c r="N39" i="46"/>
  <c r="N38" i="46"/>
  <c r="N37" i="46"/>
  <c r="N36" i="46"/>
  <c r="N35" i="46"/>
  <c r="N34" i="46"/>
  <c r="N33" i="46"/>
  <c r="N27" i="46"/>
  <c r="N26" i="46"/>
  <c r="N25" i="46"/>
  <c r="N23" i="46"/>
  <c r="N22" i="46"/>
  <c r="N21" i="46"/>
  <c r="N20" i="46"/>
  <c r="N19" i="46"/>
  <c r="N17" i="46"/>
  <c r="N16" i="46"/>
  <c r="N15" i="46"/>
  <c r="N14" i="46"/>
  <c r="N13" i="46"/>
  <c r="N12" i="46"/>
  <c r="M17" i="46"/>
  <c r="M16" i="46"/>
  <c r="M15" i="46"/>
  <c r="M14" i="46"/>
  <c r="M13" i="46"/>
  <c r="M12" i="46"/>
  <c r="E8" i="46"/>
  <c r="F6" i="46"/>
  <c r="G6" i="46" s="1"/>
  <c r="H6" i="46" s="1"/>
  <c r="E7" i="46"/>
  <c r="E9" i="46" s="1"/>
  <c r="M20" i="46"/>
  <c r="M22" i="46"/>
  <c r="E49" i="46" l="1"/>
  <c r="E77" i="46"/>
  <c r="F49" i="46"/>
  <c r="F58" i="46" s="1"/>
  <c r="G49" i="46"/>
  <c r="G58" i="46" s="1"/>
  <c r="E58" i="46"/>
  <c r="E61" i="46"/>
  <c r="F7" i="46"/>
  <c r="F10" i="46" s="1"/>
  <c r="E10" i="46"/>
  <c r="G7" i="46"/>
  <c r="G9" i="46" s="1"/>
  <c r="E31" i="46"/>
  <c r="G77" i="46"/>
  <c r="G79" i="46" s="1"/>
  <c r="F77" i="46"/>
  <c r="F79" i="46" s="1"/>
  <c r="E79" i="46" l="1"/>
  <c r="F8" i="46"/>
  <c r="F31" i="46"/>
  <c r="G10" i="46"/>
  <c r="G31" i="46"/>
  <c r="G8" i="46"/>
  <c r="G61" i="46"/>
  <c r="F61" i="46"/>
  <c r="F9" i="46"/>
  <c r="AO54" i="48"/>
  <c r="AP54" i="48"/>
  <c r="AQ54" i="48"/>
  <c r="AR54" i="48"/>
  <c r="AS54" i="48"/>
  <c r="AT54" i="48"/>
  <c r="AU54" i="48"/>
  <c r="AV54" i="48"/>
  <c r="AL20" i="48"/>
  <c r="AK20" i="48"/>
  <c r="AJ20" i="48"/>
  <c r="AI20" i="48"/>
  <c r="AH20" i="48"/>
  <c r="AG20" i="48"/>
  <c r="AF20" i="48"/>
  <c r="AE20" i="48"/>
  <c r="AD20" i="48"/>
  <c r="AC20" i="48"/>
  <c r="AB20" i="48"/>
  <c r="AA20" i="48"/>
  <c r="Z20" i="48"/>
  <c r="Y20" i="48"/>
  <c r="X20" i="48"/>
  <c r="W20" i="48"/>
  <c r="V20" i="48"/>
  <c r="U20" i="48"/>
  <c r="T20" i="48"/>
  <c r="S20" i="48"/>
  <c r="R20" i="48"/>
  <c r="Q20" i="48"/>
  <c r="P20" i="48"/>
  <c r="O20" i="48"/>
  <c r="N20" i="48"/>
  <c r="M20" i="48"/>
  <c r="L20" i="48"/>
  <c r="K20" i="48"/>
  <c r="J20" i="48"/>
  <c r="I20" i="48"/>
  <c r="H20" i="48"/>
  <c r="G20" i="48"/>
  <c r="F20" i="48"/>
  <c r="E20" i="48"/>
  <c r="AM20" i="48"/>
  <c r="AW23" i="48"/>
  <c r="AV23" i="48"/>
  <c r="AU23" i="48"/>
  <c r="AT23" i="48"/>
  <c r="AS23" i="48"/>
  <c r="AR23" i="48"/>
  <c r="AQ23" i="48"/>
  <c r="AP23" i="48"/>
  <c r="AO23" i="48"/>
  <c r="AM52" i="48" l="1"/>
  <c r="AL52" i="48"/>
  <c r="AK52" i="48"/>
  <c r="AJ52" i="48"/>
  <c r="AI52" i="48"/>
  <c r="AH52" i="48"/>
  <c r="AG52" i="48"/>
  <c r="AF52" i="48"/>
  <c r="AE52" i="48"/>
  <c r="AD52" i="48"/>
  <c r="AC52" i="48"/>
  <c r="AB52" i="48"/>
  <c r="AA52" i="48"/>
  <c r="Z52" i="48"/>
  <c r="Y52" i="48"/>
  <c r="X52" i="48"/>
  <c r="W52" i="48"/>
  <c r="V52" i="48"/>
  <c r="U52" i="48"/>
  <c r="T52" i="48"/>
  <c r="S52" i="48"/>
  <c r="R52" i="48"/>
  <c r="Q52" i="48"/>
  <c r="P52" i="48"/>
  <c r="O52" i="48"/>
  <c r="N52" i="48"/>
  <c r="M52" i="48"/>
  <c r="L52" i="48"/>
  <c r="K52" i="48"/>
  <c r="J52" i="48"/>
  <c r="I52" i="48"/>
  <c r="H52" i="48"/>
  <c r="G52" i="48"/>
  <c r="F52" i="48"/>
  <c r="E52" i="48"/>
  <c r="AM42" i="48"/>
  <c r="AL42" i="48"/>
  <c r="AK42" i="48"/>
  <c r="AJ42" i="48"/>
  <c r="AI42" i="48"/>
  <c r="AH42" i="48"/>
  <c r="AG42" i="48"/>
  <c r="AF42" i="48"/>
  <c r="AE42" i="48"/>
  <c r="AD42" i="48"/>
  <c r="AC42" i="48"/>
  <c r="AB42" i="48"/>
  <c r="AA42" i="48"/>
  <c r="Z42" i="48"/>
  <c r="Y42" i="48"/>
  <c r="X42" i="48"/>
  <c r="W42" i="48"/>
  <c r="V42" i="48"/>
  <c r="U42" i="48"/>
  <c r="T42" i="48"/>
  <c r="S42" i="48"/>
  <c r="R42" i="48"/>
  <c r="Q42" i="48"/>
  <c r="P42" i="48"/>
  <c r="O42" i="48"/>
  <c r="N42" i="48"/>
  <c r="M42" i="48"/>
  <c r="L42" i="48"/>
  <c r="K42" i="48"/>
  <c r="J42" i="48"/>
  <c r="I42" i="48"/>
  <c r="H42" i="48"/>
  <c r="G42" i="48"/>
  <c r="F42" i="48"/>
  <c r="E42" i="48"/>
  <c r="AM10" i="48"/>
  <c r="AL10" i="48"/>
  <c r="AK10" i="48"/>
  <c r="AJ10" i="48"/>
  <c r="AI10" i="48"/>
  <c r="AH10" i="48"/>
  <c r="AG10" i="48"/>
  <c r="AF10" i="48"/>
  <c r="AE10" i="48"/>
  <c r="AD10" i="48"/>
  <c r="AC10" i="48"/>
  <c r="AB10" i="48"/>
  <c r="AA10" i="48"/>
  <c r="Z10" i="48"/>
  <c r="Y10" i="48"/>
  <c r="X10" i="48"/>
  <c r="W10" i="48"/>
  <c r="V10" i="48"/>
  <c r="U10" i="48"/>
  <c r="T10" i="48"/>
  <c r="S10" i="48"/>
  <c r="R10" i="48"/>
  <c r="Q10" i="48"/>
  <c r="P10" i="48"/>
  <c r="O10" i="48"/>
  <c r="N10" i="48"/>
  <c r="M10" i="48"/>
  <c r="L10" i="48"/>
  <c r="K10" i="48"/>
  <c r="J10" i="48"/>
  <c r="I10" i="48"/>
  <c r="H10" i="48"/>
  <c r="G10" i="48"/>
  <c r="F10" i="48"/>
  <c r="E10" i="48"/>
  <c r="AM27" i="48" l="1"/>
  <c r="AM32" i="48" s="1"/>
  <c r="E10" i="50"/>
  <c r="G10" i="50"/>
  <c r="G16" i="50" s="1"/>
  <c r="F10" i="50"/>
  <c r="F16" i="50" s="1"/>
  <c r="F6" i="50"/>
  <c r="E7" i="50"/>
  <c r="E8" i="50" s="1"/>
  <c r="I9" i="50"/>
  <c r="AM54" i="48" l="1"/>
  <c r="AM56" i="48" s="1"/>
  <c r="E9" i="50"/>
  <c r="F7" i="50"/>
  <c r="G6" i="50"/>
  <c r="F8" i="50" l="1"/>
  <c r="F9" i="50"/>
  <c r="G7" i="50"/>
  <c r="G9" i="50" s="1"/>
  <c r="I11" i="50" l="1"/>
  <c r="I13" i="50"/>
  <c r="I10" i="50"/>
  <c r="I14" i="50"/>
  <c r="I12" i="50"/>
  <c r="G8" i="50"/>
  <c r="AL27" i="48" l="1"/>
  <c r="AL32" i="48" s="1"/>
  <c r="AL54" i="48" s="1"/>
  <c r="AJ27" i="48"/>
  <c r="AJ32" i="48" s="1"/>
  <c r="AJ54" i="48" s="1"/>
  <c r="AJ56" i="48" s="1"/>
  <c r="AI27" i="48"/>
  <c r="AI32" i="48" s="1"/>
  <c r="AI54" i="48" s="1"/>
  <c r="AI56" i="48" s="1"/>
  <c r="AH27" i="48"/>
  <c r="AH32" i="48" s="1"/>
  <c r="AH54" i="48" s="1"/>
  <c r="AF27" i="48"/>
  <c r="AF32" i="48" s="1"/>
  <c r="AF54" i="48" s="1"/>
  <c r="AE27" i="48"/>
  <c r="AE32" i="48" s="1"/>
  <c r="AE54" i="48" s="1"/>
  <c r="AE56" i="48" s="1"/>
  <c r="AD27" i="48"/>
  <c r="AD32" i="48" s="1"/>
  <c r="AD54" i="48" s="1"/>
  <c r="AD56" i="48" s="1"/>
  <c r="AB27" i="48"/>
  <c r="AB32" i="48" s="1"/>
  <c r="AB54" i="48" s="1"/>
  <c r="AB56" i="48" s="1"/>
  <c r="AA27" i="48"/>
  <c r="AA32" i="48" s="1"/>
  <c r="AA54" i="48" s="1"/>
  <c r="AA56" i="48" s="1"/>
  <c r="Z27" i="48"/>
  <c r="Z32" i="48" s="1"/>
  <c r="X27" i="48"/>
  <c r="X32" i="48" s="1"/>
  <c r="X54" i="48" s="1"/>
  <c r="W27" i="48"/>
  <c r="W32" i="48" s="1"/>
  <c r="W54" i="48" s="1"/>
  <c r="W56" i="48" s="1"/>
  <c r="V27" i="48"/>
  <c r="V32" i="48" s="1"/>
  <c r="V54" i="48" s="1"/>
  <c r="V56" i="48" s="1"/>
  <c r="T27" i="48"/>
  <c r="T32" i="48" s="1"/>
  <c r="T54" i="48" s="1"/>
  <c r="T56" i="48" s="1"/>
  <c r="S27" i="48"/>
  <c r="S32" i="48" s="1"/>
  <c r="S54" i="48" s="1"/>
  <c r="S56" i="48" s="1"/>
  <c r="R27" i="48"/>
  <c r="R32" i="48" s="1"/>
  <c r="P27" i="48"/>
  <c r="P32" i="48" s="1"/>
  <c r="P54" i="48" s="1"/>
  <c r="O27" i="48"/>
  <c r="O32" i="48" s="1"/>
  <c r="O54" i="48" s="1"/>
  <c r="O56" i="48" s="1"/>
  <c r="N27" i="48"/>
  <c r="N32" i="48" s="1"/>
  <c r="N54" i="48" s="1"/>
  <c r="N56" i="48" s="1"/>
  <c r="L27" i="48"/>
  <c r="L32" i="48" s="1"/>
  <c r="L54" i="48" s="1"/>
  <c r="L56" i="48" s="1"/>
  <c r="K27" i="48"/>
  <c r="K32" i="48" s="1"/>
  <c r="K54" i="48" s="1"/>
  <c r="K56" i="48" s="1"/>
  <c r="J27" i="48"/>
  <c r="J32" i="48" s="1"/>
  <c r="J54" i="48" s="1"/>
  <c r="J56" i="48" s="1"/>
  <c r="H27" i="48"/>
  <c r="H32" i="48" s="1"/>
  <c r="H54" i="48" s="1"/>
  <c r="G27" i="48"/>
  <c r="G32" i="48" s="1"/>
  <c r="G54" i="48" s="1"/>
  <c r="G56" i="48" s="1"/>
  <c r="F27" i="48"/>
  <c r="F32" i="48" s="1"/>
  <c r="F54" i="48" s="1"/>
  <c r="F56" i="48" s="1"/>
  <c r="AP8" i="48"/>
  <c r="F7" i="48"/>
  <c r="F8" i="48" s="1"/>
  <c r="E7" i="48"/>
  <c r="G6" i="48"/>
  <c r="H6" i="48" s="1"/>
  <c r="I6" i="48" s="1"/>
  <c r="M61" i="46"/>
  <c r="N61" i="46" s="1"/>
  <c r="M31" i="46"/>
  <c r="N31" i="46" s="1"/>
  <c r="I18" i="46"/>
  <c r="H11" i="46"/>
  <c r="M9" i="46"/>
  <c r="M10" i="46" s="1"/>
  <c r="N8" i="46"/>
  <c r="N9" i="46" s="1"/>
  <c r="N10" i="46" s="1"/>
  <c r="H7" i="46"/>
  <c r="H31" i="46" s="1"/>
  <c r="I6" i="46"/>
  <c r="J6" i="46" s="1"/>
  <c r="J7" i="46" l="1"/>
  <c r="K6" i="46"/>
  <c r="K7" i="46" s="1"/>
  <c r="K73" i="46"/>
  <c r="I74" i="46"/>
  <c r="J74" i="46"/>
  <c r="K74" i="46"/>
  <c r="I51" i="46"/>
  <c r="I32" i="46"/>
  <c r="K51" i="46"/>
  <c r="I11" i="46"/>
  <c r="I29" i="46" s="1"/>
  <c r="I73" i="46"/>
  <c r="K41" i="46"/>
  <c r="J73" i="46"/>
  <c r="H41" i="46"/>
  <c r="M11" i="46"/>
  <c r="N41" i="46"/>
  <c r="J18" i="46"/>
  <c r="K18" i="46"/>
  <c r="H51" i="46"/>
  <c r="J32" i="46"/>
  <c r="K32" i="46"/>
  <c r="J41" i="46"/>
  <c r="N11" i="46"/>
  <c r="J51" i="46"/>
  <c r="H73" i="46"/>
  <c r="I41" i="46"/>
  <c r="H18" i="46"/>
  <c r="H29" i="46" s="1"/>
  <c r="J11" i="46"/>
  <c r="N32" i="46"/>
  <c r="H32" i="46"/>
  <c r="I7" i="46"/>
  <c r="I8" i="46" s="1"/>
  <c r="AL56" i="48"/>
  <c r="AW54" i="48"/>
  <c r="AQ8" i="48"/>
  <c r="H56" i="48"/>
  <c r="P56" i="48"/>
  <c r="X56" i="48"/>
  <c r="AF56" i="48"/>
  <c r="I27" i="48"/>
  <c r="Q27" i="48"/>
  <c r="Y27" i="48"/>
  <c r="AG27" i="48"/>
  <c r="R54" i="48"/>
  <c r="R56" i="48" s="1"/>
  <c r="Z54" i="48"/>
  <c r="AH56" i="48"/>
  <c r="E27" i="48"/>
  <c r="M27" i="48"/>
  <c r="U27" i="48"/>
  <c r="AC27" i="48"/>
  <c r="AK27" i="48"/>
  <c r="E8" i="48"/>
  <c r="J6" i="48"/>
  <c r="G7" i="48"/>
  <c r="I7" i="48"/>
  <c r="I8" i="48" s="1"/>
  <c r="H7" i="48"/>
  <c r="H8" i="48" s="1"/>
  <c r="M32" i="46"/>
  <c r="N18" i="46"/>
  <c r="N51" i="46"/>
  <c r="K11" i="46"/>
  <c r="M18" i="46"/>
  <c r="M51" i="46"/>
  <c r="M41" i="46"/>
  <c r="H8" i="46"/>
  <c r="H9" i="46"/>
  <c r="H61" i="46"/>
  <c r="H10" i="46"/>
  <c r="H77" i="46" l="1"/>
  <c r="M73" i="46"/>
  <c r="N74" i="46"/>
  <c r="N73" i="46"/>
  <c r="K77" i="46"/>
  <c r="K79" i="46" s="1"/>
  <c r="K49" i="46"/>
  <c r="K58" i="46" s="1"/>
  <c r="J77" i="46"/>
  <c r="J79" i="46" s="1"/>
  <c r="I10" i="46"/>
  <c r="M29" i="46"/>
  <c r="I61" i="46"/>
  <c r="I9" i="46"/>
  <c r="I31" i="46"/>
  <c r="I49" i="46"/>
  <c r="I58" i="46" s="1"/>
  <c r="H49" i="46"/>
  <c r="H58" i="46" s="1"/>
  <c r="J49" i="46"/>
  <c r="J58" i="46" s="1"/>
  <c r="I77" i="46"/>
  <c r="K29" i="46"/>
  <c r="N29" i="46"/>
  <c r="N49" i="46"/>
  <c r="N58" i="46" s="1"/>
  <c r="J29" i="46"/>
  <c r="AR8" i="48"/>
  <c r="AK32" i="48"/>
  <c r="Z56" i="48"/>
  <c r="Y32" i="48"/>
  <c r="E32" i="48"/>
  <c r="U32" i="48"/>
  <c r="Q32" i="48"/>
  <c r="M32" i="48"/>
  <c r="AG32" i="48"/>
  <c r="AC32" i="48"/>
  <c r="I32" i="48"/>
  <c r="G8" i="48"/>
  <c r="J7" i="48"/>
  <c r="J8" i="48" s="1"/>
  <c r="K6" i="48"/>
  <c r="M49" i="46"/>
  <c r="M58" i="46" s="1"/>
  <c r="H79" i="46" l="1"/>
  <c r="M79" i="46" s="1"/>
  <c r="M77" i="46"/>
  <c r="I79" i="46"/>
  <c r="N79" i="46" s="1"/>
  <c r="N77" i="46"/>
  <c r="AS8" i="48"/>
  <c r="E54" i="48"/>
  <c r="AG54" i="48"/>
  <c r="M54" i="48"/>
  <c r="Y54" i="48"/>
  <c r="I54" i="48"/>
  <c r="Q54" i="48"/>
  <c r="AC54" i="48"/>
  <c r="U54" i="48"/>
  <c r="AK54" i="48"/>
  <c r="K7" i="48"/>
  <c r="L6" i="48"/>
  <c r="K31" i="46"/>
  <c r="J9" i="46"/>
  <c r="J10" i="46"/>
  <c r="J8" i="46"/>
  <c r="J31" i="46"/>
  <c r="J61" i="46"/>
  <c r="K61" i="46" l="1"/>
  <c r="K9" i="46"/>
  <c r="K8" i="46"/>
  <c r="K10" i="46"/>
  <c r="K8" i="48"/>
  <c r="AT8" i="48"/>
  <c r="Y56" i="48"/>
  <c r="U56" i="48"/>
  <c r="AC56" i="48"/>
  <c r="M56" i="48"/>
  <c r="Q56" i="48"/>
  <c r="AG56" i="48"/>
  <c r="I56" i="48"/>
  <c r="E56" i="48"/>
  <c r="AK56" i="48"/>
  <c r="L7" i="48"/>
  <c r="M6" i="48"/>
  <c r="L8" i="48" l="1"/>
  <c r="AU8" i="48"/>
  <c r="M7" i="48"/>
  <c r="M8" i="48" s="1"/>
  <c r="N6" i="48"/>
  <c r="AV8" i="48" l="1"/>
  <c r="O6" i="48"/>
  <c r="N7" i="48"/>
  <c r="M62" i="46"/>
  <c r="AW8" i="48" l="1"/>
  <c r="N8" i="48"/>
  <c r="P6" i="48"/>
  <c r="O7" i="48"/>
  <c r="N62" i="46"/>
  <c r="O8" i="48" l="1"/>
  <c r="P7" i="48"/>
  <c r="Q6" i="48"/>
  <c r="P8" i="48" l="1"/>
  <c r="Q7" i="48"/>
  <c r="R6" i="48"/>
  <c r="Q8" i="48" l="1"/>
  <c r="S6" i="48"/>
  <c r="R7" i="48"/>
  <c r="R8" i="48" l="1"/>
  <c r="S7" i="48"/>
  <c r="S8" i="48" s="1"/>
  <c r="T6" i="48"/>
  <c r="T7" i="48" l="1"/>
  <c r="U6" i="48"/>
  <c r="T8" i="48"/>
  <c r="U7" i="48" l="1"/>
  <c r="U8" i="48" s="1"/>
  <c r="V6" i="48"/>
  <c r="W6" i="48" l="1"/>
  <c r="V7" i="48"/>
  <c r="V8" i="48" l="1"/>
  <c r="X6" i="48"/>
  <c r="W7" i="48"/>
  <c r="W8" i="48" s="1"/>
  <c r="Y6" i="48" l="1"/>
  <c r="X7" i="48"/>
  <c r="X8" i="48" s="1"/>
  <c r="Y7" i="48" l="1"/>
  <c r="Y8" i="48" s="1"/>
  <c r="Z6" i="48"/>
  <c r="Z7" i="48" l="1"/>
  <c r="Z8" i="48" s="1"/>
  <c r="AA6" i="48"/>
  <c r="AA7" i="48" l="1"/>
  <c r="AB6" i="48"/>
  <c r="AA8" i="48"/>
  <c r="AB7" i="48" l="1"/>
  <c r="AC6" i="48"/>
  <c r="AB8" i="48"/>
  <c r="AC7" i="48" l="1"/>
  <c r="AC8" i="48" s="1"/>
  <c r="AD6" i="48"/>
  <c r="AE6" i="48" l="1"/>
  <c r="AD7" i="48"/>
  <c r="AD8" i="48" s="1"/>
  <c r="AF6" i="48" l="1"/>
  <c r="AE7" i="48"/>
  <c r="AE8" i="48" s="1"/>
  <c r="AG6" i="48" l="1"/>
  <c r="AF7" i="48"/>
  <c r="AF8" i="48" s="1"/>
  <c r="AG7" i="48" l="1"/>
  <c r="AG8" i="48" s="1"/>
  <c r="AH6" i="48"/>
  <c r="AH7" i="48" l="1"/>
  <c r="AH8" i="48" s="1"/>
  <c r="AI6" i="48"/>
  <c r="AI7" i="48" l="1"/>
  <c r="AI8" i="48" s="1"/>
  <c r="AJ6" i="48"/>
  <c r="AJ7" i="48" l="1"/>
  <c r="AK6" i="48"/>
  <c r="AJ8" i="48"/>
  <c r="AK7" i="48" l="1"/>
  <c r="AK8" i="48" s="1"/>
  <c r="AL6" i="48"/>
  <c r="AM6" i="48" l="1"/>
  <c r="AL7" i="48"/>
  <c r="AL8" i="48" s="1"/>
  <c r="AM7" i="48" l="1"/>
  <c r="AO40" i="48" l="1"/>
  <c r="AP40" i="48"/>
  <c r="AR40" i="48"/>
  <c r="AQ40" i="48"/>
  <c r="AS40" i="48"/>
  <c r="AU40" i="48"/>
  <c r="AT40" i="48"/>
  <c r="AV40" i="48"/>
  <c r="AW40" i="48"/>
  <c r="AO39" i="48"/>
  <c r="AP39" i="48"/>
  <c r="AR39" i="48"/>
  <c r="AQ39" i="48"/>
  <c r="AT39" i="48"/>
  <c r="AS39" i="48"/>
  <c r="AU39" i="48"/>
  <c r="AW39" i="48"/>
  <c r="AV39" i="48"/>
  <c r="AP18" i="48"/>
  <c r="AO49" i="48"/>
  <c r="AP15" i="48"/>
  <c r="AO35" i="48"/>
  <c r="AP45" i="48"/>
  <c r="AO11" i="48"/>
  <c r="AO15" i="48"/>
  <c r="AO46" i="48"/>
  <c r="AO25" i="48"/>
  <c r="AP52" i="48"/>
  <c r="AP50" i="48"/>
  <c r="AO47" i="48"/>
  <c r="AQ52" i="48"/>
  <c r="AP48" i="48"/>
  <c r="AP38" i="48"/>
  <c r="AP35" i="48"/>
  <c r="AP47" i="48"/>
  <c r="AO12" i="48"/>
  <c r="AO17" i="48"/>
  <c r="AO26" i="48"/>
  <c r="AP49" i="48"/>
  <c r="AP14" i="48"/>
  <c r="AO36" i="48"/>
  <c r="AO9" i="48"/>
  <c r="AQ42" i="48"/>
  <c r="AP29" i="48"/>
  <c r="AP9" i="48"/>
  <c r="AO30" i="48"/>
  <c r="AO10" i="48"/>
  <c r="AP17" i="48"/>
  <c r="AO45" i="48"/>
  <c r="AP25" i="48"/>
  <c r="AO50" i="48"/>
  <c r="AO52" i="48"/>
  <c r="AP21" i="48"/>
  <c r="AO41" i="48"/>
  <c r="AP31" i="48"/>
  <c r="AP10" i="48"/>
  <c r="AP30" i="48"/>
  <c r="AP51" i="48"/>
  <c r="AP36" i="48"/>
  <c r="AO42" i="48"/>
  <c r="AP37" i="48"/>
  <c r="AP46" i="48"/>
  <c r="AP55" i="48"/>
  <c r="AP42" i="48"/>
  <c r="AR51" i="48"/>
  <c r="AQ41" i="48"/>
  <c r="AQ31" i="48"/>
  <c r="AO31" i="48"/>
  <c r="AO16" i="48"/>
  <c r="AQ37" i="48"/>
  <c r="AO55" i="48"/>
  <c r="AO13" i="48"/>
  <c r="AQ45" i="48"/>
  <c r="AQ11" i="48"/>
  <c r="AO14" i="48"/>
  <c r="AP26" i="48"/>
  <c r="AP12" i="48"/>
  <c r="AQ15" i="48"/>
  <c r="AQ47" i="48"/>
  <c r="AQ35" i="48"/>
  <c r="AP41" i="48"/>
  <c r="AP13" i="48"/>
  <c r="AO22" i="48"/>
  <c r="AO18" i="48"/>
  <c r="AQ9" i="48"/>
  <c r="AP16" i="48"/>
  <c r="AO48" i="48"/>
  <c r="AO29" i="48"/>
  <c r="AQ13" i="48"/>
  <c r="AO21" i="48"/>
  <c r="AQ25" i="48"/>
  <c r="AO51" i="48"/>
  <c r="AQ10" i="48"/>
  <c r="AQ17" i="48"/>
  <c r="AP11" i="48"/>
  <c r="AQ14" i="48"/>
  <c r="AQ29" i="48"/>
  <c r="AR13" i="48"/>
  <c r="AQ21" i="48"/>
  <c r="AR38" i="48"/>
  <c r="AS52" i="48"/>
  <c r="AR47" i="48"/>
  <c r="AR42" i="48"/>
  <c r="AO37" i="48"/>
  <c r="AQ22" i="48"/>
  <c r="AR52" i="48"/>
  <c r="AQ26" i="48"/>
  <c r="AQ36" i="48"/>
  <c r="AR17" i="48"/>
  <c r="AP27" i="48"/>
  <c r="AR46" i="48"/>
  <c r="AR12" i="48"/>
  <c r="AQ18" i="48"/>
  <c r="AR49" i="48"/>
  <c r="AR55" i="48"/>
  <c r="AQ16" i="48"/>
  <c r="AQ38" i="48"/>
  <c r="AR26" i="48"/>
  <c r="AR36" i="48"/>
  <c r="AR16" i="48"/>
  <c r="AR41" i="48"/>
  <c r="AR35" i="48"/>
  <c r="AR18" i="48"/>
  <c r="AQ12" i="48"/>
  <c r="AR21" i="48"/>
  <c r="AR37" i="48"/>
  <c r="AQ50" i="48"/>
  <c r="AQ51" i="48"/>
  <c r="AQ55" i="48"/>
  <c r="AQ49" i="48"/>
  <c r="AP22" i="48"/>
  <c r="AR27" i="48"/>
  <c r="AR30" i="48"/>
  <c r="AQ30" i="48"/>
  <c r="AQ48" i="48"/>
  <c r="AP20" i="48"/>
  <c r="AQ20" i="48"/>
  <c r="AQ46" i="48"/>
  <c r="AR15" i="48"/>
  <c r="AO38" i="48"/>
  <c r="AR48" i="48"/>
  <c r="AR20" i="48"/>
  <c r="AS49" i="48"/>
  <c r="AS11" i="48"/>
  <c r="AT10" i="48"/>
  <c r="AT52" i="48"/>
  <c r="AS42" i="48"/>
  <c r="AS12" i="48"/>
  <c r="AS35" i="48"/>
  <c r="AS25" i="48"/>
  <c r="AO20" i="48"/>
  <c r="AS29" i="48"/>
  <c r="AS9" i="48"/>
  <c r="AS32" i="48"/>
  <c r="AR9" i="48"/>
  <c r="AS47" i="48"/>
  <c r="AS16" i="48"/>
  <c r="AS22" i="48"/>
  <c r="AS46" i="48"/>
  <c r="AR25" i="48"/>
  <c r="AS13" i="48"/>
  <c r="AR22" i="48"/>
  <c r="AS18" i="48"/>
  <c r="AS51" i="48"/>
  <c r="AT42" i="48"/>
  <c r="AR11" i="48"/>
  <c r="AR14" i="48"/>
  <c r="AS37" i="48"/>
  <c r="AR29" i="48"/>
  <c r="AS10" i="48"/>
  <c r="AS31" i="48"/>
  <c r="AS55" i="48"/>
  <c r="AR50" i="48"/>
  <c r="AS36" i="48"/>
  <c r="AR45" i="48"/>
  <c r="AQ27" i="48"/>
  <c r="AP32" i="48"/>
  <c r="AR10" i="48"/>
  <c r="AS27" i="48"/>
  <c r="AT20" i="48"/>
  <c r="AS38" i="48"/>
  <c r="AR56" i="48"/>
  <c r="AS26" i="48"/>
  <c r="AT46" i="48"/>
  <c r="AS45" i="48"/>
  <c r="AT37" i="48"/>
  <c r="AT47" i="48"/>
  <c r="AT48" i="48"/>
  <c r="AS20" i="48"/>
  <c r="AT41" i="48"/>
  <c r="AT25" i="48"/>
  <c r="AS21" i="48"/>
  <c r="AT11" i="48"/>
  <c r="AS56" i="48"/>
  <c r="AT55" i="48"/>
  <c r="AS50" i="48"/>
  <c r="AO27" i="48"/>
  <c r="AT13" i="48"/>
  <c r="AT18" i="48"/>
  <c r="AT16" i="48"/>
  <c r="AT17" i="48"/>
  <c r="AT14" i="48"/>
  <c r="AO32" i="48"/>
  <c r="AR32" i="48"/>
  <c r="AS14" i="48"/>
  <c r="AS15" i="48"/>
  <c r="AT38" i="48"/>
  <c r="AS48" i="48"/>
  <c r="AS30" i="48"/>
  <c r="AT29" i="48"/>
  <c r="AT49" i="48"/>
  <c r="AR31" i="48"/>
  <c r="AS41" i="48"/>
  <c r="AT12" i="48"/>
  <c r="AU42" i="48"/>
  <c r="AU21" i="48"/>
  <c r="AU51" i="48"/>
  <c r="AU47" i="48"/>
  <c r="AU32" i="48"/>
  <c r="AU11" i="48"/>
  <c r="AS17" i="48"/>
  <c r="AT36" i="48"/>
  <c r="AT15" i="48"/>
  <c r="AQ56" i="48"/>
  <c r="AU50" i="48"/>
  <c r="AU29" i="48"/>
  <c r="AU20" i="48"/>
  <c r="AU38" i="48"/>
  <c r="AP56" i="48"/>
  <c r="AT26" i="48"/>
  <c r="AT22" i="48"/>
  <c r="AU30" i="48"/>
  <c r="AT21" i="48"/>
  <c r="AT32" i="48"/>
  <c r="AU35" i="48"/>
  <c r="AU36" i="48"/>
  <c r="AU13" i="48"/>
  <c r="AV48" i="48"/>
  <c r="AT9" i="48"/>
  <c r="AT50" i="48"/>
  <c r="AT31" i="48"/>
  <c r="AT35" i="48"/>
  <c r="AU12" i="48"/>
  <c r="AU18" i="48"/>
  <c r="AU14" i="48"/>
  <c r="AU15" i="48"/>
  <c r="AU55" i="48"/>
  <c r="AV42" i="48"/>
  <c r="AT45" i="48"/>
  <c r="AT30" i="48"/>
  <c r="AV56" i="48"/>
  <c r="AO56" i="48"/>
  <c r="AT51" i="48"/>
  <c r="AU22" i="48"/>
  <c r="AU56" i="48"/>
  <c r="AU16" i="48"/>
  <c r="AQ32" i="48"/>
  <c r="AT56" i="48"/>
  <c r="AU52" i="48"/>
  <c r="AV47" i="48"/>
  <c r="AU17" i="48"/>
  <c r="AU41" i="48"/>
  <c r="AU31" i="48"/>
  <c r="AU45" i="48"/>
  <c r="AU27" i="48"/>
  <c r="AV52" i="48"/>
  <c r="AV12" i="48"/>
  <c r="AV13" i="48"/>
  <c r="AV30" i="48"/>
  <c r="AU10" i="48"/>
  <c r="AU26" i="48"/>
  <c r="AV16" i="48"/>
  <c r="AV29" i="48"/>
  <c r="AV27" i="48"/>
  <c r="AU48" i="48"/>
  <c r="AV26" i="48"/>
  <c r="AV45" i="48"/>
  <c r="AT27" i="48"/>
  <c r="AV18" i="48"/>
  <c r="AU37" i="48"/>
  <c r="AV51" i="48"/>
  <c r="AV31" i="48"/>
  <c r="AU9" i="48"/>
  <c r="AU49" i="48"/>
  <c r="AV10" i="48"/>
  <c r="AV38" i="48"/>
  <c r="AU25" i="48"/>
  <c r="AW56" i="48"/>
  <c r="AU46" i="48"/>
  <c r="AV50" i="48"/>
  <c r="AV35" i="48"/>
  <c r="AV36" i="48"/>
  <c r="AW20" i="48"/>
  <c r="AW49" i="48"/>
  <c r="AW18" i="48"/>
  <c r="AW21" i="48"/>
  <c r="AW26" i="48"/>
  <c r="AW46" i="48"/>
  <c r="AV55" i="48"/>
  <c r="AW50" i="48"/>
  <c r="AW16" i="48"/>
  <c r="AV49" i="48"/>
  <c r="AW25" i="48"/>
  <c r="AV37" i="48"/>
  <c r="AW13" i="48"/>
  <c r="AW55" i="48"/>
  <c r="AV25" i="48"/>
  <c r="AW52" i="48"/>
  <c r="AV20" i="48"/>
  <c r="AW38" i="48"/>
  <c r="AW36" i="48"/>
  <c r="AW42" i="48"/>
  <c r="AW41" i="48"/>
  <c r="AV22" i="48"/>
  <c r="AW10" i="48"/>
  <c r="AV21" i="48"/>
  <c r="AV14" i="48"/>
  <c r="AV41" i="48"/>
  <c r="AV9" i="48"/>
  <c r="AV17" i="48"/>
  <c r="AW37" i="48"/>
  <c r="AW9" i="48"/>
  <c r="AW51" i="48"/>
  <c r="AW32" i="48"/>
  <c r="AW11" i="48"/>
  <c r="AW45" i="48"/>
  <c r="AW31" i="48"/>
  <c r="AV32" i="48"/>
  <c r="AV11" i="48"/>
  <c r="AW47" i="48"/>
  <c r="AW15" i="48"/>
  <c r="AW17" i="48"/>
  <c r="AV15" i="48"/>
  <c r="AV46" i="48"/>
  <c r="AW27" i="48"/>
  <c r="AW29" i="48"/>
  <c r="AW30" i="48"/>
  <c r="AW48" i="48"/>
  <c r="AW35" i="48"/>
  <c r="AW12" i="48"/>
  <c r="AW22" i="48"/>
  <c r="AW14" i="48"/>
  <c r="AM8" i="48"/>
  <c r="G73" i="44" l="1"/>
  <c r="F73" i="44"/>
  <c r="N55" i="44"/>
  <c r="J51" i="44"/>
  <c r="I51" i="44"/>
  <c r="G51" i="44"/>
  <c r="M54" i="44"/>
  <c r="N47" i="44"/>
  <c r="N46" i="44"/>
  <c r="M46" i="44"/>
  <c r="M44" i="44"/>
  <c r="F42" i="44"/>
  <c r="K34" i="44"/>
  <c r="N39" i="44"/>
  <c r="M37" i="44"/>
  <c r="M36" i="44"/>
  <c r="F34" i="44"/>
  <c r="N29" i="44"/>
  <c r="M28" i="44"/>
  <c r="N27" i="44"/>
  <c r="N24" i="44"/>
  <c r="M23" i="44"/>
  <c r="N22" i="44"/>
  <c r="E18" i="44"/>
  <c r="N17" i="44"/>
  <c r="J11" i="44"/>
  <c r="I11" i="44"/>
  <c r="M14" i="44"/>
  <c r="I74" i="44"/>
  <c r="K74" i="44"/>
  <c r="J74" i="44"/>
  <c r="G74" i="44"/>
  <c r="H74" i="44"/>
  <c r="F74" i="44"/>
  <c r="E74" i="44"/>
  <c r="M61" i="44"/>
  <c r="N61" i="44" s="1"/>
  <c r="N56" i="44"/>
  <c r="M56" i="44"/>
  <c r="M55" i="44"/>
  <c r="N54" i="44"/>
  <c r="M53" i="44"/>
  <c r="N53" i="44"/>
  <c r="M52" i="44"/>
  <c r="N48" i="44"/>
  <c r="M48" i="44"/>
  <c r="M47" i="44"/>
  <c r="M45" i="44"/>
  <c r="N45" i="44"/>
  <c r="N44" i="44"/>
  <c r="M43" i="44"/>
  <c r="K42" i="44"/>
  <c r="N41" i="44"/>
  <c r="M41" i="44"/>
  <c r="E34" i="44"/>
  <c r="M40" i="44"/>
  <c r="M39" i="44"/>
  <c r="N38" i="44"/>
  <c r="M38" i="44"/>
  <c r="N37" i="44"/>
  <c r="N36" i="44"/>
  <c r="M35" i="44"/>
  <c r="M33" i="44"/>
  <c r="N33" i="44" s="1"/>
  <c r="M29" i="44"/>
  <c r="N28" i="44"/>
  <c r="M25" i="44"/>
  <c r="N25" i="44"/>
  <c r="M24" i="44"/>
  <c r="N23" i="44"/>
  <c r="M22" i="44"/>
  <c r="N21" i="44"/>
  <c r="M21" i="44"/>
  <c r="N20" i="44"/>
  <c r="M20" i="44"/>
  <c r="N19" i="44"/>
  <c r="M17" i="44"/>
  <c r="M16" i="44"/>
  <c r="N15" i="44"/>
  <c r="M15" i="44"/>
  <c r="N14" i="44"/>
  <c r="N13" i="44"/>
  <c r="M13" i="44"/>
  <c r="N12" i="44"/>
  <c r="M12" i="44"/>
  <c r="H11" i="44"/>
  <c r="M9" i="44"/>
  <c r="N8" i="44"/>
  <c r="N9" i="44" s="1"/>
  <c r="E7" i="44"/>
  <c r="E10" i="44" s="1"/>
  <c r="F6" i="44"/>
  <c r="G6" i="44" s="1"/>
  <c r="F77" i="44" l="1"/>
  <c r="F79" i="44" s="1"/>
  <c r="E8" i="44"/>
  <c r="E61" i="44"/>
  <c r="E33" i="44"/>
  <c r="E9" i="44"/>
  <c r="I73" i="44"/>
  <c r="I77" i="44" s="1"/>
  <c r="I79" i="44" s="1"/>
  <c r="G77" i="44"/>
  <c r="G79" i="44" s="1"/>
  <c r="N40" i="44"/>
  <c r="E73" i="44"/>
  <c r="E77" i="44" s="1"/>
  <c r="E79" i="44" s="1"/>
  <c r="G34" i="44"/>
  <c r="K11" i="44"/>
  <c r="H73" i="44"/>
  <c r="I34" i="44"/>
  <c r="J34" i="44"/>
  <c r="G42" i="44"/>
  <c r="I42" i="44"/>
  <c r="J42" i="44"/>
  <c r="E42" i="44"/>
  <c r="E49" i="44" s="1"/>
  <c r="I18" i="44"/>
  <c r="I31" i="44" s="1"/>
  <c r="J18" i="44"/>
  <c r="J31" i="44" s="1"/>
  <c r="H18" i="44"/>
  <c r="H31" i="44" s="1"/>
  <c r="J73" i="44"/>
  <c r="J77" i="44" s="1"/>
  <c r="J79" i="44" s="1"/>
  <c r="K73" i="44"/>
  <c r="K77" i="44" s="1"/>
  <c r="K79" i="44" s="1"/>
  <c r="E51" i="44"/>
  <c r="K51" i="44"/>
  <c r="F51" i="44"/>
  <c r="M27" i="44"/>
  <c r="F18" i="44"/>
  <c r="G18" i="44"/>
  <c r="E11" i="44"/>
  <c r="E31" i="44" s="1"/>
  <c r="G11" i="44"/>
  <c r="F11" i="44"/>
  <c r="M11" i="44"/>
  <c r="M34" i="44"/>
  <c r="G7" i="44"/>
  <c r="G9" i="44" s="1"/>
  <c r="H6" i="44"/>
  <c r="G33" i="44"/>
  <c r="K49" i="44"/>
  <c r="K58" i="44" s="1"/>
  <c r="M51" i="44"/>
  <c r="M42" i="44"/>
  <c r="N10" i="44"/>
  <c r="N18" i="44"/>
  <c r="F49" i="44"/>
  <c r="K18" i="44"/>
  <c r="M10" i="44"/>
  <c r="M19" i="44"/>
  <c r="H34" i="44"/>
  <c r="H42" i="44"/>
  <c r="H51" i="44"/>
  <c r="F7" i="44"/>
  <c r="F10" i="44" s="1"/>
  <c r="N16" i="44"/>
  <c r="N11" i="44" s="1"/>
  <c r="N35" i="44"/>
  <c r="N43" i="44"/>
  <c r="N42" i="44" s="1"/>
  <c r="N52" i="44"/>
  <c r="N51" i="44" s="1"/>
  <c r="H77" i="44" l="1"/>
  <c r="M73" i="44"/>
  <c r="G31" i="44"/>
  <c r="K31" i="44"/>
  <c r="G61" i="44"/>
  <c r="N34" i="44"/>
  <c r="N49" i="44" s="1"/>
  <c r="N58" i="44" s="1"/>
  <c r="G10" i="44"/>
  <c r="G49" i="44"/>
  <c r="G58" i="44" s="1"/>
  <c r="E58" i="44"/>
  <c r="I49" i="44"/>
  <c r="I58" i="44" s="1"/>
  <c r="J49" i="44"/>
  <c r="J58" i="44" s="1"/>
  <c r="F58" i="44"/>
  <c r="M18" i="44"/>
  <c r="M31" i="44" s="1"/>
  <c r="F31" i="44"/>
  <c r="N31" i="44"/>
  <c r="F33" i="44"/>
  <c r="F61" i="44"/>
  <c r="H7" i="44"/>
  <c r="H9" i="44" s="1"/>
  <c r="I6" i="44"/>
  <c r="H49" i="44"/>
  <c r="H58" i="44" s="1"/>
  <c r="F9" i="44"/>
  <c r="G8" i="44"/>
  <c r="F8" i="44"/>
  <c r="M49" i="44"/>
  <c r="M58" i="44" s="1"/>
  <c r="H79" i="44" l="1"/>
  <c r="M79" i="44" s="1"/>
  <c r="M77" i="44"/>
  <c r="I7" i="44"/>
  <c r="I9" i="44" s="1"/>
  <c r="I61" i="44"/>
  <c r="J6" i="44"/>
  <c r="I33" i="44"/>
  <c r="I10" i="44"/>
  <c r="H61" i="44"/>
  <c r="H33" i="44"/>
  <c r="H10" i="44"/>
  <c r="H8" i="44"/>
  <c r="I8" i="44" l="1"/>
  <c r="J7" i="44"/>
  <c r="J9" i="44" s="1"/>
  <c r="J33" i="44"/>
  <c r="K6" i="44"/>
  <c r="J8" i="44"/>
  <c r="K7" i="44" l="1"/>
  <c r="K10" i="44" s="1"/>
  <c r="K8" i="44"/>
  <c r="K61" i="44"/>
  <c r="N62" i="44"/>
  <c r="J10" i="44"/>
  <c r="J61" i="44"/>
  <c r="K9" i="44" l="1"/>
  <c r="M62" i="44"/>
  <c r="K33" i="44"/>
  <c r="M14" i="42" l="1"/>
  <c r="M56" i="42"/>
  <c r="M55" i="42"/>
  <c r="M47" i="42"/>
  <c r="M46" i="42"/>
  <c r="M45" i="42"/>
  <c r="N44" i="42"/>
  <c r="M44" i="42"/>
  <c r="M41" i="42"/>
  <c r="M40" i="42"/>
  <c r="M39" i="42"/>
  <c r="M38" i="42"/>
  <c r="M28" i="42"/>
  <c r="M25" i="42"/>
  <c r="M24" i="42"/>
  <c r="M23" i="42"/>
  <c r="M22" i="42"/>
  <c r="M21" i="42"/>
  <c r="M20" i="42"/>
  <c r="M16" i="42"/>
  <c r="M15" i="42"/>
  <c r="N57" i="42"/>
  <c r="N56" i="42"/>
  <c r="N55" i="42"/>
  <c r="N54" i="42"/>
  <c r="N52" i="42"/>
  <c r="N48" i="42"/>
  <c r="N47" i="42"/>
  <c r="N46" i="42"/>
  <c r="N45" i="42"/>
  <c r="N43" i="42"/>
  <c r="N41" i="42"/>
  <c r="N40" i="42"/>
  <c r="N39" i="42"/>
  <c r="N38" i="42"/>
  <c r="N37" i="42"/>
  <c r="N36" i="42"/>
  <c r="N35" i="42"/>
  <c r="N29" i="42"/>
  <c r="N28" i="42"/>
  <c r="N27" i="42"/>
  <c r="N25" i="42"/>
  <c r="N23" i="42"/>
  <c r="N22" i="42"/>
  <c r="N24" i="42"/>
  <c r="N21" i="42"/>
  <c r="N20" i="42"/>
  <c r="N19" i="42"/>
  <c r="N16" i="42"/>
  <c r="N14" i="42"/>
  <c r="N15" i="42"/>
  <c r="N13" i="42"/>
  <c r="N17" i="42" l="1"/>
  <c r="N12" i="42"/>
  <c r="F51" i="42" l="1"/>
  <c r="F11" i="42"/>
  <c r="E51" i="42"/>
  <c r="E34" i="42"/>
  <c r="E18" i="42"/>
  <c r="E11" i="42"/>
  <c r="K75" i="42"/>
  <c r="K74" i="42"/>
  <c r="K51" i="42"/>
  <c r="K42" i="42"/>
  <c r="K34" i="42"/>
  <c r="K18" i="42"/>
  <c r="K11" i="42"/>
  <c r="J75" i="42"/>
  <c r="I75" i="42"/>
  <c r="H75" i="42"/>
  <c r="G75" i="42"/>
  <c r="F75" i="42"/>
  <c r="E75" i="42"/>
  <c r="J74" i="42"/>
  <c r="I74" i="42"/>
  <c r="H74" i="42"/>
  <c r="G74" i="42"/>
  <c r="F74" i="42"/>
  <c r="E74" i="42"/>
  <c r="M62" i="42"/>
  <c r="N62" i="42" s="1"/>
  <c r="M57" i="42"/>
  <c r="M54" i="42"/>
  <c r="M52" i="42"/>
  <c r="J51" i="42"/>
  <c r="I51" i="42"/>
  <c r="H51" i="42"/>
  <c r="G51" i="42"/>
  <c r="M48" i="42"/>
  <c r="M43" i="42"/>
  <c r="J42" i="42"/>
  <c r="I42" i="42"/>
  <c r="H42" i="42"/>
  <c r="G42" i="42"/>
  <c r="M37" i="42"/>
  <c r="M36" i="42"/>
  <c r="M35" i="42"/>
  <c r="J34" i="42"/>
  <c r="I34" i="42"/>
  <c r="H34" i="42"/>
  <c r="G34" i="42"/>
  <c r="M33" i="42"/>
  <c r="N33" i="42" s="1"/>
  <c r="M29" i="42"/>
  <c r="M27" i="42"/>
  <c r="M19" i="42"/>
  <c r="J18" i="42"/>
  <c r="I18" i="42"/>
  <c r="H18" i="42"/>
  <c r="G18" i="42"/>
  <c r="F18" i="42"/>
  <c r="M17" i="42"/>
  <c r="M13" i="42"/>
  <c r="M12" i="42"/>
  <c r="J11" i="42"/>
  <c r="I11" i="42"/>
  <c r="H11" i="42"/>
  <c r="G11" i="42"/>
  <c r="M9" i="42"/>
  <c r="N8" i="42"/>
  <c r="N9" i="42" s="1"/>
  <c r="E7" i="42"/>
  <c r="E62" i="42" s="1"/>
  <c r="F6" i="42"/>
  <c r="G6" i="42" s="1"/>
  <c r="K56" i="40"/>
  <c r="H56" i="40"/>
  <c r="G56" i="40"/>
  <c r="F56" i="40"/>
  <c r="J56" i="40"/>
  <c r="I56" i="40"/>
  <c r="E56" i="40"/>
  <c r="N38" i="40"/>
  <c r="M38" i="40"/>
  <c r="N37" i="40"/>
  <c r="M37" i="40"/>
  <c r="N36" i="40"/>
  <c r="M36" i="40"/>
  <c r="K35" i="40"/>
  <c r="I35" i="40"/>
  <c r="G35" i="40"/>
  <c r="J35" i="40"/>
  <c r="H35" i="40"/>
  <c r="F35" i="40"/>
  <c r="N32" i="40"/>
  <c r="M32" i="40"/>
  <c r="M31" i="40"/>
  <c r="N31" i="40"/>
  <c r="H30" i="40"/>
  <c r="E30" i="40"/>
  <c r="N29" i="40"/>
  <c r="J25" i="40"/>
  <c r="N28" i="40"/>
  <c r="N26" i="40"/>
  <c r="M26" i="40"/>
  <c r="G25" i="40"/>
  <c r="M29" i="40"/>
  <c r="M28" i="40"/>
  <c r="N27" i="40"/>
  <c r="M27" i="40"/>
  <c r="K15" i="40"/>
  <c r="J15" i="40"/>
  <c r="I15" i="40"/>
  <c r="M20" i="40"/>
  <c r="G15" i="40"/>
  <c r="F15" i="40"/>
  <c r="E15" i="40"/>
  <c r="N19" i="40"/>
  <c r="M19" i="40"/>
  <c r="N17" i="40"/>
  <c r="M17" i="40"/>
  <c r="N16" i="40"/>
  <c r="M16" i="40"/>
  <c r="N12" i="40"/>
  <c r="M12" i="40"/>
  <c r="M43" i="40"/>
  <c r="M24" i="40"/>
  <c r="M9" i="40"/>
  <c r="N14" i="40"/>
  <c r="M14" i="40"/>
  <c r="N13" i="40"/>
  <c r="J11" i="40"/>
  <c r="H11" i="40"/>
  <c r="AO54" i="30"/>
  <c r="AP54" i="30" s="1"/>
  <c r="AQ54" i="30" s="1"/>
  <c r="AR54" i="30" s="1"/>
  <c r="AS54" i="30" s="1"/>
  <c r="AT54" i="30" s="1"/>
  <c r="AU54" i="30" s="1"/>
  <c r="AV54" i="30" s="1"/>
  <c r="AW54" i="30" s="1"/>
  <c r="AO39" i="30"/>
  <c r="AP39" i="30" s="1"/>
  <c r="AQ39" i="30" s="1"/>
  <c r="AR39" i="30" s="1"/>
  <c r="AS39" i="30" s="1"/>
  <c r="AT39" i="30" s="1"/>
  <c r="AU39" i="30" s="1"/>
  <c r="AV39" i="30" s="1"/>
  <c r="AW39" i="30" s="1"/>
  <c r="AO28" i="30"/>
  <c r="AP28" i="30" s="1"/>
  <c r="AQ28" i="30" s="1"/>
  <c r="AR28" i="30" s="1"/>
  <c r="AS28" i="30" s="1"/>
  <c r="AT28" i="30" s="1"/>
  <c r="AU28" i="30" s="1"/>
  <c r="AV28" i="30" s="1"/>
  <c r="AW28" i="30" s="1"/>
  <c r="AO9" i="30"/>
  <c r="AP9" i="30" s="1"/>
  <c r="AQ9" i="30" s="1"/>
  <c r="AR9" i="30" s="1"/>
  <c r="AS9" i="30" s="1"/>
  <c r="AT9" i="30" s="1"/>
  <c r="AU9" i="30" s="1"/>
  <c r="AV9" i="30" s="1"/>
  <c r="AW9" i="30" s="1"/>
  <c r="M10" i="40" l="1"/>
  <c r="E42" i="42"/>
  <c r="E49" i="42" s="1"/>
  <c r="E59" i="42" s="1"/>
  <c r="F42" i="42"/>
  <c r="F34" i="42"/>
  <c r="F49" i="42" s="1"/>
  <c r="F59" i="42" s="1"/>
  <c r="K49" i="42"/>
  <c r="K59" i="42" s="1"/>
  <c r="K31" i="42"/>
  <c r="K78" i="42"/>
  <c r="K80" i="42" s="1"/>
  <c r="E31" i="42"/>
  <c r="F78" i="42"/>
  <c r="F80" i="42" s="1"/>
  <c r="G49" i="42"/>
  <c r="G59" i="42" s="1"/>
  <c r="G78" i="42"/>
  <c r="G80" i="42" s="1"/>
  <c r="N11" i="42"/>
  <c r="F31" i="42"/>
  <c r="H49" i="42"/>
  <c r="H59" i="42" s="1"/>
  <c r="J49" i="42"/>
  <c r="J59" i="42" s="1"/>
  <c r="E8" i="42"/>
  <c r="I31" i="42"/>
  <c r="I49" i="42"/>
  <c r="I59" i="42" s="1"/>
  <c r="I78" i="42"/>
  <c r="I80" i="42" s="1"/>
  <c r="J78" i="42"/>
  <c r="J80" i="42" s="1"/>
  <c r="J31" i="42"/>
  <c r="N18" i="42"/>
  <c r="N42" i="42"/>
  <c r="E9" i="42"/>
  <c r="N34" i="42"/>
  <c r="M42" i="42"/>
  <c r="M11" i="42"/>
  <c r="G31" i="42"/>
  <c r="H31" i="42"/>
  <c r="M51" i="42"/>
  <c r="E78" i="42"/>
  <c r="E80" i="42" s="1"/>
  <c r="N51" i="42"/>
  <c r="M18" i="42"/>
  <c r="M34" i="42"/>
  <c r="H78" i="42"/>
  <c r="H80" i="42" s="1"/>
  <c r="N10" i="42"/>
  <c r="H6" i="42"/>
  <c r="E10" i="42"/>
  <c r="F7" i="42"/>
  <c r="F8" i="42" s="1"/>
  <c r="M10" i="42"/>
  <c r="G7" i="42"/>
  <c r="G62" i="42" s="1"/>
  <c r="E33" i="42"/>
  <c r="M30" i="40"/>
  <c r="M35" i="40"/>
  <c r="N35" i="40"/>
  <c r="E35" i="40"/>
  <c r="G30" i="40"/>
  <c r="G33" i="40" s="1"/>
  <c r="G40" i="40" s="1"/>
  <c r="F30" i="40"/>
  <c r="J30" i="40"/>
  <c r="J33" i="40" s="1"/>
  <c r="J40" i="40" s="1"/>
  <c r="N30" i="40"/>
  <c r="I30" i="40"/>
  <c r="K30" i="40"/>
  <c r="I25" i="40"/>
  <c r="J22" i="40"/>
  <c r="K25" i="40"/>
  <c r="H25" i="40"/>
  <c r="H33" i="40" s="1"/>
  <c r="H40" i="40" s="1"/>
  <c r="M25" i="40"/>
  <c r="F25" i="40"/>
  <c r="E25" i="40"/>
  <c r="E33" i="40" s="1"/>
  <c r="N20" i="40"/>
  <c r="H15" i="40"/>
  <c r="H22" i="40" s="1"/>
  <c r="F11" i="40"/>
  <c r="F22" i="40" s="1"/>
  <c r="E11" i="40"/>
  <c r="E22" i="40" s="1"/>
  <c r="G11" i="40"/>
  <c r="G22" i="40" s="1"/>
  <c r="I11" i="40"/>
  <c r="I22" i="40" s="1"/>
  <c r="K11" i="40"/>
  <c r="K22" i="40" s="1"/>
  <c r="M13" i="40"/>
  <c r="M11" i="40" s="1"/>
  <c r="N49" i="42" l="1"/>
  <c r="N59" i="42" s="1"/>
  <c r="N31" i="42"/>
  <c r="G10" i="42"/>
  <c r="G9" i="42"/>
  <c r="M31" i="42"/>
  <c r="G33" i="42"/>
  <c r="M49" i="42"/>
  <c r="M59" i="42" s="1"/>
  <c r="G8" i="42"/>
  <c r="F10" i="42"/>
  <c r="F62" i="42"/>
  <c r="F33" i="42"/>
  <c r="H7" i="42"/>
  <c r="I6" i="42"/>
  <c r="F9" i="42"/>
  <c r="M33" i="40"/>
  <c r="M40" i="40" s="1"/>
  <c r="E40" i="40"/>
  <c r="I33" i="40"/>
  <c r="I40" i="40" s="1"/>
  <c r="F33" i="40"/>
  <c r="F40" i="40" s="1"/>
  <c r="K33" i="40"/>
  <c r="K40" i="40" s="1"/>
  <c r="H62" i="42" l="1"/>
  <c r="H9" i="42"/>
  <c r="H33" i="42"/>
  <c r="H10" i="42"/>
  <c r="J6" i="42"/>
  <c r="K6" i="42" s="1"/>
  <c r="I7" i="42"/>
  <c r="H8" i="42"/>
  <c r="M66" i="42" l="1"/>
  <c r="K7" i="42"/>
  <c r="N71" i="42" s="1"/>
  <c r="I9" i="42"/>
  <c r="I8" i="42"/>
  <c r="I10" i="42"/>
  <c r="J7" i="42"/>
  <c r="N64" i="42" s="1"/>
  <c r="I33" i="42"/>
  <c r="I62" i="42"/>
  <c r="N70" i="42" l="1"/>
  <c r="M78" i="42"/>
  <c r="M68" i="42"/>
  <c r="N67" i="42"/>
  <c r="N68" i="42"/>
  <c r="M67" i="42"/>
  <c r="M65" i="42"/>
  <c r="M72" i="42"/>
  <c r="K33" i="42"/>
  <c r="M80" i="42"/>
  <c r="N74" i="42"/>
  <c r="N73" i="42"/>
  <c r="M74" i="42"/>
  <c r="M64" i="42"/>
  <c r="N79" i="42"/>
  <c r="N76" i="42"/>
  <c r="N78" i="42"/>
  <c r="N66" i="42"/>
  <c r="M79" i="42"/>
  <c r="N80" i="42"/>
  <c r="N77" i="42"/>
  <c r="M76" i="42"/>
  <c r="N69" i="42"/>
  <c r="M69" i="42"/>
  <c r="M71" i="42"/>
  <c r="M73" i="42"/>
  <c r="N72" i="42"/>
  <c r="N75" i="42"/>
  <c r="N65" i="42"/>
  <c r="M70" i="42"/>
  <c r="M75" i="42"/>
  <c r="M77" i="42"/>
  <c r="K62" i="42"/>
  <c r="K8" i="42"/>
  <c r="J10" i="42"/>
  <c r="K9" i="42"/>
  <c r="K10" i="42"/>
  <c r="J9" i="42"/>
  <c r="J62" i="42"/>
  <c r="J33" i="42"/>
  <c r="J8" i="42"/>
  <c r="N43" i="40" l="1"/>
  <c r="N24" i="40"/>
  <c r="N8" i="40"/>
  <c r="N9" i="40" s="1"/>
  <c r="E7" i="40"/>
  <c r="F6" i="40"/>
  <c r="N8" i="39"/>
  <c r="N24" i="39"/>
  <c r="I17" i="39"/>
  <c r="I13" i="39"/>
  <c r="I9" i="39"/>
  <c r="H25" i="39"/>
  <c r="F21" i="39"/>
  <c r="E21" i="39"/>
  <c r="H17" i="39"/>
  <c r="E17" i="39"/>
  <c r="E13" i="39"/>
  <c r="E9" i="39"/>
  <c r="E7" i="39"/>
  <c r="E8" i="39" s="1"/>
  <c r="F6" i="39"/>
  <c r="G6" i="39" s="1"/>
  <c r="O55" i="25"/>
  <c r="O56" i="25"/>
  <c r="O53" i="25"/>
  <c r="O52" i="25"/>
  <c r="O48" i="25"/>
  <c r="O47" i="25"/>
  <c r="O43" i="25"/>
  <c r="O42" i="25"/>
  <c r="O40" i="25"/>
  <c r="O39" i="25"/>
  <c r="E133" i="35"/>
  <c r="E132" i="35"/>
  <c r="E131" i="35"/>
  <c r="E130" i="35"/>
  <c r="E129" i="35"/>
  <c r="E128" i="35"/>
  <c r="E127" i="35"/>
  <c r="E126" i="35"/>
  <c r="E125" i="35"/>
  <c r="E124" i="35"/>
  <c r="E123" i="35"/>
  <c r="E122" i="35"/>
  <c r="E119" i="35"/>
  <c r="E118" i="35"/>
  <c r="E117" i="35"/>
  <c r="E116" i="35"/>
  <c r="E115" i="35"/>
  <c r="E114" i="35"/>
  <c r="E113" i="35"/>
  <c r="E112" i="35"/>
  <c r="E111" i="35"/>
  <c r="E110" i="35"/>
  <c r="E109" i="35"/>
  <c r="E108" i="35"/>
  <c r="E107" i="35"/>
  <c r="E106" i="35"/>
  <c r="E105" i="35"/>
  <c r="E104" i="35"/>
  <c r="E100" i="35"/>
  <c r="E97" i="35"/>
  <c r="E94" i="35"/>
  <c r="E92" i="35"/>
  <c r="E10" i="40" l="1"/>
  <c r="E8" i="40"/>
  <c r="N10" i="40"/>
  <c r="G6" i="40"/>
  <c r="E43" i="40"/>
  <c r="E24" i="40"/>
  <c r="E9" i="40"/>
  <c r="F7" i="40"/>
  <c r="F24" i="40" s="1"/>
  <c r="J21" i="39"/>
  <c r="G13" i="39"/>
  <c r="H13" i="39"/>
  <c r="H21" i="39"/>
  <c r="G17" i="39"/>
  <c r="M24" i="39"/>
  <c r="J13" i="39"/>
  <c r="J17" i="39"/>
  <c r="N23" i="39"/>
  <c r="G25" i="39"/>
  <c r="J9" i="39"/>
  <c r="K13" i="39"/>
  <c r="K17" i="39"/>
  <c r="M11" i="39"/>
  <c r="F13" i="39"/>
  <c r="F17" i="39"/>
  <c r="M23" i="39"/>
  <c r="N11" i="39"/>
  <c r="I21" i="39"/>
  <c r="K25" i="39"/>
  <c r="K21" i="39"/>
  <c r="G21" i="39"/>
  <c r="F9" i="39"/>
  <c r="H9" i="39"/>
  <c r="H30" i="39" s="1"/>
  <c r="G9" i="39"/>
  <c r="H6" i="39"/>
  <c r="G7" i="39"/>
  <c r="G8" i="39" s="1"/>
  <c r="F7" i="39"/>
  <c r="F8" i="39"/>
  <c r="E89" i="35"/>
  <c r="E85" i="35"/>
  <c r="E84" i="35"/>
  <c r="E83" i="35"/>
  <c r="E82" i="35"/>
  <c r="E80" i="35"/>
  <c r="E79" i="35"/>
  <c r="E78" i="35"/>
  <c r="E77" i="35"/>
  <c r="E75" i="35"/>
  <c r="E74" i="35"/>
  <c r="E73" i="35"/>
  <c r="E70" i="35"/>
  <c r="E69" i="35"/>
  <c r="E68" i="35"/>
  <c r="E67" i="35"/>
  <c r="E66" i="35"/>
  <c r="E65" i="35"/>
  <c r="E63" i="35"/>
  <c r="E62" i="35"/>
  <c r="E61" i="35"/>
  <c r="E60" i="35"/>
  <c r="E59" i="35"/>
  <c r="E58" i="35"/>
  <c r="E56" i="35"/>
  <c r="E55" i="35"/>
  <c r="E53" i="35"/>
  <c r="E52" i="35"/>
  <c r="E51" i="35"/>
  <c r="E50" i="35"/>
  <c r="E49" i="35"/>
  <c r="E48" i="35"/>
  <c r="E47" i="35"/>
  <c r="E46" i="35"/>
  <c r="E45" i="35"/>
  <c r="E44" i="35"/>
  <c r="E43" i="35"/>
  <c r="E42" i="35"/>
  <c r="E41" i="35"/>
  <c r="E37" i="35"/>
  <c r="E36" i="35"/>
  <c r="E35" i="35"/>
  <c r="E33" i="35"/>
  <c r="E32" i="35"/>
  <c r="E31" i="35"/>
  <c r="E30" i="35"/>
  <c r="E28" i="35"/>
  <c r="E27" i="35"/>
  <c r="E26" i="35"/>
  <c r="E25" i="35"/>
  <c r="E24" i="35"/>
  <c r="E23" i="35"/>
  <c r="E22" i="35"/>
  <c r="E21" i="35"/>
  <c r="E18" i="35"/>
  <c r="E17" i="35"/>
  <c r="E16" i="35"/>
  <c r="E14" i="35"/>
  <c r="E13" i="35"/>
  <c r="E12" i="35"/>
  <c r="N63" i="42" l="1"/>
  <c r="M63" i="42"/>
  <c r="F10" i="40"/>
  <c r="F9" i="40"/>
  <c r="F43" i="40"/>
  <c r="H6" i="40"/>
  <c r="G7" i="40"/>
  <c r="F8" i="40"/>
  <c r="F25" i="39"/>
  <c r="M27" i="39"/>
  <c r="J25" i="39"/>
  <c r="J30" i="39" s="1"/>
  <c r="N27" i="39"/>
  <c r="K9" i="39"/>
  <c r="K30" i="39" s="1"/>
  <c r="G30" i="39"/>
  <c r="F30" i="39"/>
  <c r="H7" i="39"/>
  <c r="I6" i="39"/>
  <c r="E99" i="33"/>
  <c r="E98" i="33"/>
  <c r="E97" i="33"/>
  <c r="E96" i="33"/>
  <c r="E95" i="33"/>
  <c r="E94" i="33"/>
  <c r="E93" i="33"/>
  <c r="E92" i="33"/>
  <c r="E91" i="33"/>
  <c r="E100" i="33"/>
  <c r="E90" i="33"/>
  <c r="E89" i="33"/>
  <c r="E88" i="33"/>
  <c r="E87" i="33"/>
  <c r="E86" i="33"/>
  <c r="E85" i="33"/>
  <c r="E84" i="33"/>
  <c r="E83" i="33"/>
  <c r="E82" i="33"/>
  <c r="E81" i="33"/>
  <c r="E80" i="33"/>
  <c r="T87" i="33"/>
  <c r="G8" i="40" l="1"/>
  <c r="G10" i="40"/>
  <c r="G24" i="40"/>
  <c r="G9" i="40"/>
  <c r="G43" i="40"/>
  <c r="I6" i="40"/>
  <c r="H7" i="40"/>
  <c r="E25" i="39"/>
  <c r="E30" i="39" s="1"/>
  <c r="M26" i="39"/>
  <c r="N26" i="39"/>
  <c r="I25" i="39"/>
  <c r="I30" i="39" s="1"/>
  <c r="I7" i="39"/>
  <c r="J6" i="39"/>
  <c r="H8" i="39"/>
  <c r="L53" i="33"/>
  <c r="I53" i="33"/>
  <c r="H8" i="40" l="1"/>
  <c r="H10" i="40"/>
  <c r="H9" i="40"/>
  <c r="H24" i="40"/>
  <c r="H43" i="40"/>
  <c r="I7" i="40"/>
  <c r="J6" i="40"/>
  <c r="I8" i="39"/>
  <c r="K6" i="39"/>
  <c r="J7" i="39"/>
  <c r="AM32" i="30"/>
  <c r="AL32"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AM17" i="30"/>
  <c r="AL17" i="30"/>
  <c r="AK17" i="30"/>
  <c r="AJ17" i="30"/>
  <c r="AI17" i="30"/>
  <c r="AH17" i="30"/>
  <c r="AG17"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E18"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AM15" i="30"/>
  <c r="AL15" i="30"/>
  <c r="AK15"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AM11" i="30"/>
  <c r="AL11" i="30"/>
  <c r="AK11" i="30"/>
  <c r="AJ11" i="30"/>
  <c r="AI11" i="30"/>
  <c r="AH11"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AM25" i="13"/>
  <c r="AM24" i="13" s="1"/>
  <c r="G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F24" i="13"/>
  <c r="E24" i="13"/>
  <c r="AM19" i="13"/>
  <c r="AL19" i="13"/>
  <c r="AM18" i="13"/>
  <c r="AL18" i="13"/>
  <c r="AM13" i="13"/>
  <c r="AL13" i="13"/>
  <c r="AK13" i="13"/>
  <c r="AM10" i="13"/>
  <c r="AL10" i="13"/>
  <c r="I10" i="40" l="1"/>
  <c r="I43" i="40"/>
  <c r="I8" i="40"/>
  <c r="I24" i="40"/>
  <c r="I9" i="40"/>
  <c r="K6" i="40"/>
  <c r="J7" i="40"/>
  <c r="J8" i="39"/>
  <c r="K7" i="39"/>
  <c r="M10" i="39" s="1"/>
  <c r="C130" i="37"/>
  <c r="J8" i="40" l="1"/>
  <c r="M47" i="40"/>
  <c r="N46" i="40"/>
  <c r="J10" i="40"/>
  <c r="J9" i="40"/>
  <c r="J43" i="40"/>
  <c r="K7" i="40"/>
  <c r="M45" i="40" s="1"/>
  <c r="J24" i="40"/>
  <c r="N21" i="39"/>
  <c r="N13" i="39"/>
  <c r="M28" i="39"/>
  <c r="M9" i="39"/>
  <c r="N22" i="39"/>
  <c r="M20" i="39"/>
  <c r="M30" i="39"/>
  <c r="M13" i="39"/>
  <c r="N30" i="39"/>
  <c r="M18" i="39"/>
  <c r="N20" i="39"/>
  <c r="M19" i="39"/>
  <c r="N25" i="39"/>
  <c r="N17" i="39"/>
  <c r="M15" i="39"/>
  <c r="N12" i="39"/>
  <c r="M12" i="39"/>
  <c r="M25" i="39"/>
  <c r="N10" i="39"/>
  <c r="N16" i="39"/>
  <c r="M16" i="39"/>
  <c r="N19" i="39"/>
  <c r="N15" i="39"/>
  <c r="M22" i="39"/>
  <c r="M17" i="39"/>
  <c r="N28" i="39"/>
  <c r="N18" i="39"/>
  <c r="M21" i="39"/>
  <c r="M14" i="39"/>
  <c r="N14" i="39"/>
  <c r="N9" i="39"/>
  <c r="K8" i="39"/>
  <c r="AL41" i="18"/>
  <c r="AK41" i="18"/>
  <c r="AJ41" i="18"/>
  <c r="AI41" i="18"/>
  <c r="AH41" i="18"/>
  <c r="AG41" i="18"/>
  <c r="AF41" i="18"/>
  <c r="AF40" i="18" s="1"/>
  <c r="AE41" i="18"/>
  <c r="AE40" i="18" s="1"/>
  <c r="AD41" i="18"/>
  <c r="AC41" i="18"/>
  <c r="AB41" i="18"/>
  <c r="AA41" i="18"/>
  <c r="AA40" i="18" s="1"/>
  <c r="Z41" i="18"/>
  <c r="Y41" i="18"/>
  <c r="Y40" i="18" s="1"/>
  <c r="X41" i="18"/>
  <c r="X40" i="18" s="1"/>
  <c r="W41" i="18"/>
  <c r="W40" i="18" s="1"/>
  <c r="V41" i="18"/>
  <c r="U41" i="18"/>
  <c r="T41" i="18"/>
  <c r="S41" i="18"/>
  <c r="R41" i="18"/>
  <c r="Q41" i="18"/>
  <c r="P41" i="18"/>
  <c r="P40" i="18" s="1"/>
  <c r="O41" i="18"/>
  <c r="O40" i="18" s="1"/>
  <c r="N41" i="18"/>
  <c r="M41" i="18"/>
  <c r="L41" i="18"/>
  <c r="K41" i="18"/>
  <c r="K40" i="18" s="1"/>
  <c r="J41" i="18"/>
  <c r="I41" i="18"/>
  <c r="I40" i="18" s="1"/>
  <c r="H41" i="18"/>
  <c r="H40" i="18" s="1"/>
  <c r="G41" i="18"/>
  <c r="G40" i="18" s="1"/>
  <c r="F41" i="18"/>
  <c r="E41" i="18"/>
  <c r="AM41" i="18"/>
  <c r="AW42" i="18"/>
  <c r="AV42" i="18"/>
  <c r="AU42" i="18"/>
  <c r="AT42" i="18"/>
  <c r="AS42" i="18"/>
  <c r="AR42" i="18"/>
  <c r="AQ42" i="18"/>
  <c r="AP42" i="18"/>
  <c r="AO42" i="18"/>
  <c r="AK40" i="18"/>
  <c r="AJ40" i="18"/>
  <c r="AI40" i="18"/>
  <c r="AH40" i="18"/>
  <c r="AC40" i="18"/>
  <c r="AB40" i="18"/>
  <c r="Z40" i="18"/>
  <c r="U40" i="18"/>
  <c r="T40" i="18"/>
  <c r="S40" i="18"/>
  <c r="R40" i="18"/>
  <c r="M40" i="18"/>
  <c r="L40" i="18"/>
  <c r="J40" i="18"/>
  <c r="E40" i="18"/>
  <c r="AM40" i="18"/>
  <c r="AL40" i="18"/>
  <c r="AG40" i="18"/>
  <c r="AD40" i="18"/>
  <c r="V40" i="18"/>
  <c r="Q40" i="18"/>
  <c r="N40" i="18"/>
  <c r="F40" i="18"/>
  <c r="K10" i="40" l="1"/>
  <c r="M56" i="40"/>
  <c r="M60" i="40"/>
  <c r="M58" i="40"/>
  <c r="N47" i="40"/>
  <c r="M57" i="40"/>
  <c r="N57" i="40"/>
  <c r="N56" i="40"/>
  <c r="N58" i="40"/>
  <c r="N60" i="40"/>
  <c r="M46" i="40"/>
  <c r="N45" i="40"/>
  <c r="K8" i="40"/>
  <c r="K43" i="40"/>
  <c r="K9" i="40"/>
  <c r="K24" i="40"/>
  <c r="AL27" i="32"/>
  <c r="AL17" i="32"/>
  <c r="AL25" i="32" s="1"/>
  <c r="AL9" i="32"/>
  <c r="AL14" i="31"/>
  <c r="AL9" i="31"/>
  <c r="AL25" i="31" s="1"/>
  <c r="AL13" i="17"/>
  <c r="AL9" i="17"/>
  <c r="AL20" i="17" s="1"/>
  <c r="AL14" i="16"/>
  <c r="AL17" i="15"/>
  <c r="AL21" i="14"/>
  <c r="AL26" i="14" s="1"/>
  <c r="AL9" i="13" s="1"/>
  <c r="AL45" i="30"/>
  <c r="AL41" i="30"/>
  <c r="AL14" i="30"/>
  <c r="AL10" i="30" l="1"/>
  <c r="AL13" i="30" s="1"/>
  <c r="AL29" i="30" s="1"/>
  <c r="AL37" i="30" s="1"/>
  <c r="AL38" i="32"/>
  <c r="AL20" i="30" l="1"/>
  <c r="AL22" i="30" s="1"/>
  <c r="AL37" i="18"/>
  <c r="AL36" i="18" s="1"/>
  <c r="AL33" i="18"/>
  <c r="AL27" i="18"/>
  <c r="AL24" i="18"/>
  <c r="AL18" i="18" s="1"/>
  <c r="AL19" i="18"/>
  <c r="AL14" i="18"/>
  <c r="AL10" i="18" s="1"/>
  <c r="AL11" i="18"/>
  <c r="AL40" i="30" l="1"/>
  <c r="AL50" i="30" s="1"/>
  <c r="AL52" i="30" s="1"/>
  <c r="AL9" i="18"/>
  <c r="AL44" i="18" s="1"/>
  <c r="N40" i="37"/>
  <c r="M40" i="37"/>
  <c r="L40" i="37"/>
  <c r="K40" i="37"/>
  <c r="J40" i="37"/>
  <c r="I40" i="37"/>
  <c r="H40" i="37"/>
  <c r="G40" i="37"/>
  <c r="F40" i="37"/>
  <c r="N39" i="37"/>
  <c r="M39" i="37"/>
  <c r="L39" i="37"/>
  <c r="K39" i="37"/>
  <c r="J39" i="37"/>
  <c r="I39" i="37"/>
  <c r="H39" i="37"/>
  <c r="G39" i="37"/>
  <c r="F39" i="37"/>
  <c r="N38" i="37"/>
  <c r="M38" i="37"/>
  <c r="L38" i="37"/>
  <c r="K38" i="37"/>
  <c r="J38" i="37"/>
  <c r="I38" i="37"/>
  <c r="H38" i="37"/>
  <c r="G38" i="37"/>
  <c r="F38" i="37"/>
  <c r="E39" i="37"/>
  <c r="E40" i="37"/>
  <c r="N13" i="37"/>
  <c r="M13" i="37"/>
  <c r="L13" i="37"/>
  <c r="K13" i="37"/>
  <c r="J13" i="37"/>
  <c r="I13" i="37"/>
  <c r="H13" i="37"/>
  <c r="G13" i="37"/>
  <c r="F13" i="37"/>
  <c r="E13" i="37"/>
  <c r="E38" i="37"/>
  <c r="H18" i="37" l="1"/>
  <c r="G18" i="37"/>
  <c r="N18" i="37"/>
  <c r="I18" i="37"/>
  <c r="F18" i="37"/>
  <c r="F19" i="37"/>
  <c r="J18" i="37"/>
  <c r="K18" i="37"/>
  <c r="L18" i="37"/>
  <c r="M18" i="37"/>
  <c r="G19" i="37"/>
  <c r="H19" i="37"/>
  <c r="I19" i="37"/>
  <c r="J19" i="37"/>
  <c r="K19" i="37"/>
  <c r="L19" i="37"/>
  <c r="M19" i="37"/>
  <c r="N19" i="37"/>
  <c r="AK27" i="32" l="1"/>
  <c r="AK9" i="32"/>
  <c r="AK17" i="32"/>
  <c r="AK25" i="32" s="1"/>
  <c r="AK38" i="32" s="1"/>
  <c r="AW18" i="31"/>
  <c r="AW21" i="31"/>
  <c r="AW22" i="31"/>
  <c r="AW23" i="31"/>
  <c r="AW15" i="31"/>
  <c r="AW16" i="31"/>
  <c r="AW17" i="31"/>
  <c r="AW19" i="31"/>
  <c r="AW10" i="31"/>
  <c r="AW11" i="31"/>
  <c r="AW12" i="31"/>
  <c r="AW13" i="31"/>
  <c r="AK9" i="31"/>
  <c r="AK25" i="31" s="1"/>
  <c r="AK14" i="31"/>
  <c r="AK37" i="18"/>
  <c r="AK36" i="18" s="1"/>
  <c r="AK11" i="18"/>
  <c r="AK14" i="18"/>
  <c r="AK10" i="18" s="1"/>
  <c r="AK19" i="18"/>
  <c r="AK18" i="18" s="1"/>
  <c r="AK24" i="18"/>
  <c r="AK27" i="18"/>
  <c r="AK33" i="18"/>
  <c r="AM17" i="15"/>
  <c r="AL11" i="13" s="1"/>
  <c r="AK9" i="18" l="1"/>
  <c r="AK44" i="18" s="1"/>
  <c r="AM45" i="30" l="1"/>
  <c r="AM41" i="30"/>
  <c r="AM14" i="30" l="1"/>
  <c r="AM13" i="17"/>
  <c r="AM9" i="17"/>
  <c r="AL17" i="13" l="1"/>
  <c r="AM20" i="17"/>
  <c r="AM17" i="13"/>
  <c r="AL23" i="30" l="1"/>
  <c r="AL24" i="30" s="1"/>
  <c r="AL26" i="30" s="1"/>
  <c r="AL55" i="30" s="1"/>
  <c r="AL59" i="30" s="1"/>
  <c r="AM23" i="30"/>
  <c r="AM21" i="14"/>
  <c r="AM26" i="14" s="1"/>
  <c r="AM9" i="13" s="1"/>
  <c r="E128" i="33"/>
  <c r="D128" i="33"/>
  <c r="D101" i="33"/>
  <c r="C101" i="33"/>
  <c r="AM10" i="30" l="1"/>
  <c r="AM13" i="30" s="1"/>
  <c r="AM11" i="13"/>
  <c r="AM14" i="16"/>
  <c r="C128" i="33"/>
  <c r="I52" i="33"/>
  <c r="K52" i="33"/>
  <c r="L52" i="33"/>
  <c r="K53" i="33"/>
  <c r="AM29" i="30" l="1"/>
  <c r="AM37" i="30" s="1"/>
  <c r="AM20" i="30"/>
  <c r="AM12" i="13"/>
  <c r="AM16" i="13" s="1"/>
  <c r="AM20" i="13" s="1"/>
  <c r="AM22" i="13" s="1"/>
  <c r="AL12" i="13"/>
  <c r="AL16" i="13" s="1"/>
  <c r="AL20" i="13" s="1"/>
  <c r="AL22" i="13" s="1"/>
  <c r="L54" i="33"/>
  <c r="L66" i="33" s="1"/>
  <c r="K54" i="33"/>
  <c r="K66" i="33" s="1"/>
  <c r="I54" i="33"/>
  <c r="I66" i="33" s="1"/>
  <c r="AM22" i="30" l="1"/>
  <c r="AM24" i="30" s="1"/>
  <c r="AM26" i="30" s="1"/>
  <c r="AM55" i="30" s="1"/>
  <c r="AM59" i="30" s="1"/>
  <c r="AM40" i="30"/>
  <c r="AM50" i="30" s="1"/>
  <c r="AM52" i="30" s="1"/>
  <c r="C77" i="33"/>
  <c r="C8" i="33"/>
  <c r="C8" i="27"/>
  <c r="AW36" i="32" l="1"/>
  <c r="AW35" i="32"/>
  <c r="AW34" i="32"/>
  <c r="AW33" i="32"/>
  <c r="AW32" i="32"/>
  <c r="AW31" i="32"/>
  <c r="AW30" i="32"/>
  <c r="AW29" i="32"/>
  <c r="AW28" i="32"/>
  <c r="AW24" i="32"/>
  <c r="AW23" i="32"/>
  <c r="AW22" i="32"/>
  <c r="AW21" i="32"/>
  <c r="AW20" i="32"/>
  <c r="AW19" i="32"/>
  <c r="AW18" i="32"/>
  <c r="AW16" i="32"/>
  <c r="AW15" i="32"/>
  <c r="AW14" i="32"/>
  <c r="AW13" i="32"/>
  <c r="AW12" i="32"/>
  <c r="AW11" i="32"/>
  <c r="AW10" i="32"/>
  <c r="AW9" i="31"/>
  <c r="AM27" i="32"/>
  <c r="AM9" i="32"/>
  <c r="AM17" i="32"/>
  <c r="AM9" i="31"/>
  <c r="AM14" i="31"/>
  <c r="AW17" i="32" l="1"/>
  <c r="AW27" i="32"/>
  <c r="AW14" i="31"/>
  <c r="AW25" i="31" s="1"/>
  <c r="AW9" i="32"/>
  <c r="AW25" i="32" s="1"/>
  <c r="AW38" i="32" s="1"/>
  <c r="AM25" i="32"/>
  <c r="AM38" i="32" s="1"/>
  <c r="AM25" i="31"/>
  <c r="AK13" i="17" l="1"/>
  <c r="AK19" i="13" s="1"/>
  <c r="AK14" i="16" l="1"/>
  <c r="AK9" i="17" l="1"/>
  <c r="AK20" i="17" l="1"/>
  <c r="AK18" i="13"/>
  <c r="AK21" i="14"/>
  <c r="AK26" i="14" l="1"/>
  <c r="AK9" i="13" l="1"/>
  <c r="AK12" i="13"/>
  <c r="AK17" i="13"/>
  <c r="AK23" i="30" l="1"/>
  <c r="AK10" i="30"/>
  <c r="AK45" i="30" l="1"/>
  <c r="AK32" i="30"/>
  <c r="AK41" i="30"/>
  <c r="E75" i="37"/>
  <c r="F75" i="37"/>
  <c r="G75" i="37"/>
  <c r="H75" i="37"/>
  <c r="I75" i="37"/>
  <c r="J75" i="37"/>
  <c r="K75" i="37"/>
  <c r="L75" i="37"/>
  <c r="M75" i="37"/>
  <c r="N75" i="37"/>
  <c r="C85" i="37"/>
  <c r="E88" i="37"/>
  <c r="E14" i="37" s="1"/>
  <c r="F88" i="37"/>
  <c r="G88" i="37"/>
  <c r="G14" i="37" s="1"/>
  <c r="H88" i="37"/>
  <c r="H14" i="37" s="1"/>
  <c r="I88" i="37"/>
  <c r="I14" i="37" s="1"/>
  <c r="J88" i="37"/>
  <c r="J14" i="37" s="1"/>
  <c r="K88" i="37"/>
  <c r="K14" i="37" s="1"/>
  <c r="L88" i="37"/>
  <c r="L14" i="37" s="1"/>
  <c r="M88" i="37"/>
  <c r="M14" i="37" s="1"/>
  <c r="N88" i="37"/>
  <c r="N14" i="37" s="1"/>
  <c r="E91" i="37"/>
  <c r="E20" i="37" s="1"/>
  <c r="F91" i="37"/>
  <c r="F20" i="37" s="1"/>
  <c r="G91" i="37"/>
  <c r="H91" i="37"/>
  <c r="H20" i="37" s="1"/>
  <c r="I91" i="37"/>
  <c r="I20" i="37" s="1"/>
  <c r="J91" i="37"/>
  <c r="J20" i="37" s="1"/>
  <c r="K91" i="37"/>
  <c r="K20" i="37" s="1"/>
  <c r="L91" i="37"/>
  <c r="L20" i="37" s="1"/>
  <c r="M91" i="37"/>
  <c r="M20" i="37" s="1"/>
  <c r="N91" i="37"/>
  <c r="N20" i="37" s="1"/>
  <c r="G98" i="37"/>
  <c r="G97" i="37" s="1"/>
  <c r="H98" i="37"/>
  <c r="H97" i="37" s="1"/>
  <c r="I98" i="37"/>
  <c r="I97" i="37" s="1"/>
  <c r="E105" i="37"/>
  <c r="F105" i="37"/>
  <c r="G105" i="37"/>
  <c r="H105" i="37"/>
  <c r="I105" i="37"/>
  <c r="J105" i="37"/>
  <c r="K105" i="37"/>
  <c r="L105" i="37"/>
  <c r="M105" i="37"/>
  <c r="N105" i="37"/>
  <c r="C112" i="37"/>
  <c r="E115" i="37"/>
  <c r="F115" i="37"/>
  <c r="G115" i="37"/>
  <c r="H115" i="37"/>
  <c r="H15" i="37" s="1"/>
  <c r="I115" i="37"/>
  <c r="I15" i="37" s="1"/>
  <c r="J115" i="37"/>
  <c r="J15" i="37" s="1"/>
  <c r="K115" i="37"/>
  <c r="K15" i="37" s="1"/>
  <c r="L115" i="37"/>
  <c r="L15" i="37" s="1"/>
  <c r="M115" i="37"/>
  <c r="M15" i="37" s="1"/>
  <c r="N115" i="37"/>
  <c r="N15" i="37" s="1"/>
  <c r="E118" i="37"/>
  <c r="E21" i="37" s="1"/>
  <c r="F118" i="37"/>
  <c r="F21" i="37" s="1"/>
  <c r="G118" i="37"/>
  <c r="G21" i="37" s="1"/>
  <c r="H118" i="37"/>
  <c r="H21" i="37" s="1"/>
  <c r="I118" i="37"/>
  <c r="I21" i="37" s="1"/>
  <c r="J118" i="37"/>
  <c r="J21" i="37" s="1"/>
  <c r="K118" i="37"/>
  <c r="K21" i="37" s="1"/>
  <c r="L118" i="37"/>
  <c r="L21" i="37" s="1"/>
  <c r="M118" i="37"/>
  <c r="M21" i="37" s="1"/>
  <c r="N118" i="37"/>
  <c r="N21" i="37" s="1"/>
  <c r="F125" i="37"/>
  <c r="F124" i="37" s="1"/>
  <c r="E134" i="37"/>
  <c r="F134" i="37"/>
  <c r="G134" i="37"/>
  <c r="H134" i="37"/>
  <c r="J134" i="37"/>
  <c r="K134" i="37"/>
  <c r="L134" i="37"/>
  <c r="M134" i="37"/>
  <c r="N134" i="37"/>
  <c r="E61" i="37"/>
  <c r="F61" i="37"/>
  <c r="G61" i="37"/>
  <c r="H61" i="37"/>
  <c r="I61" i="37"/>
  <c r="J61" i="37"/>
  <c r="K61" i="37"/>
  <c r="L61" i="37"/>
  <c r="M61" i="37"/>
  <c r="N61" i="37"/>
  <c r="G54" i="37"/>
  <c r="E55" i="37"/>
  <c r="F55" i="37"/>
  <c r="G55" i="37"/>
  <c r="G12" i="37" s="1"/>
  <c r="H55" i="37"/>
  <c r="H12" i="37" s="1"/>
  <c r="I55" i="37"/>
  <c r="J55" i="37"/>
  <c r="K55" i="37"/>
  <c r="L55" i="37"/>
  <c r="M55" i="37"/>
  <c r="N55" i="37"/>
  <c r="C51" i="37"/>
  <c r="E18" i="37"/>
  <c r="E19" i="37"/>
  <c r="F6" i="37"/>
  <c r="G6" i="37" s="1"/>
  <c r="E7" i="37"/>
  <c r="E96" i="37" s="1"/>
  <c r="C8" i="37"/>
  <c r="AM33" i="18"/>
  <c r="AM27" i="18"/>
  <c r="AM11" i="18"/>
  <c r="AM14" i="18"/>
  <c r="AM19" i="18"/>
  <c r="AM37" i="18"/>
  <c r="AM36" i="18" s="1"/>
  <c r="C102" i="37" l="1"/>
  <c r="C72" i="37"/>
  <c r="M125" i="37"/>
  <c r="M124" i="37" s="1"/>
  <c r="I125" i="37"/>
  <c r="I124" i="37" s="1"/>
  <c r="E98" i="37"/>
  <c r="E97" i="37" s="1"/>
  <c r="F98" i="37"/>
  <c r="F97" i="37" s="1"/>
  <c r="F14" i="37"/>
  <c r="N125" i="37"/>
  <c r="N124" i="37" s="1"/>
  <c r="G94" i="37"/>
  <c r="G99" i="37" s="1"/>
  <c r="G20" i="37"/>
  <c r="G17" i="37" s="1"/>
  <c r="G125" i="37"/>
  <c r="G124" i="37" s="1"/>
  <c r="G15" i="37"/>
  <c r="J125" i="37"/>
  <c r="J124" i="37" s="1"/>
  <c r="E66" i="37"/>
  <c r="M121" i="37"/>
  <c r="M126" i="37" s="1"/>
  <c r="G121" i="37"/>
  <c r="G126" i="37" s="1"/>
  <c r="M98" i="37"/>
  <c r="M97" i="37" s="1"/>
  <c r="G69" i="37"/>
  <c r="E94" i="37"/>
  <c r="E99" i="37" s="1"/>
  <c r="F121" i="37"/>
  <c r="F126" i="37" s="1"/>
  <c r="F15" i="37"/>
  <c r="E121" i="37"/>
  <c r="E126" i="37" s="1"/>
  <c r="E15" i="37"/>
  <c r="M94" i="37"/>
  <c r="M99" i="37" s="1"/>
  <c r="N133" i="37"/>
  <c r="N41" i="37"/>
  <c r="N37" i="37" s="1"/>
  <c r="M133" i="37"/>
  <c r="M41" i="37"/>
  <c r="L133" i="37"/>
  <c r="L41" i="37"/>
  <c r="K133" i="37"/>
  <c r="K41" i="37"/>
  <c r="K37" i="37" s="1"/>
  <c r="E133" i="37"/>
  <c r="E41" i="37"/>
  <c r="E37" i="37" s="1"/>
  <c r="J133" i="37"/>
  <c r="J41" i="37"/>
  <c r="J37" i="37" s="1"/>
  <c r="I133" i="37"/>
  <c r="I41" i="37"/>
  <c r="I37" i="37" s="1"/>
  <c r="H133" i="37"/>
  <c r="H37" i="37"/>
  <c r="G133" i="37"/>
  <c r="G41" i="37"/>
  <c r="F133" i="37"/>
  <c r="F41" i="37"/>
  <c r="F37" i="37" s="1"/>
  <c r="N54" i="37"/>
  <c r="N68" i="37" s="1"/>
  <c r="N12" i="37"/>
  <c r="N11" i="37" s="1"/>
  <c r="N28" i="37" s="1"/>
  <c r="M54" i="37"/>
  <c r="M68" i="37" s="1"/>
  <c r="M12" i="37"/>
  <c r="M11" i="37" s="1"/>
  <c r="L54" i="37"/>
  <c r="L12" i="37"/>
  <c r="L11" i="37" s="1"/>
  <c r="J54" i="37"/>
  <c r="J12" i="37"/>
  <c r="E54" i="37"/>
  <c r="E12" i="37"/>
  <c r="I54" i="37"/>
  <c r="I12" i="37"/>
  <c r="K54" i="37"/>
  <c r="K12" i="37"/>
  <c r="K11" i="37" s="1"/>
  <c r="K27" i="37" s="1"/>
  <c r="F54" i="37"/>
  <c r="F12" i="37"/>
  <c r="E17" i="37"/>
  <c r="G67" i="37"/>
  <c r="N17" i="37"/>
  <c r="F17" i="37"/>
  <c r="E125" i="37"/>
  <c r="E124" i="37" s="1"/>
  <c r="N98" i="37"/>
  <c r="N97" i="37" s="1"/>
  <c r="N94" i="37"/>
  <c r="N99" i="37" s="1"/>
  <c r="N121" i="37"/>
  <c r="N126" i="37" s="1"/>
  <c r="L98" i="37"/>
  <c r="L97" i="37" s="1"/>
  <c r="L94" i="37"/>
  <c r="L99" i="37" s="1"/>
  <c r="F7" i="37"/>
  <c r="F10" i="37" s="1"/>
  <c r="H121" i="37"/>
  <c r="H126" i="37" s="1"/>
  <c r="F94" i="37"/>
  <c r="F99" i="37" s="1"/>
  <c r="I94" i="37"/>
  <c r="I99" i="37" s="1"/>
  <c r="H11" i="37"/>
  <c r="H27" i="37" s="1"/>
  <c r="H125" i="37"/>
  <c r="H124" i="37" s="1"/>
  <c r="G11" i="37"/>
  <c r="G27" i="37" s="1"/>
  <c r="H54" i="37"/>
  <c r="AK14" i="30"/>
  <c r="AK13" i="30"/>
  <c r="G7" i="37"/>
  <c r="H6" i="37"/>
  <c r="J98" i="37"/>
  <c r="J97" i="37" s="1"/>
  <c r="J94" i="37"/>
  <c r="J99" i="37" s="1"/>
  <c r="M37" i="37"/>
  <c r="M17" i="37"/>
  <c r="E68" i="37"/>
  <c r="L125" i="37"/>
  <c r="L124" i="37" s="1"/>
  <c r="L121" i="37"/>
  <c r="L126" i="37" s="1"/>
  <c r="L17" i="37"/>
  <c r="E67" i="37"/>
  <c r="K125" i="37"/>
  <c r="K124" i="37" s="1"/>
  <c r="K121" i="37"/>
  <c r="K126" i="37" s="1"/>
  <c r="E132" i="37"/>
  <c r="E36" i="37"/>
  <c r="E104" i="37"/>
  <c r="E10" i="37"/>
  <c r="E53" i="37"/>
  <c r="E74" i="37"/>
  <c r="L37" i="37"/>
  <c r="K17" i="37"/>
  <c r="J121" i="37"/>
  <c r="J126" i="37" s="1"/>
  <c r="E123" i="37"/>
  <c r="I17" i="37"/>
  <c r="J17" i="37"/>
  <c r="E25" i="37"/>
  <c r="J69" i="37"/>
  <c r="G68" i="37"/>
  <c r="I121" i="37"/>
  <c r="I126" i="37" s="1"/>
  <c r="E87" i="37"/>
  <c r="H94" i="37"/>
  <c r="H99" i="37" s="1"/>
  <c r="H17" i="37"/>
  <c r="E114" i="37"/>
  <c r="K98" i="37"/>
  <c r="K97" i="37" s="1"/>
  <c r="K94" i="37"/>
  <c r="K99" i="37" s="1"/>
  <c r="AM24" i="18"/>
  <c r="AM18" i="18" s="1"/>
  <c r="AM10" i="18"/>
  <c r="E11" i="37" l="1"/>
  <c r="E27" i="37" s="1"/>
  <c r="M67" i="37"/>
  <c r="M69" i="37"/>
  <c r="F11" i="37"/>
  <c r="F29" i="37" s="1"/>
  <c r="N67" i="37"/>
  <c r="C129" i="37"/>
  <c r="H28" i="37"/>
  <c r="AM9" i="18"/>
  <c r="AM44" i="18" s="1"/>
  <c r="F123" i="37"/>
  <c r="F87" i="37"/>
  <c r="F53" i="37"/>
  <c r="F74" i="37"/>
  <c r="F36" i="37"/>
  <c r="F132" i="37"/>
  <c r="E69" i="37"/>
  <c r="F25" i="37"/>
  <c r="F96" i="37"/>
  <c r="N69" i="37"/>
  <c r="H30" i="37"/>
  <c r="N30" i="37"/>
  <c r="L67" i="37"/>
  <c r="J67" i="37"/>
  <c r="C128" i="37"/>
  <c r="F68" i="37"/>
  <c r="H67" i="37"/>
  <c r="K67" i="37"/>
  <c r="I69" i="37"/>
  <c r="L68" i="37"/>
  <c r="J68" i="37"/>
  <c r="L69" i="37"/>
  <c r="K69" i="37"/>
  <c r="K68" i="37"/>
  <c r="F69" i="37"/>
  <c r="F67" i="37"/>
  <c r="I67" i="37"/>
  <c r="I68" i="37"/>
  <c r="H29" i="37"/>
  <c r="E29" i="37"/>
  <c r="H23" i="37"/>
  <c r="H31" i="37" s="1"/>
  <c r="N29" i="37"/>
  <c r="G30" i="37"/>
  <c r="E30" i="37"/>
  <c r="G29" i="37"/>
  <c r="G23" i="37"/>
  <c r="G31" i="37" s="1"/>
  <c r="J11" i="37"/>
  <c r="J29" i="37" s="1"/>
  <c r="G28" i="37"/>
  <c r="F66" i="37"/>
  <c r="F114" i="37"/>
  <c r="F104" i="37"/>
  <c r="E28" i="37"/>
  <c r="I11" i="37"/>
  <c r="I27" i="37" s="1"/>
  <c r="E23" i="37"/>
  <c r="E31" i="37" s="1"/>
  <c r="C101" i="37"/>
  <c r="H68" i="37"/>
  <c r="H69" i="37"/>
  <c r="N27" i="37"/>
  <c r="N23" i="37"/>
  <c r="N31" i="37" s="1"/>
  <c r="AK20" i="30"/>
  <c r="AK40" i="30" s="1"/>
  <c r="AK50" i="30" s="1"/>
  <c r="AK29" i="30"/>
  <c r="AK37" i="30" s="1"/>
  <c r="L23" i="37"/>
  <c r="L31" i="37" s="1"/>
  <c r="L27" i="37"/>
  <c r="L28" i="37"/>
  <c r="L29" i="37"/>
  <c r="L30" i="37"/>
  <c r="M27" i="37"/>
  <c r="M28" i="37"/>
  <c r="M23" i="37"/>
  <c r="M31" i="37" s="1"/>
  <c r="M30" i="37"/>
  <c r="F27" i="37"/>
  <c r="F23" i="37"/>
  <c r="F31" i="37" s="1"/>
  <c r="F28" i="37"/>
  <c r="K28" i="37"/>
  <c r="K23" i="37"/>
  <c r="K31" i="37" s="1"/>
  <c r="K29" i="37"/>
  <c r="K30" i="37"/>
  <c r="I6" i="37"/>
  <c r="H7" i="37"/>
  <c r="M29" i="37"/>
  <c r="F30" i="37"/>
  <c r="G114" i="37"/>
  <c r="G123" i="37"/>
  <c r="G66" i="37"/>
  <c r="G53" i="37"/>
  <c r="G87" i="37"/>
  <c r="G96" i="37"/>
  <c r="G25" i="37"/>
  <c r="G132" i="37"/>
  <c r="G104" i="37"/>
  <c r="G36" i="37"/>
  <c r="G10" i="37"/>
  <c r="G74" i="37"/>
  <c r="G37" i="37"/>
  <c r="C34" i="37" s="1"/>
  <c r="H26" i="37" l="1"/>
  <c r="N26" i="37"/>
  <c r="C71" i="37"/>
  <c r="J28" i="37"/>
  <c r="E26" i="37"/>
  <c r="J27" i="37"/>
  <c r="J30" i="37"/>
  <c r="J26" i="37" s="1"/>
  <c r="J23" i="37"/>
  <c r="J31" i="37" s="1"/>
  <c r="G26" i="37"/>
  <c r="I28" i="37"/>
  <c r="I29" i="37"/>
  <c r="I23" i="37"/>
  <c r="I31" i="37" s="1"/>
  <c r="K26" i="37"/>
  <c r="I30" i="37"/>
  <c r="AK22" i="30"/>
  <c r="AK24" i="30" s="1"/>
  <c r="AK26" i="30" s="1"/>
  <c r="AK55" i="30" s="1"/>
  <c r="AK59" i="30" s="1"/>
  <c r="AK52" i="30"/>
  <c r="F26" i="37"/>
  <c r="M26" i="37"/>
  <c r="L26" i="37"/>
  <c r="J6" i="37"/>
  <c r="I7" i="37"/>
  <c r="H114" i="37"/>
  <c r="H123" i="37"/>
  <c r="H66" i="37"/>
  <c r="H36" i="37"/>
  <c r="H87" i="37"/>
  <c r="H96" i="37"/>
  <c r="H25" i="37"/>
  <c r="H132" i="37"/>
  <c r="H104" i="37"/>
  <c r="H74" i="37"/>
  <c r="H10" i="37"/>
  <c r="H53" i="37"/>
  <c r="I26" i="37" l="1"/>
  <c r="C33" i="37" s="1"/>
  <c r="K6" i="37"/>
  <c r="J7" i="37"/>
  <c r="I114" i="37"/>
  <c r="I123" i="37"/>
  <c r="I66" i="37"/>
  <c r="I87" i="37"/>
  <c r="I96" i="37"/>
  <c r="I25" i="37"/>
  <c r="I132" i="37"/>
  <c r="I74" i="37"/>
  <c r="I53" i="37"/>
  <c r="I36" i="37"/>
  <c r="I104" i="37"/>
  <c r="I10" i="37"/>
  <c r="N15" i="40" l="1"/>
  <c r="M54" i="40"/>
  <c r="N25" i="40"/>
  <c r="N33" i="40" s="1"/>
  <c r="N40" i="40" s="1"/>
  <c r="N54" i="40"/>
  <c r="M15" i="40"/>
  <c r="M22" i="40" s="1"/>
  <c r="J25" i="37"/>
  <c r="J96" i="37"/>
  <c r="J87" i="37"/>
  <c r="J114" i="37"/>
  <c r="J123" i="37"/>
  <c r="J66" i="37"/>
  <c r="J36" i="37"/>
  <c r="J10" i="37"/>
  <c r="J53" i="37"/>
  <c r="J74" i="37"/>
  <c r="J104" i="37"/>
  <c r="J132" i="37"/>
  <c r="L6" i="37"/>
  <c r="K7" i="37"/>
  <c r="K74" i="37" l="1"/>
  <c r="K53" i="37"/>
  <c r="K114" i="37"/>
  <c r="K123" i="37"/>
  <c r="K66" i="37"/>
  <c r="K132" i="37"/>
  <c r="K36" i="37"/>
  <c r="K10" i="37"/>
  <c r="K87" i="37"/>
  <c r="K25" i="37"/>
  <c r="K96" i="37"/>
  <c r="K104" i="37"/>
  <c r="L7" i="37"/>
  <c r="M6" i="37"/>
  <c r="L104" i="37" l="1"/>
  <c r="L36" i="37"/>
  <c r="L10" i="37"/>
  <c r="L53" i="37"/>
  <c r="L74" i="37"/>
  <c r="L87" i="37"/>
  <c r="L96" i="37"/>
  <c r="L123" i="37"/>
  <c r="L132" i="37"/>
  <c r="L66" i="37"/>
  <c r="L114" i="37"/>
  <c r="L25" i="37"/>
  <c r="M7" i="37"/>
  <c r="N6" i="37"/>
  <c r="N7" i="37" s="1"/>
  <c r="N87" i="37" l="1"/>
  <c r="N96" i="37"/>
  <c r="N25" i="37"/>
  <c r="N132" i="37"/>
  <c r="N104" i="37"/>
  <c r="N36" i="37"/>
  <c r="N10" i="37"/>
  <c r="N74" i="37"/>
  <c r="N53" i="37"/>
  <c r="N123" i="37"/>
  <c r="N66" i="37"/>
  <c r="N114" i="37"/>
  <c r="M132" i="37"/>
  <c r="M104" i="37"/>
  <c r="M36" i="37"/>
  <c r="M10" i="37"/>
  <c r="M74" i="37"/>
  <c r="M53" i="37"/>
  <c r="M87" i="37"/>
  <c r="M96" i="37"/>
  <c r="M123" i="37"/>
  <c r="M66" i="37"/>
  <c r="M114" i="37"/>
  <c r="M25" i="37"/>
  <c r="C33" i="25" l="1"/>
  <c r="C8" i="25"/>
  <c r="AK17" i="15" l="1"/>
  <c r="AK10" i="13" l="1"/>
  <c r="AK11" i="13" s="1"/>
  <c r="AK16" i="13" s="1"/>
  <c r="AK20" i="13" l="1"/>
  <c r="AK22" i="13" l="1"/>
  <c r="AU36" i="32"/>
  <c r="AJ11" i="18" l="1"/>
  <c r="AJ45" i="30" l="1"/>
  <c r="AJ41" i="30"/>
  <c r="AJ32" i="30"/>
  <c r="AJ14" i="30"/>
  <c r="AJ21" i="14" l="1"/>
  <c r="AV36" i="32" l="1"/>
  <c r="AV35" i="32"/>
  <c r="AV34" i="32"/>
  <c r="AV33" i="32"/>
  <c r="AV32" i="32"/>
  <c r="AV31" i="32"/>
  <c r="AV30" i="32"/>
  <c r="AV29" i="32"/>
  <c r="AV28" i="32"/>
  <c r="AV24" i="32"/>
  <c r="AV23" i="32"/>
  <c r="AV22" i="32"/>
  <c r="AV21" i="32"/>
  <c r="AV20" i="32"/>
  <c r="AV19" i="32"/>
  <c r="AV18" i="32"/>
  <c r="AV16" i="32"/>
  <c r="AV15" i="32"/>
  <c r="AV14" i="32"/>
  <c r="AV13" i="32"/>
  <c r="AV12" i="32"/>
  <c r="AV11" i="32"/>
  <c r="AV10" i="32"/>
  <c r="AV23" i="31"/>
  <c r="AV21" i="31"/>
  <c r="AV19" i="31"/>
  <c r="AV18" i="31"/>
  <c r="AV16" i="31"/>
  <c r="AV15" i="31"/>
  <c r="AV13" i="31"/>
  <c r="AV12" i="31"/>
  <c r="AV11" i="31"/>
  <c r="AV22" i="31"/>
  <c r="AV10" i="31"/>
  <c r="AJ27" i="32" l="1"/>
  <c r="AJ17" i="32"/>
  <c r="AJ9" i="32"/>
  <c r="AJ14" i="31"/>
  <c r="AV17" i="31"/>
  <c r="AJ9" i="31"/>
  <c r="AJ13" i="17"/>
  <c r="AJ19" i="13" s="1"/>
  <c r="AJ9" i="17"/>
  <c r="AJ18" i="13" s="1"/>
  <c r="AJ14" i="16"/>
  <c r="AJ13" i="13" s="1"/>
  <c r="AJ12" i="13" s="1"/>
  <c r="AJ17" i="13" l="1"/>
  <c r="AJ25" i="32"/>
  <c r="AJ38" i="32" s="1"/>
  <c r="AJ20" i="17"/>
  <c r="AJ25" i="31"/>
  <c r="AJ23" i="30" l="1"/>
  <c r="AJ9" i="14"/>
  <c r="AJ26" i="14" s="1"/>
  <c r="AJ9" i="13" s="1"/>
  <c r="AJ10" i="30" l="1"/>
  <c r="AJ13" i="30" s="1"/>
  <c r="AJ37" i="18"/>
  <c r="AJ36" i="18" s="1"/>
  <c r="AJ33" i="18"/>
  <c r="AJ27" i="18"/>
  <c r="AJ24" i="18"/>
  <c r="AJ19" i="18"/>
  <c r="AJ29" i="30" l="1"/>
  <c r="AJ37" i="30" s="1"/>
  <c r="AJ20" i="30"/>
  <c r="AJ18" i="18"/>
  <c r="AJ22" i="30" l="1"/>
  <c r="AJ24" i="30" s="1"/>
  <c r="AJ26" i="30" s="1"/>
  <c r="AJ55" i="30" s="1"/>
  <c r="AJ59" i="30" s="1"/>
  <c r="AJ40" i="30"/>
  <c r="AJ50" i="30" s="1"/>
  <c r="AJ52" i="30" s="1"/>
  <c r="E101" i="33"/>
  <c r="AV9" i="32"/>
  <c r="AV17" i="32"/>
  <c r="AV9" i="31"/>
  <c r="AV27" i="32"/>
  <c r="AV14" i="31"/>
  <c r="AV25" i="32" l="1"/>
  <c r="AV38" i="32" s="1"/>
  <c r="AV25"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O28" i="32"/>
  <c r="AP28" i="32"/>
  <c r="AQ28" i="32"/>
  <c r="AR28" i="32"/>
  <c r="AS28" i="32"/>
  <c r="AT28" i="32"/>
  <c r="AU28" i="32"/>
  <c r="AO29" i="32"/>
  <c r="AP29" i="32"/>
  <c r="AQ29" i="32"/>
  <c r="AR29" i="32"/>
  <c r="AS29" i="32"/>
  <c r="AT29" i="32"/>
  <c r="AU29" i="32"/>
  <c r="AO30" i="32"/>
  <c r="AP30" i="32"/>
  <c r="AQ30" i="32"/>
  <c r="AR30" i="32"/>
  <c r="AS30" i="32"/>
  <c r="AT30" i="32"/>
  <c r="AU30" i="32"/>
  <c r="AO31" i="32"/>
  <c r="AP31" i="32"/>
  <c r="AQ31" i="32"/>
  <c r="AR31" i="32"/>
  <c r="AS31" i="32"/>
  <c r="AT31" i="32"/>
  <c r="AU31" i="32"/>
  <c r="AO32" i="32"/>
  <c r="AP32" i="32"/>
  <c r="AQ32" i="32"/>
  <c r="AR32" i="32"/>
  <c r="AS32" i="32"/>
  <c r="AT32" i="32"/>
  <c r="AU32" i="32"/>
  <c r="AO33" i="32"/>
  <c r="AP33" i="32"/>
  <c r="AQ33" i="32"/>
  <c r="AR33" i="32"/>
  <c r="AS33" i="32"/>
  <c r="AT33" i="32"/>
  <c r="AU33" i="32"/>
  <c r="AO34" i="32"/>
  <c r="AP34" i="32"/>
  <c r="AQ34" i="32"/>
  <c r="AR34" i="32"/>
  <c r="AS34" i="32"/>
  <c r="AT34" i="32"/>
  <c r="AO35" i="32"/>
  <c r="AP35" i="32"/>
  <c r="AQ35" i="32"/>
  <c r="AR35" i="32"/>
  <c r="AS35" i="32"/>
  <c r="AT35" i="32"/>
  <c r="AU35" i="32"/>
  <c r="AO36" i="32"/>
  <c r="AP36" i="32"/>
  <c r="AQ36" i="32"/>
  <c r="AR36" i="32"/>
  <c r="AS36" i="32"/>
  <c r="AT36" i="32"/>
  <c r="G6" i="32"/>
  <c r="G7" i="32" s="1"/>
  <c r="G8" i="32" s="1"/>
  <c r="E7" i="32"/>
  <c r="F7" i="32"/>
  <c r="F8" i="32" s="1"/>
  <c r="AP8" i="32"/>
  <c r="AQ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O10" i="32"/>
  <c r="AP10" i="32"/>
  <c r="AQ10" i="32"/>
  <c r="AR10" i="32"/>
  <c r="AS10" i="32"/>
  <c r="AT10" i="32"/>
  <c r="AU10" i="32"/>
  <c r="AO11" i="32"/>
  <c r="AP11" i="32"/>
  <c r="AQ11" i="32"/>
  <c r="AR11" i="32"/>
  <c r="AS11" i="32"/>
  <c r="AT11" i="32"/>
  <c r="AU11" i="32"/>
  <c r="AO12" i="32"/>
  <c r="AP12" i="32"/>
  <c r="AQ12" i="32"/>
  <c r="AR12" i="32"/>
  <c r="AS12" i="32"/>
  <c r="AT12" i="32"/>
  <c r="AU12" i="32"/>
  <c r="AO13" i="32"/>
  <c r="AP13" i="32"/>
  <c r="AQ13" i="32"/>
  <c r="AR13" i="32"/>
  <c r="AS13" i="32"/>
  <c r="AT13" i="32"/>
  <c r="AU13" i="32"/>
  <c r="AO14" i="32"/>
  <c r="AP14" i="32"/>
  <c r="AQ14" i="32"/>
  <c r="AR14" i="32"/>
  <c r="AS14" i="32"/>
  <c r="AT14" i="32"/>
  <c r="AU14" i="32"/>
  <c r="AO15" i="32"/>
  <c r="AP15" i="32"/>
  <c r="AQ15" i="32"/>
  <c r="AR15" i="32"/>
  <c r="AS15" i="32"/>
  <c r="AT15" i="32"/>
  <c r="AU15" i="32"/>
  <c r="AO16" i="32"/>
  <c r="AP16" i="32"/>
  <c r="AQ16" i="32"/>
  <c r="AR16" i="32"/>
  <c r="AS16" i="32"/>
  <c r="AT16" i="32"/>
  <c r="AU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O18" i="32"/>
  <c r="AP18" i="32"/>
  <c r="AQ18" i="32"/>
  <c r="AR18" i="32"/>
  <c r="AS18" i="32"/>
  <c r="AT18" i="32"/>
  <c r="AU18" i="32"/>
  <c r="AO19" i="32"/>
  <c r="AP19" i="32"/>
  <c r="AQ19" i="32"/>
  <c r="AR19" i="32"/>
  <c r="AS19" i="32"/>
  <c r="AT19" i="32"/>
  <c r="AU19" i="32"/>
  <c r="AO20" i="32"/>
  <c r="AP20" i="32"/>
  <c r="AQ20" i="32"/>
  <c r="AR20" i="32"/>
  <c r="AS20" i="32"/>
  <c r="AT20" i="32"/>
  <c r="AU20" i="32"/>
  <c r="AO21" i="32"/>
  <c r="AP21" i="32"/>
  <c r="AQ21" i="32"/>
  <c r="AR21" i="32"/>
  <c r="AS21" i="32"/>
  <c r="AT21" i="32"/>
  <c r="AU21" i="32"/>
  <c r="AO22" i="32"/>
  <c r="AP22" i="32"/>
  <c r="AQ22" i="32"/>
  <c r="AR22" i="32"/>
  <c r="AS22" i="32"/>
  <c r="AT22" i="32"/>
  <c r="AU22" i="32"/>
  <c r="AO23" i="32"/>
  <c r="AP23" i="32"/>
  <c r="AQ23" i="32"/>
  <c r="AR23" i="32"/>
  <c r="AS23" i="32"/>
  <c r="AT23" i="32"/>
  <c r="AU23" i="32"/>
  <c r="AO24" i="32"/>
  <c r="AP24" i="32"/>
  <c r="AQ24" i="32"/>
  <c r="AR24" i="32"/>
  <c r="AS24" i="32"/>
  <c r="AT24" i="32"/>
  <c r="AU24" i="32"/>
  <c r="E25" i="32"/>
  <c r="F25" i="32"/>
  <c r="F38" i="32" s="1"/>
  <c r="AO21" i="31"/>
  <c r="AP21" i="31"/>
  <c r="AQ21" i="31"/>
  <c r="AR21" i="31"/>
  <c r="AS21" i="31"/>
  <c r="AT21" i="31"/>
  <c r="AU21" i="31"/>
  <c r="AO22" i="31"/>
  <c r="AP22" i="31"/>
  <c r="AQ22" i="31"/>
  <c r="AR22" i="31"/>
  <c r="AS22" i="31"/>
  <c r="AT22" i="31"/>
  <c r="AU22" i="31"/>
  <c r="AO23" i="31"/>
  <c r="AP23" i="31"/>
  <c r="AQ23" i="31"/>
  <c r="AR23" i="31"/>
  <c r="AS23" i="31"/>
  <c r="AT23" i="31"/>
  <c r="AU23" i="31"/>
  <c r="G6" i="31"/>
  <c r="H6" i="31" s="1"/>
  <c r="E7" i="31"/>
  <c r="F7" i="31"/>
  <c r="F8" i="31" s="1"/>
  <c r="AP8" i="31"/>
  <c r="AQ8" i="31" s="1"/>
  <c r="AR8" i="31" s="1"/>
  <c r="AS8" i="31" s="1"/>
  <c r="AT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O10" i="31"/>
  <c r="AP10" i="31"/>
  <c r="AQ10" i="31"/>
  <c r="AR10" i="31"/>
  <c r="AS10" i="31"/>
  <c r="AT10" i="31"/>
  <c r="AU10" i="31"/>
  <c r="AO11" i="31"/>
  <c r="AP11" i="31"/>
  <c r="AQ11" i="31"/>
  <c r="AR11" i="31"/>
  <c r="AS11" i="31"/>
  <c r="AT11" i="31"/>
  <c r="AU11" i="31"/>
  <c r="AO12" i="31"/>
  <c r="AP12" i="31"/>
  <c r="AQ12" i="31"/>
  <c r="AR12" i="31"/>
  <c r="AS12" i="31"/>
  <c r="AT12" i="31"/>
  <c r="AU12" i="31"/>
  <c r="AO13" i="31"/>
  <c r="AP13" i="31"/>
  <c r="AQ13" i="31"/>
  <c r="AR13" i="31"/>
  <c r="AS13" i="31"/>
  <c r="AT13" i="31"/>
  <c r="AU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O15" i="31"/>
  <c r="AP15" i="31"/>
  <c r="AQ15" i="31"/>
  <c r="AR15" i="31"/>
  <c r="AS15" i="31"/>
  <c r="AT15" i="31"/>
  <c r="AU15" i="31"/>
  <c r="AO16" i="31"/>
  <c r="AP16" i="31"/>
  <c r="AQ16" i="31"/>
  <c r="AR16" i="31"/>
  <c r="AS16" i="31"/>
  <c r="AT16" i="31"/>
  <c r="AU16" i="31"/>
  <c r="AO17" i="31"/>
  <c r="AP17" i="31"/>
  <c r="AQ17" i="31"/>
  <c r="AR17" i="31"/>
  <c r="AS17" i="31"/>
  <c r="AT17" i="31"/>
  <c r="AU17" i="31"/>
  <c r="AO18" i="31"/>
  <c r="AP18" i="31"/>
  <c r="AQ18" i="31"/>
  <c r="AR18" i="31"/>
  <c r="AS18" i="31"/>
  <c r="AT18" i="31"/>
  <c r="AU18" i="31"/>
  <c r="AO19" i="31"/>
  <c r="AP19" i="31"/>
  <c r="AQ19" i="31"/>
  <c r="AR19" i="31"/>
  <c r="AS19" i="31"/>
  <c r="AT19" i="31"/>
  <c r="AU19" i="31"/>
  <c r="S25" i="32" l="1"/>
  <c r="AI25" i="32"/>
  <c r="E38" i="32"/>
  <c r="T25" i="32"/>
  <c r="T38" i="32" s="1"/>
  <c r="L25" i="31"/>
  <c r="T25" i="31"/>
  <c r="AT9" i="31"/>
  <c r="AU9" i="31"/>
  <c r="AD25" i="32"/>
  <c r="AD38" i="32" s="1"/>
  <c r="N25" i="32"/>
  <c r="N38" i="32" s="1"/>
  <c r="AR9" i="31"/>
  <c r="AQ9" i="31"/>
  <c r="AP9" i="31"/>
  <c r="AC25" i="32"/>
  <c r="AC38" i="32" s="1"/>
  <c r="M25" i="32"/>
  <c r="M38" i="32" s="1"/>
  <c r="X38" i="32"/>
  <c r="P38" i="32"/>
  <c r="H38" i="32"/>
  <c r="AT17" i="32"/>
  <c r="AT9" i="32"/>
  <c r="AS9" i="31"/>
  <c r="AD25" i="31"/>
  <c r="N25" i="31"/>
  <c r="U25" i="32"/>
  <c r="U38" i="32" s="1"/>
  <c r="AS14" i="31"/>
  <c r="AB25" i="31"/>
  <c r="AU14" i="31"/>
  <c r="AO9" i="31"/>
  <c r="V25" i="31"/>
  <c r="F25" i="31"/>
  <c r="V25" i="32"/>
  <c r="V38" i="32" s="1"/>
  <c r="AT14" i="31"/>
  <c r="AC25" i="31"/>
  <c r="U25" i="31"/>
  <c r="M25" i="31"/>
  <c r="E25" i="31"/>
  <c r="AR14" i="31"/>
  <c r="AI25" i="31"/>
  <c r="AA25" i="31"/>
  <c r="S25" i="31"/>
  <c r="K25" i="31"/>
  <c r="Z25" i="32"/>
  <c r="Z38" i="32" s="1"/>
  <c r="J25" i="32"/>
  <c r="J38" i="32" s="1"/>
  <c r="AS17" i="32"/>
  <c r="AS9" i="32"/>
  <c r="AR17" i="32"/>
  <c r="AE25" i="32"/>
  <c r="AE38" i="32" s="1"/>
  <c r="O25" i="32"/>
  <c r="O38" i="32" s="1"/>
  <c r="AH25" i="31"/>
  <c r="J25" i="31"/>
  <c r="AQ17" i="32"/>
  <c r="AU9" i="32"/>
  <c r="AP9" i="32"/>
  <c r="AR27" i="32"/>
  <c r="AO14" i="31"/>
  <c r="AF25" i="31"/>
  <c r="X25" i="31"/>
  <c r="P25" i="31"/>
  <c r="H25" i="31"/>
  <c r="AO17" i="32"/>
  <c r="AQ27" i="32"/>
  <c r="AH25" i="32"/>
  <c r="AH38" i="32" s="1"/>
  <c r="R25" i="32"/>
  <c r="R38" i="32" s="1"/>
  <c r="Y25" i="32"/>
  <c r="Y38" i="32" s="1"/>
  <c r="Q25" i="32"/>
  <c r="Q38" i="32" s="1"/>
  <c r="I25" i="32"/>
  <c r="I38" i="32" s="1"/>
  <c r="L38" i="32"/>
  <c r="AR9" i="32"/>
  <c r="W25" i="32"/>
  <c r="W38" i="32" s="1"/>
  <c r="G25" i="32"/>
  <c r="G38" i="32" s="1"/>
  <c r="AT27" i="32"/>
  <c r="AQ14" i="31"/>
  <c r="Z25" i="31"/>
  <c r="R25" i="31"/>
  <c r="AQ9" i="32"/>
  <c r="AS27" i="32"/>
  <c r="AP14" i="31"/>
  <c r="AG25" i="31"/>
  <c r="Y25" i="31"/>
  <c r="Q25" i="31"/>
  <c r="I25" i="31"/>
  <c r="AP17" i="32"/>
  <c r="AE25" i="31"/>
  <c r="W25" i="31"/>
  <c r="O25" i="31"/>
  <c r="G25" i="31"/>
  <c r="G7" i="31"/>
  <c r="G8" i="31" s="1"/>
  <c r="AI38" i="32"/>
  <c r="AA38" i="32"/>
  <c r="S38" i="32"/>
  <c r="K38" i="32"/>
  <c r="AO9" i="32"/>
  <c r="AP27" i="32"/>
  <c r="AG25" i="32"/>
  <c r="AG38" i="32" s="1"/>
  <c r="AU17" i="32"/>
  <c r="AO27" i="32"/>
  <c r="AB38" i="32"/>
  <c r="AR8" i="32"/>
  <c r="I6" i="31"/>
  <c r="H7" i="31"/>
  <c r="H8" i="31" s="1"/>
  <c r="E8" i="31"/>
  <c r="AU8" i="31"/>
  <c r="AV8" i="31" s="1"/>
  <c r="AW8" i="31" s="1"/>
  <c r="H6" i="32"/>
  <c r="E8" i="32"/>
  <c r="AU25" i="31" l="1"/>
  <c r="AT25" i="31"/>
  <c r="AQ25" i="31"/>
  <c r="AR25" i="31"/>
  <c r="AS25" i="31"/>
  <c r="AR25" i="32"/>
  <c r="AR38" i="32" s="1"/>
  <c r="AU25" i="32"/>
  <c r="AT25" i="32"/>
  <c r="AT38" i="32" s="1"/>
  <c r="AP25" i="31"/>
  <c r="AO25" i="32"/>
  <c r="AO25" i="31"/>
  <c r="AQ25" i="32"/>
  <c r="AQ38" i="32" s="1"/>
  <c r="AS25" i="32"/>
  <c r="AS38" i="32" s="1"/>
  <c r="AP25" i="32"/>
  <c r="AP38" i="32" s="1"/>
  <c r="I7" i="31"/>
  <c r="I8" i="31" s="1"/>
  <c r="J6" i="31"/>
  <c r="I6" i="32"/>
  <c r="H7" i="32"/>
  <c r="AS8" i="32"/>
  <c r="H8" i="32" l="1"/>
  <c r="J7" i="31"/>
  <c r="K6" i="31"/>
  <c r="AT8" i="32"/>
  <c r="J6" i="32"/>
  <c r="I7" i="32"/>
  <c r="I8" i="32" s="1"/>
  <c r="K7" i="31" l="1"/>
  <c r="K8" i="31" s="1"/>
  <c r="L6" i="31"/>
  <c r="AU8" i="32"/>
  <c r="AV8" i="32" s="1"/>
  <c r="AW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s="1"/>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L6" i="31" s="1"/>
  <c r="AL7" i="31" l="1"/>
  <c r="AL8" i="31" s="1"/>
  <c r="AM6" i="31"/>
  <c r="AK7" i="31"/>
  <c r="AK8" i="31" s="1"/>
  <c r="AJ7" i="31"/>
  <c r="AJ8" i="31" s="1"/>
  <c r="AI7" i="31"/>
  <c r="AI8" i="31" s="1"/>
  <c r="AH7" i="32"/>
  <c r="AH8" i="32" s="1"/>
  <c r="AI6" i="32"/>
  <c r="AJ6" i="32" s="1"/>
  <c r="AK6" i="32" s="1"/>
  <c r="AL6" i="32" s="1"/>
  <c r="AL7" i="32" l="1"/>
  <c r="AL8" i="32" s="1"/>
  <c r="AM6" i="32"/>
  <c r="AM7" i="31"/>
  <c r="AM8" i="31" s="1"/>
  <c r="AK7" i="32"/>
  <c r="AK8" i="32" s="1"/>
  <c r="AJ7" i="32"/>
  <c r="AJ8" i="32" s="1"/>
  <c r="AI7" i="32"/>
  <c r="AM7" i="32" l="1"/>
  <c r="AM8" i="32" s="1"/>
  <c r="AO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P8" i="30"/>
  <c r="AQ8" i="30" s="1"/>
  <c r="AR8" i="30" s="1"/>
  <c r="AS8" i="30" s="1"/>
  <c r="AT8" i="30" s="1"/>
  <c r="AU8" i="30" s="1"/>
  <c r="AV8" i="30" s="1"/>
  <c r="AW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E7" i="30" l="1"/>
  <c r="F6" i="30"/>
  <c r="E54" i="30" l="1"/>
  <c r="E9" i="30"/>
  <c r="F7" i="30"/>
  <c r="F54" i="30" s="1"/>
  <c r="E39" i="30"/>
  <c r="E28" i="30"/>
  <c r="E8" i="30"/>
  <c r="G6" i="30"/>
  <c r="F9" i="30" l="1"/>
  <c r="F39" i="30"/>
  <c r="F28" i="30"/>
  <c r="F8" i="30"/>
  <c r="G7" i="30"/>
  <c r="H6" i="30"/>
  <c r="G54" i="30" l="1"/>
  <c r="G28" i="30"/>
  <c r="G8" i="30"/>
  <c r="G39" i="30"/>
  <c r="G9" i="30"/>
  <c r="H7" i="30"/>
  <c r="H9" i="30" s="1"/>
  <c r="I6" i="30"/>
  <c r="H54" i="30" l="1"/>
  <c r="H8" i="30"/>
  <c r="H28" i="30"/>
  <c r="H39" i="30"/>
  <c r="I7" i="30"/>
  <c r="J6" i="30"/>
  <c r="I54" i="30" l="1"/>
  <c r="I39" i="30"/>
  <c r="I28" i="30"/>
  <c r="I8" i="30"/>
  <c r="I9" i="30"/>
  <c r="K6" i="30"/>
  <c r="J7" i="30"/>
  <c r="J54" i="30" l="1"/>
  <c r="J8" i="30"/>
  <c r="J28" i="30"/>
  <c r="J39" i="30"/>
  <c r="L6" i="30"/>
  <c r="K7" i="30"/>
  <c r="J9" i="30"/>
  <c r="K54" i="30" l="1"/>
  <c r="K8" i="30"/>
  <c r="K39" i="30"/>
  <c r="K28" i="30"/>
  <c r="M6" i="30"/>
  <c r="L7" i="30"/>
  <c r="L54" i="30" s="1"/>
  <c r="K9" i="30"/>
  <c r="L39" i="30" l="1"/>
  <c r="L8" i="30"/>
  <c r="L28" i="30"/>
  <c r="L9" i="30"/>
  <c r="M7" i="30"/>
  <c r="N6" i="30"/>
  <c r="M54" i="30" l="1"/>
  <c r="M28" i="30"/>
  <c r="M8" i="30"/>
  <c r="M9" i="30"/>
  <c r="M39" i="30"/>
  <c r="N7" i="30"/>
  <c r="O6" i="30"/>
  <c r="N54" i="30" l="1"/>
  <c r="N9" i="30"/>
  <c r="N28" i="30"/>
  <c r="N39" i="30"/>
  <c r="N8" i="30"/>
  <c r="O7" i="30"/>
  <c r="P6" i="30"/>
  <c r="O54" i="30" l="1"/>
  <c r="O39" i="30"/>
  <c r="O9" i="30"/>
  <c r="O28" i="30"/>
  <c r="O8" i="30"/>
  <c r="P7" i="30"/>
  <c r="P54" i="30" s="1"/>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l="1"/>
  <c r="Z54" i="30"/>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J7" i="30" s="1"/>
  <c r="AJ8" i="30" s="1"/>
  <c r="AH54" i="30"/>
  <c r="AH8" i="30"/>
  <c r="AH39" i="30"/>
  <c r="AH28" i="30"/>
  <c r="AI7" i="30"/>
  <c r="AI54" i="30" s="1"/>
  <c r="AK6" i="30" l="1"/>
  <c r="AJ54" i="30"/>
  <c r="AJ9" i="30"/>
  <c r="AJ28" i="30"/>
  <c r="AJ39" i="30"/>
  <c r="AI8" i="30"/>
  <c r="AI39" i="30"/>
  <c r="AI28" i="30"/>
  <c r="AI9" i="30"/>
  <c r="AL6" i="30" l="1"/>
  <c r="AK7" i="30"/>
  <c r="AK28" i="30" s="1"/>
  <c r="AM6" i="30" l="1"/>
  <c r="AL7" i="30"/>
  <c r="AL39" i="30" s="1"/>
  <c r="AK9" i="30"/>
  <c r="AK8" i="30"/>
  <c r="AK39" i="30"/>
  <c r="AK54" i="30"/>
  <c r="I18" i="25"/>
  <c r="F18" i="25"/>
  <c r="K54" i="25"/>
  <c r="I17" i="25" s="1"/>
  <c r="L54" i="25"/>
  <c r="H54" i="25"/>
  <c r="I54" i="25"/>
  <c r="J54" i="25"/>
  <c r="F17" i="25" s="1"/>
  <c r="AL8" i="30" l="1"/>
  <c r="AL28" i="30"/>
  <c r="AM7" i="30"/>
  <c r="AM28" i="30" s="1"/>
  <c r="AL9" i="30"/>
  <c r="AM54" i="30"/>
  <c r="AL54" i="30"/>
  <c r="L46" i="25"/>
  <c r="K46" i="25"/>
  <c r="J46" i="25"/>
  <c r="I46" i="25"/>
  <c r="H46" i="25"/>
  <c r="L51" i="25"/>
  <c r="K51" i="25"/>
  <c r="J51" i="25"/>
  <c r="I51" i="25"/>
  <c r="H51" i="25"/>
  <c r="AM9" i="30" l="1"/>
  <c r="AO58" i="30"/>
  <c r="AW16" i="30"/>
  <c r="AW56" i="30"/>
  <c r="AW12" i="30"/>
  <c r="AW42" i="30"/>
  <c r="AW18" i="30"/>
  <c r="AW24" i="30"/>
  <c r="AR48" i="30"/>
  <c r="AQ30" i="30"/>
  <c r="AS15" i="30"/>
  <c r="AT41" i="30"/>
  <c r="AV41" i="30"/>
  <c r="AP35" i="30"/>
  <c r="AU34" i="30"/>
  <c r="AO15" i="30"/>
  <c r="AP21" i="30"/>
  <c r="AP34" i="30"/>
  <c r="AQ41" i="30"/>
  <c r="AV25" i="30"/>
  <c r="AQ45" i="30"/>
  <c r="AU36" i="30"/>
  <c r="AV19" i="30"/>
  <c r="AU12" i="30"/>
  <c r="AO47" i="30"/>
  <c r="AV35" i="30"/>
  <c r="AU30" i="30"/>
  <c r="AT15" i="30"/>
  <c r="AU17" i="30"/>
  <c r="AP14" i="30"/>
  <c r="AS57" i="30"/>
  <c r="AW58" i="30"/>
  <c r="AW26" i="30"/>
  <c r="AW40" i="30"/>
  <c r="AW59" i="30"/>
  <c r="AW17" i="30"/>
  <c r="AW48" i="30"/>
  <c r="AS46" i="30"/>
  <c r="AO32" i="30"/>
  <c r="AV12" i="30"/>
  <c r="AV14" i="30"/>
  <c r="AR36" i="30"/>
  <c r="AP48" i="30"/>
  <c r="AQ35" i="30"/>
  <c r="AP12" i="30"/>
  <c r="AR47" i="30"/>
  <c r="AV17" i="30"/>
  <c r="AR43" i="30"/>
  <c r="AQ46" i="30"/>
  <c r="AQ15" i="30"/>
  <c r="AT47" i="30"/>
  <c r="AO30" i="30"/>
  <c r="AV21" i="30"/>
  <c r="AU42" i="30"/>
  <c r="AQ43" i="30"/>
  <c r="AO19" i="30"/>
  <c r="AT17" i="30"/>
  <c r="AT11" i="30"/>
  <c r="AV47" i="30"/>
  <c r="AR11" i="30"/>
  <c r="AU14" i="30"/>
  <c r="AP57" i="30"/>
  <c r="AR57" i="30"/>
  <c r="AV57" i="30"/>
  <c r="AW33" i="30"/>
  <c r="AW20" i="30"/>
  <c r="AW50" i="30"/>
  <c r="AW30" i="30"/>
  <c r="AP56" i="30"/>
  <c r="AU56" i="30"/>
  <c r="AU46" i="30"/>
  <c r="AR33" i="30"/>
  <c r="AS25" i="30"/>
  <c r="AP15" i="30"/>
  <c r="AQ33" i="30"/>
  <c r="AV49" i="30"/>
  <c r="AS36" i="30"/>
  <c r="AR21" i="30"/>
  <c r="AU21" i="30"/>
  <c r="AP46" i="30"/>
  <c r="AP16" i="30"/>
  <c r="AR41" i="30"/>
  <c r="AU35" i="30"/>
  <c r="AQ17" i="30"/>
  <c r="AU19" i="30"/>
  <c r="AU45" i="30"/>
  <c r="AS42" i="30"/>
  <c r="AO49" i="30"/>
  <c r="AP11" i="30"/>
  <c r="AS47" i="30"/>
  <c r="AO25" i="30"/>
  <c r="AV11" i="30"/>
  <c r="AQ32" i="30"/>
  <c r="AT36" i="30"/>
  <c r="AP17" i="30"/>
  <c r="AU25" i="30"/>
  <c r="AV48" i="30"/>
  <c r="AS49" i="30"/>
  <c r="AQ11" i="30"/>
  <c r="AQ58" i="30"/>
  <c r="AT58" i="30"/>
  <c r="AW29" i="30"/>
  <c r="AW34" i="30"/>
  <c r="AW41" i="30"/>
  <c r="AW49" i="30"/>
  <c r="AW37" i="30"/>
  <c r="AQ56" i="30"/>
  <c r="AR56" i="30"/>
  <c r="AV43" i="30"/>
  <c r="AS33" i="30"/>
  <c r="AR18" i="30"/>
  <c r="AO12" i="30"/>
  <c r="AS41" i="30"/>
  <c r="AU47" i="30"/>
  <c r="AS14" i="30"/>
  <c r="AT18" i="30"/>
  <c r="AT49" i="30"/>
  <c r="AP32" i="30"/>
  <c r="AP25" i="30"/>
  <c r="AS35" i="30"/>
  <c r="AP36" i="30"/>
  <c r="AQ47" i="30"/>
  <c r="AU41" i="30"/>
  <c r="AS32" i="30"/>
  <c r="AT16" i="30"/>
  <c r="AO34" i="30"/>
  <c r="AS43" i="30"/>
  <c r="AR19" i="30"/>
  <c r="AR42" i="30"/>
  <c r="AO36" i="30"/>
  <c r="AR45" i="30"/>
  <c r="AR58" i="30"/>
  <c r="AV58" i="30"/>
  <c r="AW19" i="30"/>
  <c r="AW36" i="30"/>
  <c r="AW13" i="30"/>
  <c r="AW57" i="30"/>
  <c r="AW45" i="30"/>
  <c r="AP43" i="30"/>
  <c r="AV36" i="30"/>
  <c r="AU32" i="30"/>
  <c r="AT19" i="30"/>
  <c r="AQ42" i="30"/>
  <c r="AP33" i="30"/>
  <c r="AV18" i="30"/>
  <c r="AO43" i="30"/>
  <c r="AO11" i="30"/>
  <c r="AT42" i="30"/>
  <c r="AR15" i="30"/>
  <c r="AT33" i="30"/>
  <c r="AV30" i="30"/>
  <c r="AS48" i="30"/>
  <c r="AO48" i="30"/>
  <c r="AU48" i="30"/>
  <c r="AS11" i="30"/>
  <c r="AO18" i="30"/>
  <c r="AQ12" i="30"/>
  <c r="AS45" i="30"/>
  <c r="AV33" i="30"/>
  <c r="AP58" i="30"/>
  <c r="AU57" i="30"/>
  <c r="AW25" i="30"/>
  <c r="AW23" i="30"/>
  <c r="AW11" i="30"/>
  <c r="AW15" i="30"/>
  <c r="AW55" i="30"/>
  <c r="AO56" i="30"/>
  <c r="AQ48" i="30"/>
  <c r="AQ25" i="30"/>
  <c r="AS17" i="30"/>
  <c r="AR46" i="30"/>
  <c r="AR30" i="30"/>
  <c r="AR14" i="30"/>
  <c r="AV34" i="30"/>
  <c r="AP47" i="30"/>
  <c r="AT46" i="30"/>
  <c r="AR34" i="30"/>
  <c r="AS19" i="30"/>
  <c r="AS16" i="30"/>
  <c r="AT34" i="30"/>
  <c r="AO45" i="30"/>
  <c r="AO35" i="30"/>
  <c r="AS18" i="30"/>
  <c r="AT12" i="30"/>
  <c r="AP19" i="30"/>
  <c r="AR49" i="30"/>
  <c r="AO33" i="30"/>
  <c r="AP18" i="30"/>
  <c r="AO16" i="30"/>
  <c r="AQ19" i="30"/>
  <c r="AV32" i="30"/>
  <c r="AO57" i="30"/>
  <c r="AS58" i="30"/>
  <c r="AW22" i="30"/>
  <c r="AW21" i="30"/>
  <c r="AU58" i="30"/>
  <c r="AW10" i="30"/>
  <c r="AW47" i="30"/>
  <c r="AV56" i="30"/>
  <c r="AV46" i="30"/>
  <c r="AR35" i="30"/>
  <c r="AT25" i="30"/>
  <c r="AU11" i="30"/>
  <c r="AR16" i="30"/>
  <c r="AT43" i="30"/>
  <c r="AP30" i="30"/>
  <c r="AQ21" i="30"/>
  <c r="AV16" i="30"/>
  <c r="AQ49" i="30"/>
  <c r="AU49" i="30"/>
  <c r="AU33" i="30"/>
  <c r="AS12" i="30"/>
  <c r="AO14" i="30"/>
  <c r="AO17" i="30"/>
  <c r="AT30" i="30"/>
  <c r="AP42" i="30"/>
  <c r="AQ36" i="30"/>
  <c r="AU16" i="30"/>
  <c r="AT14" i="30"/>
  <c r="AU15" i="30"/>
  <c r="AT48" i="30"/>
  <c r="AR32" i="30"/>
  <c r="AR17" i="30"/>
  <c r="AS34" i="30"/>
  <c r="AM8" i="30"/>
  <c r="AQ57" i="30"/>
  <c r="AT57" i="30"/>
  <c r="AW35" i="30"/>
  <c r="AW14" i="30"/>
  <c r="AW32" i="30"/>
  <c r="AW43" i="30"/>
  <c r="AW46" i="30"/>
  <c r="AS56" i="30"/>
  <c r="AT56" i="30"/>
  <c r="AP45" i="30"/>
  <c r="AT35" i="30"/>
  <c r="AQ18" i="30"/>
  <c r="AU18" i="30"/>
  <c r="AV42" i="30"/>
  <c r="AP49" i="30"/>
  <c r="AT45" i="30"/>
  <c r="AR12" i="30"/>
  <c r="AQ14" i="30"/>
  <c r="AQ34" i="30"/>
  <c r="AO46" i="30"/>
  <c r="AT32" i="30"/>
  <c r="AS21" i="30"/>
  <c r="AP41" i="30"/>
  <c r="AO42" i="30"/>
  <c r="AQ16" i="30"/>
  <c r="AO41" i="30"/>
  <c r="AU43" i="30"/>
  <c r="AS30" i="30"/>
  <c r="AV15" i="30"/>
  <c r="AO21" i="30"/>
  <c r="AT21" i="30"/>
  <c r="AR25" i="30"/>
  <c r="AM39" i="30"/>
  <c r="K45" i="25"/>
  <c r="I16" i="25" s="1"/>
  <c r="L45" i="25"/>
  <c r="J45" i="25"/>
  <c r="F16" i="25" s="1"/>
  <c r="H45" i="25"/>
  <c r="I45" i="25"/>
  <c r="K41" i="25"/>
  <c r="K38" i="25"/>
  <c r="L41" i="25"/>
  <c r="J41" i="25"/>
  <c r="I41" i="25"/>
  <c r="H41" i="25"/>
  <c r="H38" i="25"/>
  <c r="I38" i="25"/>
  <c r="L38" i="25"/>
  <c r="AW52" i="30" l="1"/>
  <c r="L37" i="25"/>
  <c r="L36" i="25" s="1"/>
  <c r="K37" i="25"/>
  <c r="K36" i="25" s="1"/>
  <c r="I37" i="25"/>
  <c r="I36" i="25" s="1"/>
  <c r="H37" i="25"/>
  <c r="H36" i="25" s="1"/>
  <c r="J38" i="25"/>
  <c r="J37" i="25" s="1"/>
  <c r="J36" i="25" l="1"/>
  <c r="F15" i="25"/>
  <c r="F22" i="25" s="1"/>
  <c r="I15" i="25"/>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21" i="14" l="1"/>
  <c r="AH21" i="14" l="1"/>
  <c r="AG21" i="14" l="1"/>
  <c r="AE21" i="14" l="1"/>
  <c r="AF21" i="14"/>
  <c r="AC21" i="14"/>
  <c r="AD21" i="14" l="1"/>
  <c r="O9" i="14" l="1"/>
  <c r="E9" i="14" l="1"/>
  <c r="F9" i="14"/>
  <c r="E9" i="17" l="1"/>
  <c r="E18" i="13" s="1"/>
  <c r="F9" i="17"/>
  <c r="F18" i="13" s="1"/>
  <c r="G9" i="17"/>
  <c r="G18" i="13" s="1"/>
  <c r="H9" i="17"/>
  <c r="H18" i="13" s="1"/>
  <c r="E13" i="17"/>
  <c r="E19" i="13" s="1"/>
  <c r="F13" i="17"/>
  <c r="G13" i="17"/>
  <c r="H13" i="17"/>
  <c r="H19" i="13" s="1"/>
  <c r="E14" i="16"/>
  <c r="F14" i="16"/>
  <c r="G14" i="16"/>
  <c r="G13" i="13" s="1"/>
  <c r="H14" i="16"/>
  <c r="H13" i="13" s="1"/>
  <c r="E17" i="15"/>
  <c r="E10" i="13" s="1"/>
  <c r="F17" i="15"/>
  <c r="F10" i="13" s="1"/>
  <c r="G17" i="15"/>
  <c r="G10" i="13" s="1"/>
  <c r="H17" i="15"/>
  <c r="H10" i="13" s="1"/>
  <c r="G20" i="17" l="1"/>
  <c r="G19" i="13"/>
  <c r="F20" i="17"/>
  <c r="F19" i="13"/>
  <c r="F17" i="13" s="1"/>
  <c r="E13" i="13"/>
  <c r="E12" i="13" s="1"/>
  <c r="F13" i="13"/>
  <c r="F12" i="13" s="1"/>
  <c r="E17" i="13"/>
  <c r="H20" i="17"/>
  <c r="E20" i="17"/>
  <c r="E23" i="30" l="1"/>
  <c r="F23" i="30"/>
  <c r="AI37" i="18"/>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R36"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P8" i="18"/>
  <c r="E7" i="18"/>
  <c r="F6" i="18"/>
  <c r="G6" i="18" s="1"/>
  <c r="E8" i="18" l="1"/>
  <c r="AC10" i="18"/>
  <c r="V10" i="18"/>
  <c r="G10" i="18"/>
  <c r="O10" i="18"/>
  <c r="W10" i="18"/>
  <c r="AE10" i="18"/>
  <c r="F10" i="18"/>
  <c r="F9" i="18" s="1"/>
  <c r="F44" i="18" s="1"/>
  <c r="P10" i="18"/>
  <c r="X10" i="18"/>
  <c r="H10" i="18"/>
  <c r="E10" i="18"/>
  <c r="M10" i="18"/>
  <c r="U10" i="18"/>
  <c r="AF10" i="18"/>
  <c r="AF18" i="18"/>
  <c r="Y18" i="18"/>
  <c r="L10" i="18"/>
  <c r="T10" i="18"/>
  <c r="AB10" i="18"/>
  <c r="N10" i="18"/>
  <c r="N9" i="18" s="1"/>
  <c r="N44" i="18" s="1"/>
  <c r="AD10" i="18"/>
  <c r="AD9" i="18" s="1"/>
  <c r="AD44" i="18" s="1"/>
  <c r="Z18" i="18"/>
  <c r="AH18" i="18"/>
  <c r="AB18" i="18"/>
  <c r="G18" i="18"/>
  <c r="O18" i="18"/>
  <c r="W18" i="18"/>
  <c r="AE18" i="18"/>
  <c r="Y10" i="18"/>
  <c r="K18" i="18"/>
  <c r="S18" i="18"/>
  <c r="AA18" i="18"/>
  <c r="AI18" i="18"/>
  <c r="L18" i="18"/>
  <c r="T18" i="18"/>
  <c r="I10" i="18"/>
  <c r="I9" i="18" s="1"/>
  <c r="I44" i="18" s="1"/>
  <c r="Q10" i="18"/>
  <c r="Q9" i="18" s="1"/>
  <c r="Q44" i="18" s="1"/>
  <c r="AG10" i="18"/>
  <c r="AG9" i="18" s="1"/>
  <c r="AG44" i="18" s="1"/>
  <c r="J10" i="18"/>
  <c r="J9" i="18" s="1"/>
  <c r="J44" i="18" s="1"/>
  <c r="R10" i="18"/>
  <c r="R9" i="18" s="1"/>
  <c r="R44" i="18" s="1"/>
  <c r="Z10" i="18"/>
  <c r="AH10" i="18"/>
  <c r="AI10" i="18"/>
  <c r="P18" i="18"/>
  <c r="M18" i="18"/>
  <c r="U18" i="18"/>
  <c r="AC18" i="18"/>
  <c r="AC9" i="18" s="1"/>
  <c r="AC44" i="18" s="1"/>
  <c r="V9" i="18"/>
  <c r="V44" i="18" s="1"/>
  <c r="H18" i="18"/>
  <c r="X18" i="18"/>
  <c r="K10" i="18"/>
  <c r="S10" i="18"/>
  <c r="AA10" i="18"/>
  <c r="AQ8" i="18"/>
  <c r="H6" i="18"/>
  <c r="G7" i="18"/>
  <c r="G8" i="18" s="1"/>
  <c r="E18" i="18"/>
  <c r="F7" i="18"/>
  <c r="I9" i="14"/>
  <c r="G9" i="18" l="1"/>
  <c r="G44" i="18" s="1"/>
  <c r="H9" i="18"/>
  <c r="H44" i="18" s="1"/>
  <c r="P9" i="18"/>
  <c r="P44" i="18" s="1"/>
  <c r="X9" i="18"/>
  <c r="X44" i="18" s="1"/>
  <c r="AE9" i="18"/>
  <c r="AE44" i="18" s="1"/>
  <c r="W9" i="18"/>
  <c r="W44" i="18" s="1"/>
  <c r="L9" i="18"/>
  <c r="L44" i="18" s="1"/>
  <c r="O9" i="18"/>
  <c r="O44" i="18" s="1"/>
  <c r="Z9" i="18"/>
  <c r="Z44" i="18" s="1"/>
  <c r="AF9" i="18"/>
  <c r="AF44" i="18" s="1"/>
  <c r="T9" i="18"/>
  <c r="T44" i="18" s="1"/>
  <c r="S9" i="18"/>
  <c r="S44" i="18" s="1"/>
  <c r="K9" i="18"/>
  <c r="K44" i="18" s="1"/>
  <c r="U9" i="18"/>
  <c r="U44" i="18" s="1"/>
  <c r="M9" i="18"/>
  <c r="M44" i="18" s="1"/>
  <c r="AB9" i="18"/>
  <c r="AB44" i="18" s="1"/>
  <c r="Y9" i="18"/>
  <c r="Y44" i="18" s="1"/>
  <c r="AA9" i="18"/>
  <c r="AA44" i="18" s="1"/>
  <c r="AH9" i="18"/>
  <c r="AH44" i="18" s="1"/>
  <c r="AI9" i="18"/>
  <c r="AI44" i="18" s="1"/>
  <c r="I6" i="18"/>
  <c r="H7" i="18"/>
  <c r="F8" i="18"/>
  <c r="AR8" i="18"/>
  <c r="E9" i="18"/>
  <c r="E44" i="18" s="1"/>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P8" i="17"/>
  <c r="E7" i="17"/>
  <c r="F6" i="17"/>
  <c r="AI14" i="16"/>
  <c r="AI13" i="13" s="1"/>
  <c r="AH14" i="16"/>
  <c r="AG14" i="16"/>
  <c r="AF14" i="16"/>
  <c r="AE14" i="16"/>
  <c r="AD14" i="16"/>
  <c r="AC14" i="16"/>
  <c r="AB14" i="16"/>
  <c r="AA14" i="16"/>
  <c r="Z14" i="16"/>
  <c r="Y14" i="16"/>
  <c r="X14" i="16"/>
  <c r="X13" i="13" s="1"/>
  <c r="W14" i="16"/>
  <c r="W13" i="13" s="1"/>
  <c r="V14" i="16"/>
  <c r="U14" i="16"/>
  <c r="T14" i="16"/>
  <c r="S14" i="16"/>
  <c r="R14" i="16"/>
  <c r="Q14" i="16"/>
  <c r="P14" i="16"/>
  <c r="P13" i="13" s="1"/>
  <c r="P12" i="13" s="1"/>
  <c r="O14" i="16"/>
  <c r="O13" i="13" s="1"/>
  <c r="O12" i="13" s="1"/>
  <c r="N14" i="16"/>
  <c r="N13" i="13" s="1"/>
  <c r="N12" i="13" s="1"/>
  <c r="M14" i="16"/>
  <c r="L14" i="16"/>
  <c r="L13" i="13" s="1"/>
  <c r="K14" i="16"/>
  <c r="K13" i="13" s="1"/>
  <c r="J14" i="16"/>
  <c r="I14" i="16"/>
  <c r="AP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P8" i="15"/>
  <c r="E7" i="15"/>
  <c r="F6" i="15"/>
  <c r="G6" i="15" s="1"/>
  <c r="AI9" i="14"/>
  <c r="AI26" i="14" s="1"/>
  <c r="AI9" i="13" s="1"/>
  <c r="AH9" i="14"/>
  <c r="AH26" i="14" s="1"/>
  <c r="AH9" i="13" s="1"/>
  <c r="AG9" i="14"/>
  <c r="AG26" i="14" s="1"/>
  <c r="AF9" i="14"/>
  <c r="AF26" i="14" s="1"/>
  <c r="AE9" i="14"/>
  <c r="AD9" i="14"/>
  <c r="AD26" i="14" s="1"/>
  <c r="AC9" i="14"/>
  <c r="AC26" i="14" s="1"/>
  <c r="AB9" i="14"/>
  <c r="AB26" i="14" s="1"/>
  <c r="AA9" i="14"/>
  <c r="AA26" i="14" s="1"/>
  <c r="Z9" i="14"/>
  <c r="Z26" i="14" s="1"/>
  <c r="Z9" i="13" s="1"/>
  <c r="Y9" i="14"/>
  <c r="Y26" i="14" s="1"/>
  <c r="X9" i="14"/>
  <c r="X26" i="14" s="1"/>
  <c r="X9" i="13" s="1"/>
  <c r="W9" i="14"/>
  <c r="W26" i="14" s="1"/>
  <c r="W9" i="13" s="1"/>
  <c r="V9" i="14"/>
  <c r="V26" i="14" s="1"/>
  <c r="V9" i="13" s="1"/>
  <c r="U9" i="14"/>
  <c r="U26" i="14" s="1"/>
  <c r="T9" i="14"/>
  <c r="T26" i="14" s="1"/>
  <c r="T9" i="13" s="1"/>
  <c r="S9" i="14"/>
  <c r="S26" i="14" s="1"/>
  <c r="S9" i="13" s="1"/>
  <c r="R9" i="14"/>
  <c r="R26" i="14" s="1"/>
  <c r="R9" i="13" s="1"/>
  <c r="Q9" i="14"/>
  <c r="Q26" i="14" s="1"/>
  <c r="P9" i="14"/>
  <c r="P26" i="14" s="1"/>
  <c r="P9" i="13" s="1"/>
  <c r="O26" i="14"/>
  <c r="N9" i="14"/>
  <c r="N26" i="14" s="1"/>
  <c r="N9" i="13" s="1"/>
  <c r="M9" i="14"/>
  <c r="M26" i="14" s="1"/>
  <c r="L9" i="14"/>
  <c r="L26" i="14" s="1"/>
  <c r="L9" i="13" s="1"/>
  <c r="K9" i="14"/>
  <c r="K26" i="14" s="1"/>
  <c r="K9" i="13" s="1"/>
  <c r="J9" i="14"/>
  <c r="J26" i="14" s="1"/>
  <c r="J9" i="13" s="1"/>
  <c r="H9" i="14"/>
  <c r="H26" i="14" s="1"/>
  <c r="G9" i="14"/>
  <c r="G26" i="14" s="1"/>
  <c r="I26" i="14"/>
  <c r="AP8" i="14"/>
  <c r="E7" i="14"/>
  <c r="F6" i="14"/>
  <c r="G6" i="14" s="1"/>
  <c r="Z10" i="30" l="1"/>
  <c r="Z13" i="30" s="1"/>
  <c r="K10" i="30"/>
  <c r="K13" i="30" s="1"/>
  <c r="S10" i="30"/>
  <c r="S13" i="30" s="1"/>
  <c r="AI10" i="30"/>
  <c r="AI13" i="30" s="1"/>
  <c r="R10" i="30"/>
  <c r="R13" i="30" s="1"/>
  <c r="J10" i="30"/>
  <c r="J13" i="30" s="1"/>
  <c r="P10" i="30"/>
  <c r="P13" i="30" s="1"/>
  <c r="L10" i="30"/>
  <c r="L13" i="30" s="1"/>
  <c r="N10" i="30"/>
  <c r="N13" i="30" s="1"/>
  <c r="V10" i="30"/>
  <c r="V13" i="30" s="1"/>
  <c r="X10" i="30"/>
  <c r="X13" i="30" s="1"/>
  <c r="AH10" i="30"/>
  <c r="AH13" i="30" s="1"/>
  <c r="T10" i="30"/>
  <c r="T13" i="30" s="1"/>
  <c r="W10" i="30"/>
  <c r="W13" i="30" s="1"/>
  <c r="F7" i="17"/>
  <c r="F8" i="17" s="1"/>
  <c r="AI10" i="13"/>
  <c r="AI11" i="13" s="1"/>
  <c r="AH10" i="13"/>
  <c r="AH11" i="13" s="1"/>
  <c r="AG9" i="13"/>
  <c r="AG10" i="13"/>
  <c r="AF9" i="13"/>
  <c r="AE10" i="13"/>
  <c r="AD9" i="13"/>
  <c r="AC10" i="13"/>
  <c r="AA10" i="13"/>
  <c r="Z10" i="13"/>
  <c r="Z11" i="13" s="1"/>
  <c r="Y9" i="13"/>
  <c r="Y10" i="13"/>
  <c r="AG13" i="13"/>
  <c r="AG12" i="13" s="1"/>
  <c r="Z13" i="13"/>
  <c r="Z12" i="13" s="1"/>
  <c r="AI12" i="13"/>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W12" i="13"/>
  <c r="U13" i="13"/>
  <c r="U12" i="13" s="1"/>
  <c r="U9" i="13"/>
  <c r="Q10" i="13"/>
  <c r="Q13" i="13"/>
  <c r="Q12" i="13" s="1"/>
  <c r="S13" i="13"/>
  <c r="S12" i="13" s="1"/>
  <c r="R13" i="13"/>
  <c r="R12" i="13" s="1"/>
  <c r="T13" i="13"/>
  <c r="T12" i="13" s="1"/>
  <c r="T19" i="13"/>
  <c r="T18" i="13"/>
  <c r="Q17" i="13"/>
  <c r="T10" i="13"/>
  <c r="T11" i="13" s="1"/>
  <c r="Q9" i="13"/>
  <c r="Y17" i="13"/>
  <c r="S17" i="13"/>
  <c r="R17" i="13"/>
  <c r="R11" i="13"/>
  <c r="X17" i="13"/>
  <c r="AF17" i="13"/>
  <c r="AG17" i="13"/>
  <c r="W11" i="13"/>
  <c r="X11" i="13"/>
  <c r="S11" i="13"/>
  <c r="P17" i="13"/>
  <c r="P11" i="13"/>
  <c r="P16" i="13" s="1"/>
  <c r="O17" i="13"/>
  <c r="M9" i="13"/>
  <c r="O9" i="13"/>
  <c r="N17" i="13"/>
  <c r="N10" i="13"/>
  <c r="N11" i="13" s="1"/>
  <c r="N16" i="13" s="1"/>
  <c r="M13" i="13"/>
  <c r="M10" i="13"/>
  <c r="I13" i="13"/>
  <c r="I12" i="13" s="1"/>
  <c r="J13" i="13"/>
  <c r="J12" i="13" s="1"/>
  <c r="I10" i="13"/>
  <c r="K11" i="13"/>
  <c r="J11" i="13"/>
  <c r="F26" i="14"/>
  <c r="F9" i="13" s="1"/>
  <c r="G12" i="13"/>
  <c r="E8" i="16"/>
  <c r="H8" i="18"/>
  <c r="AS8" i="18"/>
  <c r="I7" i="18"/>
  <c r="J6" i="18"/>
  <c r="L12" i="13"/>
  <c r="E8" i="17"/>
  <c r="AQ8" i="17"/>
  <c r="AQ8" i="16"/>
  <c r="E8" i="15"/>
  <c r="AQ8" i="15"/>
  <c r="AQ8" i="14"/>
  <c r="E8" i="14"/>
  <c r="I17" i="13"/>
  <c r="L11" i="13"/>
  <c r="K17" i="13"/>
  <c r="Q20" i="17"/>
  <c r="R20" i="17"/>
  <c r="Z20" i="17"/>
  <c r="AH20" i="17"/>
  <c r="AI20" i="17"/>
  <c r="Y20" i="17"/>
  <c r="AG20" i="17"/>
  <c r="L17" i="13"/>
  <c r="J20" i="17"/>
  <c r="J17" i="13"/>
  <c r="I9" i="13"/>
  <c r="K20" i="17"/>
  <c r="I20" i="17"/>
  <c r="P20" i="17"/>
  <c r="X20" i="17"/>
  <c r="AF20" i="17"/>
  <c r="O20" i="17"/>
  <c r="W20" i="17"/>
  <c r="AE20" i="17"/>
  <c r="M20" i="17"/>
  <c r="U20" i="17"/>
  <c r="AC20" i="17"/>
  <c r="L20" i="17"/>
  <c r="T20" i="17"/>
  <c r="AB20" i="17"/>
  <c r="S20" i="17"/>
  <c r="AA20" i="17"/>
  <c r="E26" i="14"/>
  <c r="N20" i="17"/>
  <c r="V20" i="17"/>
  <c r="AD20" i="17"/>
  <c r="G6" i="17"/>
  <c r="G7" i="16"/>
  <c r="G8" i="16" s="1"/>
  <c r="H6" i="16"/>
  <c r="F7" i="16"/>
  <c r="F8" i="16" s="1"/>
  <c r="F7" i="15"/>
  <c r="F8" i="15" s="1"/>
  <c r="G7" i="15"/>
  <c r="G8" i="15" s="1"/>
  <c r="H6" i="15"/>
  <c r="G7" i="14"/>
  <c r="G8" i="14" s="1"/>
  <c r="H6" i="14"/>
  <c r="F7" i="14"/>
  <c r="F8" i="14" s="1"/>
  <c r="P23" i="30" l="1"/>
  <c r="O23" i="30"/>
  <c r="X23" i="30"/>
  <c r="AC23" i="30"/>
  <c r="Y10" i="30"/>
  <c r="AG10" i="30"/>
  <c r="AH29" i="30"/>
  <c r="AH37" i="30" s="1"/>
  <c r="AH20" i="30"/>
  <c r="L20" i="30"/>
  <c r="L29" i="30"/>
  <c r="L37" i="30" s="1"/>
  <c r="AI20" i="30"/>
  <c r="AI29" i="30"/>
  <c r="AI37" i="30" s="1"/>
  <c r="R23" i="30"/>
  <c r="AB23" i="30"/>
  <c r="I10" i="30"/>
  <c r="J23" i="30"/>
  <c r="AA10" i="30"/>
  <c r="AA13" i="30" s="1"/>
  <c r="Z23" i="30"/>
  <c r="U23" i="30"/>
  <c r="AC10" i="30"/>
  <c r="AA23" i="30"/>
  <c r="S20" i="30"/>
  <c r="S29" i="30"/>
  <c r="S37" i="30" s="1"/>
  <c r="V23" i="30"/>
  <c r="AH23" i="30"/>
  <c r="AD10" i="30"/>
  <c r="AD13" i="30" s="1"/>
  <c r="W20" i="30"/>
  <c r="W29" i="30"/>
  <c r="W37" i="30" s="1"/>
  <c r="V29" i="30"/>
  <c r="V37" i="30" s="1"/>
  <c r="V20" i="30"/>
  <c r="J29" i="30"/>
  <c r="J37" i="30" s="1"/>
  <c r="J20" i="30"/>
  <c r="K29" i="30"/>
  <c r="K37" i="30" s="1"/>
  <c r="K20" i="30"/>
  <c r="AB10" i="30"/>
  <c r="AB13" i="30" s="1"/>
  <c r="N23" i="30"/>
  <c r="Q10" i="30"/>
  <c r="W23" i="30"/>
  <c r="AI23" i="30"/>
  <c r="P29" i="30"/>
  <c r="P37" i="30" s="1"/>
  <c r="P20" i="30"/>
  <c r="K23" i="30"/>
  <c r="O11" i="13"/>
  <c r="O16" i="13" s="1"/>
  <c r="O20" i="13" s="1"/>
  <c r="O22" i="13" s="1"/>
  <c r="O10" i="30"/>
  <c r="O13" i="30" s="1"/>
  <c r="AG23" i="30"/>
  <c r="AD23" i="30"/>
  <c r="AF11" i="13"/>
  <c r="AF16" i="13" s="1"/>
  <c r="AF20" i="13" s="1"/>
  <c r="AF22" i="13" s="1"/>
  <c r="AF10" i="30"/>
  <c r="AF13" i="30" s="1"/>
  <c r="T29" i="30"/>
  <c r="T37" i="30" s="1"/>
  <c r="T20" i="30"/>
  <c r="N20" i="30"/>
  <c r="N29" i="30"/>
  <c r="N37" i="30" s="1"/>
  <c r="R29" i="30"/>
  <c r="R37" i="30" s="1"/>
  <c r="R20" i="30"/>
  <c r="Z20" i="30"/>
  <c r="Z29" i="30"/>
  <c r="Z37" i="30" s="1"/>
  <c r="X29" i="30"/>
  <c r="X37" i="30" s="1"/>
  <c r="X20" i="30"/>
  <c r="L23" i="30"/>
  <c r="S23" i="30"/>
  <c r="F11" i="13"/>
  <c r="F16" i="13" s="1"/>
  <c r="F20" i="13" s="1"/>
  <c r="F22" i="13" s="1"/>
  <c r="F10" i="30"/>
  <c r="F13" i="30" s="1"/>
  <c r="Y23" i="30"/>
  <c r="I23" i="30"/>
  <c r="M10" i="30"/>
  <c r="AF23" i="30"/>
  <c r="Q23" i="30"/>
  <c r="U10" i="30"/>
  <c r="AE23" i="30"/>
  <c r="I8" i="18"/>
  <c r="G7" i="17"/>
  <c r="AG11" i="13"/>
  <c r="AG16" i="13" s="1"/>
  <c r="AG20" i="13" s="1"/>
  <c r="AC11" i="13"/>
  <c r="AC16" i="13" s="1"/>
  <c r="AC20" i="13" s="1"/>
  <c r="Y11" i="13"/>
  <c r="Y16" i="13" s="1"/>
  <c r="Y20" i="13" s="1"/>
  <c r="AA11" i="13"/>
  <c r="AA16" i="13" s="1"/>
  <c r="AA20" i="13" s="1"/>
  <c r="AA22" i="13" s="1"/>
  <c r="Q11" i="13"/>
  <c r="Q16" i="13" s="1"/>
  <c r="Q20" i="13" s="1"/>
  <c r="Z16" i="13"/>
  <c r="Z20" i="13" s="1"/>
  <c r="Z22" i="13" s="1"/>
  <c r="M11" i="13"/>
  <c r="AH16" i="13"/>
  <c r="AH20" i="13" s="1"/>
  <c r="AH22"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P20" i="13"/>
  <c r="P22" i="13" s="1"/>
  <c r="N20" i="13"/>
  <c r="N22" i="13" s="1"/>
  <c r="E9" i="13"/>
  <c r="H12" i="13"/>
  <c r="G9" i="13"/>
  <c r="K12" i="13"/>
  <c r="K16" i="13" s="1"/>
  <c r="K20" i="13" s="1"/>
  <c r="K22" i="13" s="1"/>
  <c r="L16" i="13"/>
  <c r="L20" i="13" s="1"/>
  <c r="L22" i="13" s="1"/>
  <c r="M12" i="13"/>
  <c r="AR8" i="15"/>
  <c r="M17" i="13"/>
  <c r="J16" i="13"/>
  <c r="J20" i="13" s="1"/>
  <c r="J22" i="13" s="1"/>
  <c r="J7" i="18"/>
  <c r="K6" i="18"/>
  <c r="AT8" i="18"/>
  <c r="AR8" i="17"/>
  <c r="AR8" i="16"/>
  <c r="AR8" i="14"/>
  <c r="H9" i="13"/>
  <c r="I11" i="13"/>
  <c r="H17" i="13"/>
  <c r="G17" i="13"/>
  <c r="G8" i="17"/>
  <c r="H6" i="17"/>
  <c r="H7" i="16"/>
  <c r="I6" i="16"/>
  <c r="H7" i="15"/>
  <c r="I6" i="15"/>
  <c r="I6" i="14"/>
  <c r="H7" i="14"/>
  <c r="AS23" i="30" l="1"/>
  <c r="E11" i="13"/>
  <c r="E16" i="13" s="1"/>
  <c r="E20" i="13" s="1"/>
  <c r="E22" i="13" s="1"/>
  <c r="E10" i="30"/>
  <c r="T23" i="30"/>
  <c r="AF29" i="30"/>
  <c r="AF37" i="30" s="1"/>
  <c r="AF20" i="30"/>
  <c r="K40" i="30"/>
  <c r="K50" i="30" s="1"/>
  <c r="K52" i="30" s="1"/>
  <c r="K22" i="30"/>
  <c r="K24" i="30" s="1"/>
  <c r="K26" i="30" s="1"/>
  <c r="K55" i="30" s="1"/>
  <c r="K59" i="30" s="1"/>
  <c r="AD20" i="30"/>
  <c r="AD29" i="30"/>
  <c r="AD37" i="30" s="1"/>
  <c r="AC13" i="30"/>
  <c r="I13" i="30"/>
  <c r="AP10" i="30"/>
  <c r="AU23" i="30"/>
  <c r="M13" i="30"/>
  <c r="AQ10" i="30"/>
  <c r="Z40" i="30"/>
  <c r="Z50" i="30" s="1"/>
  <c r="Z52" i="30" s="1"/>
  <c r="Z22" i="30"/>
  <c r="Z24" i="30" s="1"/>
  <c r="Z26" i="30" s="1"/>
  <c r="Z55" i="30" s="1"/>
  <c r="Z59" i="30" s="1"/>
  <c r="L40" i="30"/>
  <c r="L50" i="30" s="1"/>
  <c r="L52" i="30" s="1"/>
  <c r="L22" i="30"/>
  <c r="L24" i="30" s="1"/>
  <c r="L26" i="30" s="1"/>
  <c r="L55" i="30" s="1"/>
  <c r="L59" i="30" s="1"/>
  <c r="U13" i="30"/>
  <c r="AS10" i="30"/>
  <c r="AP23" i="30"/>
  <c r="R40" i="30"/>
  <c r="R50" i="30" s="1"/>
  <c r="R52" i="30" s="1"/>
  <c r="R22" i="30"/>
  <c r="R24" i="30" s="1"/>
  <c r="R26" i="30" s="1"/>
  <c r="R55" i="30" s="1"/>
  <c r="R59" i="30" s="1"/>
  <c r="AH40" i="30"/>
  <c r="AH22" i="30"/>
  <c r="AH24" i="30" s="1"/>
  <c r="AH26" i="30" s="1"/>
  <c r="AH55" i="30" s="1"/>
  <c r="AH59" i="30" s="1"/>
  <c r="P40" i="30"/>
  <c r="P50" i="30" s="1"/>
  <c r="P52" i="30" s="1"/>
  <c r="P22" i="30"/>
  <c r="P24" i="30" s="1"/>
  <c r="P26" i="30" s="1"/>
  <c r="P55" i="30" s="1"/>
  <c r="P59" i="30" s="1"/>
  <c r="V40" i="30"/>
  <c r="V50" i="30" s="1"/>
  <c r="V52" i="30" s="1"/>
  <c r="V22" i="30"/>
  <c r="V24" i="30" s="1"/>
  <c r="V26" i="30" s="1"/>
  <c r="V55" i="30" s="1"/>
  <c r="V59" i="30" s="1"/>
  <c r="AA29" i="30"/>
  <c r="AA37" i="30" s="1"/>
  <c r="AA20" i="30"/>
  <c r="AG13" i="30"/>
  <c r="AV10" i="30"/>
  <c r="Q13" i="30"/>
  <c r="AR10" i="30"/>
  <c r="J40" i="30"/>
  <c r="J50" i="30" s="1"/>
  <c r="J52" i="30" s="1"/>
  <c r="J22" i="30"/>
  <c r="J24" i="30" s="1"/>
  <c r="J26" i="30" s="1"/>
  <c r="J55" i="30" s="1"/>
  <c r="J59" i="30" s="1"/>
  <c r="AR23" i="30"/>
  <c r="AT23" i="30"/>
  <c r="N40" i="30"/>
  <c r="N50" i="30" s="1"/>
  <c r="N52" i="30" s="1"/>
  <c r="N22" i="30"/>
  <c r="N24" i="30" s="1"/>
  <c r="N26" i="30" s="1"/>
  <c r="N55" i="30" s="1"/>
  <c r="N59" i="30" s="1"/>
  <c r="AV23" i="30"/>
  <c r="X40" i="30"/>
  <c r="X50" i="30" s="1"/>
  <c r="X52" i="30" s="1"/>
  <c r="X22" i="30"/>
  <c r="X24" i="30" s="1"/>
  <c r="X26" i="30" s="1"/>
  <c r="X55" i="30" s="1"/>
  <c r="X59" i="30" s="1"/>
  <c r="T22" i="30"/>
  <c r="T24" i="30" s="1"/>
  <c r="T26" i="30" s="1"/>
  <c r="T55" i="30" s="1"/>
  <c r="T59" i="30" s="1"/>
  <c r="T40" i="30"/>
  <c r="T50" i="30" s="1"/>
  <c r="T52" i="30" s="1"/>
  <c r="AB20" i="30"/>
  <c r="AB29" i="30"/>
  <c r="AB37" i="30" s="1"/>
  <c r="Y13" i="30"/>
  <c r="AT10" i="30"/>
  <c r="H11" i="13"/>
  <c r="H16" i="13" s="1"/>
  <c r="H20" i="13" s="1"/>
  <c r="H22" i="13" s="1"/>
  <c r="H10" i="30"/>
  <c r="H13" i="30" s="1"/>
  <c r="M23" i="30"/>
  <c r="AQ23" i="30" s="1"/>
  <c r="G23" i="30"/>
  <c r="AO23" i="30" s="1"/>
  <c r="G11" i="13"/>
  <c r="G16" i="13" s="1"/>
  <c r="G20" i="13" s="1"/>
  <c r="G22" i="13" s="1"/>
  <c r="G10" i="30"/>
  <c r="G13" i="30" s="1"/>
  <c r="H23" i="30"/>
  <c r="F29" i="30"/>
  <c r="F37" i="30" s="1"/>
  <c r="F20" i="30"/>
  <c r="O20" i="30"/>
  <c r="O29" i="30"/>
  <c r="O37" i="30" s="1"/>
  <c r="W40" i="30"/>
  <c r="W50" i="30" s="1"/>
  <c r="W52" i="30" s="1"/>
  <c r="W22" i="30"/>
  <c r="W24" i="30" s="1"/>
  <c r="W26" i="30" s="1"/>
  <c r="W55" i="30" s="1"/>
  <c r="W59" i="30" s="1"/>
  <c r="S40" i="30"/>
  <c r="S50" i="30" s="1"/>
  <c r="S52" i="30" s="1"/>
  <c r="S22" i="30"/>
  <c r="S24" i="30" s="1"/>
  <c r="S26" i="30" s="1"/>
  <c r="S55" i="30" s="1"/>
  <c r="S59" i="30" s="1"/>
  <c r="AI40" i="30"/>
  <c r="AI50" i="30" s="1"/>
  <c r="AI52" i="30" s="1"/>
  <c r="AI22" i="30"/>
  <c r="AI24" i="30" s="1"/>
  <c r="AI26" i="30" s="1"/>
  <c r="AI55" i="30" s="1"/>
  <c r="AI59" i="30" s="1"/>
  <c r="J8" i="18"/>
  <c r="H7" i="17"/>
  <c r="AS8" i="15"/>
  <c r="AT8" i="15" s="1"/>
  <c r="M16" i="13"/>
  <c r="M20" i="13" s="1"/>
  <c r="T20" i="13"/>
  <c r="T22" i="13" s="1"/>
  <c r="H8" i="15"/>
  <c r="Q22" i="13"/>
  <c r="I16" i="13"/>
  <c r="Y22" i="13"/>
  <c r="H8" i="14"/>
  <c r="AC22" i="13"/>
  <c r="AU8" i="18"/>
  <c r="L6" i="18"/>
  <c r="K7" i="18"/>
  <c r="AS8" i="17"/>
  <c r="H8" i="16"/>
  <c r="AS8" i="16"/>
  <c r="AS8" i="14"/>
  <c r="I6" i="17"/>
  <c r="J6" i="16"/>
  <c r="I7" i="16"/>
  <c r="J6" i="15"/>
  <c r="I7" i="15"/>
  <c r="J6" i="14"/>
  <c r="I7" i="14"/>
  <c r="J55" i="40" l="1"/>
  <c r="J59" i="40" s="1"/>
  <c r="J61" i="40" s="1"/>
  <c r="K55" i="40"/>
  <c r="K59" i="40" s="1"/>
  <c r="K61" i="40" s="1"/>
  <c r="F40" i="30"/>
  <c r="F50" i="30" s="1"/>
  <c r="F52" i="30" s="1"/>
  <c r="F22" i="30"/>
  <c r="F24" i="30" s="1"/>
  <c r="F26" i="30" s="1"/>
  <c r="F55" i="30" s="1"/>
  <c r="F59" i="30" s="1"/>
  <c r="O40" i="30"/>
  <c r="O50" i="30" s="1"/>
  <c r="O52" i="30" s="1"/>
  <c r="O22" i="30"/>
  <c r="O24" i="30" s="1"/>
  <c r="O26" i="30" s="1"/>
  <c r="O55" i="30" s="1"/>
  <c r="O59" i="30" s="1"/>
  <c r="AG29" i="30"/>
  <c r="AG20" i="30"/>
  <c r="AV13" i="30"/>
  <c r="AD40" i="30"/>
  <c r="AD50" i="30" s="1"/>
  <c r="AD52" i="30" s="1"/>
  <c r="AD22" i="30"/>
  <c r="AD24" i="30" s="1"/>
  <c r="AD26" i="30" s="1"/>
  <c r="AD55" i="30" s="1"/>
  <c r="AD59" i="30" s="1"/>
  <c r="AA40" i="30"/>
  <c r="AA50" i="30" s="1"/>
  <c r="AA52" i="30" s="1"/>
  <c r="AA22" i="30"/>
  <c r="AA24" i="30" s="1"/>
  <c r="AA26" i="30" s="1"/>
  <c r="AA55" i="30" s="1"/>
  <c r="AA59" i="30" s="1"/>
  <c r="N11" i="40"/>
  <c r="N22" i="40" s="1"/>
  <c r="E13" i="30"/>
  <c r="AO10" i="30"/>
  <c r="AC20" i="30"/>
  <c r="AC29" i="30"/>
  <c r="AB40" i="30"/>
  <c r="AB50" i="30" s="1"/>
  <c r="AB52" i="30" s="1"/>
  <c r="AB22" i="30"/>
  <c r="AB24" i="30" s="1"/>
  <c r="AB26" i="30" s="1"/>
  <c r="AB55" i="30" s="1"/>
  <c r="AB59" i="30" s="1"/>
  <c r="AF40" i="30"/>
  <c r="AF50" i="30" s="1"/>
  <c r="AF52" i="30" s="1"/>
  <c r="AF22" i="30"/>
  <c r="AF24" i="30" s="1"/>
  <c r="AF26" i="30" s="1"/>
  <c r="AF55" i="30" s="1"/>
  <c r="AF59" i="30" s="1"/>
  <c r="Y20" i="30"/>
  <c r="Y29" i="30"/>
  <c r="AT13" i="30"/>
  <c r="H20" i="30"/>
  <c r="H29" i="30"/>
  <c r="H37" i="30" s="1"/>
  <c r="Q29" i="30"/>
  <c r="Q20" i="30"/>
  <c r="AR13" i="30"/>
  <c r="U20" i="30"/>
  <c r="U29" i="30"/>
  <c r="AS13" i="30"/>
  <c r="I29" i="30"/>
  <c r="I20" i="30"/>
  <c r="AP13" i="30"/>
  <c r="G20" i="30"/>
  <c r="G29" i="30"/>
  <c r="G37" i="30" s="1"/>
  <c r="M20" i="30"/>
  <c r="M29" i="30"/>
  <c r="AQ13" i="30"/>
  <c r="AV8" i="18"/>
  <c r="J6" i="17"/>
  <c r="J7" i="17" s="1"/>
  <c r="J8" i="17" s="1"/>
  <c r="H8" i="17"/>
  <c r="I20" i="13"/>
  <c r="M22" i="13"/>
  <c r="AG22" i="13"/>
  <c r="U22" i="13"/>
  <c r="L7" i="18"/>
  <c r="M6" i="18"/>
  <c r="K8" i="18"/>
  <c r="AT8" i="17"/>
  <c r="I8" i="16"/>
  <c r="AT8" i="16"/>
  <c r="I8" i="15"/>
  <c r="I8" i="14"/>
  <c r="AT8" i="14"/>
  <c r="I7" i="17"/>
  <c r="K6" i="16"/>
  <c r="J7" i="16"/>
  <c r="AU8" i="15"/>
  <c r="AV8" i="15" s="1"/>
  <c r="AW8" i="15" s="1"/>
  <c r="K6" i="15"/>
  <c r="J7" i="15"/>
  <c r="K6" i="14"/>
  <c r="J7" i="14"/>
  <c r="F55" i="40" l="1"/>
  <c r="F59" i="40" s="1"/>
  <c r="F61" i="40" s="1"/>
  <c r="M40" i="30"/>
  <c r="M22" i="30"/>
  <c r="AQ20" i="30"/>
  <c r="U40" i="30"/>
  <c r="U22" i="30"/>
  <c r="AS20" i="30"/>
  <c r="E29" i="30"/>
  <c r="E20" i="30"/>
  <c r="AO13" i="30"/>
  <c r="AG40" i="30"/>
  <c r="AG22" i="30"/>
  <c r="AV20" i="30"/>
  <c r="M37" i="30"/>
  <c r="AQ37" i="30" s="1"/>
  <c r="AQ29" i="30"/>
  <c r="Q40" i="30"/>
  <c r="Q22" i="30"/>
  <c r="AR20" i="30"/>
  <c r="AG37" i="30"/>
  <c r="AV37" i="30" s="1"/>
  <c r="AV29" i="30"/>
  <c r="H40" i="30"/>
  <c r="H50" i="30" s="1"/>
  <c r="H52" i="30" s="1"/>
  <c r="H22" i="30"/>
  <c r="H24" i="30" s="1"/>
  <c r="H26" i="30" s="1"/>
  <c r="H55" i="30" s="1"/>
  <c r="H59" i="30" s="1"/>
  <c r="AC37" i="30"/>
  <c r="Q37" i="30"/>
  <c r="AR37" i="30" s="1"/>
  <c r="AR29" i="30"/>
  <c r="I40" i="30"/>
  <c r="I22" i="30"/>
  <c r="AP20" i="30"/>
  <c r="I37" i="30"/>
  <c r="AP37" i="30" s="1"/>
  <c r="AP29" i="30"/>
  <c r="AC40" i="30"/>
  <c r="AC22" i="30"/>
  <c r="G40" i="30"/>
  <c r="G50" i="30" s="1"/>
  <c r="G52" i="30" s="1"/>
  <c r="G22" i="30"/>
  <c r="G24" i="30" s="1"/>
  <c r="G26" i="30" s="1"/>
  <c r="G55" i="30" s="1"/>
  <c r="G59" i="30" s="1"/>
  <c r="Y37" i="30"/>
  <c r="AT37" i="30" s="1"/>
  <c r="AT29" i="30"/>
  <c r="U37" i="30"/>
  <c r="AS37" i="30" s="1"/>
  <c r="AS29" i="30"/>
  <c r="Y40" i="30"/>
  <c r="Y22" i="30"/>
  <c r="AT20" i="30"/>
  <c r="AW8" i="18"/>
  <c r="L8" i="18"/>
  <c r="K6" i="17"/>
  <c r="K7" i="17" s="1"/>
  <c r="J8" i="14"/>
  <c r="I22" i="13"/>
  <c r="N6" i="18"/>
  <c r="M7" i="18"/>
  <c r="I8" i="17"/>
  <c r="AU8" i="17"/>
  <c r="AU8" i="16"/>
  <c r="J8" i="16"/>
  <c r="J8" i="15"/>
  <c r="AU8" i="14"/>
  <c r="L6" i="16"/>
  <c r="K7" i="16"/>
  <c r="L6" i="15"/>
  <c r="K7" i="15"/>
  <c r="K7" i="14"/>
  <c r="L6" i="14"/>
  <c r="I55" i="40" l="1"/>
  <c r="H55" i="40"/>
  <c r="H59" i="40" s="1"/>
  <c r="H61" i="40" s="1"/>
  <c r="G55" i="40"/>
  <c r="G59" i="40" s="1"/>
  <c r="G61" i="40" s="1"/>
  <c r="Y50" i="30"/>
  <c r="AT40" i="30"/>
  <c r="I50" i="30"/>
  <c r="AP40" i="30"/>
  <c r="AC24" i="30"/>
  <c r="AG50" i="30"/>
  <c r="AG52" i="30" s="1"/>
  <c r="AV40" i="30"/>
  <c r="U24" i="30"/>
  <c r="AS22" i="30"/>
  <c r="AC50" i="30"/>
  <c r="U50" i="30"/>
  <c r="AS40" i="30"/>
  <c r="N44" i="40"/>
  <c r="AG24" i="30"/>
  <c r="AV22" i="30"/>
  <c r="Q24" i="30"/>
  <c r="AR22" i="30"/>
  <c r="E40" i="30"/>
  <c r="E22" i="30"/>
  <c r="AO20" i="30"/>
  <c r="M24" i="30"/>
  <c r="AQ22" i="30"/>
  <c r="Y24" i="30"/>
  <c r="AT22" i="30"/>
  <c r="I24" i="30"/>
  <c r="AP22" i="30"/>
  <c r="Q50" i="30"/>
  <c r="AR40" i="30"/>
  <c r="E37" i="30"/>
  <c r="AO37" i="30" s="1"/>
  <c r="AO29" i="30"/>
  <c r="M50" i="30"/>
  <c r="AQ40" i="30"/>
  <c r="AV8" i="16"/>
  <c r="L6" i="17"/>
  <c r="AV8" i="14"/>
  <c r="AV8" i="17"/>
  <c r="K8" i="14"/>
  <c r="M8" i="18"/>
  <c r="O6" i="18"/>
  <c r="N7" i="18"/>
  <c r="K8" i="17"/>
  <c r="K8" i="16"/>
  <c r="K8" i="15"/>
  <c r="M6" i="17"/>
  <c r="L7" i="17"/>
  <c r="M6" i="16"/>
  <c r="L7" i="16"/>
  <c r="M6" i="15"/>
  <c r="L7" i="15"/>
  <c r="L7" i="14"/>
  <c r="M6" i="14"/>
  <c r="I59" i="40" l="1"/>
  <c r="N55" i="40"/>
  <c r="E55" i="40"/>
  <c r="I26" i="30"/>
  <c r="AP24" i="30"/>
  <c r="E50" i="30"/>
  <c r="AO40" i="30"/>
  <c r="U52" i="30"/>
  <c r="AS50" i="30"/>
  <c r="AS52" i="30" s="1"/>
  <c r="Q26" i="30"/>
  <c r="AR24" i="30"/>
  <c r="U26" i="30"/>
  <c r="AS24" i="30"/>
  <c r="Q52" i="30"/>
  <c r="AR50" i="30"/>
  <c r="AR52" i="30" s="1"/>
  <c r="Y26" i="30"/>
  <c r="AT24" i="30"/>
  <c r="M44" i="40"/>
  <c r="AC26" i="30"/>
  <c r="AC52" i="30"/>
  <c r="I52" i="30"/>
  <c r="AP50" i="30"/>
  <c r="AP52" i="30" s="1"/>
  <c r="M52" i="30"/>
  <c r="AQ50" i="30"/>
  <c r="AQ52" i="30" s="1"/>
  <c r="M26" i="30"/>
  <c r="AQ24" i="30"/>
  <c r="AG26" i="30"/>
  <c r="AV24" i="30"/>
  <c r="E24" i="30"/>
  <c r="AO22" i="30"/>
  <c r="Y52" i="30"/>
  <c r="AT50" i="30"/>
  <c r="AT52" i="30" s="1"/>
  <c r="AW8" i="16"/>
  <c r="AW8" i="17"/>
  <c r="AW8" i="14"/>
  <c r="N8" i="18"/>
  <c r="P6" i="18"/>
  <c r="O7" i="18"/>
  <c r="L8" i="17"/>
  <c r="L8" i="16"/>
  <c r="L8" i="15"/>
  <c r="L8" i="14"/>
  <c r="N6" i="17"/>
  <c r="M7" i="17"/>
  <c r="N6" i="16"/>
  <c r="M7" i="16"/>
  <c r="N6" i="15"/>
  <c r="M7" i="15"/>
  <c r="N6" i="14"/>
  <c r="M7" i="14"/>
  <c r="I61" i="40" l="1"/>
  <c r="N61" i="40" s="1"/>
  <c r="N59" i="40"/>
  <c r="M55" i="40"/>
  <c r="E59" i="40"/>
  <c r="E26" i="30"/>
  <c r="AO24" i="30"/>
  <c r="AC55" i="30"/>
  <c r="U55" i="30"/>
  <c r="AS26" i="30"/>
  <c r="E52" i="30"/>
  <c r="AO50" i="30"/>
  <c r="AO52" i="30" s="1"/>
  <c r="AG55" i="30"/>
  <c r="AV26" i="30"/>
  <c r="Y55" i="30"/>
  <c r="AT26" i="30"/>
  <c r="Q55" i="30"/>
  <c r="AR26" i="30"/>
  <c r="M55" i="30"/>
  <c r="AQ26" i="30"/>
  <c r="I55" i="30"/>
  <c r="AP26" i="30"/>
  <c r="Q6" i="18"/>
  <c r="P7" i="18"/>
  <c r="O8" i="18"/>
  <c r="M8" i="17"/>
  <c r="M8" i="16"/>
  <c r="M8" i="15"/>
  <c r="M8" i="14"/>
  <c r="N7" i="17"/>
  <c r="O6" i="17"/>
  <c r="O6" i="16"/>
  <c r="N7" i="16"/>
  <c r="O6" i="15"/>
  <c r="N7" i="15"/>
  <c r="O6" i="14"/>
  <c r="N7" i="14"/>
  <c r="E61" i="40" l="1"/>
  <c r="M61" i="40" s="1"/>
  <c r="M59" i="40"/>
  <c r="M59" i="30"/>
  <c r="AQ59" i="30" s="1"/>
  <c r="AQ55" i="30"/>
  <c r="Y59" i="30"/>
  <c r="AT59" i="30" s="1"/>
  <c r="AT55" i="30"/>
  <c r="AC59" i="30"/>
  <c r="I59" i="30"/>
  <c r="AP59" i="30" s="1"/>
  <c r="AP55" i="30"/>
  <c r="Q59" i="30"/>
  <c r="AR59" i="30" s="1"/>
  <c r="AR55" i="30"/>
  <c r="AG59" i="30"/>
  <c r="AV59" i="30" s="1"/>
  <c r="AV55" i="30"/>
  <c r="U59" i="30"/>
  <c r="AS59" i="30" s="1"/>
  <c r="AS55" i="30"/>
  <c r="E55" i="30"/>
  <c r="AO26" i="30"/>
  <c r="P8" i="18"/>
  <c r="Q7" i="18"/>
  <c r="R6" i="18"/>
  <c r="N8" i="17"/>
  <c r="N8" i="16"/>
  <c r="N8" i="15"/>
  <c r="N8" i="14"/>
  <c r="O7" i="17"/>
  <c r="P6" i="17"/>
  <c r="O7" i="16"/>
  <c r="P6" i="16"/>
  <c r="O7" i="15"/>
  <c r="P6" i="15"/>
  <c r="P6" i="14"/>
  <c r="O7" i="14"/>
  <c r="E59" i="30" l="1"/>
  <c r="AO59" i="30" s="1"/>
  <c r="AO55" i="30"/>
  <c r="Q8" i="18"/>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K6" i="18" s="1"/>
  <c r="AL6" i="18" s="1"/>
  <c r="AG6" i="17"/>
  <c r="AF7" i="17"/>
  <c r="AF8" i="17" s="1"/>
  <c r="AF7" i="16"/>
  <c r="AF8" i="16" s="1"/>
  <c r="AG6" i="16"/>
  <c r="AF7" i="15"/>
  <c r="AF8" i="15" s="1"/>
  <c r="AG6" i="15"/>
  <c r="AG6" i="14"/>
  <c r="AF7" i="14"/>
  <c r="AF8" i="14" s="1"/>
  <c r="AL7" i="18" l="1"/>
  <c r="AL8" i="18" s="1"/>
  <c r="AM6" i="18"/>
  <c r="AM7" i="18" s="1"/>
  <c r="AK7" i="18"/>
  <c r="AK8" i="18" s="1"/>
  <c r="AJ7" i="18"/>
  <c r="AJ8" i="18" s="1"/>
  <c r="AI7" i="18"/>
  <c r="AI8" i="18" s="1"/>
  <c r="AH6" i="17"/>
  <c r="AG7" i="17"/>
  <c r="AG8" i="17" s="1"/>
  <c r="AH6" i="16"/>
  <c r="AG7" i="16"/>
  <c r="AG8" i="16" s="1"/>
  <c r="AH6" i="15"/>
  <c r="AG7" i="15"/>
  <c r="AG8" i="15" s="1"/>
  <c r="AH6" i="14"/>
  <c r="AG7" i="14"/>
  <c r="AG8" i="14" s="1"/>
  <c r="AP40" i="18" l="1"/>
  <c r="AP41" i="18"/>
  <c r="AQ41" i="18"/>
  <c r="AO40" i="18"/>
  <c r="AO41" i="18"/>
  <c r="AR40" i="18"/>
  <c r="AS41" i="18"/>
  <c r="AQ40" i="18"/>
  <c r="AR41" i="18"/>
  <c r="AT41" i="18"/>
  <c r="AT40" i="18"/>
  <c r="AS40" i="18"/>
  <c r="AU40" i="18"/>
  <c r="AU41" i="18"/>
  <c r="AW40" i="18"/>
  <c r="AW41" i="18"/>
  <c r="AV40" i="18"/>
  <c r="AV41" i="18"/>
  <c r="AM8" i="18"/>
  <c r="AQ14" i="18"/>
  <c r="AV29" i="18"/>
  <c r="AP22" i="18"/>
  <c r="AO26" i="18"/>
  <c r="AP13" i="18"/>
  <c r="AP10" i="18"/>
  <c r="AP26" i="18"/>
  <c r="AO21" i="18"/>
  <c r="AP38" i="18"/>
  <c r="AP14" i="18"/>
  <c r="AO29" i="18"/>
  <c r="AP28" i="18"/>
  <c r="AP15" i="18"/>
  <c r="AO23" i="18"/>
  <c r="AP23" i="18"/>
  <c r="AV25" i="18"/>
  <c r="AV30" i="18"/>
  <c r="AP31" i="18"/>
  <c r="AO28" i="18"/>
  <c r="AO11" i="18"/>
  <c r="AO30" i="18"/>
  <c r="AO20" i="18"/>
  <c r="AO27" i="18"/>
  <c r="AO13" i="18"/>
  <c r="AV13" i="18"/>
  <c r="AV11" i="18"/>
  <c r="AP33" i="18"/>
  <c r="AV34" i="18"/>
  <c r="AV28" i="18"/>
  <c r="AV33" i="18"/>
  <c r="AV24" i="18"/>
  <c r="AP27" i="18"/>
  <c r="AV32" i="18"/>
  <c r="AQ32" i="18"/>
  <c r="AO31" i="18"/>
  <c r="AP17" i="18"/>
  <c r="AQ18" i="18"/>
  <c r="AO33" i="18"/>
  <c r="AP25" i="18"/>
  <c r="AO25" i="18"/>
  <c r="AP44" i="18"/>
  <c r="AV21" i="18"/>
  <c r="AP11" i="18"/>
  <c r="AP9" i="18"/>
  <c r="AO24" i="18"/>
  <c r="AQ21" i="18"/>
  <c r="AP20" i="18"/>
  <c r="AQ37" i="18"/>
  <c r="AO36" i="18"/>
  <c r="AV31" i="18"/>
  <c r="AQ12" i="18"/>
  <c r="AQ44" i="18"/>
  <c r="AV23" i="18"/>
  <c r="AQ34" i="18"/>
  <c r="AQ24" i="18"/>
  <c r="AP32" i="18"/>
  <c r="AQ19" i="18"/>
  <c r="AQ13" i="18"/>
  <c r="AP29" i="18"/>
  <c r="AV37" i="18"/>
  <c r="AO17" i="18"/>
  <c r="AP34" i="18"/>
  <c r="AV15" i="18"/>
  <c r="AQ29" i="18"/>
  <c r="AV22" i="18"/>
  <c r="AO16" i="18"/>
  <c r="AP18" i="18"/>
  <c r="AV19" i="18"/>
  <c r="AQ15" i="18"/>
  <c r="AO15" i="18"/>
  <c r="AP21" i="18"/>
  <c r="AO34" i="18"/>
  <c r="AV27" i="18"/>
  <c r="AS28" i="18"/>
  <c r="AT23" i="18"/>
  <c r="AO32" i="18"/>
  <c r="AP24" i="18"/>
  <c r="AQ22" i="18"/>
  <c r="AO37" i="18"/>
  <c r="AV38" i="18"/>
  <c r="AR27" i="18"/>
  <c r="AP12" i="18"/>
  <c r="AR32" i="18"/>
  <c r="AO10" i="18"/>
  <c r="AO19" i="18"/>
  <c r="AO12" i="18"/>
  <c r="AO44" i="18"/>
  <c r="AR12" i="18"/>
  <c r="AO38" i="18"/>
  <c r="AQ28" i="18"/>
  <c r="AV20" i="18"/>
  <c r="AP19" i="18"/>
  <c r="AP30" i="18"/>
  <c r="AR16" i="18"/>
  <c r="AP16" i="18"/>
  <c r="AQ20" i="18"/>
  <c r="AO14" i="18"/>
  <c r="AQ26" i="18"/>
  <c r="AR19" i="18"/>
  <c r="AQ36" i="18"/>
  <c r="AQ10" i="18"/>
  <c r="AR13" i="18"/>
  <c r="AQ17" i="18"/>
  <c r="AQ25" i="18"/>
  <c r="AR21" i="18"/>
  <c r="AQ31" i="18"/>
  <c r="AR20" i="18"/>
  <c r="AR30" i="18"/>
  <c r="AO9" i="18"/>
  <c r="AR14" i="18"/>
  <c r="AV26" i="18"/>
  <c r="AP36" i="18"/>
  <c r="AV18" i="18"/>
  <c r="AR25" i="18"/>
  <c r="AT14" i="18"/>
  <c r="AP37" i="18"/>
  <c r="AO18" i="18"/>
  <c r="AR31" i="18"/>
  <c r="AR34" i="18"/>
  <c r="AR33" i="18"/>
  <c r="AR9" i="18"/>
  <c r="AQ23" i="18"/>
  <c r="AR17" i="18"/>
  <c r="AQ9" i="18"/>
  <c r="AQ27" i="18"/>
  <c r="AR37" i="18"/>
  <c r="AQ16" i="18"/>
  <c r="AR23" i="18"/>
  <c r="AV17" i="18"/>
  <c r="AR29" i="18"/>
  <c r="AQ30" i="18"/>
  <c r="AV36" i="18"/>
  <c r="AR24" i="18"/>
  <c r="AQ11" i="18"/>
  <c r="AR22" i="18"/>
  <c r="AQ38" i="18"/>
  <c r="AO22" i="18"/>
  <c r="AT9" i="18"/>
  <c r="AS25" i="18"/>
  <c r="AS44" i="18"/>
  <c r="AT37" i="18"/>
  <c r="AT13" i="18"/>
  <c r="AT19" i="18"/>
  <c r="AS36" i="18"/>
  <c r="AS34" i="18"/>
  <c r="AU12" i="18"/>
  <c r="AT18" i="18"/>
  <c r="AT16" i="18"/>
  <c r="AQ33" i="18"/>
  <c r="AS22" i="18"/>
  <c r="AS18" i="18"/>
  <c r="AR36" i="18"/>
  <c r="AS33" i="18"/>
  <c r="AS15" i="18"/>
  <c r="AR28" i="18"/>
  <c r="AT44" i="18"/>
  <c r="AS37" i="18"/>
  <c r="AT30" i="18"/>
  <c r="AS11" i="18"/>
  <c r="AR26" i="18"/>
  <c r="AS31" i="18"/>
  <c r="AS26" i="18"/>
  <c r="AR11" i="18"/>
  <c r="AR18" i="18"/>
  <c r="AR44" i="18"/>
  <c r="AT36" i="18"/>
  <c r="AR10" i="18"/>
  <c r="AS27" i="18"/>
  <c r="AS9" i="18"/>
  <c r="AS38" i="18"/>
  <c r="AR15" i="18"/>
  <c r="AT17" i="18"/>
  <c r="AS32" i="18"/>
  <c r="AS14" i="18"/>
  <c r="AS10" i="18"/>
  <c r="AS20" i="18"/>
  <c r="AT32" i="18"/>
  <c r="AS29" i="18"/>
  <c r="AS19" i="18"/>
  <c r="AT29" i="18"/>
  <c r="AS16" i="18"/>
  <c r="AS24" i="18"/>
  <c r="AR38" i="18"/>
  <c r="AT12" i="18"/>
  <c r="AS13" i="18"/>
  <c r="AU30" i="18"/>
  <c r="AS12" i="18"/>
  <c r="AU31" i="18"/>
  <c r="AT10" i="18"/>
  <c r="AS23" i="18"/>
  <c r="AT15" i="18"/>
  <c r="AU9" i="18"/>
  <c r="AU29" i="18"/>
  <c r="AT20" i="18"/>
  <c r="AS17" i="18"/>
  <c r="AT26" i="18"/>
  <c r="AS21" i="18"/>
  <c r="AT38" i="18"/>
  <c r="AU26" i="18"/>
  <c r="AT28" i="18"/>
  <c r="AT31" i="18"/>
  <c r="AS30" i="18"/>
  <c r="AT22" i="18"/>
  <c r="AU16" i="18"/>
  <c r="AT24" i="18"/>
  <c r="AU11" i="18"/>
  <c r="AT25" i="18"/>
  <c r="AU25" i="18"/>
  <c r="AU19" i="18"/>
  <c r="AU34" i="18"/>
  <c r="AU22" i="18"/>
  <c r="AU28" i="18"/>
  <c r="AU14" i="18"/>
  <c r="AU23" i="18"/>
  <c r="AT21" i="18"/>
  <c r="AU38" i="18"/>
  <c r="AU10" i="18"/>
  <c r="AU17" i="18"/>
  <c r="AU20" i="18"/>
  <c r="AT33" i="18"/>
  <c r="AT11" i="18"/>
  <c r="AU24" i="18"/>
  <c r="AT34" i="18"/>
  <c r="AU44" i="18"/>
  <c r="AT27" i="18"/>
  <c r="AU37" i="18"/>
  <c r="AU13" i="18"/>
  <c r="AU21" i="18"/>
  <c r="AU15" i="18"/>
  <c r="AU18" i="18"/>
  <c r="AU36" i="18"/>
  <c r="AU33" i="18"/>
  <c r="AU32" i="18"/>
  <c r="AU27" i="18"/>
  <c r="AI6" i="17"/>
  <c r="AH7" i="17"/>
  <c r="AH8" i="17" s="1"/>
  <c r="AI6" i="16"/>
  <c r="AJ6" i="16" s="1"/>
  <c r="AH7" i="16"/>
  <c r="AH8" i="16" s="1"/>
  <c r="AI6" i="15"/>
  <c r="AJ6" i="15" s="1"/>
  <c r="AH7" i="15"/>
  <c r="AH8" i="15" s="1"/>
  <c r="AI6" i="14"/>
  <c r="AJ6" i="14" s="1"/>
  <c r="AK6" i="14" s="1"/>
  <c r="AL6" i="14" s="1"/>
  <c r="AH7" i="14"/>
  <c r="AH8" i="14" s="1"/>
  <c r="AL7" i="14" l="1"/>
  <c r="AL8" i="14" s="1"/>
  <c r="AM6" i="14"/>
  <c r="AJ7" i="15"/>
  <c r="AJ8" i="15" s="1"/>
  <c r="AK6" i="15"/>
  <c r="AL6" i="15" s="1"/>
  <c r="AW26" i="18"/>
  <c r="AW12" i="18"/>
  <c r="AW31" i="18"/>
  <c r="AW19" i="18"/>
  <c r="AW15" i="18"/>
  <c r="AW25" i="18"/>
  <c r="AW17" i="18"/>
  <c r="AW22" i="18"/>
  <c r="AW32" i="18"/>
  <c r="AW10" i="18"/>
  <c r="AW27" i="18"/>
  <c r="AW18" i="18"/>
  <c r="AW28" i="18"/>
  <c r="AW44" i="18"/>
  <c r="AW16" i="18"/>
  <c r="AW20" i="18"/>
  <c r="AW36" i="18"/>
  <c r="AW37" i="18"/>
  <c r="AW24" i="18"/>
  <c r="AW11" i="18"/>
  <c r="AW34" i="18"/>
  <c r="AW23" i="18"/>
  <c r="AW30" i="18"/>
  <c r="AW9" i="18"/>
  <c r="AW13" i="18"/>
  <c r="AW29" i="18"/>
  <c r="AW21" i="18"/>
  <c r="AW33" i="18"/>
  <c r="AW38" i="18"/>
  <c r="AW14" i="18"/>
  <c r="AJ7" i="16"/>
  <c r="AJ8" i="16" s="1"/>
  <c r="AK6" i="16"/>
  <c r="AL6" i="16" s="1"/>
  <c r="AJ6" i="17"/>
  <c r="AJ7" i="17" s="1"/>
  <c r="AJ8" i="17" s="1"/>
  <c r="AK7" i="14"/>
  <c r="AK8" i="14" s="1"/>
  <c r="AJ7" i="14"/>
  <c r="AJ8" i="14" s="1"/>
  <c r="AI7" i="14"/>
  <c r="AI7" i="17"/>
  <c r="AI8" i="17" s="1"/>
  <c r="AI7" i="16"/>
  <c r="AI7" i="15"/>
  <c r="AL7" i="16" l="1"/>
  <c r="AL8" i="16" s="1"/>
  <c r="AM6" i="16"/>
  <c r="AM6" i="15"/>
  <c r="AL7" i="15"/>
  <c r="AL8" i="15" s="1"/>
  <c r="AM7" i="14"/>
  <c r="AM8" i="14" s="1"/>
  <c r="AQ15" i="14"/>
  <c r="AO16" i="14"/>
  <c r="AO15" i="14"/>
  <c r="AP15" i="14"/>
  <c r="AP16" i="14"/>
  <c r="AQ16" i="14"/>
  <c r="AR16" i="14"/>
  <c r="AT15" i="14"/>
  <c r="AS16" i="14"/>
  <c r="AT16" i="14"/>
  <c r="AU16" i="14"/>
  <c r="AS15" i="14"/>
  <c r="AR15" i="14"/>
  <c r="AW15" i="14"/>
  <c r="AV16" i="14"/>
  <c r="AV15" i="14"/>
  <c r="AU15" i="14"/>
  <c r="AW16" i="14"/>
  <c r="AW24" i="14"/>
  <c r="AW21" i="14"/>
  <c r="AW10" i="14"/>
  <c r="AW11" i="14"/>
  <c r="AW22" i="14"/>
  <c r="AW17" i="14"/>
  <c r="AW14" i="14"/>
  <c r="AW12" i="14"/>
  <c r="AW13" i="14"/>
  <c r="AW9" i="14"/>
  <c r="AW19" i="14"/>
  <c r="AW26" i="14"/>
  <c r="AW20" i="14"/>
  <c r="AW23" i="14"/>
  <c r="AK7" i="15"/>
  <c r="AK7" i="16"/>
  <c r="AK8" i="16" s="1"/>
  <c r="AK6" i="17"/>
  <c r="AL6" i="17" s="1"/>
  <c r="AV11" i="14"/>
  <c r="AV10" i="14"/>
  <c r="AP11" i="14"/>
  <c r="AO24" i="14"/>
  <c r="AV23" i="14"/>
  <c r="AV21" i="14"/>
  <c r="AP14" i="14"/>
  <c r="AO21" i="14"/>
  <c r="AO20" i="14"/>
  <c r="AO22" i="14"/>
  <c r="AP20" i="14"/>
  <c r="AP21" i="14"/>
  <c r="AV24" i="14"/>
  <c r="AV22" i="14"/>
  <c r="AO13" i="14"/>
  <c r="AP17" i="14"/>
  <c r="AO11" i="14"/>
  <c r="AP13" i="14"/>
  <c r="AP19" i="14"/>
  <c r="AP10" i="14"/>
  <c r="AV14" i="14"/>
  <c r="AV17" i="14"/>
  <c r="AO12" i="14"/>
  <c r="AV13" i="14"/>
  <c r="AO10" i="14"/>
  <c r="AP23" i="14"/>
  <c r="AO19" i="14"/>
  <c r="AP22" i="14"/>
  <c r="AV19" i="14"/>
  <c r="AO23" i="14"/>
  <c r="AO17" i="14"/>
  <c r="AP12" i="14"/>
  <c r="AV12" i="14"/>
  <c r="AO14" i="14"/>
  <c r="AP24" i="14"/>
  <c r="AV20" i="14"/>
  <c r="AQ13" i="14"/>
  <c r="AQ14" i="14"/>
  <c r="AQ17" i="14"/>
  <c r="AQ21" i="14"/>
  <c r="AQ12" i="14"/>
  <c r="AQ19" i="14"/>
  <c r="AQ10" i="14"/>
  <c r="AQ11" i="14"/>
  <c r="AQ23" i="14"/>
  <c r="AQ24" i="14"/>
  <c r="AQ20" i="14"/>
  <c r="AQ22" i="14"/>
  <c r="AR11" i="14"/>
  <c r="AR10" i="14"/>
  <c r="AR20" i="14"/>
  <c r="AR19" i="14"/>
  <c r="AR13" i="14"/>
  <c r="AR21" i="14"/>
  <c r="AR12" i="14"/>
  <c r="AR17" i="14"/>
  <c r="AR22" i="14"/>
  <c r="AR23" i="14"/>
  <c r="AR24" i="14"/>
  <c r="AR14" i="14"/>
  <c r="AS11" i="14"/>
  <c r="AS22" i="14"/>
  <c r="AS10" i="14"/>
  <c r="AS14" i="14"/>
  <c r="AS21" i="14"/>
  <c r="AS24" i="14"/>
  <c r="AS17" i="14"/>
  <c r="AS20" i="14"/>
  <c r="AS12" i="14"/>
  <c r="AU19" i="14"/>
  <c r="AS19" i="14"/>
  <c r="AT23" i="14"/>
  <c r="AT17" i="14"/>
  <c r="AT21" i="14"/>
  <c r="AT12" i="14"/>
  <c r="AT14" i="14"/>
  <c r="AS13" i="14"/>
  <c r="AT22" i="14"/>
  <c r="AT11" i="14"/>
  <c r="AT19" i="14"/>
  <c r="AT13" i="14"/>
  <c r="AT24" i="14"/>
  <c r="AT20" i="14"/>
  <c r="AT10" i="14"/>
  <c r="AS23" i="14"/>
  <c r="AU23" i="14"/>
  <c r="AU10" i="14"/>
  <c r="AU22" i="14"/>
  <c r="AU21" i="14"/>
  <c r="AU20" i="14"/>
  <c r="AU24" i="14"/>
  <c r="AU17" i="14"/>
  <c r="AU14" i="14"/>
  <c r="AU11" i="14"/>
  <c r="AU13" i="14"/>
  <c r="AU12" i="14"/>
  <c r="AI8" i="16"/>
  <c r="AV26" i="14"/>
  <c r="AO26" i="14"/>
  <c r="AP9" i="14"/>
  <c r="AQ26" i="14"/>
  <c r="AV9" i="14"/>
  <c r="AP26" i="14"/>
  <c r="AR9" i="14"/>
  <c r="AR26" i="14"/>
  <c r="AQ9" i="14"/>
  <c r="AT26" i="14"/>
  <c r="AS26" i="14"/>
  <c r="AT9" i="14"/>
  <c r="AS9" i="14"/>
  <c r="AU9" i="14"/>
  <c r="AI8" i="15"/>
  <c r="AI8" i="14"/>
  <c r="AO9" i="14"/>
  <c r="AL7" i="17" l="1"/>
  <c r="AL8" i="17" s="1"/>
  <c r="AM6" i="17"/>
  <c r="AM7" i="16"/>
  <c r="AM7" i="15"/>
  <c r="AM8" i="15" s="1"/>
  <c r="AP10" i="16"/>
  <c r="AO9" i="16"/>
  <c r="AR14" i="16"/>
  <c r="AP9" i="16"/>
  <c r="AU10" i="16"/>
  <c r="AS12" i="16"/>
  <c r="AR11" i="16"/>
  <c r="AV12" i="16"/>
  <c r="AU14" i="16"/>
  <c r="AS10" i="16"/>
  <c r="AO12" i="16"/>
  <c r="AO11" i="16"/>
  <c r="AR12" i="16"/>
  <c r="AT10" i="16"/>
  <c r="AQ10" i="16"/>
  <c r="AP11" i="16"/>
  <c r="AU9" i="16"/>
  <c r="AU11" i="16"/>
  <c r="AQ14" i="16"/>
  <c r="AT12" i="16"/>
  <c r="AV10" i="16"/>
  <c r="AP12" i="16"/>
  <c r="AS11" i="16"/>
  <c r="AS9" i="16"/>
  <c r="AO10" i="16"/>
  <c r="AV9" i="16"/>
  <c r="AU12" i="16"/>
  <c r="AQ11" i="16"/>
  <c r="AP14" i="16"/>
  <c r="AT14" i="16"/>
  <c r="AR10" i="16"/>
  <c r="AV14" i="16"/>
  <c r="AT9" i="16"/>
  <c r="AO14" i="16"/>
  <c r="AQ9" i="16"/>
  <c r="AT11" i="16"/>
  <c r="AS14" i="16"/>
  <c r="AV11" i="16"/>
  <c r="AK8" i="15"/>
  <c r="AQ11" i="15"/>
  <c r="AU12" i="15"/>
  <c r="AV12" i="15"/>
  <c r="AS15" i="15"/>
  <c r="AV9" i="15"/>
  <c r="AU9" i="15"/>
  <c r="AO11" i="15"/>
  <c r="AO12" i="15"/>
  <c r="AP12" i="15"/>
  <c r="AR14" i="15"/>
  <c r="AP14" i="15"/>
  <c r="AU15" i="15"/>
  <c r="AP11" i="15"/>
  <c r="AQ10" i="15"/>
  <c r="AU11" i="15"/>
  <c r="AP13" i="15"/>
  <c r="AU13" i="15"/>
  <c r="AO13" i="15"/>
  <c r="AS17" i="15"/>
  <c r="AP17" i="15"/>
  <c r="AO14" i="15"/>
  <c r="AS10" i="15"/>
  <c r="AR10" i="15"/>
  <c r="AO9" i="15"/>
  <c r="AT9" i="15"/>
  <c r="AW9" i="15"/>
  <c r="AW12" i="15"/>
  <c r="AW10" i="15"/>
  <c r="AW13" i="15"/>
  <c r="AW14" i="15"/>
  <c r="AW15" i="15"/>
  <c r="AW17" i="15"/>
  <c r="AW11" i="15"/>
  <c r="AR17" i="15"/>
  <c r="AO15" i="15"/>
  <c r="AQ12" i="15"/>
  <c r="AS9" i="15"/>
  <c r="AQ17" i="15"/>
  <c r="AO10" i="15"/>
  <c r="AV13" i="15"/>
  <c r="AT15" i="15"/>
  <c r="AS11" i="15"/>
  <c r="AT11" i="15"/>
  <c r="AP10" i="15"/>
  <c r="AP9" i="15"/>
  <c r="AR12" i="15"/>
  <c r="AS14" i="15"/>
  <c r="AT10" i="15"/>
  <c r="AO17" i="15"/>
  <c r="AQ9" i="15"/>
  <c r="AV10" i="15"/>
  <c r="AQ15" i="15"/>
  <c r="AT12" i="15"/>
  <c r="AT14" i="15"/>
  <c r="AR15" i="15"/>
  <c r="AR13" i="15"/>
  <c r="AR9" i="15"/>
  <c r="AV15" i="15"/>
  <c r="AQ13" i="15"/>
  <c r="AS12" i="15"/>
  <c r="AU14" i="15"/>
  <c r="AW9" i="16"/>
  <c r="AW14" i="16"/>
  <c r="AW10" i="16"/>
  <c r="AW11" i="16"/>
  <c r="AW12" i="16"/>
  <c r="AK7" i="17"/>
  <c r="AK8" i="17" s="1"/>
  <c r="AP8" i="13"/>
  <c r="E7" i="13"/>
  <c r="F6" i="13"/>
  <c r="AM7" i="17" l="1"/>
  <c r="AM8" i="17" s="1"/>
  <c r="AQ12" i="16"/>
  <c r="AR9" i="16"/>
  <c r="AM8" i="16"/>
  <c r="AP15" i="15"/>
  <c r="AV11" i="15"/>
  <c r="AR11" i="15"/>
  <c r="AQ14" i="15"/>
  <c r="AS13" i="15"/>
  <c r="AW18" i="17"/>
  <c r="AW20" i="17"/>
  <c r="AW9" i="17"/>
  <c r="AW13" i="17"/>
  <c r="AW14" i="17"/>
  <c r="AW11" i="17"/>
  <c r="AW17" i="17"/>
  <c r="AW10" i="17"/>
  <c r="AW16" i="17"/>
  <c r="AW15" i="17"/>
  <c r="AP17" i="17"/>
  <c r="AV16" i="17"/>
  <c r="AO16" i="17"/>
  <c r="AV11" i="17"/>
  <c r="AQ13" i="17"/>
  <c r="AS13" i="17"/>
  <c r="AQ9" i="17"/>
  <c r="AR18" i="17"/>
  <c r="AS16" i="17"/>
  <c r="AT11" i="17"/>
  <c r="AU16" i="17"/>
  <c r="AP11" i="17"/>
  <c r="AO17" i="17"/>
  <c r="AV9" i="17"/>
  <c r="AO13" i="17"/>
  <c r="AS17" i="17"/>
  <c r="AU14" i="17"/>
  <c r="AS10" i="17"/>
  <c r="AS18" i="17"/>
  <c r="AR11" i="17"/>
  <c r="AU9" i="17"/>
  <c r="AU18" i="17"/>
  <c r="AR14" i="17"/>
  <c r="AR17" i="17"/>
  <c r="AO9" i="17"/>
  <c r="AT18" i="17"/>
  <c r="AU10" i="17"/>
  <c r="AU11" i="17"/>
  <c r="AQ14" i="17"/>
  <c r="AR9" i="17"/>
  <c r="AT9" i="17"/>
  <c r="AU13" i="17"/>
  <c r="AO18" i="17"/>
  <c r="AQ20" i="17"/>
  <c r="AR16" i="17"/>
  <c r="AU20" i="17"/>
  <c r="AV17" i="17"/>
  <c r="AQ10" i="17"/>
  <c r="AS15" i="17"/>
  <c r="AR13" i="17"/>
  <c r="AQ15" i="17"/>
  <c r="AV15" i="17"/>
  <c r="AT20" i="17"/>
  <c r="AO10" i="17"/>
  <c r="AP13" i="17"/>
  <c r="AP9" i="17"/>
  <c r="AQ18" i="17"/>
  <c r="AR20" i="17"/>
  <c r="AP15" i="17"/>
  <c r="AQ11" i="17"/>
  <c r="AT16" i="17"/>
  <c r="AV13" i="17"/>
  <c r="AO20" i="17"/>
  <c r="AT15" i="17"/>
  <c r="AU15" i="17"/>
  <c r="AV10" i="17"/>
  <c r="AS20" i="17"/>
  <c r="AU17" i="17"/>
  <c r="AO15" i="17"/>
  <c r="AS11" i="17"/>
  <c r="AV14" i="17"/>
  <c r="AQ17" i="17"/>
  <c r="AR10" i="17"/>
  <c r="AP20" i="17"/>
  <c r="AP18" i="17"/>
  <c r="AR15" i="17"/>
  <c r="AT13" i="17"/>
  <c r="AP10" i="17"/>
  <c r="AV20" i="17"/>
  <c r="AS9" i="17"/>
  <c r="AV18" i="17"/>
  <c r="AT17" i="17"/>
  <c r="AT14" i="17"/>
  <c r="AP16" i="17"/>
  <c r="AO14" i="17"/>
  <c r="AO11" i="17"/>
  <c r="AQ16" i="17"/>
  <c r="AT10" i="17"/>
  <c r="AP14" i="17"/>
  <c r="AS14" i="17"/>
  <c r="G6" i="13"/>
  <c r="G7" i="13" s="1"/>
  <c r="E8" i="13"/>
  <c r="AQ8" i="13"/>
  <c r="F7" i="13"/>
  <c r="H6" i="13" l="1"/>
  <c r="H7" i="13" s="1"/>
  <c r="F8" i="13"/>
  <c r="G8" i="13"/>
  <c r="AR8" i="13"/>
  <c r="I6" i="13" l="1"/>
  <c r="J6" i="13" s="1"/>
  <c r="H8" i="13"/>
  <c r="AS8" i="13"/>
  <c r="I7" i="13" l="1"/>
  <c r="I8" i="13" s="1"/>
  <c r="AT8" i="13"/>
  <c r="K6" i="13"/>
  <c r="J7" i="13"/>
  <c r="J8" i="13" s="1"/>
  <c r="AU8" i="13" l="1"/>
  <c r="AV8" i="13" s="1"/>
  <c r="AW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L6" i="13" s="1"/>
  <c r="AI7" i="13"/>
  <c r="AI8" i="13" s="1"/>
  <c r="AM6" i="13" l="1"/>
  <c r="AL7" i="13"/>
  <c r="AL8" i="13"/>
  <c r="AK7" i="13"/>
  <c r="AK8" i="13" s="1"/>
  <c r="AM7" i="13" l="1"/>
  <c r="AW13" i="13"/>
  <c r="AW20" i="13"/>
  <c r="AW12" i="13"/>
  <c r="AW22" i="13"/>
  <c r="AW16" i="13"/>
  <c r="AW24" i="13"/>
  <c r="AW18" i="13"/>
  <c r="AW21" i="13"/>
  <c r="AW25" i="13"/>
  <c r="AW9" i="13"/>
  <c r="AW14" i="13"/>
  <c r="AW10" i="13"/>
  <c r="AW11" i="13"/>
  <c r="AW15" i="13"/>
  <c r="AW17" i="13"/>
  <c r="AW19" i="13"/>
  <c r="AW26" i="13"/>
  <c r="AO9" i="13"/>
  <c r="AB17" i="15"/>
  <c r="AT13" i="15"/>
  <c r="AV15" i="13" l="1"/>
  <c r="AV25" i="13"/>
  <c r="AO25" i="13"/>
  <c r="AV9" i="13"/>
  <c r="AP18" i="13"/>
  <c r="AQ21" i="13"/>
  <c r="AV18" i="13"/>
  <c r="AQ13" i="13"/>
  <c r="AQ16" i="13"/>
  <c r="AR10" i="13"/>
  <c r="AS22" i="13"/>
  <c r="AU19" i="13"/>
  <c r="AT25" i="13"/>
  <c r="AS21" i="13"/>
  <c r="AT15" i="13"/>
  <c r="AP15" i="13"/>
  <c r="AR12" i="13"/>
  <c r="AU17" i="13"/>
  <c r="AP20" i="13"/>
  <c r="AR14" i="13"/>
  <c r="AO18" i="13"/>
  <c r="AO24" i="13"/>
  <c r="AP16" i="13"/>
  <c r="AP11" i="13"/>
  <c r="AO20" i="13"/>
  <c r="AR20" i="13"/>
  <c r="AP25" i="13"/>
  <c r="AV26" i="13"/>
  <c r="AR24" i="13"/>
  <c r="AR26" i="13"/>
  <c r="AS11" i="13"/>
  <c r="AU12" i="13"/>
  <c r="AS16" i="13"/>
  <c r="AT26" i="13"/>
  <c r="AU21" i="13"/>
  <c r="AQ26" i="13"/>
  <c r="AS17" i="13"/>
  <c r="AT14" i="13"/>
  <c r="AO14" i="13"/>
  <c r="AR9" i="13"/>
  <c r="AO17" i="13"/>
  <c r="AO12" i="13"/>
  <c r="AO26" i="13"/>
  <c r="AP10" i="13"/>
  <c r="AQ12" i="13"/>
  <c r="AP22" i="13"/>
  <c r="AP12" i="13"/>
  <c r="AR22" i="13"/>
  <c r="AS9" i="13"/>
  <c r="AQ25" i="13"/>
  <c r="AT19" i="13"/>
  <c r="AS18" i="13"/>
  <c r="AS14" i="13"/>
  <c r="AU26" i="13"/>
  <c r="AU18" i="13"/>
  <c r="AO21" i="13"/>
  <c r="AT13" i="13"/>
  <c r="AV24" i="13"/>
  <c r="AU13" i="13"/>
  <c r="AO16" i="13"/>
  <c r="AO15" i="13"/>
  <c r="AP26" i="13"/>
  <c r="AO19" i="13"/>
  <c r="AQ19" i="13"/>
  <c r="AP24" i="13"/>
  <c r="AQ14" i="13"/>
  <c r="AQ15" i="13"/>
  <c r="AQ24" i="13"/>
  <c r="AR19" i="13"/>
  <c r="AS26" i="13"/>
  <c r="AT21" i="13"/>
  <c r="AS24" i="13"/>
  <c r="AU25" i="13"/>
  <c r="AU24" i="13"/>
  <c r="AO22" i="13"/>
  <c r="AS13" i="13"/>
  <c r="AP9" i="13"/>
  <c r="AR21" i="13"/>
  <c r="AT17" i="13"/>
  <c r="AP14" i="13"/>
  <c r="AV19" i="13"/>
  <c r="AP19" i="13"/>
  <c r="AP21" i="13"/>
  <c r="AV14" i="13"/>
  <c r="AQ17" i="13"/>
  <c r="AO13" i="13"/>
  <c r="AR13" i="13"/>
  <c r="AQ11" i="13"/>
  <c r="AR18" i="13"/>
  <c r="AS10" i="13"/>
  <c r="AS15" i="13"/>
  <c r="AT12" i="13"/>
  <c r="AT24" i="13"/>
  <c r="AO11" i="13"/>
  <c r="AV17" i="13"/>
  <c r="AT18" i="13"/>
  <c r="AP17" i="13"/>
  <c r="AS19" i="13"/>
  <c r="AU15" i="13"/>
  <c r="AP13" i="13"/>
  <c r="AO10" i="13"/>
  <c r="AQ10" i="13"/>
  <c r="AQ9" i="13"/>
  <c r="AV12" i="13"/>
  <c r="AR17" i="13"/>
  <c r="AQ20" i="13"/>
  <c r="AR11" i="13"/>
  <c r="AV13" i="13"/>
  <c r="AR16" i="13"/>
  <c r="AR15" i="13"/>
  <c r="AR25" i="13"/>
  <c r="AT9" i="13"/>
  <c r="AS20" i="13"/>
  <c r="AU14" i="13"/>
  <c r="AQ22" i="13"/>
  <c r="AS12" i="13"/>
  <c r="AV21" i="13"/>
  <c r="AQ18" i="13"/>
  <c r="AS25" i="13"/>
  <c r="AM8" i="13"/>
  <c r="AT17" i="15"/>
  <c r="AB10" i="13"/>
  <c r="AB11" i="13" l="1"/>
  <c r="AT10" i="13"/>
  <c r="AB16" i="13" l="1"/>
  <c r="AT11" i="13"/>
  <c r="AB20" i="13" l="1"/>
  <c r="AT16" i="13"/>
  <c r="AT20" i="13" l="1"/>
  <c r="AB22" i="13"/>
  <c r="AT22" i="13" l="1"/>
  <c r="AE26" i="14"/>
  <c r="AE9" i="13" l="1"/>
  <c r="AU26" i="14"/>
  <c r="AU9" i="13"/>
  <c r="AE11" i="13" l="1"/>
  <c r="AE10" i="30"/>
  <c r="AE16" i="13"/>
  <c r="AE13" i="30" l="1"/>
  <c r="AU10" i="30"/>
  <c r="AE20" i="13"/>
  <c r="AE29" i="30" l="1"/>
  <c r="AE20" i="30"/>
  <c r="AU13" i="30"/>
  <c r="AE22" i="13"/>
  <c r="AE40" i="30" l="1"/>
  <c r="AE22" i="30"/>
  <c r="AU20" i="30"/>
  <c r="AE37" i="30"/>
  <c r="AU37" i="30" s="1"/>
  <c r="AU29" i="30"/>
  <c r="AD17" i="15"/>
  <c r="AU10" i="15"/>
  <c r="AE24" i="30" l="1"/>
  <c r="AU22" i="30"/>
  <c r="AE50" i="30"/>
  <c r="AU40" i="30"/>
  <c r="AU17" i="15"/>
  <c r="AD10" i="13"/>
  <c r="AE52" i="30" l="1"/>
  <c r="AU50" i="30"/>
  <c r="AU52" i="30" s="1"/>
  <c r="AE26" i="30"/>
  <c r="AU24" i="30"/>
  <c r="AD11" i="13"/>
  <c r="AU10" i="13"/>
  <c r="AE55" i="30" l="1"/>
  <c r="AU26" i="30"/>
  <c r="AU11" i="13"/>
  <c r="AD16" i="13"/>
  <c r="AE59" i="30" l="1"/>
  <c r="AU59" i="30" s="1"/>
  <c r="AU55" i="30"/>
  <c r="AD20" i="13"/>
  <c r="AU16" i="13"/>
  <c r="AD22" i="13" l="1"/>
  <c r="AU20" i="13"/>
  <c r="AU22" i="13" l="1"/>
  <c r="AH45" i="30" l="1"/>
  <c r="AV45" i="30" s="1"/>
  <c r="AH50" i="30" l="1"/>
  <c r="AV50" i="30" s="1"/>
  <c r="AH52" i="30" l="1"/>
  <c r="AV52" i="30"/>
  <c r="AV12" i="18" l="1"/>
  <c r="AV16" i="18"/>
  <c r="AJ14" i="18"/>
  <c r="AJ10" i="18" s="1"/>
  <c r="AV14" i="18"/>
  <c r="AV10" i="18" l="1"/>
  <c r="AJ9" i="18"/>
  <c r="AJ44" i="18" s="1"/>
  <c r="AV44" i="18" l="1"/>
  <c r="AV9" i="18"/>
  <c r="AJ17" i="15" l="1"/>
  <c r="AV14" i="15"/>
  <c r="AV17" i="15" l="1"/>
  <c r="AJ10" i="13"/>
  <c r="AV10" i="13" l="1"/>
  <c r="AJ11" i="13"/>
  <c r="AJ16" i="13" l="1"/>
  <c r="AV11" i="13"/>
  <c r="AJ20" i="13" l="1"/>
  <c r="AV16" i="13"/>
  <c r="AJ22" i="13" l="1"/>
  <c r="AV20" i="13"/>
  <c r="AF27" i="32"/>
  <c r="AF38" i="32" s="1"/>
  <c r="AU34" i="32"/>
  <c r="AU27" i="32" s="1"/>
  <c r="AU38" i="32" s="1"/>
  <c r="AV22" i="13" l="1"/>
  <c r="I15" i="50" l="1"/>
  <c r="E16" i="50"/>
  <c r="I1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AL24" authorId="0" shapeId="0" xr:uid="{ACDC05A5-9CE9-4275-9A8A-C69D6B1882AE}">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4FEA6BBB-CD3C-47D2-9EA1-0C7B13B71D10}">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456C3F83-512D-4EEC-BF2B-95B40C3997B6}">
      <text>
        <r>
          <rPr>
            <b/>
            <sz val="9"/>
            <color indexed="81"/>
            <rFont val="Tahoma"/>
            <family val="2"/>
          </rPr>
          <t xml:space="preserve">Investor Relations:
</t>
        </r>
        <r>
          <rPr>
            <sz val="9"/>
            <color indexed="81"/>
            <rFont val="Tahoma"/>
            <family val="2"/>
          </rPr>
          <t>Goodnight 1 reached full COD in Jan/24.</t>
        </r>
      </text>
    </comment>
    <comment ref="AM42" authorId="0" shapeId="0" xr:uid="{6EA13DC2-0266-4BD5-A0BE-66BD6C500961}">
      <text>
        <r>
          <rPr>
            <b/>
            <sz val="9"/>
            <color indexed="81"/>
            <rFont val="Tahoma"/>
            <family val="2"/>
          </rPr>
          <t xml:space="preserve">Investor Relations:
</t>
        </r>
        <r>
          <rPr>
            <sz val="9"/>
            <color indexed="81"/>
            <rFont val="Tahoma"/>
            <family val="2"/>
          </rPr>
          <t>Energy Production from Distributed Generation assets began to be cumputed by local utilities.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B25" authorId="0" shapeId="0" xr:uid="{445E4819-3FE0-4478-B706-78E61A263C7C}">
      <text>
        <r>
          <rPr>
            <b/>
            <sz val="9"/>
            <color indexed="81"/>
            <rFont val="Tahoma"/>
            <family val="2"/>
          </rPr>
          <t>Investor Relations:</t>
        </r>
        <r>
          <rPr>
            <sz val="9"/>
            <color indexed="81"/>
            <rFont val="Tahoma"/>
            <family val="2"/>
          </rPr>
          <t xml:space="preserve">
Ventos da Bahia 2 and Ventos da Bahia III have been consolidated by Ventos da Bahia since Jan/24.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F77" authorId="0" shapeId="0" xr:uid="{8F3BE20A-39C6-4FC0-AA45-F66B43E12F7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8" authorId="0" shapeId="0" xr:uid="{37E38EB0-4A9C-4962-818A-DF1A415CD354}">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9" authorId="0" shapeId="0" xr:uid="{D37AA2ED-4F04-4EEC-A0C7-9B4C62287F55}">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0" authorId="0" shapeId="0" xr:uid="{9FC3E37A-0CC3-4FCA-B177-FD0B58100B50}">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2" authorId="0" shapeId="0" xr:uid="{74BCD077-36A1-462A-9B54-1E4C073FD437}">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3" authorId="0" shapeId="0" xr:uid="{708B7681-0D3B-48F0-8A4C-87C83BBDC8F6}">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4" authorId="0" shapeId="0" xr:uid="{CC6DE953-66BE-43E2-AD78-5B32ED01310C}">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5" authorId="0" shapeId="0" xr:uid="{6BAB0622-9D50-4368-86FC-0965FB9E54F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List>
</comments>
</file>

<file path=xl/sharedStrings.xml><?xml version="1.0" encoding="utf-8"?>
<sst xmlns="http://schemas.openxmlformats.org/spreadsheetml/2006/main" count="3735" uniqueCount="1204">
  <si>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</si>
  <si>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</si>
  <si>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</si>
  <si>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</si>
  <si>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</si>
  <si>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</si>
  <si>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</si>
  <si>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</si>
  <si>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</si>
  <si>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</si>
  <si>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</si>
  <si>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</si>
  <si>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</si>
  <si>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</si>
  <si>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</si>
  <si>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</si>
  <si>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</si>
  <si>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</si>
  <si>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</si>
  <si>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</si>
  <si>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</si>
  <si>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</si>
  <si>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</si>
  <si>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</si>
  <si>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</si>
  <si>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</si>
  <si>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P50¹
(MWavg)</t>
  </si>
  <si>
    <t>Assured
Energy²
(MWavg.)</t>
  </si>
  <si>
    <t>Delta Complex</t>
  </si>
  <si>
    <t>Delta Piauí and Maranhão</t>
  </si>
  <si>
    <t>Wind</t>
  </si>
  <si>
    <t>Bahia Complex</t>
  </si>
  <si>
    <t>Assuruá 1, 2, 3, 4 and 5³
Ventos da Bahia 1, 2 and 3⁴</t>
  </si>
  <si>
    <t>SE/CO Complex</t>
  </si>
  <si>
    <t>Chuí Complex</t>
  </si>
  <si>
    <t>Santa Vitória do Palmar and Hermenegildo</t>
  </si>
  <si>
    <t>Goodnight Complex</t>
  </si>
  <si>
    <t>n.a.</t>
  </si>
  <si>
    <t>Energy Platform</t>
  </si>
  <si>
    <t>-</t>
  </si>
  <si>
    <t>Total</t>
  </si>
  <si>
    <t>Notes:</t>
  </si>
  <si>
    <t xml:space="preserve">² Does not consider grid and internal losses. </t>
  </si>
  <si>
    <t>³ Assuruá 4 reached full COD on February, 2023, and Assuruá 5 reached full COD on October, 2023.</t>
  </si>
  <si>
    <t>BR Operational Assets</t>
  </si>
  <si>
    <t>% Serena</t>
  </si>
  <si>
    <t>Location</t>
  </si>
  <si>
    <t>Power Connection
Point</t>
  </si>
  <si>
    <t>Type of 
Connection</t>
  </si>
  <si>
    <t>Plants</t>
  </si>
  <si>
    <t>Generator 
Units (UGs)</t>
  </si>
  <si>
    <t>Installed 
Capacity¹</t>
  </si>
  <si>
    <t>Gross Assured 
Energy
(MWavg.)¹</t>
  </si>
  <si>
    <t>Net Assured 
Energy
(MWavg)²</t>
  </si>
  <si>
    <t>Contracted Volume
(MWavg.)³</t>
  </si>
  <si>
    <t>Avg. Price³
(R$/MWh)</t>
  </si>
  <si>
    <t>Market</t>
  </si>
  <si>
    <t>Auction</t>
  </si>
  <si>
    <t>Auction 
Type</t>
  </si>
  <si>
    <t>Auction Notice</t>
  </si>
  <si>
    <t xml:space="preserve">Begin
PPA Supply⁴ </t>
  </si>
  <si>
    <t xml:space="preserve">End
PPA Supply⁴ </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</si>
  <si>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</si>
  <si>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</si>
  <si>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</si>
  <si>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</si>
  <si>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</si>
  <si>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</si>
  <si>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</si>
  <si>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</si>
  <si>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</si>
  <si>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</si>
  <si>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</si>
  <si>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</si>
  <si>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</si>
  <si>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</si>
  <si>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</si>
  <si>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</si>
  <si>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</si>
  <si>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</si>
  <si>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</si>
  <si>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</si>
  <si>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</si>
  <si>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</si>
  <si>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</si>
  <si>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</si>
  <si>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</si>
  <si>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</si>
  <si>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</si>
  <si>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</si>
  <si>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</si>
  <si>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</si>
  <si>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</si>
  <si>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</si>
  <si>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</si>
  <si>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</si>
  <si>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</si>
  <si>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</si>
  <si>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</si>
  <si>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</si>
  <si>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</si>
  <si>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</si>
  <si>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</si>
  <si>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</si>
  <si>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</si>
  <si>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</si>
  <si>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</si>
  <si>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</si>
  <si>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</si>
  <si>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</si>
  <si>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</si>
  <si>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</si>
  <si>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</si>
  <si>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</si>
  <si>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</si>
  <si>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</si>
  <si>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</si>
  <si>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</si>
  <si>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</si>
  <si>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</si>
  <si>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</si>
  <si>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</si>
  <si>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</si>
  <si>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</si>
  <si>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</si>
  <si>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</si>
  <si>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</si>
  <si>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</si>
  <si>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</si>
  <si>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</si>
  <si>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</si>
  <si>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</si>
  <si>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</si>
  <si>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</si>
  <si>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</si>
  <si>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</si>
  <si>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</si>
  <si>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</si>
  <si>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</si>
  <si>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</si>
  <si>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</si>
  <si>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</si>
  <si>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</si>
  <si>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</si>
  <si>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</si>
  <si>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</si>
  <si>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</si>
  <si>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</si>
  <si>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</si>
  <si>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</si>
  <si>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</si>
  <si>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</si>
  <si>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</si>
  <si>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</si>
  <si>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</si>
  <si>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</si>
  <si>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Serra da Agulhas</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</si>
  <si>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</si>
  <si>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</si>
  <si>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</si>
  <si>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</si>
  <si>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</si>
  <si>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</si>
  <si>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</si>
  <si>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</si>
  <si>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</si>
  <si>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</si>
  <si>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</si>
  <si>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</si>
  <si>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</si>
  <si>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</si>
  <si>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</si>
  <si>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</si>
  <si>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</si>
  <si>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</si>
  <si>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²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</si>
  <si>
    <t xml:space="preserve">⁴ For regulated contracts, considers the shortest start date for Begin and longest end date for End. </t>
  </si>
  <si>
    <t>Key Metrics </t>
  </si>
  <si>
    <t>On-going DG
(Building 
and NTP)</t>
  </si>
  <si>
    <t>Future DG
(Short-term 
pipeline)</t>
  </si>
  <si>
    <t>Goodnight 2
(Short-term 
Pipeline)</t>
  </si>
  <si>
    <t>Potential Capacity¹</t>
  </si>
  <si>
    <t>265.5 MW</t>
  </si>
  <si>
    <t>Load Factor (%)</t>
  </si>
  <si>
    <t>~31%
(First Year)</t>
  </si>
  <si>
    <t>29%-32%
(First Year)</t>
  </si>
  <si>
    <t>~52%</t>
  </si>
  <si>
    <t>40% - 60%</t>
  </si>
  <si>
    <t>28% - 33%</t>
  </si>
  <si>
    <t>Construction Start</t>
  </si>
  <si>
    <t>June 2023</t>
  </si>
  <si>
    <t>Full COD</t>
  </si>
  <si>
    <t>4Q23</t>
  </si>
  <si>
    <t>1Q25</t>
  </si>
  <si>
    <t>2Q25</t>
  </si>
  <si>
    <t>Serena's Share²</t>
  </si>
  <si>
    <t>Total CAPEX Estimate</t>
  </si>
  <si>
    <t>CAPEX Deployed²</t>
  </si>
  <si>
    <t>Funding</t>
  </si>
  <si>
    <t>Full Year EBITDA Expectation³</t>
  </si>
  <si>
    <t xml:space="preserve">¹ May vary due to layout changes. </t>
  </si>
  <si>
    <t>³ First full year of the asset. In nominal terms.</t>
  </si>
  <si>
    <t>Date</t>
  </si>
  <si>
    <t>Year</t>
  </si>
  <si>
    <t>Energy Production (in GWh)</t>
  </si>
  <si>
    <t>Delta 5 e 6</t>
  </si>
  <si>
    <t>Delta 7 e 8</t>
  </si>
  <si>
    <t>Assuruá 1 e 2</t>
  </si>
  <si>
    <t>Ventos da Bahia 1 e 2¹</t>
  </si>
  <si>
    <t>Ventos da Bahia 3¹</t>
  </si>
  <si>
    <t>Pirapora¹</t>
  </si>
  <si>
    <t>Pipoca²</t>
  </si>
  <si>
    <t>Serra das Agulhas</t>
  </si>
  <si>
    <t>Chuí</t>
  </si>
  <si>
    <t>Total Energy Production (BR + US)</t>
  </si>
  <si>
    <t>² Considers 100% of Pipoca.</t>
  </si>
  <si>
    <t>Consolidated Energy Portfolio Distribution (MWm)</t>
  </si>
  <si>
    <t>Total Resources Under Management (A)</t>
  </si>
  <si>
    <t>Assured Energy (BR Portfolio)¹</t>
  </si>
  <si>
    <t>Purchase for Resale (BR Portfolio)</t>
  </si>
  <si>
    <t>Distributed Generation - P50 - Solar (BR)</t>
  </si>
  <si>
    <t>Certified P50 - Wind (US)</t>
  </si>
  <si>
    <t>Consolidated Contracted Energy Sales (B)</t>
  </si>
  <si>
    <t>Regulated Market PPAs (BR)</t>
  </si>
  <si>
    <t>Free Market PPAs (BR)²</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</si>
  <si>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</si>
  <si>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</si>
  <si>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</si>
  <si>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</si>
  <si>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</si>
  <si>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</si>
  <si>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</si>
  <si>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</si>
  <si>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</si>
  <si>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</si>
  <si>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</si>
  <si>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</si>
  <si>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Distributed Generation⁴</t>
  </si>
  <si>
    <t>Merchant Price - Goodnight 1⁵</t>
  </si>
  <si>
    <t>⁴ Does not consider the annual variation in tariffs.</t>
  </si>
  <si>
    <t>BR Energy Portfolio Distribution¹ (MWm)</t>
  </si>
  <si>
    <t>Assured Energy (BR Portfolio)</t>
  </si>
  <si>
    <t>Assured Energy - Wind (BR)</t>
  </si>
  <si>
    <t>Assured Energy - Hydro (BR)</t>
  </si>
  <si>
    <t>Assured Energy - Solar (BR)</t>
  </si>
  <si>
    <t>Purchase for Resale (BR)</t>
  </si>
  <si>
    <t>BR Contracted Energy Sales (B)</t>
  </si>
  <si>
    <t>BR Contracted Level (%)</t>
  </si>
  <si>
    <t>Regulated Market</t>
  </si>
  <si>
    <t>Free Market</t>
  </si>
  <si>
    <t>BR Average Sales Prices (R$/MWh)</t>
  </si>
  <si>
    <t>Average Sales Price³</t>
  </si>
  <si>
    <t>Regulated Market PPAs (BR)²</t>
  </si>
  <si>
    <t>Free Market PPAs (BR)</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</si>
  <si>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</si>
  <si>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</si>
  <si>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</si>
  <si>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</si>
  <si>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</si>
  <si>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Distributed Generation - Solar (BR)¹</t>
  </si>
  <si>
    <t>¹ Does not consider the annual variation in tariffs.</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</si>
  <si>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</si>
  <si>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</si>
  <si>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</si>
  <si>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</si>
  <si>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</si>
  <si>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</si>
  <si>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</si>
  <si>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</si>
  <si>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</si>
  <si>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</si>
  <si>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</si>
  <si>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</si>
  <si>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</si>
  <si>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</si>
  <si>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O&amp;M</t>
  </si>
  <si>
    <t>Regulatory Charges</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</si>
  <si>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</si>
  <si>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</si>
  <si>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</si>
  <si>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</si>
  <si>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</si>
  <si>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</si>
  <si>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</si>
  <si>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</si>
  <si>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</si>
  <si>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</si>
  <si>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</si>
  <si>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</si>
  <si>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Pirapora (proportional to 50%)</t>
  </si>
  <si>
    <t>Ventos da Bahia 1, 2 and 3 (proportional to 50%)</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</si>
  <si>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</si>
  <si>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</si>
  <si>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</si>
  <si>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</si>
  <si>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</si>
  <si>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</si>
  <si>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</si>
  <si>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</si>
  <si>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</si>
  <si>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</si>
  <si>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</si>
  <si>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</si>
  <si>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</si>
  <si>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</si>
  <si>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</si>
  <si>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</si>
  <si>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</si>
  <si>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</si>
  <si>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</si>
  <si>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</si>
  <si>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</si>
  <si>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</si>
  <si>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</si>
  <si>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</si>
  <si>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</si>
  <si>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</si>
  <si>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</si>
  <si>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</si>
  <si>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</si>
  <si>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</si>
  <si>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</si>
  <si>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</si>
  <si>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</si>
  <si>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</si>
  <si>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</si>
  <si>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</si>
  <si>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</si>
  <si>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Third-Party Service</t>
  </si>
  <si>
    <t>Net Financial Result (in million Reais)</t>
  </si>
  <si>
    <t>Interest on Marketable Securities</t>
  </si>
  <si>
    <t>Other Income</t>
  </si>
  <si>
    <t>Commission on Guarantee</t>
  </si>
  <si>
    <t>Interest on Operating Leases</t>
  </si>
  <si>
    <t>Indexation Accrual of Accounts Payable</t>
  </si>
  <si>
    <t>Other Expenses</t>
  </si>
  <si>
    <t>Assets (in million Reais)</t>
  </si>
  <si>
    <t>Cash and cash equivalents</t>
  </si>
  <si>
    <t>Other</t>
  </si>
  <si>
    <t>Marketable securities - Restricted cash</t>
  </si>
  <si>
    <t>Trade accounts receivable</t>
  </si>
  <si>
    <t>Deferred taxes (IRPJ and CSLL)</t>
  </si>
  <si>
    <t>Energy futures contract</t>
  </si>
  <si>
    <t>Investments</t>
  </si>
  <si>
    <t>Intangible assets</t>
  </si>
  <si>
    <t>Liabilities and Equity (in million Reais)</t>
  </si>
  <si>
    <t>Trade accounts payable</t>
  </si>
  <si>
    <t>Loans, financing and debentures</t>
  </si>
  <si>
    <t>Labor and tax obligations</t>
  </si>
  <si>
    <t>Lease liabilities</t>
  </si>
  <si>
    <t>Accounts payable on acquisition business</t>
  </si>
  <si>
    <t>Trade and accounts payable</t>
  </si>
  <si>
    <t>Deferred tax (IRPJ and CSLL)</t>
  </si>
  <si>
    <t>Capital</t>
  </si>
  <si>
    <t>Treasury Shares</t>
  </si>
  <si>
    <t>Funding Costs</t>
  </si>
  <si>
    <t>Capital Reserves</t>
  </si>
  <si>
    <t>Profit Reserves</t>
  </si>
  <si>
    <t>Other Reserves</t>
  </si>
  <si>
    <t>Equity Adjustment</t>
  </si>
  <si>
    <t>Non-Controlling Interest</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</si>
  <si>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</si>
  <si>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</si>
  <si>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</si>
  <si>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</si>
  <si>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</si>
  <si>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</si>
  <si>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</si>
  <si>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</si>
  <si>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</si>
  <si>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</si>
  <si>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</si>
  <si>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</si>
  <si>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</si>
  <si>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</si>
  <si>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</si>
  <si>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</si>
  <si>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</si>
  <si>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</si>
  <si>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</si>
  <si>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</si>
  <si>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</si>
  <si>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</si>
  <si>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</si>
  <si>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</si>
  <si>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</si>
  <si>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</si>
  <si>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</si>
  <si>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</si>
  <si>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</si>
  <si>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</si>
  <si>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</si>
  <si>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</si>
  <si>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</si>
  <si>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</si>
  <si>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</si>
  <si>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</si>
  <si>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</si>
  <si>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</si>
  <si>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</si>
  <si>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</si>
  <si>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</si>
  <si>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</si>
  <si>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</si>
  <si>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</si>
  <si>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</si>
  <si>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</si>
  <si>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</si>
  <si>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</si>
  <si>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</si>
  <si>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</si>
  <si>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</si>
  <si>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</si>
  <si>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</si>
  <si>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</si>
  <si>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</si>
  <si>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</si>
  <si>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</si>
  <si>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</si>
  <si>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</si>
  <si>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</si>
  <si>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</si>
  <si>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</si>
  <si>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</si>
  <si>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</si>
  <si>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OGDS11</t>
  </si>
  <si>
    <t>CDI + 2.76%</t>
  </si>
  <si>
    <t>Serena US</t>
  </si>
  <si>
    <t>Offshore Loan</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</si>
  <si>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</si>
  <si>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</si>
  <si>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</si>
  <si>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</si>
  <si>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</si>
  <si>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</si>
  <si>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</si>
  <si>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</si>
  <si>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</si>
  <si>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</si>
  <si>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</si>
  <si>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</si>
  <si>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</si>
  <si>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</si>
  <si>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</si>
  <si>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</si>
  <si>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</si>
  <si>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</si>
  <si>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</si>
  <si>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</si>
  <si>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</si>
  <si>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</si>
  <si>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</si>
  <si>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</si>
  <si>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</si>
  <si>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</si>
  <si>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</si>
  <si>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</si>
  <si>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</si>
  <si>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</si>
  <si>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</si>
  <si>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</si>
  <si>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</si>
  <si>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</si>
  <si>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</si>
  <si>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</si>
  <si>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</si>
  <si>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</si>
  <si>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</si>
  <si>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</si>
  <si>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</si>
  <si>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</si>
  <si>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</si>
  <si>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</si>
  <si>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</si>
  <si>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</si>
  <si>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</si>
  <si>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</si>
  <si>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</si>
  <si>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</si>
  <si>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</si>
  <si>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</si>
  <si>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Asset Abbreviation
(Sigla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</si>
  <si>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</si>
  <si>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</si>
  <si>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</si>
  <si>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</si>
  <si>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</si>
  <si>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</si>
  <si>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</si>
  <si>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</si>
  <si>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</si>
  <si>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</si>
  <si>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</si>
  <si>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</si>
  <si>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</si>
  <si>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</si>
  <si>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</si>
  <si>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</si>
  <si>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</si>
  <si>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</si>
  <si>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</si>
  <si>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</si>
  <si>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</si>
  <si>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</si>
  <si>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</si>
  <si>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</si>
  <si>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</si>
  <si>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</si>
  <si>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</si>
  <si>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</si>
  <si>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</si>
  <si>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</si>
  <si>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</si>
  <si>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</si>
  <si>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</si>
  <si>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</si>
  <si>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</si>
  <si>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</si>
  <si>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</si>
  <si>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</si>
  <si>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</si>
  <si>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</si>
  <si>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</si>
  <si>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</si>
  <si>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</si>
  <si>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</si>
  <si>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</si>
  <si>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</si>
  <si>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</si>
  <si>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</si>
  <si>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</si>
  <si>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</si>
  <si>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</si>
  <si>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</si>
  <si>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</si>
  <si>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</si>
  <si>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</si>
  <si>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</si>
  <si>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</si>
  <si>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</si>
  <si>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</si>
  <si>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</si>
  <si>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</si>
  <si>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</si>
  <si>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</si>
  <si>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</si>
  <si>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</si>
  <si>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</si>
  <si>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</si>
  <si>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</si>
  <si>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</si>
  <si>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</si>
  <si>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</si>
  <si>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</si>
  <si>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</si>
  <si>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</si>
  <si>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</si>
  <si>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</si>
  <si>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</si>
  <si>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</si>
  <si>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</si>
  <si>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</si>
  <si>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</si>
  <si>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</si>
  <si>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</si>
  <si>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</si>
  <si>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</si>
  <si>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</si>
  <si>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</si>
  <si>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</si>
  <si>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</si>
  <si>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</si>
  <si>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</si>
  <si>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</si>
  <si>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</si>
  <si>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</si>
  <si>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</si>
  <si>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</si>
  <si>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</si>
  <si>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</si>
  <si>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</si>
  <si>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</si>
  <si>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</si>
  <si>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</si>
  <si>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</si>
  <si>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</si>
  <si>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</si>
  <si>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</si>
  <si>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</si>
  <si>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</si>
  <si>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</si>
  <si>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</si>
  <si>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</si>
  <si>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</si>
  <si>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 ASSURUA 4 I</t>
  </si>
  <si>
    <t>EOL.CV.BA.050463-7.01</t>
  </si>
  <si>
    <t>OMEGA DESENVOLVIMENTO DE ENERGIA 5 S.A.</t>
  </si>
  <si>
    <t>EOL ASSURUA 4 II</t>
  </si>
  <si>
    <t>EOL.CV.BA.050465-3.01</t>
  </si>
  <si>
    <t>OMEGA DESENVOLVIMENTO DE ENERGIA 7 S.A.</t>
  </si>
  <si>
    <t>EOL ASSURUA 4 III</t>
  </si>
  <si>
    <t>EOL.CV.BA.050467-0.01</t>
  </si>
  <si>
    <t>OMEGA DESENVOLVIMENTO DE ENERGIA 3 S.A.</t>
  </si>
  <si>
    <t>EOL ASSURUA 4 IV</t>
  </si>
  <si>
    <t>EOL.CV.BA.050464-5.01</t>
  </si>
  <si>
    <t>OMEGA DESENVOLVIMENTO DE ENERGIA 8 S.A.</t>
  </si>
  <si>
    <t>EOL ASSURUA 4 V</t>
  </si>
  <si>
    <t>EOL.CV.BA.050466-1.01</t>
  </si>
  <si>
    <t>OMEGA DESENVOLVIMENTO DE ENERGIA 6 S.A.</t>
  </si>
  <si>
    <t>EOL ASSURUA 4 VI</t>
  </si>
  <si>
    <t>EOL.CV.BA.050468-8.01</t>
  </si>
  <si>
    <t>OMEGA DESENVOLVIMENTO DE ENERGIA 2 S.A.</t>
  </si>
  <si>
    <t>ASSURUA 5 I</t>
  </si>
  <si>
    <t>ASSURUA 5 I ENERGIA S.A.</t>
  </si>
  <si>
    <t>ASSURUA 5 III</t>
  </si>
  <si>
    <t>EOL.CV.BA.051785-2.01</t>
  </si>
  <si>
    <t>ASSURUA 5 II ENERGIA S.A.</t>
  </si>
  <si>
    <t>EOL.CV.BA.051786-0.01</t>
  </si>
  <si>
    <t>ASSURUA 5 III ENERGIA S.A.</t>
  </si>
  <si>
    <t>ASSURUA 5 IV</t>
  </si>
  <si>
    <t>EOL.CV.BA.051787-9.01</t>
  </si>
  <si>
    <t>ASSURUA 5 IV ENERGIA S.A.</t>
  </si>
  <si>
    <t>ASSURUA 5 V</t>
  </si>
  <si>
    <t>EOL.CV.BA.051788-7.01</t>
  </si>
  <si>
    <t>ASSURUA 5 V ENERGIA S.A.</t>
  </si>
  <si>
    <t>ASSURUA 5 VI</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</si>
  <si>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</si>
  <si>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</si>
  <si>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</si>
  <si>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</si>
  <si>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</si>
  <si>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</si>
  <si>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</si>
  <si>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</si>
  <si>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</si>
  <si>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</si>
  <si>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</si>
  <si>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</si>
  <si>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</si>
  <si>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</si>
  <si>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</si>
  <si>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</si>
  <si>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</si>
  <si>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</si>
  <si>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</si>
  <si>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</si>
  <si>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</si>
  <si>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</si>
  <si>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</si>
  <si>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</si>
  <si>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</si>
  <si>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</si>
  <si>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</si>
  <si>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</si>
  <si>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</si>
  <si>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</si>
  <si>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</si>
  <si>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</si>
  <si>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</si>
  <si>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</si>
  <si>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</si>
  <si>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</si>
  <si>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</si>
  <si>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</si>
  <si>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</si>
  <si>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</si>
  <si>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</si>
  <si>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</si>
  <si>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</si>
  <si>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</si>
  <si>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</si>
  <si>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</si>
  <si>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</si>
  <si>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</si>
  <si>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</si>
  <si>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</si>
  <si>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</si>
  <si>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</si>
  <si>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</si>
  <si>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</si>
  <si>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</si>
  <si>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</si>
  <si>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</si>
  <si>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</si>
  <si>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</si>
  <si>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</si>
  <si>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</si>
  <si>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</si>
  <si>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</si>
  <si>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</si>
  <si>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</si>
  <si>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</si>
  <si>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</si>
  <si>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</si>
  <si>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</si>
  <si>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</si>
  <si>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</si>
  <si>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</si>
  <si>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</si>
  <si>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</si>
  <si>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</si>
  <si>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</si>
  <si>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</si>
  <si>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</si>
  <si>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</si>
  <si>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</si>
  <si>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</si>
  <si>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</si>
  <si>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</si>
  <si>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</si>
  <si>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</si>
  <si>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</si>
  <si>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</si>
  <si>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</si>
  <si>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</si>
  <si>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</si>
  <si>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</si>
  <si>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</si>
  <si>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</si>
  <si>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</si>
  <si>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</si>
  <si>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</si>
  <si>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</si>
  <si>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</si>
  <si>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</si>
  <si>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</si>
  <si>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</si>
  <si>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</si>
  <si>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</si>
  <si>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</si>
  <si>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</si>
  <si>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</si>
  <si>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</si>
  <si>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</si>
  <si>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</si>
  <si>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</si>
  <si>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</si>
  <si>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Distributed Generation</t>
  </si>
  <si>
    <r>
      <rPr>
        <vertAlign val="superscript"/>
        <sz val="8"/>
        <color theme="3"/>
        <rFont val="Poppins"/>
      </rPr>
      <t>7</t>
    </r>
    <r>
      <rPr>
        <sz val="8"/>
        <color theme="3"/>
        <rFont val="Poppins"/>
      </rPr>
      <t xml:space="preserve"> Considers 31% load factor for the first year.</t>
    </r>
  </si>
  <si>
    <t>Goodnight 1</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</si>
  <si>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</si>
  <si>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</si>
  <si>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</si>
  <si>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</si>
  <si>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</si>
  <si>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</si>
  <si>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</si>
  <si>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</si>
  <si>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</si>
  <si>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</si>
  <si>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</si>
  <si>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</si>
  <si>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</si>
  <si>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</si>
  <si>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</si>
  <si>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</si>
  <si>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</si>
  <si>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</si>
  <si>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</si>
  <si>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</si>
  <si>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SD 2, 3, 5, 6, 7 and 8 (Assuruá 4)</t>
  </si>
  <si>
    <t>EUR + 6.08%</t>
  </si>
  <si>
    <t>Arco Energia</t>
  </si>
  <si>
    <t>TUST (R$/kW)</t>
  </si>
  <si>
    <t>TUSDg (R$/kW)</t>
  </si>
  <si>
    <t>REH 3.292/2023</t>
  </si>
  <si>
    <t>REH 3.217/2023</t>
  </si>
  <si>
    <t>REH 3.186/2023</t>
  </si>
  <si>
    <t>REH 3.202/2023</t>
  </si>
  <si>
    <t>REH 3.177/2023</t>
  </si>
  <si>
    <t>Obs.</t>
  </si>
  <si>
    <t>2023-2024 Cycle</t>
  </si>
  <si>
    <t>TUST | TUSD</t>
  </si>
  <si>
    <t>BR Average Term [2024-2033]</t>
  </si>
  <si>
    <t>BR Average Price [2024-2033]</t>
  </si>
  <si>
    <t>DG Average Term [2024-2033]</t>
  </si>
  <si>
    <t>DG Average Sales Price [2024-2033]</t>
  </si>
  <si>
    <t>US Average Term [2024-2033]</t>
  </si>
  <si>
    <t>Consolidated Average Sales Price [2024-2033]</t>
  </si>
  <si>
    <t>Consolidated Average Term [2024-2033]</t>
  </si>
  <si>
    <t>¹ Considers BR portfolio grid and internal losses. Considers the certified P90 of Assuruá 4 and Assuruá 5 as assured energy.</t>
  </si>
  <si>
    <t xml:space="preserve">Serena Portfolio  </t>
  </si>
  <si>
    <t xml:space="preserve">BR Operational Portfolio </t>
  </si>
  <si>
    <r>
      <rPr>
        <vertAlign val="superscript"/>
        <sz val="8"/>
        <color theme="3"/>
        <rFont val="Poppins"/>
      </rPr>
      <t>5</t>
    </r>
    <r>
      <rPr>
        <sz val="8"/>
        <color theme="3"/>
        <rFont val="Poppins"/>
      </rPr>
      <t xml:space="preserve"> Includes project acquisiton and development fees</t>
    </r>
  </si>
  <si>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</si>
  <si>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</si>
  <si>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</si>
  <si>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</si>
  <si>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</si>
  <si>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</si>
  <si>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</si>
  <si>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</si>
  <si>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</si>
  <si>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 xml:space="preserve">¹ Considers PTC (Production Tax Credit) proportional allocation to Tax Equity Partner and 5% EBITDA Cash Distribution to Tax Equity Partner. </t>
  </si>
  <si>
    <t>Indebtedness Breakdown (in million Reais)</t>
  </si>
  <si>
    <t>Assuruá 5 Energia S.A. (Assuruá 4 and 5 Holding)</t>
  </si>
  <si>
    <t>ASSR11</t>
  </si>
  <si>
    <t>IPCA + 6.50%</t>
  </si>
  <si>
    <t>ASSR21</t>
  </si>
  <si>
    <t>Assuruá 5IV, 5V e 5VI (Assuruá 5)</t>
  </si>
  <si>
    <t>IPCA + 2.84%</t>
  </si>
  <si>
    <t>Term Loan</t>
  </si>
  <si>
    <t>Quarterly</t>
  </si>
  <si>
    <t>SOFR + 1.75%</t>
  </si>
  <si>
    <t>Tax Equity</t>
  </si>
  <si>
    <t>USD + 7.90%</t>
  </si>
  <si>
    <t>Gross Debt Before Tax Equity Offset</t>
  </si>
  <si>
    <t>(-) Goodnight 1</t>
  </si>
  <si>
    <t>4131 Resolution</t>
  </si>
  <si>
    <t>1Q24</t>
  </si>
  <si>
    <t>¹ Includes only consolidated investments. Does not consider Tax Equity Investment (not considered as debt under US GAAP).</t>
  </si>
  <si>
    <t>PPA Index</t>
  </si>
  <si>
    <t>IPCA</t>
  </si>
  <si>
    <t>IGPM</t>
  </si>
  <si>
    <t>¹ Considers 100% of Pipoca.</t>
  </si>
  <si>
    <r>
      <t>Ventos da Bahia 1 and 2</t>
    </r>
    <r>
      <rPr>
        <vertAlign val="superscript"/>
        <sz val="8"/>
        <color theme="3"/>
        <rFont val="Poppins"/>
      </rPr>
      <t>5</t>
    </r>
  </si>
  <si>
    <r>
      <t>Ventos da Bahia 3</t>
    </r>
    <r>
      <rPr>
        <vertAlign val="superscript"/>
        <sz val="8"/>
        <color theme="3"/>
        <rFont val="Poppins"/>
      </rPr>
      <t>5</t>
    </r>
  </si>
  <si>
    <r>
      <rPr>
        <vertAlign val="superscript"/>
        <sz val="8"/>
        <color theme="3"/>
        <rFont val="Poppins"/>
      </rPr>
      <t xml:space="preserve">5 </t>
    </r>
    <r>
      <rPr>
        <sz val="8"/>
        <color theme="3"/>
        <rFont val="Poppins"/>
      </rPr>
      <t xml:space="preserve">After the conclusion of the asset swap with EDFR by the end of March 2024, the Company started consolidating 100% of Ventos da Bahia 1, 2 and 3 (in Bahia Cluster) and EDFR now holds 100% of Pirapora (formerly in SE/CO Cluster). </t>
    </r>
  </si>
  <si>
    <r>
      <t>SE/CO Complex</t>
    </r>
    <r>
      <rPr>
        <b/>
        <vertAlign val="superscript"/>
        <sz val="8"/>
        <color theme="9"/>
        <rFont val="Poppins"/>
      </rPr>
      <t>5</t>
    </r>
  </si>
  <si>
    <t>51% - 100%</t>
  </si>
  <si>
    <t xml:space="preserve">⁴ After the conclusion of the asset swap with EDFR by the end of March 2024, the Company started consolidating 100% of Ventos da Bahia 1, 2 and 3 (in Bahia Cluster) and EDFR now holds 100% of Pirapora (formerly in SE/CO Cluster). </t>
  </si>
  <si>
    <t xml:space="preserve">⁵ Considers 100% of Pipoca. After the conclusion of the asset swap with EDFR by the end of March 2024, the Company started consolidating 100% of Ventos da Bahia 1, 2 and 3 (in Bahia Cluster) and EDFR now holds 100% of Pirapora (formerly in SE/CO Cluster). </t>
  </si>
  <si>
    <t xml:space="preserve">¹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</si>
  <si>
    <r>
      <t>70%</t>
    </r>
    <r>
      <rPr>
        <vertAlign val="superscript"/>
        <sz val="8"/>
        <color theme="3"/>
        <rFont val="Poppins"/>
      </rPr>
      <t>6</t>
    </r>
  </si>
  <si>
    <r>
      <t>30,6</t>
    </r>
    <r>
      <rPr>
        <vertAlign val="superscript"/>
        <sz val="8"/>
        <color theme="3"/>
        <rFont val="Poppins"/>
      </rPr>
      <t>7</t>
    </r>
  </si>
  <si>
    <r>
      <t>70%</t>
    </r>
    <r>
      <rPr>
        <vertAlign val="superscript"/>
        <sz val="8"/>
        <color theme="3"/>
        <rFont val="Poppins"/>
      </rPr>
      <t>4</t>
    </r>
  </si>
  <si>
    <t>98.9 Mwac</t>
  </si>
  <si>
    <r>
      <t>R$ 431 mm –
R$ 481 mm
(Serena Share)</t>
    </r>
    <r>
      <rPr>
        <vertAlign val="superscript"/>
        <sz val="8"/>
        <color theme="3"/>
        <rFont val="Poppins"/>
      </rPr>
      <t>5</t>
    </r>
  </si>
  <si>
    <r>
      <t>R$ 111 mm – 
R$ 151 mm
(Serena Share)</t>
    </r>
    <r>
      <rPr>
        <vertAlign val="superscript"/>
        <sz val="8"/>
        <color theme="3"/>
        <rFont val="Poppins"/>
      </rPr>
      <t>5</t>
    </r>
  </si>
  <si>
    <t>9.6 MWac</t>
  </si>
  <si>
    <t>¹ Considers Company's proportional stake of 50% until 1Q24. The Company concluded the asset swap with EDFR on March 28, 2024. The Company started to consolidate 100% of Ventos da Bahia and no longer has a stake in Pirapora.</t>
  </si>
  <si>
    <t>² Up to Q2 2024.</t>
  </si>
  <si>
    <t>Pirapora (proportional to 50%)³</t>
  </si>
  <si>
    <t>Ventos da Bahia 1, 2 and 3 (proportional to 50%)³</t>
  </si>
  <si>
    <t>Tax Equity Partner Allocation¹</t>
  </si>
  <si>
    <t>² Considers Company's proportional stake of 50% until 1Q24. The Company concluded the asset swap with EDFR on March 28, 2024. The Company started to consolidate 100% of Ventos da Bahia and no longer has a stake in Pirapora.</t>
  </si>
  <si>
    <t>PTC Revenue</t>
  </si>
  <si>
    <t>² Bilateral contracts includes traditional PPAs and self-production arrangements already closed (Delta 7 and 8, Chuí, Assuruá 4, Assuruá 5 and Indaiás).</t>
  </si>
  <si>
    <t>¹ The Company currently holds 70%. 87 MW from the JV with Apolo (70%), 5 MW from Serena’s own investment (100%) and 6.9 MW with other partner (50%).</t>
  </si>
  <si>
    <r>
      <rPr>
        <vertAlign val="superscript"/>
        <sz val="8"/>
        <color theme="3"/>
        <rFont val="Poppins"/>
      </rPr>
      <t>4</t>
    </r>
    <r>
      <rPr>
        <sz val="8"/>
        <color theme="3"/>
        <rFont val="Poppins"/>
      </rPr>
      <t xml:space="preserve"> The Company currently holds 70%. 87 MW from the JV with Apolo (70%), 5 MW from Serena’s own investment (100%) and 6.9 MW with other partner (50%).</t>
    </r>
  </si>
  <si>
    <r>
      <rPr>
        <vertAlign val="superscript"/>
        <sz val="8"/>
        <color theme="3"/>
        <rFont val="Poppins"/>
      </rPr>
      <t>6</t>
    </r>
    <r>
      <rPr>
        <sz val="8"/>
        <color theme="3"/>
        <rFont val="Poppins"/>
      </rPr>
      <t xml:space="preserve"> The Company currently holds 70%. 87 MW from the JV with Apolo (70%), 5 MW from Serena’s own investment (100%) and 6.9 MW with other partner (50%).</t>
    </r>
  </si>
  <si>
    <t>2Q24¹</t>
  </si>
  <si>
    <t>2Q24</t>
  </si>
  <si>
    <t>OMGE15</t>
  </si>
  <si>
    <t>CDI + 1.65%</t>
  </si>
  <si>
    <t>TJLP + 2.47%</t>
  </si>
  <si>
    <t>Serena Power Bridge Loan</t>
  </si>
  <si>
    <t>Trading MTM - BR</t>
  </si>
  <si>
    <t>CCEE Asset Code 
(Código do Ativo)</t>
  </si>
  <si>
    <t>3Q23¹</t>
  </si>
  <si>
    <t>3Q24¹</t>
  </si>
  <si>
    <t>3Q24</t>
  </si>
  <si>
    <t>Trading MTM  - US</t>
  </si>
  <si>
    <t>R$ 395 mm
(Serena Share)</t>
  </si>
  <si>
    <t>All phases: up to 80%
(pending Fundo Clima and 
Finem from BNDES)</t>
  </si>
  <si>
    <t>R$ 75 mm – 
R$ 85 mm
(Serena share | 
by 2025)</t>
  </si>
  <si>
    <t>R$ 8 mm –
R$ 18 mm
(Serena share | 
by 2025)</t>
  </si>
  <si>
    <t>BR Assets - Utility Scale</t>
  </si>
  <si>
    <t>US Assets - Utility Scale</t>
  </si>
  <si>
    <t>DG Asset s</t>
  </si>
  <si>
    <t>DG Complex</t>
  </si>
  <si>
    <t>⁵ Considers an exchange rate of 5.45 USD/BRL.</t>
  </si>
  <si>
    <t>US Average Sales Price [2024-2033] in R$/MWh</t>
  </si>
  <si>
    <t>US Average Sales Price [2024-2033] in US$/MWh</t>
  </si>
  <si>
    <t>Personnel Expenses</t>
  </si>
  <si>
    <t>Operating and maintenance costs</t>
  </si>
  <si>
    <t>Administrative, personnel and general expenses</t>
  </si>
  <si>
    <t>Interest on Loans, Financing and Debentures and Transaction Costs</t>
  </si>
  <si>
    <t>Pipoca (proportional to 51%) and minority Interest in Arco Energia S.A.</t>
  </si>
  <si>
    <t>Retained Earnings</t>
  </si>
  <si>
    <t>Total
Ammount 
(Sep 30, 2024)</t>
  </si>
  <si>
    <t>Amortization Curve¹ (in million Reais)</t>
  </si>
  <si>
    <t>Expected Refinancing Plan 2025¹</t>
  </si>
  <si>
    <t>¹ Serena Desenvolvimento' R$650mm debenture.</t>
  </si>
  <si>
    <t>Accounting Consolidation</t>
  </si>
  <si>
    <t>% Stake</t>
  </si>
  <si>
    <t>Classification</t>
  </si>
  <si>
    <t>Serena Geração S.A.</t>
  </si>
  <si>
    <t>São Paulo</t>
  </si>
  <si>
    <t>Serena Energia S.A.' Companies</t>
  </si>
  <si>
    <t>Full</t>
  </si>
  <si>
    <t>Controlled - Direct</t>
  </si>
  <si>
    <t>Controlled - Indirect</t>
  </si>
  <si>
    <t>Bahia</t>
  </si>
  <si>
    <t>Serena Comercializadora de Energia S.A.</t>
  </si>
  <si>
    <t>Holding</t>
  </si>
  <si>
    <t>Assuruá Energia S.A.</t>
  </si>
  <si>
    <t>Assuruá 1 Energia S.A.</t>
  </si>
  <si>
    <t>Assuruá 1 I Energia S.A.</t>
  </si>
  <si>
    <t>Assuruá 1 - SPE</t>
  </si>
  <si>
    <t>Assuruá 1 and 2 - Holding</t>
  </si>
  <si>
    <t>Assuruá 1 - Holding</t>
  </si>
  <si>
    <t>Assuruá 1 II Energia S.A.</t>
  </si>
  <si>
    <t>Assuruá 1 III Energia S.A.</t>
  </si>
  <si>
    <t>Assuruá 2 Energia S.A.</t>
  </si>
  <si>
    <t>Assuruá 2 - Holding</t>
  </si>
  <si>
    <t>Assuruá 2 I Energia S.A.</t>
  </si>
  <si>
    <t>Assuruá 2 - SPE</t>
  </si>
  <si>
    <t>Assuruá 2 II Energia S.A.</t>
  </si>
  <si>
    <t>Assuruá 2 III Energia S.A.</t>
  </si>
  <si>
    <t>Assuruá 2 IV Energia S.A.</t>
  </si>
  <si>
    <t>Assuruá 2 V Energia S.A.</t>
  </si>
  <si>
    <t>Assuruá 2 VI Energia S.A.</t>
  </si>
  <si>
    <t>Assuruá 2 VII Energia S.A.</t>
  </si>
  <si>
    <t>Assuruá 2 VIII Energia S.A.</t>
  </si>
  <si>
    <t>Assuruá 2 IX Energia S.A.</t>
  </si>
  <si>
    <t>Assuruá 2 X Energia S.A.</t>
  </si>
  <si>
    <t>Assuruá 3 Energia S.A.</t>
  </si>
  <si>
    <t>Assuruá 3 - Holding</t>
  </si>
  <si>
    <t>Assuruá 3 I Energia S.A.</t>
  </si>
  <si>
    <t>Assuruá 3 - SPE</t>
  </si>
  <si>
    <t>Assuruá 3 II Energia S.A.</t>
  </si>
  <si>
    <t>Delta 1 Energia S.A.</t>
  </si>
  <si>
    <t>Piauí</t>
  </si>
  <si>
    <t>Delta 1 I Energia S.A.</t>
  </si>
  <si>
    <t>Delta 1 - Holding</t>
  </si>
  <si>
    <t>Delta 1 - SPE</t>
  </si>
  <si>
    <t>Delta 1 II Energia S.A.</t>
  </si>
  <si>
    <t>Delta 1 III Energia S.A.</t>
  </si>
  <si>
    <t xml:space="preserve">Serena Geração 1 S.A. </t>
  </si>
  <si>
    <t>Delta 2 and Serra das Agulhas - Holding</t>
  </si>
  <si>
    <t>Delta 2 Energia S.A.</t>
  </si>
  <si>
    <t>Delta 2 - Holding</t>
  </si>
  <si>
    <t>Delta 2 I Energia S.A.</t>
  </si>
  <si>
    <t>Delta 2 - SPE</t>
  </si>
  <si>
    <t>Delta 2 II Energia S.A.</t>
  </si>
  <si>
    <t>Delta 2 III Energia S.A.</t>
  </si>
  <si>
    <t>Musca Energia S.A.</t>
  </si>
  <si>
    <t>Minas Gerais</t>
  </si>
  <si>
    <t>Serra das Agulhas - Holding</t>
  </si>
  <si>
    <t>Serra das Agulhas Energia S.A.</t>
  </si>
  <si>
    <t>Serra das Agulhas - SPE</t>
  </si>
  <si>
    <t>Delta 3 Energia S.A.</t>
  </si>
  <si>
    <t>Maranhão</t>
  </si>
  <si>
    <t>Delta 3 - Holding</t>
  </si>
  <si>
    <t>Delta 3 I Energia S.A.</t>
  </si>
  <si>
    <t>Delta 3 - SPE</t>
  </si>
  <si>
    <t>Delta 3 II Energia S.A.</t>
  </si>
  <si>
    <t>Delta 3 III Energia S.A.</t>
  </si>
  <si>
    <t>Delta 3 IV Energia S.A.</t>
  </si>
  <si>
    <t>Delta 3 V Energia S.A.</t>
  </si>
  <si>
    <t>Delta 3 VI Energia S.A.</t>
  </si>
  <si>
    <t>Delta 3 VII Energia S.A.</t>
  </si>
  <si>
    <t>Delta 3 VIII Energia S.A.</t>
  </si>
  <si>
    <t>Delta 5 I Energia S.A.</t>
  </si>
  <si>
    <t>Delta 5 - SPE</t>
  </si>
  <si>
    <t>Delta 5 II Energia S.A.</t>
  </si>
  <si>
    <t>Delta 6 I Energia S.A.</t>
  </si>
  <si>
    <t>Delta 6 - SPE</t>
  </si>
  <si>
    <t>Delta 6 II Energia S.A.</t>
  </si>
  <si>
    <t>Delta 7 e 8 Holding S.A.</t>
  </si>
  <si>
    <t>Delta 7 and 8 - Holding</t>
  </si>
  <si>
    <t>Delta 7 I Energia S.A.</t>
  </si>
  <si>
    <t>Delta 7 - SPE</t>
  </si>
  <si>
    <t>Delta 7 II Energia S.A.</t>
  </si>
  <si>
    <t>Delta 8 I Energia S.A.</t>
  </si>
  <si>
    <t>Delta 8 - SPE</t>
  </si>
  <si>
    <t>Indaiá Grande Energia S.A.</t>
  </si>
  <si>
    <t>Mato Grosso do Sul</t>
  </si>
  <si>
    <t>Indaiás - SPE</t>
  </si>
  <si>
    <t>Indaiazinho Energia S.A.</t>
  </si>
  <si>
    <t>Hidrelétrica Pipoca S.A.</t>
  </si>
  <si>
    <t>Pipoca - SPE</t>
  </si>
  <si>
    <t>GD Parnaíba Energia S.A.</t>
  </si>
  <si>
    <t>Serena UC Energia S.A.</t>
  </si>
  <si>
    <t>Serena Desenvolvimento de Energia 33 S.A.</t>
  </si>
  <si>
    <t>Serena Chuí Holding Energia S.A.</t>
  </si>
  <si>
    <t>Serana Chuí I Energia S.A.</t>
  </si>
  <si>
    <t>Rio Grande do Sul</t>
  </si>
  <si>
    <t>Omni Energia S.A.</t>
  </si>
  <si>
    <t>Ventos da Bahia 1 Geração de Energia S.A.</t>
  </si>
  <si>
    <t>Ventos da Bahia 1 - Holding</t>
  </si>
  <si>
    <t>Parque Eólico Alto do Bonito S.A.</t>
  </si>
  <si>
    <t>Ventos da Bahia 1 - SPE</t>
  </si>
  <si>
    <t>Parque Eólico Boas Vistas S.A.</t>
  </si>
  <si>
    <t>Parque Eólico Colina S.A.</t>
  </si>
  <si>
    <t>Ventos da Bahia 2 Geração de Energia S.A.</t>
  </si>
  <si>
    <t>Ventos da Bahia 2 - Holding</t>
  </si>
  <si>
    <t>Parque Eólico Ventos da Bahia I S.A.</t>
  </si>
  <si>
    <t>Parque Eólico Ventos da Bahia III S.A.</t>
  </si>
  <si>
    <t>Parque Eólico Ventos da Bahia IX S.A.</t>
  </si>
  <si>
    <t>Parque Eólico Ventos da Bahia XVIII S.A.</t>
  </si>
  <si>
    <t>Ventos da Bahia 3 Geração de Energia S.A.</t>
  </si>
  <si>
    <t>Ventos da Bahia 3 - Holding</t>
  </si>
  <si>
    <t>Ventos da Bahia 2 - SPE</t>
  </si>
  <si>
    <t>Parque Eólico Ventos da Bahia XIII S.A.</t>
  </si>
  <si>
    <t>Ventos da Bahia 3 - SPE</t>
  </si>
  <si>
    <t>Parque Eólico Ventos da Bahia XIV S.A.</t>
  </si>
  <si>
    <t>Parque Eólico Ventos da Bahia XXIII S.A.</t>
  </si>
  <si>
    <t>Parque Eólico Ventos da Bahia XXVII S.A.</t>
  </si>
  <si>
    <t>Serena Desenvolvimento S.A.</t>
  </si>
  <si>
    <t>Assuruá 4 e 5 Holding Energia .S.A</t>
  </si>
  <si>
    <t>Joint Venture</t>
  </si>
  <si>
    <t>Assuruá 4 and 5 - Holding</t>
  </si>
  <si>
    <t>Assuruá 4 Subholding I Energia S.A.</t>
  </si>
  <si>
    <t>Assuruá 4 - Holding (3 SPEs)</t>
  </si>
  <si>
    <t>Assuruá 4 I Energia S.A.</t>
  </si>
  <si>
    <t>Assuruá 4 - SPE</t>
  </si>
  <si>
    <t>Assuruá 4 II Energia S.A.</t>
  </si>
  <si>
    <t>Assuruá 4 III Energia S.A.</t>
  </si>
  <si>
    <t>Assuruá 4 IV Energia S.A.</t>
  </si>
  <si>
    <t>Assuruá 4 Subholding II Energia S.A.</t>
  </si>
  <si>
    <t>Assuruá 4 V Energia S.A.</t>
  </si>
  <si>
    <t>Assuruá 4 VI Energia S.A.</t>
  </si>
  <si>
    <t>Assuruá 5 I Energia S.A.</t>
  </si>
  <si>
    <t>Assuruá 5 - SPE</t>
  </si>
  <si>
    <t>Assuruá 5 II Energia S.A.</t>
  </si>
  <si>
    <t>Assuruá 5 III Energia S.A.</t>
  </si>
  <si>
    <t>Assuruá 5 IV Energia S.A.</t>
  </si>
  <si>
    <t>Assuruá 5 V Energia S.A.</t>
  </si>
  <si>
    <t>Assuruá 5 VI Energia S.A.</t>
  </si>
  <si>
    <t>Assuruá 5 Subholding Energia S.A.</t>
  </si>
  <si>
    <t>Assuruá 6 Energia S.A.</t>
  </si>
  <si>
    <t>Delta Maranhão Holding Energia S.A.</t>
  </si>
  <si>
    <t>Delta MA I Energia S.A.</t>
  </si>
  <si>
    <t>Delta MA II Energia S.A.</t>
  </si>
  <si>
    <t>Delta MA III Energia S.A.</t>
  </si>
  <si>
    <t>Delta MA IV Energia S.A.</t>
  </si>
  <si>
    <t>Delta MA V Energia S.A.</t>
  </si>
  <si>
    <t>Delta MA VI Energia S.A.</t>
  </si>
  <si>
    <t>Arco Energia S.A.</t>
  </si>
  <si>
    <t>Arco DG Assets - Holding</t>
  </si>
  <si>
    <t>Arco Energia 1 S.A.</t>
  </si>
  <si>
    <t>Arco Energia 2 S.A.</t>
  </si>
  <si>
    <t>Arco DG Assets - SPE</t>
  </si>
  <si>
    <t>Arco Energia 3 S.A.</t>
  </si>
  <si>
    <t>Arco Energia 4 S.A.</t>
  </si>
  <si>
    <t>Arco Energia 5 S.A.</t>
  </si>
  <si>
    <t>Arco Energia 6 S.A.</t>
  </si>
  <si>
    <t>Sol 345 Energia S.A.</t>
  </si>
  <si>
    <t>Serena Desenvolvimento de Energia 14 S.A.</t>
  </si>
  <si>
    <t>Serena Desenvolvimento de Energia Subholding I S.A.</t>
  </si>
  <si>
    <t>Serena Desenvolvimento de Energia 16 S.A.</t>
  </si>
  <si>
    <t>Serena Desenvolvimento de Energia 17 S.A.</t>
  </si>
  <si>
    <t>Serena Desenvolvimento de Energia 19 S.A.</t>
  </si>
  <si>
    <t>Serena Desenvolvimento de Energia 22 S.A.</t>
  </si>
  <si>
    <t>Serena Desenvolvimento de Energia 27 S.A.</t>
  </si>
  <si>
    <t>Serena Desenvolvimento de Energia 28 S.A.</t>
  </si>
  <si>
    <t>Sol 5 Energia S.A.</t>
  </si>
  <si>
    <t>Serena Desenvolvimento de Energia 30 S.A.</t>
  </si>
  <si>
    <t>Sol 1 Energia S.A.</t>
  </si>
  <si>
    <t>Sol 2 Energia S.A.</t>
  </si>
  <si>
    <t>Serena Desenvolvimento de Energia 34 S.A.</t>
  </si>
  <si>
    <t>Serena Desenvolvimento de Energia 35 S.A.</t>
  </si>
  <si>
    <t>Serena Desenvolvimento de Energia 36 S.A.</t>
  </si>
  <si>
    <t>Serena Desenvolvimento de Energia 37 S.A.</t>
  </si>
  <si>
    <t>Serena Desenvolvimento de Energia 38 S.A.</t>
  </si>
  <si>
    <t>Serena Desenvolvimento de Energia 39 S.A.</t>
  </si>
  <si>
    <t>Serena Desenvolvimento de Energia 40 S.A.</t>
  </si>
  <si>
    <t>Serena Desenvolvimento Comercializadora de Energia Ltda.</t>
  </si>
  <si>
    <t>Emana Investimento de Energia S.A.</t>
  </si>
  <si>
    <t>Affiliated</t>
  </si>
  <si>
    <t>DG Assets</t>
  </si>
  <si>
    <t>Serena Power, LLC</t>
  </si>
  <si>
    <t>Taxas (USA)</t>
  </si>
  <si>
    <t>US - Holding</t>
  </si>
  <si>
    <t>Goodnight I Class B Holdco, LLC</t>
  </si>
  <si>
    <t>Omega US Holding I, LLC</t>
  </si>
  <si>
    <t>Goodnight I Class B Member, LLC</t>
  </si>
  <si>
    <t>Goodnight I TE Partners, LLC</t>
  </si>
  <si>
    <t>FGE Goodnight I, LLC</t>
  </si>
  <si>
    <t>FGE Goodnight, LLC</t>
  </si>
  <si>
    <t>FGE Goodnight  Wind Project, LLC</t>
  </si>
  <si>
    <t>FGE Goodnight II, LLC</t>
  </si>
  <si>
    <t>Omega US Holding II, LLC</t>
  </si>
  <si>
    <t>Serenity Wind, LLC</t>
  </si>
  <si>
    <t>Sunrise Renewable, LLC</t>
  </si>
  <si>
    <t>Omega Green Deer, LLC</t>
  </si>
  <si>
    <t>2024-2025 Cycle</t>
  </si>
  <si>
    <t>Resolution
2024 - 2025 Cycle</t>
  </si>
  <si>
    <t>Resolution
2023 - 2024 Cycle</t>
  </si>
  <si>
    <t>REH 3.349/2024</t>
  </si>
  <si>
    <t>2023-2025 Cycle
Gentio do Ouro II - 230</t>
  </si>
  <si>
    <t>REH 3.320/2024</t>
  </si>
  <si>
    <t>REH 3.328/2024</t>
  </si>
  <si>
    <t>2024-2025 Cycle
Subgroup A3 (69 KV)</t>
  </si>
  <si>
    <t>REH 3.312/2024</t>
  </si>
  <si>
    <t>2023-2025 Cycle
S V PALMAR 2 - 525</t>
  </si>
  <si>
    <t>EMPRESA BRASILEIRA DE PARTICIPACOES EM ENERGIA NUCLEAR E BINACIONAL S.A. - ENBPAR</t>
  </si>
  <si>
    <t>EOL Assuruá 5 II</t>
  </si>
  <si>
    <t>EOL Assuruá 5 III</t>
  </si>
  <si>
    <t>EOL Assuruá 5 IV</t>
  </si>
  <si>
    <t>EOL Assuruá 5 V</t>
  </si>
  <si>
    <t>EOL AssuruÃ¡ 5 VI</t>
  </si>
  <si>
    <t>EOL Assuruá 4 I</t>
  </si>
  <si>
    <t>EOL Assuruá 4 III</t>
  </si>
  <si>
    <t>EOL Assuruá 4 V</t>
  </si>
  <si>
    <t>EOL Assuruá 4 II</t>
  </si>
  <si>
    <t>EOL Assuruá 4 IV</t>
  </si>
  <si>
    <t>EOL Assuruá 4 VI</t>
  </si>
  <si>
    <t>EOL Assuruá 5 I</t>
  </si>
  <si>
    <t>EOL.CV.BA.051784-4.01</t>
  </si>
  <si>
    <t>CONJ. PAULINO NEVES</t>
  </si>
  <si>
    <t>CONJ. GENTIO DO OURO I</t>
  </si>
  <si>
    <t>CONJ. LARANJEIRAS</t>
  </si>
  <si>
    <t>CONJ. VENTOS DA BAHIA</t>
  </si>
  <si>
    <t>ONS Complex Group
(Nome Usina - Complexo ONS)</t>
  </si>
  <si>
    <t>CONJ. SANTA VITÓRIA DO PALMAR</t>
  </si>
  <si>
    <t>Pipoca - Balance Sheet and Income Statement</t>
  </si>
  <si>
    <t>Assuruá 4 &amp; 5 Holding Energia S.A. - Balance Sheet and Income Statement</t>
  </si>
  <si>
    <t>Serena Geração S.A. (Holding View) - Balance Sheet and Income Statement</t>
  </si>
  <si>
    <t>Serena Geração S.A. (Consolidated View) - Balance Sheet and Income Statement</t>
  </si>
  <si>
    <t>Avg. Price³ 
Net of 
PIS/Cofins
(R$/MWh)</t>
  </si>
  <si>
    <t>Tax Regime</t>
  </si>
  <si>
    <t>Deemed Taxable Income Method (lucro presumido)</t>
  </si>
  <si>
    <t>Actual Income Method
(lucro real)</t>
  </si>
  <si>
    <t>Energy Balance (Energético - ENE)</t>
  </si>
  <si>
    <t>Reliability (Confiabilidade - CNF)</t>
  </si>
  <si>
    <t>Electric (Elétrico - REL)</t>
  </si>
  <si>
    <t>Total Curtailment</t>
  </si>
  <si>
    <t>Please see the 'CCEE and ONS Assets Code' tab for a list of Serena's assets covered by the restrictions imposed by the ONS.</t>
  </si>
  <si>
    <t>Assets connected to the distribution network are not exposed to restrictions set by ONS (Delta PI - Delta 1 and 2, Ventos da Bahia 1, Gargaú, SHPs and DG assets).</t>
  </si>
  <si>
    <t>Curtailment (in GWh)¹</t>
  </si>
  <si>
    <t>Balance Sheet (in million Reais)</t>
  </si>
  <si>
    <t>Current assets</t>
  </si>
  <si>
    <t>Non-current assets</t>
  </si>
  <si>
    <t>Property, plant and equipment</t>
  </si>
  <si>
    <t>KPIs (in million Reais) - 100% view</t>
  </si>
  <si>
    <t>Current liabilities</t>
  </si>
  <si>
    <t>Non-current liabilities</t>
  </si>
  <si>
    <t>Profit reserves</t>
  </si>
  <si>
    <t>Retained earnings</t>
  </si>
  <si>
    <t>Total liabilities and equity</t>
  </si>
  <si>
    <t>Total equity</t>
  </si>
  <si>
    <t>Total liabilities</t>
  </si>
  <si>
    <t>Total assets</t>
  </si>
  <si>
    <t>Revenues</t>
  </si>
  <si>
    <t>EBIT</t>
  </si>
  <si>
    <t>EBT</t>
  </si>
  <si>
    <t>Income taxes</t>
  </si>
  <si>
    <t xml:space="preserve"> Net income (Losses) </t>
  </si>
  <si>
    <t>Financial income</t>
  </si>
  <si>
    <t>Financial expenses</t>
  </si>
  <si>
    <t>Income Statement (in million Reais)</t>
  </si>
  <si>
    <t>2016 to 2020: Result equivalent to Serena Geração.</t>
  </si>
  <si>
    <t>Related parties</t>
  </si>
  <si>
    <t>Recoverable taxes</t>
  </si>
  <si>
    <t>Equity adjustment</t>
  </si>
  <si>
    <t>Non-controlling interest</t>
  </si>
  <si>
    <t>Other operating income (expenses)</t>
  </si>
  <si>
    <t>Equity income</t>
  </si>
  <si>
    <t xml:space="preserve">KPIs (in million Reais) </t>
  </si>
  <si>
    <t>Cash Flow (in million Reais)</t>
  </si>
  <si>
    <t>Total revenues (Energy Gross Profit)</t>
  </si>
  <si>
    <t>Merchant + RECs</t>
  </si>
  <si>
    <t>MtM US (non-cash)</t>
  </si>
  <si>
    <t>Others (non-cash)</t>
  </si>
  <si>
    <t>Opex &amp; Expenses</t>
  </si>
  <si>
    <t>Adjusted View (in million Reais)</t>
  </si>
  <si>
    <t>PTC Revenues Allocated to Serena (non-cash)</t>
  </si>
  <si>
    <t xml:space="preserve"> Considers PTC (Production Tax Credit) Allocation to Serena and 5% EBITDA Cash Distribution to Tax Equity Partner.</t>
  </si>
  <si>
    <t>Loss before taxes on income</t>
  </si>
  <si>
    <t>Adjustments for noncash items:</t>
  </si>
  <si>
    <t>Equity in results of investees</t>
  </si>
  <si>
    <t>Accrued interest on loans, financing, debenture and transaction cost amortization</t>
  </si>
  <si>
    <t>Accrued interest on leases</t>
  </si>
  <si>
    <t>Accrued Income on marketable securities</t>
  </si>
  <si>
    <t>Accrued income on financial instruments - MTM trading portfolio</t>
  </si>
  <si>
    <t>Changes in assets/ liabilities</t>
  </si>
  <si>
    <t>Decrease (increase) in other assets</t>
  </si>
  <si>
    <t>Increase (decrease) in trade account payable</t>
  </si>
  <si>
    <t>Increase (decrease) in other liabilities</t>
  </si>
  <si>
    <t>Cash flow from operating activities</t>
  </si>
  <si>
    <t>Dividend received</t>
  </si>
  <si>
    <t>Net cash generated by (used in) operating activities</t>
  </si>
  <si>
    <t>Interest paid on loan, financing and debenture</t>
  </si>
  <si>
    <t>Income taxes paid</t>
  </si>
  <si>
    <t>Decrease (increase) in trade account receivable</t>
  </si>
  <si>
    <t>Non-cash effects</t>
  </si>
  <si>
    <t>Cash flow from investing activities</t>
  </si>
  <si>
    <t>Acquisition of investments</t>
  </si>
  <si>
    <t>Additions to property and equipment and intangible assets</t>
  </si>
  <si>
    <t>Recurring</t>
  </si>
  <si>
    <t>Growth</t>
  </si>
  <si>
    <t>Advance for future capital increase in subsidiaries</t>
  </si>
  <si>
    <t>Acquisition of related companies</t>
  </si>
  <si>
    <t>Marketable securities - restricted cash</t>
  </si>
  <si>
    <t>Cash flow (used in) investing activities</t>
  </si>
  <si>
    <t>Cash flow from financing activities</t>
  </si>
  <si>
    <t xml:space="preserve">New loans, financing and debenture </t>
  </si>
  <si>
    <t xml:space="preserve">Amortization of loans, financing and debenture </t>
  </si>
  <si>
    <t>Capital Increase by non-controlling shareholders in subsidiaries</t>
  </si>
  <si>
    <t>Capital Increase</t>
  </si>
  <si>
    <t>Leases paid</t>
  </si>
  <si>
    <t>Dividends Paid</t>
  </si>
  <si>
    <t>Other Financing Activities</t>
  </si>
  <si>
    <t xml:space="preserve">Cash flow generated by financing activities </t>
  </si>
  <si>
    <t xml:space="preserve">Increase (decrease) in cash and cash equivalents </t>
  </si>
  <si>
    <t>Effects of exchange rate changes on cash and cash equivalents</t>
  </si>
  <si>
    <t>Increase (decrease) in cash and cash equivalents  after FX</t>
  </si>
  <si>
    <t>Considers 100%. The Company has a 51% stake in Pipoca.</t>
  </si>
  <si>
    <t>Cash Flow Statement</t>
  </si>
  <si>
    <t>P&amp;L - Goodnight 1</t>
  </si>
  <si>
    <t>Curtailment ONS</t>
  </si>
  <si>
    <t>PTC tax recoverable (amortizing Tax Equity Balance)</t>
  </si>
  <si>
    <t xml:space="preserve">³ Average bilateral and regulated PPAs nominal prices for database Dec/31/2023. Prices are annually adjusted by inflation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</si>
  <si>
    <t>³ Volume and Prices only for regulated market. Nominal prices for database Dec/31/2023. Prices are annually adjusted by inflation (IPCA or IGPM, depending on contract).</t>
  </si>
  <si>
    <t xml:space="preserve">Notes: The Company restated on March 18, 2024 the financial statements for the years ended on December 31, 2023, 2022, and 2021. </t>
  </si>
  <si>
    <t>50% discount for 
Incentivized Energy (I50) 
Applied for all Serena assets in Brazil</t>
  </si>
  <si>
    <t>CDI + 2.60%</t>
  </si>
  <si>
    <t>SE/CO Complex⁵</t>
  </si>
  <si>
    <t>Pipoca, Serra das Agulhas, 
Indaiás and Gargaú</t>
  </si>
  <si>
    <t>Wind and Hydro - SHP</t>
  </si>
  <si>
    <t>SOFR + 2.60%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</si>
</sst>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0.0\);&quot;-&quot;"/>
    <numFmt numFmtId="171" formatCode="#,##0.000"/>
    <numFmt numFmtId="172" formatCode="#,##0.00000"/>
    <numFmt numFmtId="173" formatCode="0.000"/>
    <numFmt numFmtId="174" formatCode="#,##0.0000;\(#,##0.0000\);&quot;-&quot;"/>
    <numFmt numFmtId="175" formatCode="#,##0.000;\(#,##0.000\);&quot;-&quot;"/>
    <numFmt numFmtId="176" formatCode="#,##0.00;\(#,##0.00\);&quot;-&quot;"/>
    <numFmt numFmtId="177" formatCode="[$-409]mmm\-yy;@"/>
    <numFmt numFmtId="178" formatCode="0.0%"/>
    <numFmt numFmtId="179" formatCode="[$-416]mmmm\-yyyy;"/>
    <numFmt numFmtId="180" formatCode="0_ ;\-0\ "/>
    <numFmt numFmtId="181" formatCode="0.000000"/>
    <numFmt numFmtId="182" formatCode="[$-416]mmm\-yy;@"/>
    <numFmt numFmtId="183" formatCode="#,##0.0_ ;\(\-#,##0.0\)"/>
    <numFmt numFmtId="184" formatCode="_-* #,##0.00\ [$€-1]_-;\-* #,##0.00\ [$€-1]_-;_-* &quot;-&quot;??\ [$€-1]_-"/>
    <numFmt numFmtId="185" formatCode="#,##0.00;\-#,##0.00_-"/>
    <numFmt numFmtId="186" formatCode="#,##0_);\(#,##0\);&quot;-  &quot;;&quot; &quot;@&quot; &quot;"/>
    <numFmt numFmtId="187" formatCode="#,##0&quot; &quot;;&quot;(&quot;#,##0&quot;)&quot;;&quot;-  &quot;;&quot; &quot;@&quot; &quot;"/>
    <numFmt numFmtId="188" formatCode="#,##0.00_ ;\-#,##0.00\ "/>
    <numFmt numFmtId="189" formatCode="#,##0.0000"/>
  </numFmts>
  <fonts count="101">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
      <b/>
      <u/>
      <sz val="10"/>
      <color theme="2"/>
      <name val="Poppins"/>
    </font>
    <font>
      <sz val="8"/>
      <color theme="2"/>
      <name val="Poppins"/>
    </font>
    <font>
      <i/>
      <sz val="8"/>
      <color theme="2"/>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3"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4" fontId="11" fillId="0" borderId="0"/>
    <xf numFmtId="9" fontId="52" fillId="0" borderId="0" applyFont="0" applyFill="0" applyBorder="0" applyAlignment="0" applyProtection="0"/>
    <xf numFmtId="185" fontId="64"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2"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7"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2"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6"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7"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1"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8" fontId="11" fillId="0" borderId="0" applyFont="0" applyFill="0" applyBorder="0" applyProtection="0">
      <alignment horizontal="center" vertical="center"/>
    </xf>
    <xf numFmtId="185"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8" fontId="11" fillId="0" borderId="0" applyFont="0" applyFill="0" applyBorder="0" applyProtection="0">
      <alignment horizontal="center" vertical="center"/>
    </xf>
    <xf numFmtId="0" fontId="47"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5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0" fontId="4" fillId="0" borderId="0" xfId="0" applyNumberFormat="1" applyFont="1" applyAlignment="1">
      <alignment horizontal="center" vertical="center"/>
    </xf>
    <xf numFmtId="171" fontId="4" fillId="0" borderId="0" xfId="0" applyNumberFormat="1" applyFont="1" applyAlignment="1">
      <alignment horizontal="center" vertical="center"/>
    </xf>
    <xf numFmtId="174" fontId="4" fillId="0" borderId="0" xfId="0" applyNumberFormat="1" applyFont="1" applyAlignment="1">
      <alignment horizontal="center" vertical="center"/>
    </xf>
    <xf numFmtId="167"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3"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7" fontId="1" fillId="0" borderId="0" xfId="0" applyNumberFormat="1" applyFont="1" applyAlignment="1">
      <alignment horizontal="center" vertical="center"/>
    </xf>
    <xf numFmtId="177"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0"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8"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5"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7"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79" fontId="23" fillId="0" borderId="0" xfId="0" applyNumberFormat="1" applyFont="1" applyAlignment="1">
      <alignment horizontal="center" vertical="center" wrapText="1"/>
    </xf>
    <xf numFmtId="178"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0"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3"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0"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89"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44" fontId="1" fillId="0" borderId="0" xfId="0" applyNumberFormat="1" applyFont="1" applyAlignment="1">
      <alignment horizontal="center" vertical="center"/>
    </xf>
    <xf numFmtId="44" fontId="1" fillId="0" borderId="1" xfId="0" applyNumberFormat="1" applyFont="1" applyBorder="1" applyAlignment="1">
      <alignment horizontal="center" vertical="center"/>
    </xf>
    <xf numFmtId="0" fontId="94" fillId="0" borderId="0" xfId="3" applyFont="1" applyFill="1" applyBorder="1" applyAlignment="1">
      <alignment horizontal="center" vertical="center"/>
    </xf>
    <xf numFmtId="0" fontId="94" fillId="0" borderId="1" xfId="3" applyFont="1" applyFill="1" applyBorder="1" applyAlignment="1">
      <alignment horizontal="center" vertical="center"/>
    </xf>
    <xf numFmtId="170"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8"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6"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8" fontId="2" fillId="0" borderId="0" xfId="2" applyNumberFormat="1" applyFont="1" applyFill="1" applyAlignment="1">
      <alignment horizontal="center" vertical="center"/>
    </xf>
    <xf numFmtId="170"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89" fontId="15" fillId="0" borderId="0" xfId="0" applyNumberFormat="1" applyFont="1" applyAlignment="1">
      <alignment horizontal="center" vertical="center"/>
    </xf>
    <xf numFmtId="167" fontId="28" fillId="9" borderId="0" xfId="0" applyNumberFormat="1" applyFont="1" applyFill="1" applyAlignment="1">
      <alignment horizontal="center" vertical="center"/>
    </xf>
    <xf numFmtId="9" fontId="15" fillId="0" borderId="0" xfId="0" applyNumberFormat="1" applyFont="1" applyAlignment="1">
      <alignment horizontal="center" vertical="center"/>
    </xf>
    <xf numFmtId="166" fontId="15" fillId="0" borderId="0" xfId="0" applyNumberFormat="1" applyFont="1" applyAlignment="1">
      <alignment horizontal="center" vertical="center"/>
    </xf>
    <xf numFmtId="9" fontId="15" fillId="0" borderId="0" xfId="2" applyFont="1" applyAlignment="1">
      <alignment horizontal="center" vertical="center"/>
    </xf>
    <xf numFmtId="10" fontId="15" fillId="0" borderId="0" xfId="0" applyNumberFormat="1" applyFont="1" applyAlignment="1">
      <alignment horizontal="center" vertical="center"/>
    </xf>
    <xf numFmtId="170" fontId="4" fillId="0" borderId="3" xfId="0" applyNumberFormat="1" applyFont="1" applyBorder="1" applyAlignment="1">
      <alignment horizontal="center" vertical="center"/>
    </xf>
    <xf numFmtId="170" fontId="3" fillId="5" borderId="2" xfId="0" applyNumberFormat="1" applyFont="1" applyFill="1" applyBorder="1" applyAlignment="1">
      <alignment horizontal="center" vertical="center"/>
    </xf>
    <xf numFmtId="170" fontId="4" fillId="0" borderId="1" xfId="0" applyNumberFormat="1" applyFont="1" applyBorder="1" applyAlignment="1">
      <alignment horizontal="center" vertical="center"/>
    </xf>
    <xf numFmtId="9" fontId="1" fillId="0" borderId="1" xfId="2" applyFont="1" applyBorder="1" applyAlignment="1">
      <alignment horizontal="center" vertical="center"/>
    </xf>
    <xf numFmtId="2" fontId="15" fillId="0" borderId="0" xfId="0" applyNumberFormat="1" applyFont="1" applyAlignment="1">
      <alignment horizontal="center" vertical="center"/>
    </xf>
    <xf numFmtId="170" fontId="3" fillId="5" borderId="1" xfId="0" applyNumberFormat="1" applyFont="1" applyFill="1" applyBorder="1" applyAlignment="1">
      <alignment horizontal="center" vertical="center"/>
    </xf>
    <xf numFmtId="170" fontId="2" fillId="3" borderId="0" xfId="0" applyNumberFormat="1" applyFont="1" applyFill="1" applyAlignment="1">
      <alignment horizontal="center" vertical="center"/>
    </xf>
    <xf numFmtId="170" fontId="5" fillId="5" borderId="0" xfId="0" applyNumberFormat="1" applyFont="1" applyFill="1" applyAlignment="1">
      <alignment horizontal="center" vertical="center"/>
    </xf>
    <xf numFmtId="167" fontId="1" fillId="0" borderId="0" xfId="4" applyNumberFormat="1" applyFont="1" applyFill="1" applyAlignment="1">
      <alignment horizontal="center" vertical="center" wrapText="1"/>
    </xf>
    <xf numFmtId="167" fontId="17" fillId="3" borderId="0" xfId="0" applyNumberFormat="1" applyFont="1" applyFill="1" applyAlignment="1">
      <alignment horizontal="center" vertical="center" wrapText="1"/>
    </xf>
    <xf numFmtId="0" fontId="15" fillId="8" borderId="0" xfId="0" applyFont="1" applyFill="1" applyAlignment="1">
      <alignment horizontal="center" vertical="center"/>
    </xf>
    <xf numFmtId="9" fontId="3" fillId="0" borderId="0" xfId="0" applyNumberFormat="1" applyFont="1" applyAlignment="1">
      <alignment horizontal="center" vertical="center"/>
    </xf>
    <xf numFmtId="9" fontId="1" fillId="0" borderId="1" xfId="0" applyNumberFormat="1" applyFont="1" applyBorder="1" applyAlignment="1">
      <alignment horizontal="center" vertical="center"/>
    </xf>
    <xf numFmtId="0" fontId="98" fillId="0" borderId="0" xfId="3" applyFont="1" applyAlignment="1">
      <alignment vertical="center"/>
    </xf>
    <xf numFmtId="169" fontId="5" fillId="0" borderId="0" xfId="0" applyNumberFormat="1" applyFont="1" applyAlignment="1">
      <alignment horizontal="center" vertical="center"/>
    </xf>
    <xf numFmtId="0" fontId="99" fillId="0" borderId="0" xfId="0" applyFont="1" applyAlignment="1">
      <alignment vertical="center"/>
    </xf>
    <xf numFmtId="0" fontId="100" fillId="0" borderId="0" xfId="0" applyFont="1" applyAlignment="1">
      <alignment horizontal="left" vertical="center" indent="2"/>
    </xf>
    <xf numFmtId="0" fontId="99" fillId="0" borderId="0" xfId="0" applyFont="1" applyAlignment="1">
      <alignment horizontal="center" vertical="center"/>
    </xf>
    <xf numFmtId="169" fontId="100" fillId="0" borderId="0" xfId="0" applyNumberFormat="1" applyFont="1" applyAlignment="1">
      <alignment horizontal="center" vertical="center"/>
    </xf>
    <xf numFmtId="170" fontId="5" fillId="0" borderId="0" xfId="0" applyNumberFormat="1" applyFont="1" applyAlignment="1">
      <alignment horizontal="center" vertical="center"/>
    </xf>
    <xf numFmtId="175" fontId="2" fillId="3" borderId="0" xfId="0" applyNumberFormat="1" applyFont="1" applyFill="1" applyAlignment="1">
      <alignment horizontal="center" vertical="center"/>
    </xf>
    <xf numFmtId="0" fontId="100" fillId="0" borderId="0" xfId="0" applyFont="1" applyAlignment="1">
      <alignment horizontal="center" vertical="center"/>
    </xf>
    <xf numFmtId="170" fontId="100" fillId="0" borderId="0" xfId="0" applyNumberFormat="1" applyFont="1" applyAlignment="1">
      <alignment horizontal="center" vertical="center"/>
    </xf>
    <xf numFmtId="3" fontId="15" fillId="0" borderId="0" xfId="0" applyNumberFormat="1" applyFont="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0000FF"/>
      <color rgb="FFFF5246"/>
      <color rgb="FF4B4B4B"/>
      <color rgb="FFEDE9E5"/>
      <color rgb="FF181818"/>
      <color rgb="FFF3EADF"/>
      <color rgb="FFFFFFF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Indebtedness!$C$79</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Indebtedness!$B$80:$B$100</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Indebtedness!$C$80:$C$100</c:f>
              <c:numCache>
                <c:formatCode>#,##0.0;\(#,##0.0\);"-";</c:formatCode>
                <c:ptCount val="21"/>
                <c:pt idx="0">
                  <c:v>188.29400000000001</c:v>
                </c:pt>
                <c:pt idx="1">
                  <c:v>1671.0429999999999</c:v>
                </c:pt>
                <c:pt idx="2">
                  <c:v>1573.511</c:v>
                </c:pt>
                <c:pt idx="3">
                  <c:v>817.26700000000005</c:v>
                </c:pt>
                <c:pt idx="4">
                  <c:v>837.50699999999995</c:v>
                </c:pt>
                <c:pt idx="5">
                  <c:v>1265.049</c:v>
                </c:pt>
                <c:pt idx="6">
                  <c:v>480.41800000000001</c:v>
                </c:pt>
                <c:pt idx="7">
                  <c:v>465.85599999999999</c:v>
                </c:pt>
                <c:pt idx="8">
                  <c:v>495.98500000000001</c:v>
                </c:pt>
                <c:pt idx="9">
                  <c:v>475.31599999999997</c:v>
                </c:pt>
                <c:pt idx="10">
                  <c:v>334.39800000000002</c:v>
                </c:pt>
                <c:pt idx="11">
                  <c:v>238.017</c:v>
                </c:pt>
                <c:pt idx="12">
                  <c:v>218.047</c:v>
                </c:pt>
                <c:pt idx="13">
                  <c:v>229.05500000000001</c:v>
                </c:pt>
                <c:pt idx="14">
                  <c:v>213.27199999999999</c:v>
                </c:pt>
                <c:pt idx="15">
                  <c:v>148.58500000000001</c:v>
                </c:pt>
                <c:pt idx="16">
                  <c:v>148.64099999999999</c:v>
                </c:pt>
                <c:pt idx="17">
                  <c:v>113.44499999999999</c:v>
                </c:pt>
                <c:pt idx="18">
                  <c:v>75.483999999999995</c:v>
                </c:pt>
                <c:pt idx="19">
                  <c:v>51.383000000000003</c:v>
                </c:pt>
                <c:pt idx="20">
                  <c:v>8.3409999999999993</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Indebtedness!$C$106</c:f>
              <c:strCache>
                <c:ptCount val="1"/>
                <c:pt idx="0">
                  <c:v>Long-term Loans</c:v>
                </c:pt>
              </c:strCache>
            </c:strRef>
          </c:tx>
          <c:spPr>
            <a:solidFill>
              <a:schemeClr val="tx1"/>
            </a:solidFill>
            <a:ln>
              <a:noFill/>
            </a:ln>
            <a:effectLst/>
          </c:spPr>
          <c:invertIfNegative val="0"/>
          <c:dLbls>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D-B080-4967-BF0A-CC42343E2065}"/>
                </c:ext>
              </c:extLst>
            </c:dLbl>
            <c:dLbl>
              <c:idx val="20"/>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A5E-4B40-8EAE-C80F0D14EC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Indebtedness!$B$107:$B$127</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Indebtedness!$C$107:$C$127</c:f>
              <c:numCache>
                <c:formatCode>#,##0.0</c:formatCode>
                <c:ptCount val="21"/>
                <c:pt idx="0">
                  <c:v>188.29400000000001</c:v>
                </c:pt>
                <c:pt idx="1">
                  <c:v>1021.0429999999999</c:v>
                </c:pt>
                <c:pt idx="2">
                  <c:v>751.404</c:v>
                </c:pt>
                <c:pt idx="3">
                  <c:v>817.26700000000005</c:v>
                </c:pt>
                <c:pt idx="4">
                  <c:v>837.50699999999995</c:v>
                </c:pt>
                <c:pt idx="5">
                  <c:v>1265.049</c:v>
                </c:pt>
                <c:pt idx="6">
                  <c:v>480.41800000000001</c:v>
                </c:pt>
                <c:pt idx="7">
                  <c:v>465.85599999999999</c:v>
                </c:pt>
                <c:pt idx="8">
                  <c:v>495.98500000000001</c:v>
                </c:pt>
                <c:pt idx="9">
                  <c:v>475.31599999999997</c:v>
                </c:pt>
                <c:pt idx="10">
                  <c:v>334.39800000000002</c:v>
                </c:pt>
                <c:pt idx="11">
                  <c:v>238.017</c:v>
                </c:pt>
                <c:pt idx="12">
                  <c:v>218.047</c:v>
                </c:pt>
                <c:pt idx="13">
                  <c:v>229.05500000000001</c:v>
                </c:pt>
                <c:pt idx="14">
                  <c:v>213.27199999999999</c:v>
                </c:pt>
                <c:pt idx="15">
                  <c:v>148.58500000000001</c:v>
                </c:pt>
                <c:pt idx="16">
                  <c:v>148.64099999999999</c:v>
                </c:pt>
                <c:pt idx="17">
                  <c:v>113.44499999999999</c:v>
                </c:pt>
                <c:pt idx="18">
                  <c:v>75.483999999999995</c:v>
                </c:pt>
                <c:pt idx="19">
                  <c:v>51.383000000000003</c:v>
                </c:pt>
                <c:pt idx="20">
                  <c:v>8.3409999999999993</c:v>
                </c:pt>
              </c:numCache>
            </c:numRef>
          </c:val>
          <c:extLst>
            <c:ext xmlns:c16="http://schemas.microsoft.com/office/drawing/2014/chart" uri="{C3380CC4-5D6E-409C-BE32-E72D297353CC}">
              <c16:uniqueId val="{00000001-B080-4967-BF0A-CC42343E2065}"/>
            </c:ext>
          </c:extLst>
        </c:ser>
        <c:ser>
          <c:idx val="2"/>
          <c:order val="1"/>
          <c:tx>
            <c:strRef>
              <c:f>Indebtedness!$D$106</c:f>
              <c:strCache>
                <c:ptCount val="1"/>
                <c:pt idx="0">
                  <c:v>Expected Refinancing Plan 2025¹</c:v>
                </c:pt>
              </c:strCache>
            </c:strRef>
          </c:tx>
          <c:spPr>
            <a:solidFill>
              <a:schemeClr val="accent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0-4823-B8D4-569992C6823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70-4823-B8D4-569992C6823D}"/>
                </c:ext>
              </c:extLst>
            </c:dLbl>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Indebtedness!$B$107:$B$127</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Indebtedness!$D$107:$D$127</c:f>
              <c:numCache>
                <c:formatCode>#,##0.0</c:formatCode>
                <c:ptCount val="21"/>
                <c:pt idx="1">
                  <c:v>650</c:v>
                </c:pt>
              </c:numCache>
            </c:numRef>
          </c:val>
          <c:extLst>
            <c:ext xmlns:c16="http://schemas.microsoft.com/office/drawing/2014/chart" uri="{C3380CC4-5D6E-409C-BE32-E72D297353CC}">
              <c16:uniqueId val="{00000002-B080-4967-BF0A-CC42343E2065}"/>
            </c:ext>
          </c:extLst>
        </c:ser>
        <c:ser>
          <c:idx val="3"/>
          <c:order val="2"/>
          <c:tx>
            <c:strRef>
              <c:f>Indebtedness!$E$106</c:f>
              <c:strCache>
                <c:ptCount val="1"/>
                <c:pt idx="0">
                  <c:v>Serena Power Bridge Loan</c:v>
                </c:pt>
              </c:strCache>
            </c:strRef>
          </c:tx>
          <c:spPr>
            <a:solidFill>
              <a:schemeClr val="accent1"/>
            </a:solidFill>
            <a:ln>
              <a:noFill/>
            </a:ln>
            <a:effectLst/>
          </c:spPr>
          <c:invertIfNegative val="0"/>
          <c:dLbls>
            <c:dLbl>
              <c:idx val="2"/>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170-4823-B8D4-569992C6823D}"/>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Indebtedness!$B$107:$B$127</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Indebtedness!$E$107:$E$127</c:f>
              <c:numCache>
                <c:formatCode>#,##0.0</c:formatCode>
                <c:ptCount val="21"/>
                <c:pt idx="2">
                  <c:v>822.10699999999997</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 sourceLinked="1"/>
        <c:majorTickMark val="out"/>
        <c:minorTickMark val="none"/>
        <c:tickLblPos val="nextTo"/>
        <c:crossAx val="16503463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1</xdr:col>
      <xdr:colOff>4248150</xdr:colOff>
      <xdr:row>3</xdr:row>
      <xdr:rowOff>109153</xdr:rowOff>
    </xdr:from>
    <xdr:to>
      <xdr:col>9</xdr:col>
      <xdr:colOff>589312</xdr:colOff>
      <xdr:row>25</xdr:row>
      <xdr:rowOff>19050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9125" y="652078"/>
          <a:ext cx="6009037" cy="518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9225"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071B34C-9B99-4AC1-B4BB-9E3D014EC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93BC08B-C0E0-4929-B870-88207523971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5CD6B9F8-4130-CDF6-D96D-34D620BA69BB}"/>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1887EEDB-93FC-F8B3-1526-CBE3E135F11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860B524F-DE95-43D1-929B-C73CE73C0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326A06F5-9E8C-48D1-831F-55C624CB271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0D343BF1-D0FE-E72B-C018-EC604824A2C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A2FD3FC3-72F9-9446-6378-0EF9DF98D55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393697</xdr:colOff>
      <xdr:row>76</xdr:row>
      <xdr:rowOff>25400</xdr:rowOff>
    </xdr:from>
    <xdr:to>
      <xdr:col>15</xdr:col>
      <xdr:colOff>201880</xdr:colOff>
      <xdr:row>87</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87</xdr:row>
      <xdr:rowOff>85725</xdr:rowOff>
    </xdr:from>
    <xdr:to>
      <xdr:col>15</xdr:col>
      <xdr:colOff>200025</xdr:colOff>
      <xdr:row>101</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6</xdr:col>
      <xdr:colOff>0</xdr:colOff>
      <xdr:row>103</xdr:row>
      <xdr:rowOff>60318</xdr:rowOff>
    </xdr:from>
    <xdr:to>
      <xdr:col>12</xdr:col>
      <xdr:colOff>50799</xdr:colOff>
      <xdr:row>120</xdr:row>
      <xdr:rowOff>19049</xdr:rowOff>
    </xdr:to>
    <xdr:grpSp>
      <xdr:nvGrpSpPr>
        <xdr:cNvPr id="30" name="Group 29">
          <a:extLst>
            <a:ext uri="{FF2B5EF4-FFF2-40B4-BE49-F238E27FC236}">
              <a16:creationId xmlns:a16="http://schemas.microsoft.com/office/drawing/2014/main" id="{50E30E67-7F1B-FB89-DA05-05D8F29A883B}"/>
            </a:ext>
          </a:extLst>
        </xdr:cNvPr>
        <xdr:cNvGrpSpPr/>
      </xdr:nvGrpSpPr>
      <xdr:grpSpPr>
        <a:xfrm>
          <a:off x="7258050" y="19338918"/>
          <a:ext cx="5105399" cy="3463931"/>
          <a:chOff x="7239000" y="19640549"/>
          <a:chExt cx="5095874" cy="3246273"/>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3246273"/>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Adj. Net Debt reached R$ 8.6 billion while our Net Debt / EBITDA reached 4.86x and Net Debt / EBITDA of the Operational Arm reached 2.8x as the ramp-up from the new assets continues to reduce our leverage.</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YTD in 2024,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R$ 186.4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 (additional ~R$ 46.4 million already contracted still to be disbursed).</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Postponed the maturity of Serena Power bridge loan for two years</a:t>
            </a:r>
            <a:r>
              <a:rPr lang="en-US" sz="900" baseline="0">
                <a:solidFill>
                  <a:srgbClr val="181818"/>
                </a:solidFill>
                <a:latin typeface="Poppins" panose="00000500000000000000" pitchFamily="2" charset="0"/>
                <a:cs typeface="Poppins" panose="00000500000000000000" pitchFamily="2" charset="0"/>
              </a:rPr>
              <a:t> (until Aug-26)</a:t>
            </a:r>
            <a:r>
              <a:rPr lang="en-US" sz="900">
                <a:solidFill>
                  <a:srgbClr val="181818"/>
                </a:solidFill>
                <a:latin typeface="Poppins" panose="00000500000000000000" pitchFamily="2" charset="0"/>
                <a:cs typeface="Poppins" panose="00000500000000000000" pitchFamily="2" charset="0"/>
              </a:rPr>
              <a:t> to continue to pursue potential sell down process or other capitalization structures in US.</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732163"/>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1130783"/>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686777"/>
            <a:ext cx="343838" cy="324000"/>
          </a:xfrm>
          <a:prstGeom prst="rect">
            <a:avLst/>
          </a:prstGeom>
        </xdr:spPr>
      </xdr:pic>
    </xdr:grpSp>
    <xdr:clientData/>
  </xdr:twoCellAnchor>
  <xdr:twoCellAnchor>
    <xdr:from>
      <xdr:col>6</xdr:col>
      <xdr:colOff>47625</xdr:colOff>
      <xdr:row>115</xdr:row>
      <xdr:rowOff>79369</xdr:rowOff>
    </xdr:from>
    <xdr:to>
      <xdr:col>6</xdr:col>
      <xdr:colOff>391677</xdr:colOff>
      <xdr:row>117</xdr:row>
      <xdr:rowOff>49529</xdr:rowOff>
    </xdr:to>
    <xdr:pic>
      <xdr:nvPicPr>
        <xdr:cNvPr id="6" name="Graphic 3" descr="Badge Tick1 with solid fill">
          <a:extLst>
            <a:ext uri="{FF2B5EF4-FFF2-40B4-BE49-F238E27FC236}">
              <a16:creationId xmlns:a16="http://schemas.microsoft.com/office/drawing/2014/main" id="{32735699-77EB-4613-A3A6-FCAA4E6925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7"/>
            </a:ext>
          </a:extLst>
        </a:blip>
        <a:stretch>
          <a:fillRect/>
        </a:stretch>
      </xdr:blipFill>
      <xdr:spPr>
        <a:xfrm>
          <a:off x="7286625" y="21958294"/>
          <a:ext cx="344052" cy="3321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1150826</xdr:colOff>
      <xdr:row>14</xdr:row>
      <xdr:rowOff>119481</xdr:rowOff>
    </xdr:from>
    <xdr:to>
      <xdr:col>1</xdr:col>
      <xdr:colOff>1954403</xdr:colOff>
      <xdr:row>14</xdr:row>
      <xdr:rowOff>122656</xdr:rowOff>
    </xdr:to>
    <xdr:cxnSp macro="">
      <xdr:nvCxnSpPr>
        <xdr:cNvPr id="5" name="Straight Arrow Connector 4">
          <a:extLst>
            <a:ext uri="{FF2B5EF4-FFF2-40B4-BE49-F238E27FC236}">
              <a16:creationId xmlns:a16="http://schemas.microsoft.com/office/drawing/2014/main" id="{4A754E3E-DC9B-4DAE-8CB5-AAA8919C6F30}"/>
            </a:ext>
          </a:extLst>
        </xdr:cNvPr>
        <xdr:cNvCxnSpPr>
          <a:stCxn id="13" idx="1"/>
          <a:endCxn id="57" idx="3"/>
        </xdr:cNvCxnSpPr>
      </xdr:nvCxnSpPr>
      <xdr:spPr>
        <a:xfrm flipH="1">
          <a:off x="1331801" y="2653131"/>
          <a:ext cx="80357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1228859</xdr:colOff>
      <xdr:row>13</xdr:row>
      <xdr:rowOff>83969</xdr:rowOff>
    </xdr:from>
    <xdr:to>
      <xdr:col>1</xdr:col>
      <xdr:colOff>1921698</xdr:colOff>
      <xdr:row>14</xdr:row>
      <xdr:rowOff>114409</xdr:rowOff>
    </xdr:to>
    <xdr:sp macro="" textlink="">
      <xdr:nvSpPr>
        <xdr:cNvPr id="10" name="CaixaDeTexto 21">
          <a:extLst>
            <a:ext uri="{FF2B5EF4-FFF2-40B4-BE49-F238E27FC236}">
              <a16:creationId xmlns:a16="http://schemas.microsoft.com/office/drawing/2014/main" id="{4BEE9AAD-56F0-4695-8D89-D911CCA8E4EE}"/>
            </a:ext>
          </a:extLst>
        </xdr:cNvPr>
        <xdr:cNvSpPr txBox="1"/>
      </xdr:nvSpPr>
      <xdr:spPr>
        <a:xfrm>
          <a:off x="1409834" y="2436644"/>
          <a:ext cx="692839" cy="211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50%-100%¹</a:t>
          </a:r>
        </a:p>
      </xdr:txBody>
    </xdr:sp>
    <xdr:clientData/>
  </xdr:twoCellAnchor>
  <xdr:twoCellAnchor>
    <xdr:from>
      <xdr:col>4</xdr:col>
      <xdr:colOff>1134048</xdr:colOff>
      <xdr:row>9</xdr:row>
      <xdr:rowOff>0</xdr:rowOff>
    </xdr:from>
    <xdr:to>
      <xdr:col>5</xdr:col>
      <xdr:colOff>857098</xdr:colOff>
      <xdr:row>11</xdr:row>
      <xdr:rowOff>45617</xdr:rowOff>
    </xdr:to>
    <xdr:sp macro="" textlink="">
      <xdr:nvSpPr>
        <xdr:cNvPr id="12" name="Rectangle 37">
          <a:extLst>
            <a:ext uri="{FF2B5EF4-FFF2-40B4-BE49-F238E27FC236}">
              <a16:creationId xmlns:a16="http://schemas.microsoft.com/office/drawing/2014/main" id="{A63B7FF3-A025-45C2-B788-D0AB8991147C}"/>
            </a:ext>
          </a:extLst>
        </xdr:cNvPr>
        <xdr:cNvSpPr/>
      </xdr:nvSpPr>
      <xdr:spPr>
        <a:xfrm>
          <a:off x="6201348" y="1628775"/>
          <a:ext cx="1332775" cy="407567"/>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1951228</xdr:colOff>
      <xdr:row>13</xdr:row>
      <xdr:rowOff>96672</xdr:rowOff>
    </xdr:from>
    <xdr:to>
      <xdr:col>1</xdr:col>
      <xdr:colOff>3134778</xdr:colOff>
      <xdr:row>15</xdr:row>
      <xdr:rowOff>145464</xdr:rowOff>
    </xdr:to>
    <xdr:sp macro="" textlink="">
      <xdr:nvSpPr>
        <xdr:cNvPr id="13" name="Rectangle 37">
          <a:extLst>
            <a:ext uri="{FF2B5EF4-FFF2-40B4-BE49-F238E27FC236}">
              <a16:creationId xmlns:a16="http://schemas.microsoft.com/office/drawing/2014/main" id="{28CF782D-C309-4533-9F41-F991FBC02B80}"/>
            </a:ext>
          </a:extLst>
        </xdr:cNvPr>
        <xdr:cNvSpPr/>
      </xdr:nvSpPr>
      <xdr:spPr>
        <a:xfrm>
          <a:off x="2132203" y="2449347"/>
          <a:ext cx="11835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7</xdr:col>
      <xdr:colOff>667727</xdr:colOff>
      <xdr:row>13</xdr:row>
      <xdr:rowOff>96672</xdr:rowOff>
    </xdr:from>
    <xdr:to>
      <xdr:col>7</xdr:col>
      <xdr:colOff>1838577</xdr:colOff>
      <xdr:row>15</xdr:row>
      <xdr:rowOff>145464</xdr:rowOff>
    </xdr:to>
    <xdr:sp macro="" textlink="">
      <xdr:nvSpPr>
        <xdr:cNvPr id="14" name="Rectangle 37">
          <a:extLst>
            <a:ext uri="{FF2B5EF4-FFF2-40B4-BE49-F238E27FC236}">
              <a16:creationId xmlns:a16="http://schemas.microsoft.com/office/drawing/2014/main" id="{812C89C9-AD21-4395-ACA6-AD7A8AD58D25}"/>
            </a:ext>
          </a:extLst>
        </xdr:cNvPr>
        <xdr:cNvSpPr/>
      </xdr:nvSpPr>
      <xdr:spPr>
        <a:xfrm>
          <a:off x="10697552" y="2449347"/>
          <a:ext cx="11708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7</xdr:col>
      <xdr:colOff>716746</xdr:colOff>
      <xdr:row>11</xdr:row>
      <xdr:rowOff>48340</xdr:rowOff>
    </xdr:from>
    <xdr:to>
      <xdr:col>7</xdr:col>
      <xdr:colOff>1418243</xdr:colOff>
      <xdr:row>12</xdr:row>
      <xdr:rowOff>66431</xdr:rowOff>
    </xdr:to>
    <xdr:sp macro="" textlink="">
      <xdr:nvSpPr>
        <xdr:cNvPr id="15" name="CaixaDeTexto 20">
          <a:extLst>
            <a:ext uri="{FF2B5EF4-FFF2-40B4-BE49-F238E27FC236}">
              <a16:creationId xmlns:a16="http://schemas.microsoft.com/office/drawing/2014/main" id="{1DE89D56-64BD-4024-90C1-F2B9CB924ABA}"/>
            </a:ext>
          </a:extLst>
        </xdr:cNvPr>
        <xdr:cNvSpPr txBox="1"/>
      </xdr:nvSpPr>
      <xdr:spPr>
        <a:xfrm>
          <a:off x="10746571" y="2039065"/>
          <a:ext cx="701497" cy="19906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6" name="CaixaDeTexto 21">
          <a:extLst>
            <a:ext uri="{FF2B5EF4-FFF2-40B4-BE49-F238E27FC236}">
              <a16:creationId xmlns:a16="http://schemas.microsoft.com/office/drawing/2014/main" id="{79133015-3BDA-49A7-9ECD-6B3240F3B1B6}"/>
            </a:ext>
          </a:extLst>
        </xdr:cNvPr>
        <xdr:cNvSpPr txBox="1"/>
      </xdr:nvSpPr>
      <xdr:spPr>
        <a:xfrm>
          <a:off x="2922740" y="2031383"/>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5</xdr:col>
      <xdr:colOff>1116781</xdr:colOff>
      <xdr:row>22</xdr:row>
      <xdr:rowOff>141152</xdr:rowOff>
    </xdr:from>
    <xdr:to>
      <xdr:col>6</xdr:col>
      <xdr:colOff>712431</xdr:colOff>
      <xdr:row>24</xdr:row>
      <xdr:rowOff>105952</xdr:rowOff>
    </xdr:to>
    <xdr:sp macro="" textlink="">
      <xdr:nvSpPr>
        <xdr:cNvPr id="17" name="Rectangle 37">
          <a:extLst>
            <a:ext uri="{FF2B5EF4-FFF2-40B4-BE49-F238E27FC236}">
              <a16:creationId xmlns:a16="http://schemas.microsoft.com/office/drawing/2014/main" id="{80B6511E-12EF-43AB-B2C7-87478023443F}"/>
            </a:ext>
          </a:extLst>
        </xdr:cNvPr>
        <xdr:cNvSpPr/>
      </xdr:nvSpPr>
      <xdr:spPr>
        <a:xfrm>
          <a:off x="7793806"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82780</xdr:colOff>
      <xdr:row>22</xdr:row>
      <xdr:rowOff>144327</xdr:rowOff>
    </xdr:from>
    <xdr:to>
      <xdr:col>5</xdr:col>
      <xdr:colOff>853180</xdr:colOff>
      <xdr:row>24</xdr:row>
      <xdr:rowOff>102777</xdr:rowOff>
    </xdr:to>
    <xdr:sp macro="" textlink="">
      <xdr:nvSpPr>
        <xdr:cNvPr id="18" name="Rectangle 37">
          <a:extLst>
            <a:ext uri="{FF2B5EF4-FFF2-40B4-BE49-F238E27FC236}">
              <a16:creationId xmlns:a16="http://schemas.microsoft.com/office/drawing/2014/main" id="{71A5851E-C1FE-4D2B-A5F5-DF47BC83BE05}"/>
            </a:ext>
          </a:extLst>
        </xdr:cNvPr>
        <xdr:cNvSpPr/>
      </xdr:nvSpPr>
      <xdr:spPr>
        <a:xfrm>
          <a:off x="675980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8</xdr:col>
      <xdr:colOff>498005</xdr:colOff>
      <xdr:row>16</xdr:row>
      <xdr:rowOff>1679</xdr:rowOff>
    </xdr:from>
    <xdr:to>
      <xdr:col>10</xdr:col>
      <xdr:colOff>54714</xdr:colOff>
      <xdr:row>17</xdr:row>
      <xdr:rowOff>141104</xdr:rowOff>
    </xdr:to>
    <xdr:sp macro="" textlink="">
      <xdr:nvSpPr>
        <xdr:cNvPr id="19" name="Rectangle 37">
          <a:extLst>
            <a:ext uri="{FF2B5EF4-FFF2-40B4-BE49-F238E27FC236}">
              <a16:creationId xmlns:a16="http://schemas.microsoft.com/office/drawing/2014/main" id="{F043C3D9-2DA6-47F4-9477-F33BDFA4A436}"/>
            </a:ext>
          </a:extLst>
        </xdr:cNvPr>
        <xdr:cNvSpPr/>
      </xdr:nvSpPr>
      <xdr:spPr>
        <a:xfrm>
          <a:off x="12709055" y="2897279"/>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4</xdr:col>
      <xdr:colOff>648979</xdr:colOff>
      <xdr:row>22</xdr:row>
      <xdr:rowOff>141152</xdr:rowOff>
    </xdr:from>
    <xdr:to>
      <xdr:col>4</xdr:col>
      <xdr:colOff>1428904</xdr:colOff>
      <xdr:row>24</xdr:row>
      <xdr:rowOff>105952</xdr:rowOff>
    </xdr:to>
    <xdr:sp macro="" textlink="">
      <xdr:nvSpPr>
        <xdr:cNvPr id="20" name="Rectangle 37">
          <a:extLst>
            <a:ext uri="{FF2B5EF4-FFF2-40B4-BE49-F238E27FC236}">
              <a16:creationId xmlns:a16="http://schemas.microsoft.com/office/drawing/2014/main" id="{BBD218B4-9B13-41F3-BAD0-665901C6952B}"/>
            </a:ext>
          </a:extLst>
        </xdr:cNvPr>
        <xdr:cNvSpPr/>
      </xdr:nvSpPr>
      <xdr:spPr>
        <a:xfrm>
          <a:off x="5716279" y="4122602"/>
          <a:ext cx="7799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1399300</xdr:colOff>
      <xdr:row>22</xdr:row>
      <xdr:rowOff>144327</xdr:rowOff>
    </xdr:from>
    <xdr:to>
      <xdr:col>1</xdr:col>
      <xdr:colOff>2169700</xdr:colOff>
      <xdr:row>24</xdr:row>
      <xdr:rowOff>102777</xdr:rowOff>
    </xdr:to>
    <xdr:sp macro="" textlink="">
      <xdr:nvSpPr>
        <xdr:cNvPr id="21" name="Rectangle 37">
          <a:extLst>
            <a:ext uri="{FF2B5EF4-FFF2-40B4-BE49-F238E27FC236}">
              <a16:creationId xmlns:a16="http://schemas.microsoft.com/office/drawing/2014/main" id="{C8072E53-DF6C-4FC3-A7AC-BA90488933E1}"/>
            </a:ext>
          </a:extLst>
        </xdr:cNvPr>
        <xdr:cNvSpPr/>
      </xdr:nvSpPr>
      <xdr:spPr>
        <a:xfrm>
          <a:off x="158027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6</xdr:col>
      <xdr:colOff>2013208</xdr:colOff>
      <xdr:row>22</xdr:row>
      <xdr:rowOff>144327</xdr:rowOff>
    </xdr:from>
    <xdr:to>
      <xdr:col>7</xdr:col>
      <xdr:colOff>599208</xdr:colOff>
      <xdr:row>24</xdr:row>
      <xdr:rowOff>102777</xdr:rowOff>
    </xdr:to>
    <xdr:sp macro="" textlink="">
      <xdr:nvSpPr>
        <xdr:cNvPr id="22" name="Rectangle 37">
          <a:extLst>
            <a:ext uri="{FF2B5EF4-FFF2-40B4-BE49-F238E27FC236}">
              <a16:creationId xmlns:a16="http://schemas.microsoft.com/office/drawing/2014/main" id="{414A65D5-A7AD-495F-9064-F369DF848D72}"/>
            </a:ext>
          </a:extLst>
        </xdr:cNvPr>
        <xdr:cNvSpPr/>
      </xdr:nvSpPr>
      <xdr:spPr>
        <a:xfrm>
          <a:off x="9861808" y="4125777"/>
          <a:ext cx="767225"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7</xdr:col>
      <xdr:colOff>862809</xdr:colOff>
      <xdr:row>22</xdr:row>
      <xdr:rowOff>141152</xdr:rowOff>
    </xdr:from>
    <xdr:to>
      <xdr:col>7</xdr:col>
      <xdr:colOff>1639559</xdr:colOff>
      <xdr:row>24</xdr:row>
      <xdr:rowOff>105952</xdr:rowOff>
    </xdr:to>
    <xdr:sp macro="" textlink="">
      <xdr:nvSpPr>
        <xdr:cNvPr id="23" name="Rectangle 37">
          <a:extLst>
            <a:ext uri="{FF2B5EF4-FFF2-40B4-BE49-F238E27FC236}">
              <a16:creationId xmlns:a16="http://schemas.microsoft.com/office/drawing/2014/main" id="{302A3AAC-195D-4C53-8FAF-5DFC1A7ADC2E}"/>
            </a:ext>
          </a:extLst>
        </xdr:cNvPr>
        <xdr:cNvSpPr/>
      </xdr:nvSpPr>
      <xdr:spPr>
        <a:xfrm>
          <a:off x="10892634" y="4122602"/>
          <a:ext cx="77675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7</xdr:col>
      <xdr:colOff>1903160</xdr:colOff>
      <xdr:row>22</xdr:row>
      <xdr:rowOff>141152</xdr:rowOff>
    </xdr:from>
    <xdr:to>
      <xdr:col>8</xdr:col>
      <xdr:colOff>495510</xdr:colOff>
      <xdr:row>24</xdr:row>
      <xdr:rowOff>105952</xdr:rowOff>
    </xdr:to>
    <xdr:sp macro="" textlink="">
      <xdr:nvSpPr>
        <xdr:cNvPr id="24" name="Rectangle 37">
          <a:extLst>
            <a:ext uri="{FF2B5EF4-FFF2-40B4-BE49-F238E27FC236}">
              <a16:creationId xmlns:a16="http://schemas.microsoft.com/office/drawing/2014/main" id="{945F9112-EB07-4DA5-909C-1B66B7DB2CD7}"/>
            </a:ext>
          </a:extLst>
        </xdr:cNvPr>
        <xdr:cNvSpPr/>
      </xdr:nvSpPr>
      <xdr:spPr>
        <a:xfrm>
          <a:off x="11932985"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2433301</xdr:colOff>
      <xdr:row>22</xdr:row>
      <xdr:rowOff>141152</xdr:rowOff>
    </xdr:from>
    <xdr:to>
      <xdr:col>1</xdr:col>
      <xdr:colOff>3203701</xdr:colOff>
      <xdr:row>24</xdr:row>
      <xdr:rowOff>105952</xdr:rowOff>
    </xdr:to>
    <xdr:sp macro="" textlink="">
      <xdr:nvSpPr>
        <xdr:cNvPr id="25" name="Rectangle 37">
          <a:extLst>
            <a:ext uri="{FF2B5EF4-FFF2-40B4-BE49-F238E27FC236}">
              <a16:creationId xmlns:a16="http://schemas.microsoft.com/office/drawing/2014/main" id="{5C1E22A4-4542-4DB9-ADB3-5C5D9995FF66}"/>
            </a:ext>
          </a:extLst>
        </xdr:cNvPr>
        <xdr:cNvSpPr/>
      </xdr:nvSpPr>
      <xdr:spPr>
        <a:xfrm>
          <a:off x="2614276"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3</xdr:col>
      <xdr:colOff>100753</xdr:colOff>
      <xdr:row>22</xdr:row>
      <xdr:rowOff>141152</xdr:rowOff>
    </xdr:from>
    <xdr:to>
      <xdr:col>4</xdr:col>
      <xdr:colOff>385378</xdr:colOff>
      <xdr:row>24</xdr:row>
      <xdr:rowOff>105952</xdr:rowOff>
    </xdr:to>
    <xdr:sp macro="" textlink="">
      <xdr:nvSpPr>
        <xdr:cNvPr id="26" name="Rectangle 37">
          <a:extLst>
            <a:ext uri="{FF2B5EF4-FFF2-40B4-BE49-F238E27FC236}">
              <a16:creationId xmlns:a16="http://schemas.microsoft.com/office/drawing/2014/main" id="{F18286AF-FEB5-421F-8CA5-BE2D7A336E9F}"/>
            </a:ext>
          </a:extLst>
        </xdr:cNvPr>
        <xdr:cNvSpPr/>
      </xdr:nvSpPr>
      <xdr:spPr>
        <a:xfrm>
          <a:off x="4682278"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3</xdr:col>
      <xdr:colOff>107574</xdr:colOff>
      <xdr:row>24</xdr:row>
      <xdr:rowOff>139927</xdr:rowOff>
    </xdr:from>
    <xdr:to>
      <xdr:col>4</xdr:col>
      <xdr:colOff>392199</xdr:colOff>
      <xdr:row>26</xdr:row>
      <xdr:rowOff>95202</xdr:rowOff>
    </xdr:to>
    <xdr:sp macro="" textlink="">
      <xdr:nvSpPr>
        <xdr:cNvPr id="27" name="Rectangle 37">
          <a:extLst>
            <a:ext uri="{FF2B5EF4-FFF2-40B4-BE49-F238E27FC236}">
              <a16:creationId xmlns:a16="http://schemas.microsoft.com/office/drawing/2014/main" id="{CCEFA442-B243-47FE-ABA3-C7EBD15C7F1D}"/>
            </a:ext>
          </a:extLst>
        </xdr:cNvPr>
        <xdr:cNvSpPr/>
      </xdr:nvSpPr>
      <xdr:spPr>
        <a:xfrm>
          <a:off x="4689099" y="4483327"/>
          <a:ext cx="770400" cy="31722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3</xdr:col>
      <xdr:colOff>54424</xdr:colOff>
      <xdr:row>22</xdr:row>
      <xdr:rowOff>94329</xdr:rowOff>
    </xdr:from>
    <xdr:to>
      <xdr:col>4</xdr:col>
      <xdr:colOff>438999</xdr:colOff>
      <xdr:row>26</xdr:row>
      <xdr:rowOff>141613</xdr:rowOff>
    </xdr:to>
    <xdr:sp macro="" textlink="">
      <xdr:nvSpPr>
        <xdr:cNvPr id="28" name="Retângulo 50">
          <a:extLst>
            <a:ext uri="{FF2B5EF4-FFF2-40B4-BE49-F238E27FC236}">
              <a16:creationId xmlns:a16="http://schemas.microsoft.com/office/drawing/2014/main" id="{DC7AD0CA-8D2C-48CD-B8E6-FA0AE8AA0105}"/>
            </a:ext>
          </a:extLst>
        </xdr:cNvPr>
        <xdr:cNvSpPr/>
      </xdr:nvSpPr>
      <xdr:spPr>
        <a:xfrm>
          <a:off x="4635949" y="4075779"/>
          <a:ext cx="870350" cy="771184"/>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6</xdr:col>
      <xdr:colOff>976032</xdr:colOff>
      <xdr:row>22</xdr:row>
      <xdr:rowOff>141152</xdr:rowOff>
    </xdr:from>
    <xdr:to>
      <xdr:col>6</xdr:col>
      <xdr:colOff>1749607</xdr:colOff>
      <xdr:row>24</xdr:row>
      <xdr:rowOff>105952</xdr:rowOff>
    </xdr:to>
    <xdr:sp macro="" textlink="">
      <xdr:nvSpPr>
        <xdr:cNvPr id="29" name="Rectangle 37">
          <a:extLst>
            <a:ext uri="{FF2B5EF4-FFF2-40B4-BE49-F238E27FC236}">
              <a16:creationId xmlns:a16="http://schemas.microsoft.com/office/drawing/2014/main" id="{D038ED60-31AB-417C-B32A-D5E6663265C1}"/>
            </a:ext>
          </a:extLst>
        </xdr:cNvPr>
        <xdr:cNvSpPr/>
      </xdr:nvSpPr>
      <xdr:spPr>
        <a:xfrm>
          <a:off x="8824632"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171652</xdr:colOff>
      <xdr:row>22</xdr:row>
      <xdr:rowOff>141152</xdr:rowOff>
    </xdr:from>
    <xdr:to>
      <xdr:col>2</xdr:col>
      <xdr:colOff>942052</xdr:colOff>
      <xdr:row>24</xdr:row>
      <xdr:rowOff>105952</xdr:rowOff>
    </xdr:to>
    <xdr:sp macro="" textlink="">
      <xdr:nvSpPr>
        <xdr:cNvPr id="30" name="Rectangle 37">
          <a:extLst>
            <a:ext uri="{FF2B5EF4-FFF2-40B4-BE49-F238E27FC236}">
              <a16:creationId xmlns:a16="http://schemas.microsoft.com/office/drawing/2014/main" id="{1602DEFC-ADF8-4B97-95C6-D341351FA982}"/>
            </a:ext>
          </a:extLst>
        </xdr:cNvPr>
        <xdr:cNvSpPr/>
      </xdr:nvSpPr>
      <xdr:spPr>
        <a:xfrm>
          <a:off x="3648277"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1325905</xdr:colOff>
      <xdr:row>20</xdr:row>
      <xdr:rowOff>159021</xdr:rowOff>
    </xdr:from>
    <xdr:to>
      <xdr:col>10</xdr:col>
      <xdr:colOff>400050</xdr:colOff>
      <xdr:row>27</xdr:row>
      <xdr:rowOff>10946</xdr:rowOff>
    </xdr:to>
    <xdr:sp macro="" textlink="">
      <xdr:nvSpPr>
        <xdr:cNvPr id="31" name="Retângulo 21">
          <a:extLst>
            <a:ext uri="{FF2B5EF4-FFF2-40B4-BE49-F238E27FC236}">
              <a16:creationId xmlns:a16="http://schemas.microsoft.com/office/drawing/2014/main" id="{7900F7B9-C062-4176-99F8-B25F24C1A100}"/>
            </a:ext>
          </a:extLst>
        </xdr:cNvPr>
        <xdr:cNvSpPr/>
      </xdr:nvSpPr>
      <xdr:spPr>
        <a:xfrm>
          <a:off x="1506880" y="3778521"/>
          <a:ext cx="12323420"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989978</xdr:colOff>
      <xdr:row>15</xdr:row>
      <xdr:rowOff>142290</xdr:rowOff>
    </xdr:from>
    <xdr:to>
      <xdr:col>7</xdr:col>
      <xdr:colOff>1251565</xdr:colOff>
      <xdr:row>20</xdr:row>
      <xdr:rowOff>162197</xdr:rowOff>
    </xdr:to>
    <xdr:cxnSp macro="">
      <xdr:nvCxnSpPr>
        <xdr:cNvPr id="32" name="Conector: Angulado 22">
          <a:extLst>
            <a:ext uri="{FF2B5EF4-FFF2-40B4-BE49-F238E27FC236}">
              <a16:creationId xmlns:a16="http://schemas.microsoft.com/office/drawing/2014/main" id="{EBF7D071-C70D-4D65-90DA-B730CDBFF6E0}"/>
            </a:ext>
          </a:extLst>
        </xdr:cNvPr>
        <xdr:cNvCxnSpPr>
          <a:cxnSpLocks/>
          <a:stCxn id="14" idx="2"/>
          <a:endCxn id="31" idx="0"/>
        </xdr:cNvCxnSpPr>
      </xdr:nvCxnSpPr>
      <xdr:spPr>
        <a:xfrm rot="5400000">
          <a:off x="9011806" y="1512112"/>
          <a:ext cx="924782" cy="361438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2543003</xdr:colOff>
      <xdr:row>11</xdr:row>
      <xdr:rowOff>48792</xdr:rowOff>
    </xdr:from>
    <xdr:to>
      <xdr:col>5</xdr:col>
      <xdr:colOff>189123</xdr:colOff>
      <xdr:row>13</xdr:row>
      <xdr:rowOff>96672</xdr:rowOff>
    </xdr:to>
    <xdr:cxnSp macro="">
      <xdr:nvCxnSpPr>
        <xdr:cNvPr id="33" name="Conector: Angulado 23">
          <a:extLst>
            <a:ext uri="{FF2B5EF4-FFF2-40B4-BE49-F238E27FC236}">
              <a16:creationId xmlns:a16="http://schemas.microsoft.com/office/drawing/2014/main" id="{4B278295-0A0F-4E20-A4B3-9B5E0E00597C}"/>
            </a:ext>
          </a:extLst>
        </xdr:cNvPr>
        <xdr:cNvCxnSpPr>
          <a:stCxn id="12" idx="2"/>
          <a:endCxn id="13" idx="0"/>
        </xdr:cNvCxnSpPr>
      </xdr:nvCxnSpPr>
      <xdr:spPr>
        <a:xfrm rot="5400000">
          <a:off x="4590148" y="173347"/>
          <a:ext cx="409830" cy="414217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189123</xdr:colOff>
      <xdr:row>11</xdr:row>
      <xdr:rowOff>48792</xdr:rowOff>
    </xdr:from>
    <xdr:to>
      <xdr:col>7</xdr:col>
      <xdr:colOff>1251565</xdr:colOff>
      <xdr:row>13</xdr:row>
      <xdr:rowOff>96672</xdr:rowOff>
    </xdr:to>
    <xdr:cxnSp macro="">
      <xdr:nvCxnSpPr>
        <xdr:cNvPr id="34" name="Conector: Angulado 24">
          <a:extLst>
            <a:ext uri="{FF2B5EF4-FFF2-40B4-BE49-F238E27FC236}">
              <a16:creationId xmlns:a16="http://schemas.microsoft.com/office/drawing/2014/main" id="{92FB57D9-25C7-4E5D-883E-15486C00E91C}"/>
            </a:ext>
          </a:extLst>
        </xdr:cNvPr>
        <xdr:cNvCxnSpPr>
          <a:stCxn id="12" idx="2"/>
          <a:endCxn id="14" idx="0"/>
        </xdr:cNvCxnSpPr>
      </xdr:nvCxnSpPr>
      <xdr:spPr>
        <a:xfrm rot="16200000" flipH="1">
          <a:off x="8868854" y="36811"/>
          <a:ext cx="409830" cy="4415242"/>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498005</xdr:colOff>
      <xdr:row>11</xdr:row>
      <xdr:rowOff>103025</xdr:rowOff>
    </xdr:from>
    <xdr:to>
      <xdr:col>10</xdr:col>
      <xdr:colOff>54714</xdr:colOff>
      <xdr:row>13</xdr:row>
      <xdr:rowOff>67825</xdr:rowOff>
    </xdr:to>
    <xdr:sp macro="" textlink="">
      <xdr:nvSpPr>
        <xdr:cNvPr id="35" name="Rectangle 37">
          <a:extLst>
            <a:ext uri="{FF2B5EF4-FFF2-40B4-BE49-F238E27FC236}">
              <a16:creationId xmlns:a16="http://schemas.microsoft.com/office/drawing/2014/main" id="{D911C9EF-9F27-4579-9D39-5D845942DA01}"/>
            </a:ext>
          </a:extLst>
        </xdr:cNvPr>
        <xdr:cNvSpPr/>
      </xdr:nvSpPr>
      <xdr:spPr>
        <a:xfrm>
          <a:off x="12709055" y="2093750"/>
          <a:ext cx="77590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11</xdr:col>
      <xdr:colOff>345148</xdr:colOff>
      <xdr:row>22</xdr:row>
      <xdr:rowOff>141152</xdr:rowOff>
    </xdr:from>
    <xdr:to>
      <xdr:col>12</xdr:col>
      <xdr:colOff>502773</xdr:colOff>
      <xdr:row>24</xdr:row>
      <xdr:rowOff>105952</xdr:rowOff>
    </xdr:to>
    <xdr:sp macro="" textlink="">
      <xdr:nvSpPr>
        <xdr:cNvPr id="36" name="Rectangle 37">
          <a:extLst>
            <a:ext uri="{FF2B5EF4-FFF2-40B4-BE49-F238E27FC236}">
              <a16:creationId xmlns:a16="http://schemas.microsoft.com/office/drawing/2014/main" id="{BBC02817-292D-49E4-B9BC-D95577B94526}"/>
            </a:ext>
          </a:extLst>
        </xdr:cNvPr>
        <xdr:cNvSpPr/>
      </xdr:nvSpPr>
      <xdr:spPr>
        <a:xfrm>
          <a:off x="14384998"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8</xdr:col>
      <xdr:colOff>498005</xdr:colOff>
      <xdr:row>13</xdr:row>
      <xdr:rowOff>146015</xdr:rowOff>
    </xdr:from>
    <xdr:to>
      <xdr:col>10</xdr:col>
      <xdr:colOff>54714</xdr:colOff>
      <xdr:row>15</xdr:row>
      <xdr:rowOff>104465</xdr:rowOff>
    </xdr:to>
    <xdr:sp macro="" textlink="">
      <xdr:nvSpPr>
        <xdr:cNvPr id="37" name="Rectangle 37">
          <a:extLst>
            <a:ext uri="{FF2B5EF4-FFF2-40B4-BE49-F238E27FC236}">
              <a16:creationId xmlns:a16="http://schemas.microsoft.com/office/drawing/2014/main" id="{33A1EB30-3C26-442D-8438-D20CF64D6DBD}"/>
            </a:ext>
          </a:extLst>
        </xdr:cNvPr>
        <xdr:cNvSpPr/>
      </xdr:nvSpPr>
      <xdr:spPr>
        <a:xfrm>
          <a:off x="12709055" y="2498690"/>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8</xdr:col>
      <xdr:colOff>361457</xdr:colOff>
      <xdr:row>11</xdr:row>
      <xdr:rowOff>54618</xdr:rowOff>
    </xdr:from>
    <xdr:to>
      <xdr:col>10</xdr:col>
      <xdr:colOff>191262</xdr:colOff>
      <xdr:row>18</xdr:row>
      <xdr:rowOff>8618</xdr:rowOff>
    </xdr:to>
    <xdr:sp macro="" textlink="">
      <xdr:nvSpPr>
        <xdr:cNvPr id="38" name="Retângulo 29">
          <a:extLst>
            <a:ext uri="{FF2B5EF4-FFF2-40B4-BE49-F238E27FC236}">
              <a16:creationId xmlns:a16="http://schemas.microsoft.com/office/drawing/2014/main" id="{5C2985F0-7C98-4701-83B0-6ECE35E6B26E}"/>
            </a:ext>
          </a:extLst>
        </xdr:cNvPr>
        <xdr:cNvSpPr/>
      </xdr:nvSpPr>
      <xdr:spPr>
        <a:xfrm>
          <a:off x="12572507" y="2045343"/>
          <a:ext cx="1049005" cy="1220825"/>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7</xdr:col>
      <xdr:colOff>1835402</xdr:colOff>
      <xdr:row>14</xdr:row>
      <xdr:rowOff>119481</xdr:rowOff>
    </xdr:from>
    <xdr:to>
      <xdr:col>8</xdr:col>
      <xdr:colOff>361457</xdr:colOff>
      <xdr:row>14</xdr:row>
      <xdr:rowOff>123693</xdr:rowOff>
    </xdr:to>
    <xdr:cxnSp macro="">
      <xdr:nvCxnSpPr>
        <xdr:cNvPr id="39" name="Conector de Seta Reta 30">
          <a:extLst>
            <a:ext uri="{FF2B5EF4-FFF2-40B4-BE49-F238E27FC236}">
              <a16:creationId xmlns:a16="http://schemas.microsoft.com/office/drawing/2014/main" id="{3D15480A-C845-468A-BFD7-9C7A2EACD137}"/>
            </a:ext>
          </a:extLst>
        </xdr:cNvPr>
        <xdr:cNvCxnSpPr>
          <a:stCxn id="14" idx="3"/>
          <a:endCxn id="38" idx="1"/>
        </xdr:cNvCxnSpPr>
      </xdr:nvCxnSpPr>
      <xdr:spPr>
        <a:xfrm>
          <a:off x="11865227" y="2653131"/>
          <a:ext cx="707280" cy="421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364632</xdr:colOff>
      <xdr:row>9</xdr:row>
      <xdr:rowOff>55090</xdr:rowOff>
    </xdr:from>
    <xdr:to>
      <xdr:col>10</xdr:col>
      <xdr:colOff>188087</xdr:colOff>
      <xdr:row>11</xdr:row>
      <xdr:rowOff>20414</xdr:rowOff>
    </xdr:to>
    <xdr:sp macro="" textlink="">
      <xdr:nvSpPr>
        <xdr:cNvPr id="40" name="CaixaDeTexto 106">
          <a:extLst>
            <a:ext uri="{FF2B5EF4-FFF2-40B4-BE49-F238E27FC236}">
              <a16:creationId xmlns:a16="http://schemas.microsoft.com/office/drawing/2014/main" id="{67AC5CA5-B105-487B-88F4-697AB80AC38F}"/>
            </a:ext>
          </a:extLst>
        </xdr:cNvPr>
        <xdr:cNvSpPr txBox="1"/>
      </xdr:nvSpPr>
      <xdr:spPr>
        <a:xfrm>
          <a:off x="125756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11</xdr:col>
      <xdr:colOff>134832</xdr:colOff>
      <xdr:row>20</xdr:row>
      <xdr:rowOff>159021</xdr:rowOff>
    </xdr:from>
    <xdr:to>
      <xdr:col>13</xdr:col>
      <xdr:colOff>107089</xdr:colOff>
      <xdr:row>27</xdr:row>
      <xdr:rowOff>10946</xdr:rowOff>
    </xdr:to>
    <xdr:sp macro="" textlink="">
      <xdr:nvSpPr>
        <xdr:cNvPr id="41" name="Retângulo 32">
          <a:extLst>
            <a:ext uri="{FF2B5EF4-FFF2-40B4-BE49-F238E27FC236}">
              <a16:creationId xmlns:a16="http://schemas.microsoft.com/office/drawing/2014/main" id="{8D1FB61A-CED0-4328-B0B0-C45B9AB170A8}"/>
            </a:ext>
          </a:extLst>
        </xdr:cNvPr>
        <xdr:cNvSpPr/>
      </xdr:nvSpPr>
      <xdr:spPr>
        <a:xfrm>
          <a:off x="14174682" y="3778521"/>
          <a:ext cx="1191457"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4</xdr:col>
      <xdr:colOff>1181174</xdr:colOff>
      <xdr:row>20</xdr:row>
      <xdr:rowOff>159330</xdr:rowOff>
    </xdr:from>
    <xdr:to>
      <xdr:col>6</xdr:col>
      <xdr:colOff>1240107</xdr:colOff>
      <xdr:row>22</xdr:row>
      <xdr:rowOff>9146</xdr:rowOff>
    </xdr:to>
    <xdr:sp macro="" textlink="">
      <xdr:nvSpPr>
        <xdr:cNvPr id="42" name="CaixaDeTexto 113">
          <a:extLst>
            <a:ext uri="{FF2B5EF4-FFF2-40B4-BE49-F238E27FC236}">
              <a16:creationId xmlns:a16="http://schemas.microsoft.com/office/drawing/2014/main" id="{DD70715D-6D75-4BD8-BF61-5007EE1B9153}"/>
            </a:ext>
          </a:extLst>
        </xdr:cNvPr>
        <xdr:cNvSpPr txBox="1"/>
      </xdr:nvSpPr>
      <xdr:spPr>
        <a:xfrm>
          <a:off x="6248474" y="3778830"/>
          <a:ext cx="28402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10</xdr:col>
      <xdr:colOff>458207</xdr:colOff>
      <xdr:row>20</xdr:row>
      <xdr:rowOff>162505</xdr:rowOff>
    </xdr:from>
    <xdr:to>
      <xdr:col>13</xdr:col>
      <xdr:colOff>393315</xdr:colOff>
      <xdr:row>22</xdr:row>
      <xdr:rowOff>12321</xdr:rowOff>
    </xdr:to>
    <xdr:sp macro="" textlink="">
      <xdr:nvSpPr>
        <xdr:cNvPr id="43" name="CaixaDeTexto 114">
          <a:extLst>
            <a:ext uri="{FF2B5EF4-FFF2-40B4-BE49-F238E27FC236}">
              <a16:creationId xmlns:a16="http://schemas.microsoft.com/office/drawing/2014/main" id="{51B510E5-C8EB-4D94-B06B-3CCF053AA750}"/>
            </a:ext>
          </a:extLst>
        </xdr:cNvPr>
        <xdr:cNvSpPr txBox="1"/>
      </xdr:nvSpPr>
      <xdr:spPr>
        <a:xfrm>
          <a:off x="13888457" y="3782005"/>
          <a:ext cx="1763908"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769617</xdr:colOff>
      <xdr:row>17</xdr:row>
      <xdr:rowOff>26214</xdr:rowOff>
    </xdr:from>
    <xdr:to>
      <xdr:col>9</xdr:col>
      <xdr:colOff>67878</xdr:colOff>
      <xdr:row>18</xdr:row>
      <xdr:rowOff>41130</xdr:rowOff>
    </xdr:to>
    <xdr:sp macro="" textlink="">
      <xdr:nvSpPr>
        <xdr:cNvPr id="44" name="CaixaDeTexto 115">
          <a:extLst>
            <a:ext uri="{FF2B5EF4-FFF2-40B4-BE49-F238E27FC236}">
              <a16:creationId xmlns:a16="http://schemas.microsoft.com/office/drawing/2014/main" id="{78A7F48D-383C-4696-99B0-C33A4D6C43FE}"/>
            </a:ext>
          </a:extLst>
        </xdr:cNvPr>
        <xdr:cNvSpPr txBox="1"/>
      </xdr:nvSpPr>
      <xdr:spPr>
        <a:xfrm>
          <a:off x="10799442" y="3102789"/>
          <a:ext cx="2089086" cy="1958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7</xdr:col>
      <xdr:colOff>1251565</xdr:colOff>
      <xdr:row>15</xdr:row>
      <xdr:rowOff>142289</xdr:rowOff>
    </xdr:from>
    <xdr:to>
      <xdr:col>12</xdr:col>
      <xdr:colOff>119374</xdr:colOff>
      <xdr:row>20</xdr:row>
      <xdr:rowOff>159330</xdr:rowOff>
    </xdr:to>
    <xdr:cxnSp macro="">
      <xdr:nvCxnSpPr>
        <xdr:cNvPr id="45" name="Conector: Angulado 36">
          <a:extLst>
            <a:ext uri="{FF2B5EF4-FFF2-40B4-BE49-F238E27FC236}">
              <a16:creationId xmlns:a16="http://schemas.microsoft.com/office/drawing/2014/main" id="{6F015210-0F28-4EA8-9E9D-89582F6A4C26}"/>
            </a:ext>
          </a:extLst>
        </xdr:cNvPr>
        <xdr:cNvCxnSpPr>
          <a:stCxn id="14" idx="2"/>
          <a:endCxn id="43" idx="0"/>
        </xdr:cNvCxnSpPr>
      </xdr:nvCxnSpPr>
      <xdr:spPr>
        <a:xfrm rot="16200000" flipH="1">
          <a:off x="12564149" y="1574155"/>
          <a:ext cx="921916" cy="348743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468655</xdr:colOff>
      <xdr:row>21</xdr:row>
      <xdr:rowOff>144121</xdr:rowOff>
    </xdr:from>
    <xdr:to>
      <xdr:col>12</xdr:col>
      <xdr:colOff>382866</xdr:colOff>
      <xdr:row>23</xdr:row>
      <xdr:rowOff>2586</xdr:rowOff>
    </xdr:to>
    <xdr:sp macro="" textlink="">
      <xdr:nvSpPr>
        <xdr:cNvPr id="46" name="CaixaDeTexto 122">
          <a:extLst>
            <a:ext uri="{FF2B5EF4-FFF2-40B4-BE49-F238E27FC236}">
              <a16:creationId xmlns:a16="http://schemas.microsoft.com/office/drawing/2014/main" id="{1CE0296B-2ECE-43C5-A8D4-0068A87209AF}"/>
            </a:ext>
          </a:extLst>
        </xdr:cNvPr>
        <xdr:cNvSpPr txBox="1"/>
      </xdr:nvSpPr>
      <xdr:spPr>
        <a:xfrm>
          <a:off x="14508505" y="3944596"/>
          <a:ext cx="523811" cy="220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1349824</xdr:colOff>
      <xdr:row>17</xdr:row>
      <xdr:rowOff>26542</xdr:rowOff>
    </xdr:from>
    <xdr:to>
      <xdr:col>7</xdr:col>
      <xdr:colOff>2058284</xdr:colOff>
      <xdr:row>18</xdr:row>
      <xdr:rowOff>75727</xdr:rowOff>
    </xdr:to>
    <xdr:sp macro="" textlink="">
      <xdr:nvSpPr>
        <xdr:cNvPr id="47" name="CaixaDeTexto 123">
          <a:extLst>
            <a:ext uri="{FF2B5EF4-FFF2-40B4-BE49-F238E27FC236}">
              <a16:creationId xmlns:a16="http://schemas.microsoft.com/office/drawing/2014/main" id="{CE9E182A-41D0-4A78-8631-6B7BE134E41B}"/>
            </a:ext>
          </a:extLst>
        </xdr:cNvPr>
        <xdr:cNvSpPr txBox="1"/>
      </xdr:nvSpPr>
      <xdr:spPr>
        <a:xfrm>
          <a:off x="11379649" y="3103117"/>
          <a:ext cx="708460" cy="230160"/>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2031040</xdr:colOff>
      <xdr:row>13</xdr:row>
      <xdr:rowOff>105856</xdr:rowOff>
    </xdr:from>
    <xdr:to>
      <xdr:col>8</xdr:col>
      <xdr:colOff>388167</xdr:colOff>
      <xdr:row>14</xdr:row>
      <xdr:rowOff>133472</xdr:rowOff>
    </xdr:to>
    <xdr:sp macro="" textlink="">
      <xdr:nvSpPr>
        <xdr:cNvPr id="48" name="CaixaDeTexto 124">
          <a:extLst>
            <a:ext uri="{FF2B5EF4-FFF2-40B4-BE49-F238E27FC236}">
              <a16:creationId xmlns:a16="http://schemas.microsoft.com/office/drawing/2014/main" id="{9A41D986-09A6-4335-9036-B74D954AB6ED}"/>
            </a:ext>
          </a:extLst>
        </xdr:cNvPr>
        <xdr:cNvSpPr txBox="1"/>
      </xdr:nvSpPr>
      <xdr:spPr>
        <a:xfrm>
          <a:off x="12060865" y="2458531"/>
          <a:ext cx="538352"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1688936</xdr:colOff>
      <xdr:row>17</xdr:row>
      <xdr:rowOff>49182</xdr:rowOff>
    </xdr:from>
    <xdr:to>
      <xdr:col>1</xdr:col>
      <xdr:colOff>2469286</xdr:colOff>
      <xdr:row>19</xdr:row>
      <xdr:rowOff>7632</xdr:rowOff>
    </xdr:to>
    <xdr:sp macro="" textlink="">
      <xdr:nvSpPr>
        <xdr:cNvPr id="49" name="Rectangle 37">
          <a:extLst>
            <a:ext uri="{FF2B5EF4-FFF2-40B4-BE49-F238E27FC236}">
              <a16:creationId xmlns:a16="http://schemas.microsoft.com/office/drawing/2014/main" id="{AA1F44D6-E922-4EAF-97B7-68D05043C1A5}"/>
            </a:ext>
          </a:extLst>
        </xdr:cNvPr>
        <xdr:cNvSpPr/>
      </xdr:nvSpPr>
      <xdr:spPr>
        <a:xfrm>
          <a:off x="1869911"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2631753</xdr:colOff>
      <xdr:row>17</xdr:row>
      <xdr:rowOff>49182</xdr:rowOff>
    </xdr:from>
    <xdr:to>
      <xdr:col>2</xdr:col>
      <xdr:colOff>116453</xdr:colOff>
      <xdr:row>19</xdr:row>
      <xdr:rowOff>7632</xdr:rowOff>
    </xdr:to>
    <xdr:sp macro="" textlink="">
      <xdr:nvSpPr>
        <xdr:cNvPr id="50" name="Rectangle 37">
          <a:extLst>
            <a:ext uri="{FF2B5EF4-FFF2-40B4-BE49-F238E27FC236}">
              <a16:creationId xmlns:a16="http://schemas.microsoft.com/office/drawing/2014/main" id="{AFCA27F2-2694-4704-A248-B2914D44D06F}"/>
            </a:ext>
          </a:extLst>
        </xdr:cNvPr>
        <xdr:cNvSpPr/>
      </xdr:nvSpPr>
      <xdr:spPr>
        <a:xfrm>
          <a:off x="2812728"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1049746</xdr:colOff>
      <xdr:row>19</xdr:row>
      <xdr:rowOff>7632</xdr:rowOff>
    </xdr:to>
    <xdr:sp macro="" textlink="">
      <xdr:nvSpPr>
        <xdr:cNvPr id="51" name="Rectangle 37">
          <a:extLst>
            <a:ext uri="{FF2B5EF4-FFF2-40B4-BE49-F238E27FC236}">
              <a16:creationId xmlns:a16="http://schemas.microsoft.com/office/drawing/2014/main" id="{D7CB9C9C-22AA-4469-8D6C-60382A77C814}"/>
            </a:ext>
          </a:extLst>
        </xdr:cNvPr>
        <xdr:cNvSpPr/>
      </xdr:nvSpPr>
      <xdr:spPr>
        <a:xfrm>
          <a:off x="3752371" y="3125757"/>
          <a:ext cx="7740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638366</xdr:colOff>
      <xdr:row>16</xdr:row>
      <xdr:rowOff>142211</xdr:rowOff>
    </xdr:from>
    <xdr:to>
      <xdr:col>3</xdr:col>
      <xdr:colOff>47091</xdr:colOff>
      <xdr:row>19</xdr:row>
      <xdr:rowOff>84228</xdr:rowOff>
    </xdr:to>
    <xdr:sp macro="" textlink="">
      <xdr:nvSpPr>
        <xdr:cNvPr id="52" name="Retângulo 45">
          <a:extLst>
            <a:ext uri="{FF2B5EF4-FFF2-40B4-BE49-F238E27FC236}">
              <a16:creationId xmlns:a16="http://schemas.microsoft.com/office/drawing/2014/main" id="{02F6F9D2-DB49-431F-9CF3-0DCF8F3848B0}"/>
            </a:ext>
          </a:extLst>
        </xdr:cNvPr>
        <xdr:cNvSpPr/>
      </xdr:nvSpPr>
      <xdr:spPr>
        <a:xfrm>
          <a:off x="819341" y="3037811"/>
          <a:ext cx="380927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2543003</xdr:colOff>
      <xdr:row>15</xdr:row>
      <xdr:rowOff>142289</xdr:rowOff>
    </xdr:from>
    <xdr:to>
      <xdr:col>1</xdr:col>
      <xdr:colOff>2543004</xdr:colOff>
      <xdr:row>16</xdr:row>
      <xdr:rowOff>145386</xdr:rowOff>
    </xdr:to>
    <xdr:cxnSp macro="">
      <xdr:nvCxnSpPr>
        <xdr:cNvPr id="53" name="Conector de Seta Reta 46">
          <a:extLst>
            <a:ext uri="{FF2B5EF4-FFF2-40B4-BE49-F238E27FC236}">
              <a16:creationId xmlns:a16="http://schemas.microsoft.com/office/drawing/2014/main" id="{4D04BB1A-A575-4B9E-B15E-5BB8C8207108}"/>
            </a:ext>
          </a:extLst>
        </xdr:cNvPr>
        <xdr:cNvCxnSpPr>
          <a:stCxn id="13" idx="2"/>
          <a:endCxn id="52" idx="0"/>
        </xdr:cNvCxnSpPr>
      </xdr:nvCxnSpPr>
      <xdr:spPr>
        <a:xfrm>
          <a:off x="2723978" y="2856914"/>
          <a:ext cx="1" cy="18407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54" name="CaixaDeTexto 131">
          <a:extLst>
            <a:ext uri="{FF2B5EF4-FFF2-40B4-BE49-F238E27FC236}">
              <a16:creationId xmlns:a16="http://schemas.microsoft.com/office/drawing/2014/main" id="{6B3B3E8E-30A8-4B57-A140-1D2C16D63DB2}"/>
            </a:ext>
          </a:extLst>
        </xdr:cNvPr>
        <xdr:cNvSpPr txBox="1"/>
      </xdr:nvSpPr>
      <xdr:spPr>
        <a:xfrm>
          <a:off x="2685717" y="2840105"/>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752469</xdr:colOff>
      <xdr:row>17</xdr:row>
      <xdr:rowOff>46007</xdr:rowOff>
    </xdr:from>
    <xdr:to>
      <xdr:col>1</xdr:col>
      <xdr:colOff>1526469</xdr:colOff>
      <xdr:row>19</xdr:row>
      <xdr:rowOff>10807</xdr:rowOff>
    </xdr:to>
    <xdr:sp macro="" textlink="">
      <xdr:nvSpPr>
        <xdr:cNvPr id="55" name="Rectangle 37">
          <a:extLst>
            <a:ext uri="{FF2B5EF4-FFF2-40B4-BE49-F238E27FC236}">
              <a16:creationId xmlns:a16="http://schemas.microsoft.com/office/drawing/2014/main" id="{3330D6DC-490E-4C2A-90FB-AF9028FEE7E1}"/>
            </a:ext>
          </a:extLst>
        </xdr:cNvPr>
        <xdr:cNvSpPr/>
      </xdr:nvSpPr>
      <xdr:spPr>
        <a:xfrm>
          <a:off x="933444" y="3122582"/>
          <a:ext cx="7740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145018</xdr:rowOff>
    </xdr:from>
    <xdr:to>
      <xdr:col>1</xdr:col>
      <xdr:colOff>1068239</xdr:colOff>
      <xdr:row>15</xdr:row>
      <xdr:rowOff>103468</xdr:rowOff>
    </xdr:to>
    <xdr:sp macro="" textlink="">
      <xdr:nvSpPr>
        <xdr:cNvPr id="56" name="Rectangle 37">
          <a:extLst>
            <a:ext uri="{FF2B5EF4-FFF2-40B4-BE49-F238E27FC236}">
              <a16:creationId xmlns:a16="http://schemas.microsoft.com/office/drawing/2014/main" id="{002D8441-220D-466E-8C90-1946F0024BB3}"/>
            </a:ext>
          </a:extLst>
        </xdr:cNvPr>
        <xdr:cNvSpPr/>
      </xdr:nvSpPr>
      <xdr:spPr>
        <a:xfrm>
          <a:off x="486096" y="2497693"/>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DG Investments</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57" name="Retângulo 45">
          <a:extLst>
            <a:ext uri="{FF2B5EF4-FFF2-40B4-BE49-F238E27FC236}">
              <a16:creationId xmlns:a16="http://schemas.microsoft.com/office/drawing/2014/main" id="{DEF04075-7CE0-4ED5-A387-9B9B404DB22A}"/>
            </a:ext>
          </a:extLst>
        </xdr:cNvPr>
        <xdr:cNvSpPr/>
      </xdr:nvSpPr>
      <xdr:spPr>
        <a:xfrm>
          <a:off x="397160" y="2407249"/>
          <a:ext cx="934641" cy="498114"/>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9</xdr:col>
      <xdr:colOff>149509</xdr:colOff>
      <xdr:row>22</xdr:row>
      <xdr:rowOff>144327</xdr:rowOff>
    </xdr:from>
    <xdr:to>
      <xdr:col>10</xdr:col>
      <xdr:colOff>316659</xdr:colOff>
      <xdr:row>24</xdr:row>
      <xdr:rowOff>102777</xdr:rowOff>
    </xdr:to>
    <xdr:sp macro="" textlink="">
      <xdr:nvSpPr>
        <xdr:cNvPr id="58" name="Rectangle 37">
          <a:extLst>
            <a:ext uri="{FF2B5EF4-FFF2-40B4-BE49-F238E27FC236}">
              <a16:creationId xmlns:a16="http://schemas.microsoft.com/office/drawing/2014/main" id="{5AE32A03-0731-4898-9592-9E079884034E}"/>
            </a:ext>
          </a:extLst>
        </xdr:cNvPr>
        <xdr:cNvSpPr/>
      </xdr:nvSpPr>
      <xdr:spPr>
        <a:xfrm>
          <a:off x="12970159" y="4125777"/>
          <a:ext cx="7767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0</xdr:colOff>
      <xdr:row>0</xdr:row>
      <xdr:rowOff>0</xdr:rowOff>
    </xdr:from>
    <xdr:to>
      <xdr:col>3</xdr:col>
      <xdr:colOff>311150</xdr:colOff>
      <xdr:row>4</xdr:row>
      <xdr:rowOff>153987</xdr:rowOff>
    </xdr:to>
    <xdr:grpSp>
      <xdr:nvGrpSpPr>
        <xdr:cNvPr id="75" name="Group 74">
          <a:hlinkClick xmlns:r="http://schemas.openxmlformats.org/officeDocument/2006/relationships" r:id="rId2"/>
          <a:extLst>
            <a:ext uri="{FF2B5EF4-FFF2-40B4-BE49-F238E27FC236}">
              <a16:creationId xmlns:a16="http://schemas.microsoft.com/office/drawing/2014/main" id="{DB3F5D44-81BA-46A5-834E-0574E619DFAC}"/>
            </a:ext>
          </a:extLst>
        </xdr:cNvPr>
        <xdr:cNvGrpSpPr/>
      </xdr:nvGrpSpPr>
      <xdr:grpSpPr>
        <a:xfrm>
          <a:off x="3476625" y="0"/>
          <a:ext cx="1419225" cy="877887"/>
          <a:chOff x="2819389" y="0"/>
          <a:chExt cx="1400175" cy="877887"/>
        </a:xfrm>
      </xdr:grpSpPr>
      <xdr:sp macro="" textlink="">
        <xdr:nvSpPr>
          <xdr:cNvPr id="76" name="Shape">
            <a:extLst>
              <a:ext uri="{FF2B5EF4-FFF2-40B4-BE49-F238E27FC236}">
                <a16:creationId xmlns:a16="http://schemas.microsoft.com/office/drawing/2014/main" id="{7BC8EA8D-1631-93EF-519E-C8ED1CDA49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77" name="TextBox 76">
            <a:extLst>
              <a:ext uri="{FF2B5EF4-FFF2-40B4-BE49-F238E27FC236}">
                <a16:creationId xmlns:a16="http://schemas.microsoft.com/office/drawing/2014/main" id="{F3D48B9F-1EDD-D768-DF45-75558EFE8B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F7D1875F-E389-4B9F-A89F-34C7EF2DD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E3BC892F-A627-4FCC-B4D7-54ED78DB23B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C1705696-E1FD-BEEC-DC95-89465621AE7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1F3BE94-5473-53CC-C0DD-F0380EC7CD5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8DDE9379-BBC6-45DC-BEBC-881140C08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ABEED2C-0E85-4798-B192-EA2670B633D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CE90299-3D69-7461-2DBE-6BBC2A478B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739E2822-EB89-164E-8DBB-3382DB35E09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722E8604-6039-4EB3-AD8E-08C8B3A7E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DAB0E581-00DF-4D97-B903-036C83B41451}"/>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75409B8C-D8C3-4AE8-B853-EFA45B2D864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9FC29F3C-F734-8F2F-EAB0-9CC7B62AC44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B09584F-6751-474C-83F7-DBA562204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9174BE9-ED54-44A6-A2D6-ED348C09A83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4937345-3A26-294A-6785-7A52A3DAC50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DBF14A1-325E-FA06-6246-77C98B85FAE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7C5F788-250F-41FD-A608-22F9C1D14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695931A-D34C-404E-BDA6-BEC18A218DF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248A252-7854-D579-8691-58E8663FB52D}"/>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8BE078A-EE94-EC0E-282D-2668B34F7D6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file:///C:\Users\Ramiro.Pandullo\AppData\Local\Microsoft\Olk\Attachments\ooa-db8d0e70-8f5f-4678-8a70-81f64de51bf1\98954dc5ed75850326581e24bff4f845a101f079e18c67c299bd26bdc59b7cfd\FCCS%20-%20Book%20-%201101%20-%20Pipoca%20-%20set-2023%20-%20envio.xlsx" TargetMode="External"/><Relationship Id="rId2" Type="http://schemas.microsoft.com/office/2019/04/relationships/externalLinkLongPath" Target="file:///C:\Users\Ramiro.Pandullo\AppData\Local\Microsoft\Olk\Attachments\ooa-db8d0e70-8f5f-4678-8a70-81f64de51bf1\98954dc5ed75850326581e24bff4f845a101f079e18c67c299bd26bdc59b7cfd\FCCS%20-%20Book%20-%201101%20-%20Pipoca%20-%20set-2023%20-%20envio.xlsx?15306AE7" TargetMode="External"/><Relationship Id="rId1" Type="http://schemas.openxmlformats.org/officeDocument/2006/relationships/externalLinkPath" Target="file:///\\15306AE7\FCCS%20-%20Book%20-%201101%20-%20Pipoca%20-%20set-2023%20-%20en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CCS"/>
      <sheetName val="Balanço"/>
      <sheetName val="Gestão de Capital"/>
      <sheetName val="DRE"/>
      <sheetName val="DMPL"/>
      <sheetName val="DFC"/>
      <sheetName val="ICSD"/>
      <sheetName val="Caixa e bancos"/>
      <sheetName val="Clientes"/>
      <sheetName val="Outros créd. e obrig."/>
      <sheetName val="Imobilizado - Intangível"/>
      <sheetName val="Fornecedores"/>
      <sheetName val="Obrigações trab.trib."/>
      <sheetName val="Partes relacionadas"/>
      <sheetName val="Lucro Bruto"/>
      <sheetName val="SG&amp;A"/>
      <sheetName val="Outras receitas op."/>
      <sheetName val="Resultado financeiro"/>
      <sheetName val="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9">
          <cell r="D29">
            <v>-840</v>
          </cell>
        </row>
      </sheetData>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2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ASSR11/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7.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6.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OMGE15/caracteristica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2.aneel.gov.br/cedoc/reh20233217ti.pdf" TargetMode="External"/><Relationship Id="rId21" Type="http://schemas.openxmlformats.org/officeDocument/2006/relationships/hyperlink" Target="https://www2.aneel.gov.br/cedoc/reh20233217ti.pdf" TargetMode="External"/><Relationship Id="rId42" Type="http://schemas.openxmlformats.org/officeDocument/2006/relationships/hyperlink" Target="https://www2.aneel.gov.br/cedoc/reh20243349ti.pdf" TargetMode="External"/><Relationship Id="rId47" Type="http://schemas.openxmlformats.org/officeDocument/2006/relationships/hyperlink" Target="https://www2.aneel.gov.br/cedoc/reh20243349ti.pdf" TargetMode="External"/><Relationship Id="rId63" Type="http://schemas.openxmlformats.org/officeDocument/2006/relationships/hyperlink" Target="https://www2.aneel.gov.br/cedoc/reh20243349ti.pdf" TargetMode="External"/><Relationship Id="rId68" Type="http://schemas.openxmlformats.org/officeDocument/2006/relationships/hyperlink" Target="https://www2.aneel.gov.br/cedoc/reh20243349ti.pdf" TargetMode="External"/><Relationship Id="rId7" Type="http://schemas.openxmlformats.org/officeDocument/2006/relationships/hyperlink" Target="https://www2.aneel.gov.br/cedoc/reh20233217ti.pdf" TargetMode="External"/><Relationship Id="rId71" Type="http://schemas.openxmlformats.org/officeDocument/2006/relationships/hyperlink" Target="https://www2.aneel.gov.br/cedoc/reh20243320ti.pdf" TargetMode="External"/><Relationship Id="rId2" Type="http://schemas.openxmlformats.org/officeDocument/2006/relationships/hyperlink" Target="https://www2.aneel.gov.br/cedoc/reh20233292ti.pdf" TargetMode="External"/><Relationship Id="rId16" Type="http://schemas.openxmlformats.org/officeDocument/2006/relationships/hyperlink" Target="https://www2.aneel.gov.br/cedoc/reh20233217ti.pdf" TargetMode="External"/><Relationship Id="rId29" Type="http://schemas.openxmlformats.org/officeDocument/2006/relationships/hyperlink" Target="https://www2.aneel.gov.br/cedoc/reh20233186ti.pdf" TargetMode="External"/><Relationship Id="rId11" Type="http://schemas.openxmlformats.org/officeDocument/2006/relationships/hyperlink" Target="https://www2.aneel.gov.br/cedoc/reh20233217ti.pdf" TargetMode="External"/><Relationship Id="rId24" Type="http://schemas.openxmlformats.org/officeDocument/2006/relationships/hyperlink" Target="https://www2.aneel.gov.br/cedoc/reh20233217ti.pdf" TargetMode="External"/><Relationship Id="rId32" Type="http://schemas.openxmlformats.org/officeDocument/2006/relationships/hyperlink" Target="https://www2.aneel.gov.br/cedoc/reh20233217ti.pdf" TargetMode="External"/><Relationship Id="rId37" Type="http://schemas.openxmlformats.org/officeDocument/2006/relationships/hyperlink" Target="https://www2.aneel.gov.br/cedoc/reh20233202ti.pdf" TargetMode="External"/><Relationship Id="rId40" Type="http://schemas.openxmlformats.org/officeDocument/2006/relationships/hyperlink" Target="https://www2.aneel.gov.br/cedoc/reh20233217ti.pdf" TargetMode="External"/><Relationship Id="rId45" Type="http://schemas.openxmlformats.org/officeDocument/2006/relationships/hyperlink" Target="https://www2.aneel.gov.br/cedoc/reh20243349ti.pdf" TargetMode="External"/><Relationship Id="rId53" Type="http://schemas.openxmlformats.org/officeDocument/2006/relationships/hyperlink" Target="https://www2.aneel.gov.br/cedoc/reh20243349ti.pdf" TargetMode="External"/><Relationship Id="rId58" Type="http://schemas.openxmlformats.org/officeDocument/2006/relationships/hyperlink" Target="https://www2.aneel.gov.br/cedoc/reh20243349ti.pdf" TargetMode="External"/><Relationship Id="rId66" Type="http://schemas.openxmlformats.org/officeDocument/2006/relationships/hyperlink" Target="https://www2.aneel.gov.br/cedoc/reh20243312ti.pdf" TargetMode="External"/><Relationship Id="rId5" Type="http://schemas.openxmlformats.org/officeDocument/2006/relationships/hyperlink" Target="https://www2.aneel.gov.br/cedoc/reh20233292ti.pdf" TargetMode="External"/><Relationship Id="rId61" Type="http://schemas.openxmlformats.org/officeDocument/2006/relationships/hyperlink" Target="https://www2.aneel.gov.br/cedoc/reh20233202ti.pdf" TargetMode="External"/><Relationship Id="rId19" Type="http://schemas.openxmlformats.org/officeDocument/2006/relationships/hyperlink" Target="https://www2.aneel.gov.br/cedoc/reh20233217ti.pdf" TargetMode="External"/><Relationship Id="rId14" Type="http://schemas.openxmlformats.org/officeDocument/2006/relationships/hyperlink" Target="https://www2.aneel.gov.br/cedoc/reh20233217ti.pdf" TargetMode="External"/><Relationship Id="rId22" Type="http://schemas.openxmlformats.org/officeDocument/2006/relationships/hyperlink" Target="https://www2.aneel.gov.br/cedoc/reh20233217ti.pdf" TargetMode="External"/><Relationship Id="rId27" Type="http://schemas.openxmlformats.org/officeDocument/2006/relationships/hyperlink" Target="https://www2.aneel.gov.br/cedoc/reh20233186ti.pdf" TargetMode="External"/><Relationship Id="rId30" Type="http://schemas.openxmlformats.org/officeDocument/2006/relationships/hyperlink" Target="https://www2.aneel.gov.br/cedoc/reh20233217ti.pdf" TargetMode="External"/><Relationship Id="rId35" Type="http://schemas.openxmlformats.org/officeDocument/2006/relationships/hyperlink" Target="https://www2.aneel.gov.br/cedoc/reh20233217ti.pdf" TargetMode="External"/><Relationship Id="rId43" Type="http://schemas.openxmlformats.org/officeDocument/2006/relationships/hyperlink" Target="https://www2.aneel.gov.br/cedoc/reh20243349ti.pdf" TargetMode="External"/><Relationship Id="rId48" Type="http://schemas.openxmlformats.org/officeDocument/2006/relationships/hyperlink" Target="https://www2.aneel.gov.br/cedoc/reh20243349ti.pdf" TargetMode="External"/><Relationship Id="rId56" Type="http://schemas.openxmlformats.org/officeDocument/2006/relationships/hyperlink" Target="https://www2.aneel.gov.br/cedoc/reh20243349ti.pdf" TargetMode="External"/><Relationship Id="rId64" Type="http://schemas.openxmlformats.org/officeDocument/2006/relationships/hyperlink" Target="https://www2.aneel.gov.br/cedoc/reh20243349ti.pdf" TargetMode="External"/><Relationship Id="rId69" Type="http://schemas.openxmlformats.org/officeDocument/2006/relationships/hyperlink" Target="https://www2.aneel.gov.br/cedoc/reh20243320ti.pdf" TargetMode="External"/><Relationship Id="rId8" Type="http://schemas.openxmlformats.org/officeDocument/2006/relationships/hyperlink" Target="https://www2.aneel.gov.br/cedoc/reh20233217ti.pdf" TargetMode="External"/><Relationship Id="rId51" Type="http://schemas.openxmlformats.org/officeDocument/2006/relationships/hyperlink" Target="https://www2.aneel.gov.br/cedoc/reh20243349ti.pdf" TargetMode="External"/><Relationship Id="rId72" Type="http://schemas.openxmlformats.org/officeDocument/2006/relationships/drawing" Target="../drawings/drawing20.xml"/><Relationship Id="rId3" Type="http://schemas.openxmlformats.org/officeDocument/2006/relationships/hyperlink" Target="https://www2.aneel.gov.br/cedoc/reh20233292ti.pdf" TargetMode="External"/><Relationship Id="rId12" Type="http://schemas.openxmlformats.org/officeDocument/2006/relationships/hyperlink" Target="https://www2.aneel.gov.br/cedoc/reh20233217ti.pdf" TargetMode="External"/><Relationship Id="rId17" Type="http://schemas.openxmlformats.org/officeDocument/2006/relationships/hyperlink" Target="https://www2.aneel.gov.br/cedoc/reh20233217ti.pdf" TargetMode="External"/><Relationship Id="rId25" Type="http://schemas.openxmlformats.org/officeDocument/2006/relationships/hyperlink" Target="https://www2.aneel.gov.br/cedoc/reh20233217ti.pdf" TargetMode="External"/><Relationship Id="rId33" Type="http://schemas.openxmlformats.org/officeDocument/2006/relationships/hyperlink" Target="https://www2.aneel.gov.br/cedoc/reh20233217ti.pdf" TargetMode="External"/><Relationship Id="rId38" Type="http://schemas.openxmlformats.org/officeDocument/2006/relationships/hyperlink" Target="https://www2.aneel.gov.br/cedoc/reh20233177ti.pdf" TargetMode="External"/><Relationship Id="rId46" Type="http://schemas.openxmlformats.org/officeDocument/2006/relationships/hyperlink" Target="https://www2.aneel.gov.br/cedoc/reh20243349ti.pdf" TargetMode="External"/><Relationship Id="rId59" Type="http://schemas.openxmlformats.org/officeDocument/2006/relationships/hyperlink" Target="https://www2.aneel.gov.br/cedoc/reh20243349ti.pdf" TargetMode="External"/><Relationship Id="rId67" Type="http://schemas.openxmlformats.org/officeDocument/2006/relationships/hyperlink" Target="https://www2.aneel.gov.br/cedoc/reh20243349ti.pdf" TargetMode="External"/><Relationship Id="rId20" Type="http://schemas.openxmlformats.org/officeDocument/2006/relationships/hyperlink" Target="https://www2.aneel.gov.br/cedoc/reh20233217ti.pdf" TargetMode="External"/><Relationship Id="rId41" Type="http://schemas.openxmlformats.org/officeDocument/2006/relationships/hyperlink" Target="https://www2.aneel.gov.br/cedoc/reh20243349ti.pdf" TargetMode="External"/><Relationship Id="rId54" Type="http://schemas.openxmlformats.org/officeDocument/2006/relationships/hyperlink" Target="https://www2.aneel.gov.br/cedoc/reh20243349ti.pdf" TargetMode="External"/><Relationship Id="rId62" Type="http://schemas.openxmlformats.org/officeDocument/2006/relationships/hyperlink" Target="https://www2.aneel.gov.br/cedoc/reh20243328ti.pdf" TargetMode="External"/><Relationship Id="rId70" Type="http://schemas.openxmlformats.org/officeDocument/2006/relationships/hyperlink" Target="https://www2.aneel.gov.br/cedoc/reh20243320ti.pdf" TargetMode="External"/><Relationship Id="rId1" Type="http://schemas.openxmlformats.org/officeDocument/2006/relationships/hyperlink" Target="https://www2.aneel.gov.br/cedoc/reh20243349ti.pdf" TargetMode="External"/><Relationship Id="rId6" Type="http://schemas.openxmlformats.org/officeDocument/2006/relationships/hyperlink" Target="https://www2.aneel.gov.br/cedoc/reh20233217ti.pdf" TargetMode="External"/><Relationship Id="rId15" Type="http://schemas.openxmlformats.org/officeDocument/2006/relationships/hyperlink" Target="https://www2.aneel.gov.br/cedoc/reh20233217ti.pdf" TargetMode="External"/><Relationship Id="rId23" Type="http://schemas.openxmlformats.org/officeDocument/2006/relationships/hyperlink" Target="https://www2.aneel.gov.br/cedoc/reh20233217ti.pdf" TargetMode="External"/><Relationship Id="rId28" Type="http://schemas.openxmlformats.org/officeDocument/2006/relationships/hyperlink" Target="https://www2.aneel.gov.br/cedoc/reh20233186ti.pdf" TargetMode="External"/><Relationship Id="rId36" Type="http://schemas.openxmlformats.org/officeDocument/2006/relationships/hyperlink" Target="https://www2.aneel.gov.br/cedoc/reh20233217ti.pdf" TargetMode="External"/><Relationship Id="rId49" Type="http://schemas.openxmlformats.org/officeDocument/2006/relationships/hyperlink" Target="https://www2.aneel.gov.br/cedoc/reh20243349ti.pdf" TargetMode="External"/><Relationship Id="rId57" Type="http://schemas.openxmlformats.org/officeDocument/2006/relationships/hyperlink" Target="https://www2.aneel.gov.br/cedoc/reh20243349ti.pdf" TargetMode="External"/><Relationship Id="rId10" Type="http://schemas.openxmlformats.org/officeDocument/2006/relationships/hyperlink" Target="https://www2.aneel.gov.br/cedoc/reh20233217ti.pdf" TargetMode="External"/><Relationship Id="rId31" Type="http://schemas.openxmlformats.org/officeDocument/2006/relationships/hyperlink" Target="https://www2.aneel.gov.br/cedoc/reh20233217ti.pdf" TargetMode="External"/><Relationship Id="rId44" Type="http://schemas.openxmlformats.org/officeDocument/2006/relationships/hyperlink" Target="https://www2.aneel.gov.br/cedoc/reh20243349ti.pdf" TargetMode="External"/><Relationship Id="rId52" Type="http://schemas.openxmlformats.org/officeDocument/2006/relationships/hyperlink" Target="https://www2.aneel.gov.br/cedoc/reh20243349ti.pdf" TargetMode="External"/><Relationship Id="rId60" Type="http://schemas.openxmlformats.org/officeDocument/2006/relationships/hyperlink" Target="https://www2.aneel.gov.br/cedoc/reh20243349ti.pdf" TargetMode="External"/><Relationship Id="rId65" Type="http://schemas.openxmlformats.org/officeDocument/2006/relationships/hyperlink" Target="https://www2.aneel.gov.br/cedoc/reh20243328ti.pdf" TargetMode="External"/><Relationship Id="rId4" Type="http://schemas.openxmlformats.org/officeDocument/2006/relationships/hyperlink" Target="https://www2.aneel.gov.br/cedoc/reh20233292ti.pdf" TargetMode="External"/><Relationship Id="rId9" Type="http://schemas.openxmlformats.org/officeDocument/2006/relationships/hyperlink" Target="https://www2.aneel.gov.br/cedoc/reh20233217ti.pdf" TargetMode="External"/><Relationship Id="rId13" Type="http://schemas.openxmlformats.org/officeDocument/2006/relationships/hyperlink" Target="https://www2.aneel.gov.br/cedoc/reh20233217ti.pdf" TargetMode="External"/><Relationship Id="rId18" Type="http://schemas.openxmlformats.org/officeDocument/2006/relationships/hyperlink" Target="https://www2.aneel.gov.br/cedoc/reh20233217ti.pdf" TargetMode="External"/><Relationship Id="rId39" Type="http://schemas.openxmlformats.org/officeDocument/2006/relationships/hyperlink" Target="https://www2.aneel.gov.br/cedoc/reh20233217ti.pdf" TargetMode="External"/><Relationship Id="rId34" Type="http://schemas.openxmlformats.org/officeDocument/2006/relationships/hyperlink" Target="https://www2.aneel.gov.br/cedoc/reh20233217ti.pdf" TargetMode="External"/><Relationship Id="rId50" Type="http://schemas.openxmlformats.org/officeDocument/2006/relationships/hyperlink" Target="https://www2.aneel.gov.br/cedoc/reh20243349ti.pdf" TargetMode="External"/><Relationship Id="rId55" Type="http://schemas.openxmlformats.org/officeDocument/2006/relationships/hyperlink" Target="https://www2.aneel.gov.br/cedoc/reh20243349ti.pdf"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6" customWidth="1"/>
    <col min="2" max="2" width="141.81640625" style="56" customWidth="1"/>
    <col min="3" max="16384" width="8.7265625" style="56" hidden="1"/>
  </cols>
  <sheetData>
    <row r="1" spans="2:2" ht="14.5" customHeight="1"/>
    <row r="2" spans="2:2" ht="14.5" customHeight="1"/>
    <row r="3" spans="2:2" ht="14.5" customHeight="1"/>
    <row r="4" spans="2:2" ht="14.5" customHeight="1"/>
    <row r="5" spans="2:2" ht="201.5">
      <c r="B5" s="57" t="s">
        <v>0</v>
      </c>
    </row>
    <row r="6" spans="2:2" ht="14.5" customHeight="1">
      <c r="B6" s="5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4"/>
  </sheetPr>
  <dimension ref="A1:K32"/>
  <sheetViews>
    <sheetView showGridLines="0" zoomScaleNormal="100" workbookViewId="0"/>
  </sheetViews>
  <sheetFormatPr defaultColWidth="0" defaultRowHeight="14.5" customHeight="1" zeroHeight="1"/>
  <cols>
    <col min="1" max="1" width="2.54296875" style="151" customWidth="1"/>
    <col min="2" max="2" width="77.453125" style="151" customWidth="1"/>
    <col min="3" max="11" width="8.7265625" style="151" customWidth="1"/>
    <col min="12" max="15" width="8.7265625" style="151" hidden="1" customWidth="1"/>
    <col min="16" max="16384" width="8.7265625" style="151" hidden="1"/>
  </cols>
  <sheetData>
    <row r="1" spans="2:2" ht="14.5" customHeight="1"/>
    <row r="2" spans="2:2" ht="14.5" customHeight="1"/>
    <row r="3" spans="2:2" ht="14.5" customHeight="1"/>
    <row r="4" spans="2:2" ht="14.5" customHeight="1"/>
    <row r="5" spans="2:2" ht="14.5" customHeight="1"/>
    <row r="6" spans="2:2" ht="14.5" customHeight="1">
      <c r="B6" s="155" t="s">
        <v>1</v>
      </c>
    </row>
    <row r="7" spans="2:2" ht="14.5" customHeight="1">
      <c r="B7" s="208">
        <v>45565</v>
      </c>
    </row>
    <row r="8" spans="2:2" ht="14.5" customHeight="1">
      <c r="B8" s="152"/>
    </row>
    <row r="9" spans="2:2" ht="20">
      <c r="B9" s="153" t="s">
        <v>2</v>
      </c>
    </row>
    <row r="10" spans="2:2" ht="20">
      <c r="B10" s="154" t="s">
        <v>3</v>
      </c>
    </row>
    <row r="11" spans="2:2" ht="20">
      <c r="B11" s="153" t="s">
        <v>4</v>
      </c>
    </row>
    <row r="12" spans="2:2" ht="20">
      <c r="B12" s="153" t="s">
        <v>1193</v>
      </c>
    </row>
    <row r="13" spans="2:2" ht="20">
      <c r="B13" s="153" t="s">
        <v>5</v>
      </c>
    </row>
    <row r="14" spans="2:2" ht="20">
      <c r="B14" s="153" t="s">
        <v>6</v>
      </c>
    </row>
    <row r="15" spans="2:2" ht="20">
      <c r="B15" s="153" t="s">
        <v>7</v>
      </c>
    </row>
    <row r="16" spans="2:2" ht="20">
      <c r="B16" s="154" t="s">
        <v>8</v>
      </c>
    </row>
    <row r="17" spans="2:2" ht="20">
      <c r="B17" s="154" t="s">
        <v>9</v>
      </c>
    </row>
    <row r="18" spans="2:2" ht="20">
      <c r="B18" s="154" t="s">
        <v>10</v>
      </c>
    </row>
    <row r="19" spans="2:2" ht="20">
      <c r="B19" s="154" t="s">
        <v>11</v>
      </c>
    </row>
    <row r="20" spans="2:2" ht="20">
      <c r="B20" s="153" t="s">
        <v>12</v>
      </c>
    </row>
    <row r="21" spans="2:2" ht="20">
      <c r="B21" s="153" t="s">
        <v>13</v>
      </c>
    </row>
    <row r="22" spans="2:2" ht="20">
      <c r="B22" s="153" t="s">
        <v>1191</v>
      </c>
    </row>
    <row r="23" spans="2:2" ht="20">
      <c r="B23" s="153" t="s">
        <v>14</v>
      </c>
    </row>
    <row r="24" spans="2:2" ht="20">
      <c r="B24" s="153" t="s">
        <v>15</v>
      </c>
    </row>
    <row r="25" spans="2:2" ht="20">
      <c r="B25" s="153" t="s">
        <v>16</v>
      </c>
    </row>
    <row r="26" spans="2:2" ht="14.5" customHeight="1">
      <c r="B26" s="153" t="s">
        <v>772</v>
      </c>
    </row>
    <row r="27" spans="2:2" ht="20.149999999999999" customHeight="1">
      <c r="B27" s="241" t="s">
        <v>1192</v>
      </c>
    </row>
    <row r="28" spans="2:2" ht="20.149999999999999" customHeight="1">
      <c r="B28" s="241" t="s">
        <v>1098</v>
      </c>
    </row>
    <row r="29" spans="2:2" ht="20.149999999999999" customHeight="1">
      <c r="B29" s="241" t="s">
        <v>1101</v>
      </c>
    </row>
    <row r="30" spans="2:2" ht="20.149999999999999" customHeight="1">
      <c r="B30" s="241" t="s">
        <v>1100</v>
      </c>
    </row>
    <row r="31" spans="2:2" ht="20.149999999999999" customHeight="1">
      <c r="B31" s="241" t="s">
        <v>1099</v>
      </c>
    </row>
    <row r="32" spans="2:2"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3" location="'Energy Balance'!A1" display="Energy Balance" xr:uid="{870E15AA-5200-4DE4-AEDE-168BDB449235}"/>
    <hyperlink ref="B14" location="'Financials KPIs - Adjusted View'!A1" display="Financial KPIs - Adjusted View" xr:uid="{96AA2E35-F33B-42D6-8286-2F3750FAC074}"/>
    <hyperlink ref="B15" location="'Income Statement'!A1" display="Income Statement" xr:uid="{84F7CA73-4C38-49CD-B1E7-1898E5E22DCC}"/>
    <hyperlink ref="B16" location="'Net Operating Revenue'!A1" display="Net Operating Revenue" xr:uid="{C3B3A934-C4DB-4068-9763-521DC3FDFC83}"/>
    <hyperlink ref="B17" location="'Operating Costs'!A1" display="Operating Costs" xr:uid="{F7EE8A85-96E3-493C-A40F-ADF5D093AB1B}"/>
    <hyperlink ref="B18" location="'G&amp;A Expenses'!A1" display="G&amp;A Expenses" xr:uid="{24177301-9BF2-46F0-8FB2-B631A5936B97}"/>
    <hyperlink ref="B19" location="'Net Financial Result'!A1" display="Net Financial Result" xr:uid="{D7ADAC82-3D12-487A-8218-780A95F9042E}"/>
    <hyperlink ref="B20" location="'BS - Assets'!A1" display="Balance Sheet - Assets" xr:uid="{16BE7E52-66A7-426D-BBE1-A75A0AA22660}"/>
    <hyperlink ref="B21" location="'Balance Sheet - Liabilities'!A1" display="Balance Sheet - Liabilities" xr:uid="{9FF86CB7-A9DF-49BE-B53D-4E9E6D5DD3A7}"/>
    <hyperlink ref="B23" location="Indebtedness!A1" display="Indebtedness" xr:uid="{2A1F6FAA-1E28-42C7-8662-567454C158A0}"/>
    <hyperlink ref="B24" location="'Asset Structure'!A1" display="Asset Structure" xr:uid="{21840CBB-F65F-4C5B-8ACC-EDAEE12DBC0B}"/>
    <hyperlink ref="B25" location="'CCEE Assets Code'!A1" display="CCEE Assets Code" xr:uid="{AC5E29AF-9158-4725-B61D-B10AC355E8B8}"/>
    <hyperlink ref="B26" location="'TUST | TUSD'!A1" display="TUST | TUSD" xr:uid="{DD79C6C5-7063-4C22-A362-DA53590A17CB}"/>
    <hyperlink ref="B28" location="Pipoca!A1" display="Pipoca - Balance Sheet and Income Statement" xr:uid="{460F283D-A735-4CF5-A9F2-2AC1A1E36502}"/>
    <hyperlink ref="B29" location="'Serena Geração S.A. (Consolid.)'!A1" display="Serena Geração S.A. (Consolidated View) - Balance Sheet and Income Statement" xr:uid="{95314161-82B9-4C60-9F65-0706F399A44E}"/>
    <hyperlink ref="B30" location="'Serena Geração S.A. (Holding)'!A1" display="Serena Geração S.A. (Holding View) - Balance Sheet and Income Statement" xr:uid="{E55AFB14-7681-449B-87A2-3A7AD682D8D4}"/>
    <hyperlink ref="B31" location="'Assuruá 4 &amp; 5 Holding Energia'!A1" display="Assuruá 4 &amp; 5 Holding Energia S.A. - Balance Sheet and Income Statement" xr:uid="{9B8E4BCC-9AB9-46CA-B78A-D57B3C518020}"/>
    <hyperlink ref="B22" location="'CF Statement'!A1" display="Cash Flow Statement" xr:uid="{1A95381A-C92F-4813-BD5F-C07539AEC99E}"/>
    <hyperlink ref="B27" location="'P&amp;L - Goodnight 1'!A1" display="P&amp;L - Goodnight 1" xr:uid="{B5812F74-C3DA-4300-B6F6-D852AFB5AFAA}"/>
    <hyperlink ref="B12" location="'Curtailment ONS'!A1" display="Curtailment ONS" xr:uid="{9A4BAC5B-7B36-4C3E-9CE9-1C4F8BA083A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AC68"/>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3.1796875" style="2" bestFit="1" customWidth="1"/>
    <col min="11" max="11" width="14.1796875" style="2" customWidth="1"/>
    <col min="12" max="14" width="11.1796875" style="2"/>
    <col min="15" max="15" width="13.26953125" style="2" customWidth="1"/>
    <col min="16" max="16" width="15.54296875" style="2" customWidth="1"/>
    <col min="17" max="28" width="12.54296875" style="2" customWidth="1"/>
    <col min="29" max="29" width="16.81640625" style="2" customWidth="1"/>
    <col min="30" max="16384" width="11.1796875" style="1"/>
  </cols>
  <sheetData>
    <row r="1" spans="2:29" ht="14.5" customHeight="1">
      <c r="B1" s="59"/>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2:29" ht="14.5" customHeight="1">
      <c r="B2" s="59"/>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2:29" ht="14.5" customHeight="1">
      <c r="B3" s="59"/>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2:29" ht="14.5" customHeight="1">
      <c r="B4" s="59"/>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2:29" ht="14.5" customHeight="1">
      <c r="B5" s="59"/>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2:29" ht="14.5" customHeight="1">
      <c r="B6" s="59"/>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2:29" ht="14.5" customHeight="1">
      <c r="B7" s="59"/>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2:29" ht="14.5" customHeight="1">
      <c r="B8" s="103" t="s">
        <v>781</v>
      </c>
      <c r="C8" s="209">
        <f>Summary!$B$7</f>
        <v>45565</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row>
    <row r="9" spans="2:29" ht="14.5" customHeight="1">
      <c r="B9" s="59"/>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2:29" ht="14.5" customHeight="1">
      <c r="B10" s="72" t="s">
        <v>17</v>
      </c>
      <c r="C10" s="223">
        <v>2769.2400000000002</v>
      </c>
      <c r="D10" s="177"/>
      <c r="E10" s="1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2:29" ht="14.5" customHeight="1">
      <c r="B11" s="170" t="s">
        <v>18</v>
      </c>
      <c r="C11" s="26">
        <v>32</v>
      </c>
      <c r="D11" s="177"/>
      <c r="E11" s="1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2:29" ht="14.5" customHeight="1">
      <c r="B12" s="72" t="s">
        <v>19</v>
      </c>
      <c r="C12" s="26">
        <v>6444.4</v>
      </c>
      <c r="D12" s="177"/>
      <c r="E12" s="177"/>
      <c r="F12" s="177"/>
      <c r="G12" s="77"/>
      <c r="H12" s="77"/>
      <c r="I12" s="77"/>
      <c r="J12" s="77"/>
      <c r="K12" s="77"/>
      <c r="L12" s="77"/>
      <c r="M12" s="77"/>
      <c r="N12" s="77"/>
      <c r="O12" s="77"/>
      <c r="P12" s="77"/>
      <c r="Q12" s="77"/>
      <c r="R12" s="77"/>
      <c r="S12" s="77"/>
      <c r="T12" s="77"/>
      <c r="U12" s="77"/>
      <c r="V12" s="77"/>
      <c r="W12" s="77"/>
      <c r="X12" s="77"/>
      <c r="Y12" s="77"/>
      <c r="Z12" s="77"/>
      <c r="AA12" s="77"/>
      <c r="AB12" s="77"/>
      <c r="AC12" s="77"/>
    </row>
    <row r="13" spans="2:29" ht="14.5" customHeight="1">
      <c r="B13" s="59"/>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row>
    <row r="14" spans="2:29" ht="46.5">
      <c r="B14" s="172" t="s">
        <v>20</v>
      </c>
      <c r="C14" s="6" t="s">
        <v>21</v>
      </c>
      <c r="D14" s="6" t="s">
        <v>22</v>
      </c>
      <c r="E14" s="6" t="s">
        <v>23</v>
      </c>
      <c r="F14" s="101" t="s">
        <v>24</v>
      </c>
      <c r="G14" s="6" t="s">
        <v>25</v>
      </c>
      <c r="H14" s="101" t="s">
        <v>26</v>
      </c>
      <c r="I14" s="101" t="s">
        <v>27</v>
      </c>
      <c r="J14" s="77"/>
      <c r="K14" s="77"/>
      <c r="L14" s="77"/>
      <c r="M14" s="77"/>
      <c r="N14" s="77"/>
      <c r="O14" s="77"/>
      <c r="P14" s="77"/>
      <c r="Q14" s="77"/>
      <c r="R14" s="77"/>
      <c r="S14" s="77"/>
      <c r="T14" s="77"/>
      <c r="U14" s="77"/>
      <c r="V14" s="77"/>
      <c r="W14" s="77"/>
      <c r="X14" s="77"/>
      <c r="Y14" s="77"/>
      <c r="Z14" s="77"/>
      <c r="AA14" s="77"/>
      <c r="AB14" s="1"/>
      <c r="AC14" s="1"/>
    </row>
    <row r="15" spans="2:29" ht="14.5" customHeight="1">
      <c r="B15" s="2">
        <v>1</v>
      </c>
      <c r="C15" s="2" t="s">
        <v>28</v>
      </c>
      <c r="D15" s="2" t="s">
        <v>29</v>
      </c>
      <c r="E15" s="2" t="s">
        <v>30</v>
      </c>
      <c r="F15" s="169">
        <f>J37</f>
        <v>573.79999999999995</v>
      </c>
      <c r="G15" s="102">
        <v>1</v>
      </c>
      <c r="H15" s="24">
        <v>316.60000000000002</v>
      </c>
      <c r="I15" s="24">
        <f>K37</f>
        <v>298.02</v>
      </c>
      <c r="J15" s="77"/>
      <c r="K15" s="24"/>
      <c r="L15" s="77"/>
      <c r="M15" s="77"/>
      <c r="N15" s="77"/>
      <c r="O15" s="77"/>
      <c r="P15" s="77"/>
      <c r="Q15" s="77"/>
      <c r="R15" s="77"/>
      <c r="S15" s="77"/>
      <c r="T15" s="77"/>
      <c r="U15" s="77"/>
      <c r="V15" s="77"/>
      <c r="W15" s="77"/>
      <c r="X15" s="77"/>
      <c r="Y15" s="77"/>
      <c r="Z15" s="77"/>
      <c r="AA15" s="77"/>
      <c r="AB15" s="1"/>
      <c r="AC15" s="1"/>
    </row>
    <row r="16" spans="2:29" ht="31">
      <c r="B16" s="2">
        <v>2</v>
      </c>
      <c r="C16" s="2" t="s">
        <v>31</v>
      </c>
      <c r="D16" s="84" t="s">
        <v>32</v>
      </c>
      <c r="E16" s="2" t="s">
        <v>30</v>
      </c>
      <c r="F16" s="169">
        <f>J45</f>
        <v>1172.2</v>
      </c>
      <c r="G16" s="175">
        <v>1</v>
      </c>
      <c r="H16" s="24">
        <v>645</v>
      </c>
      <c r="I16" s="24">
        <f>K45</f>
        <v>581.90000000000009</v>
      </c>
      <c r="J16" s="77"/>
      <c r="K16" s="24"/>
      <c r="L16" s="77"/>
      <c r="M16" s="77"/>
      <c r="N16" s="77"/>
      <c r="O16" s="77"/>
      <c r="P16" s="77"/>
      <c r="Q16" s="77"/>
      <c r="R16" s="77"/>
      <c r="S16" s="77"/>
      <c r="T16" s="77"/>
      <c r="U16" s="77"/>
      <c r="V16" s="77"/>
      <c r="W16" s="77"/>
      <c r="X16" s="77"/>
      <c r="Y16" s="77"/>
      <c r="Z16" s="77"/>
      <c r="AA16" s="77"/>
      <c r="AB16" s="1"/>
      <c r="AC16" s="1"/>
    </row>
    <row r="17" spans="2:29" ht="31">
      <c r="B17" s="2">
        <v>3</v>
      </c>
      <c r="C17" s="2" t="s">
        <v>1200</v>
      </c>
      <c r="D17" s="84" t="s">
        <v>1201</v>
      </c>
      <c r="E17" s="2" t="s">
        <v>1202</v>
      </c>
      <c r="F17" s="169">
        <f>J54</f>
        <v>110.55</v>
      </c>
      <c r="G17" s="2" t="s">
        <v>819</v>
      </c>
      <c r="H17" s="24">
        <v>54.8</v>
      </c>
      <c r="I17" s="24">
        <f>K54</f>
        <v>54.22</v>
      </c>
      <c r="J17" s="77"/>
      <c r="K17" s="24"/>
      <c r="L17" s="224"/>
      <c r="M17" s="77"/>
      <c r="N17" s="77"/>
      <c r="O17" s="77"/>
      <c r="P17" s="77"/>
      <c r="Q17" s="77"/>
      <c r="R17" s="77"/>
      <c r="S17" s="77"/>
      <c r="T17" s="77"/>
      <c r="U17" s="77"/>
      <c r="V17" s="77"/>
      <c r="W17" s="77"/>
      <c r="X17" s="77"/>
      <c r="Y17" s="77"/>
      <c r="Z17" s="77"/>
      <c r="AA17" s="77"/>
      <c r="AB17" s="1"/>
      <c r="AC17" s="1"/>
    </row>
    <row r="18" spans="2:29" ht="14.5" customHeight="1">
      <c r="B18" s="2">
        <v>4</v>
      </c>
      <c r="C18" s="2" t="s">
        <v>34</v>
      </c>
      <c r="D18" s="2" t="s">
        <v>35</v>
      </c>
      <c r="E18" s="2" t="s">
        <v>30</v>
      </c>
      <c r="F18" s="169">
        <f>J59</f>
        <v>582.79</v>
      </c>
      <c r="G18" s="102">
        <v>1</v>
      </c>
      <c r="H18" s="24">
        <v>209.6</v>
      </c>
      <c r="I18" s="24">
        <f>K59</f>
        <v>219</v>
      </c>
      <c r="J18" s="77"/>
      <c r="K18" s="24"/>
      <c r="L18" s="224"/>
      <c r="M18" s="77"/>
      <c r="N18" s="77"/>
      <c r="O18" s="77"/>
      <c r="P18" s="77"/>
      <c r="Q18" s="77"/>
      <c r="R18" s="77"/>
      <c r="S18" s="77"/>
      <c r="T18" s="77"/>
      <c r="U18" s="77"/>
      <c r="V18" s="77"/>
      <c r="W18" s="77"/>
      <c r="X18" s="77"/>
      <c r="Y18" s="77"/>
      <c r="Z18" s="77"/>
      <c r="AA18" s="77"/>
      <c r="AB18" s="1"/>
      <c r="AC18" s="1"/>
    </row>
    <row r="19" spans="2:29" ht="14.5" customHeight="1">
      <c r="B19" s="2">
        <v>5</v>
      </c>
      <c r="C19" s="2" t="s">
        <v>36</v>
      </c>
      <c r="D19" s="2" t="s">
        <v>739</v>
      </c>
      <c r="E19" s="2" t="s">
        <v>30</v>
      </c>
      <c r="F19" s="169">
        <v>265.5</v>
      </c>
      <c r="G19" s="102">
        <v>1</v>
      </c>
      <c r="H19" s="24">
        <v>100.4</v>
      </c>
      <c r="I19" s="2" t="s">
        <v>37</v>
      </c>
      <c r="J19" s="77"/>
      <c r="K19" s="24"/>
      <c r="L19" s="227"/>
      <c r="M19" s="77"/>
      <c r="N19" s="77"/>
      <c r="O19" s="77"/>
      <c r="P19" s="77"/>
      <c r="Q19" s="77"/>
      <c r="R19" s="77"/>
      <c r="S19" s="77"/>
      <c r="T19" s="77"/>
      <c r="U19" s="77"/>
      <c r="V19" s="77"/>
      <c r="W19" s="77"/>
      <c r="X19" s="77"/>
      <c r="Y19" s="77"/>
      <c r="Z19" s="77"/>
      <c r="AA19" s="77"/>
      <c r="AB19" s="1"/>
      <c r="AC19" s="1"/>
    </row>
    <row r="20" spans="2:29" ht="14.5" customHeight="1">
      <c r="B20" s="2">
        <v>6</v>
      </c>
      <c r="C20" s="1" t="s">
        <v>737</v>
      </c>
      <c r="D20" s="156" t="s">
        <v>39</v>
      </c>
      <c r="E20" s="2" t="s">
        <v>155</v>
      </c>
      <c r="F20" s="18">
        <v>98.9</v>
      </c>
      <c r="G20" s="175" t="s">
        <v>823</v>
      </c>
      <c r="H20" s="176" t="s">
        <v>824</v>
      </c>
      <c r="I20" s="2" t="s">
        <v>37</v>
      </c>
      <c r="J20" s="77"/>
      <c r="K20" s="77"/>
      <c r="L20" s="77"/>
      <c r="M20" s="77"/>
      <c r="N20" s="77"/>
      <c r="O20" s="77"/>
      <c r="P20" s="77"/>
      <c r="Q20" s="77"/>
      <c r="R20" s="77"/>
      <c r="S20" s="77"/>
      <c r="T20" s="77"/>
      <c r="U20" s="77"/>
      <c r="V20" s="77"/>
      <c r="W20" s="77"/>
      <c r="X20" s="77"/>
      <c r="Y20" s="77"/>
      <c r="Z20" s="77"/>
      <c r="AA20" s="77"/>
      <c r="AB20" s="1"/>
      <c r="AC20" s="1"/>
    </row>
    <row r="21" spans="2:29" ht="14.5" customHeight="1">
      <c r="B21" s="2">
        <v>7</v>
      </c>
      <c r="C21" s="2" t="s">
        <v>38</v>
      </c>
      <c r="D21" s="2" t="s">
        <v>39</v>
      </c>
      <c r="E21" s="2" t="s">
        <v>39</v>
      </c>
      <c r="F21" s="2" t="s">
        <v>39</v>
      </c>
      <c r="G21" s="102">
        <v>1</v>
      </c>
      <c r="H21" s="2" t="s">
        <v>39</v>
      </c>
      <c r="I21" s="2" t="s">
        <v>39</v>
      </c>
      <c r="J21" s="77"/>
      <c r="K21" s="77"/>
      <c r="L21" s="232"/>
      <c r="M21" s="77"/>
      <c r="N21" s="77"/>
      <c r="O21" s="77"/>
      <c r="P21" s="77"/>
      <c r="Q21" s="77"/>
      <c r="R21" s="77"/>
      <c r="S21" s="77"/>
      <c r="T21" s="77"/>
      <c r="U21" s="77"/>
      <c r="V21" s="77"/>
      <c r="W21" s="77"/>
      <c r="X21" s="77"/>
      <c r="Y21" s="77"/>
      <c r="Z21" s="77"/>
      <c r="AA21" s="77"/>
      <c r="AB21" s="1"/>
      <c r="AC21" s="1"/>
    </row>
    <row r="22" spans="2:29" ht="14.5" customHeight="1">
      <c r="B22" s="36"/>
      <c r="C22" s="37" t="s">
        <v>39</v>
      </c>
      <c r="D22" s="37" t="s">
        <v>40</v>
      </c>
      <c r="E22" s="37"/>
      <c r="F22" s="38">
        <f>SUM(F15:F21)</f>
        <v>2803.7400000000002</v>
      </c>
      <c r="G22" s="37" t="s">
        <v>39</v>
      </c>
      <c r="H22" s="38">
        <v>1354.9507689400002</v>
      </c>
      <c r="I22" s="38">
        <v>1109.3900000000001</v>
      </c>
      <c r="J22" s="77"/>
      <c r="K22" s="77"/>
      <c r="L22" s="77"/>
      <c r="M22" s="77"/>
      <c r="N22" s="77"/>
      <c r="O22" s="77"/>
      <c r="P22" s="77"/>
      <c r="Q22" s="77"/>
      <c r="R22" s="77"/>
      <c r="S22" s="77"/>
      <c r="T22" s="77"/>
      <c r="U22" s="77"/>
      <c r="V22" s="77"/>
      <c r="W22" s="77"/>
      <c r="X22" s="77"/>
      <c r="Y22" s="77"/>
      <c r="Z22" s="77"/>
      <c r="AA22" s="77"/>
      <c r="AB22" s="1"/>
      <c r="AC22" s="1"/>
    </row>
    <row r="23" spans="2:29" ht="14.5" customHeight="1">
      <c r="B23" s="59"/>
      <c r="C23" s="77"/>
      <c r="D23" s="77"/>
      <c r="E23" s="77"/>
      <c r="F23" s="177"/>
      <c r="G23" s="77"/>
      <c r="H23" s="77"/>
      <c r="I23" s="77"/>
      <c r="J23" s="77"/>
      <c r="K23" s="77"/>
      <c r="L23" s="77"/>
      <c r="M23" s="77"/>
      <c r="N23" s="77"/>
      <c r="O23" s="77"/>
      <c r="P23" s="77"/>
      <c r="Q23" s="77"/>
      <c r="R23" s="77"/>
      <c r="S23" s="77"/>
      <c r="T23" s="77"/>
      <c r="U23" s="77"/>
      <c r="V23" s="77"/>
      <c r="W23" s="77"/>
      <c r="X23" s="77"/>
      <c r="Y23" s="77"/>
      <c r="Z23" s="77"/>
      <c r="AA23" s="77"/>
      <c r="AB23" s="77"/>
      <c r="AC23" s="77"/>
    </row>
    <row r="24" spans="2:29" ht="14.5" customHeight="1">
      <c r="B24" s="1" t="s">
        <v>41</v>
      </c>
      <c r="C24" s="77"/>
      <c r="D24" s="77"/>
      <c r="E24" s="77"/>
      <c r="F24" s="177"/>
      <c r="G24" s="177"/>
      <c r="H24" s="178"/>
      <c r="I24" s="77"/>
      <c r="J24" s="77"/>
      <c r="K24" s="77"/>
      <c r="L24" s="77"/>
      <c r="M24" s="77"/>
      <c r="N24" s="77"/>
      <c r="O24" s="77"/>
      <c r="P24" s="77"/>
      <c r="Q24" s="77"/>
      <c r="R24" s="77"/>
      <c r="S24" s="77"/>
      <c r="T24" s="77"/>
      <c r="U24" s="77"/>
      <c r="V24" s="77"/>
      <c r="W24" s="77"/>
      <c r="X24" s="77"/>
      <c r="Y24" s="77"/>
      <c r="Z24" s="77"/>
      <c r="AA24" s="77"/>
      <c r="AB24" s="77"/>
      <c r="AC24" s="77"/>
    </row>
    <row r="25" spans="2:29" ht="14.5" customHeight="1">
      <c r="B25" s="1" t="s">
        <v>822</v>
      </c>
      <c r="C25" s="77"/>
      <c r="D25" s="77"/>
      <c r="E25" s="77"/>
      <c r="F25" s="77"/>
      <c r="G25" s="77"/>
      <c r="H25" s="222"/>
      <c r="I25" s="77"/>
      <c r="J25" s="77"/>
      <c r="K25" s="77"/>
      <c r="L25" s="77"/>
      <c r="M25" s="77"/>
      <c r="N25" s="77"/>
      <c r="O25" s="77"/>
      <c r="P25" s="77"/>
      <c r="Q25" s="77"/>
      <c r="R25" s="77"/>
      <c r="S25" s="77"/>
      <c r="T25" s="77"/>
      <c r="U25" s="77"/>
      <c r="V25" s="77"/>
      <c r="W25" s="77"/>
      <c r="X25" s="77"/>
      <c r="Y25" s="77"/>
      <c r="Z25" s="77"/>
      <c r="AA25" s="77"/>
      <c r="AB25" s="77"/>
      <c r="AC25" s="77"/>
    </row>
    <row r="26" spans="2:29" ht="14.5" customHeight="1">
      <c r="B26" s="1" t="s">
        <v>42</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row>
    <row r="27" spans="2:29" ht="14.5" customHeight="1">
      <c r="B27" s="1" t="s">
        <v>43</v>
      </c>
      <c r="C27" s="77"/>
      <c r="D27" s="77"/>
      <c r="E27" s="77"/>
      <c r="F27" s="77"/>
      <c r="G27" s="77"/>
      <c r="H27" s="222"/>
      <c r="I27" s="77"/>
      <c r="J27" s="77"/>
      <c r="K27" s="77"/>
      <c r="L27" s="77"/>
      <c r="M27" s="77"/>
      <c r="N27" s="77"/>
      <c r="O27" s="77"/>
      <c r="P27" s="77"/>
      <c r="Q27" s="77"/>
      <c r="R27" s="77"/>
      <c r="S27" s="77"/>
      <c r="T27" s="77"/>
      <c r="U27" s="77"/>
      <c r="V27" s="77"/>
      <c r="W27" s="77"/>
      <c r="X27" s="77"/>
      <c r="Y27" s="77"/>
      <c r="Z27" s="77"/>
      <c r="AA27" s="77"/>
      <c r="AB27" s="77"/>
      <c r="AC27" s="77"/>
    </row>
    <row r="28" spans="2:29" ht="14.5" customHeight="1">
      <c r="B28" s="1" t="s">
        <v>820</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row>
    <row r="29" spans="2:29" ht="14.5" customHeight="1">
      <c r="B29" s="1" t="s">
        <v>821</v>
      </c>
      <c r="C29" s="77"/>
      <c r="D29" s="77"/>
      <c r="E29" s="77"/>
      <c r="F29" s="77"/>
      <c r="G29" s="77"/>
      <c r="H29" s="77"/>
      <c r="I29" s="77"/>
      <c r="J29" s="77"/>
      <c r="K29" s="77"/>
      <c r="L29" s="224"/>
      <c r="M29" s="77"/>
      <c r="N29" s="77"/>
      <c r="O29" s="77"/>
      <c r="P29" s="77"/>
      <c r="Q29" s="77"/>
      <c r="R29" s="77"/>
      <c r="S29" s="77"/>
      <c r="T29" s="77"/>
      <c r="U29" s="77"/>
      <c r="V29" s="77"/>
      <c r="W29" s="77"/>
      <c r="X29" s="77"/>
      <c r="Y29" s="77"/>
      <c r="Z29" s="77"/>
      <c r="AA29" s="77"/>
      <c r="AB29" s="77"/>
      <c r="AC29" s="77"/>
    </row>
    <row r="30" spans="2:29" ht="14.5" customHeight="1">
      <c r="B30" s="1" t="s">
        <v>840</v>
      </c>
      <c r="C30" s="77"/>
      <c r="D30" s="77"/>
      <c r="E30" s="77"/>
      <c r="F30" s="77"/>
      <c r="G30" s="77"/>
      <c r="H30" s="77"/>
      <c r="I30" s="77"/>
      <c r="J30" s="77"/>
      <c r="K30" s="77"/>
      <c r="L30" s="224"/>
      <c r="M30" s="77"/>
      <c r="N30" s="77"/>
      <c r="O30" s="77"/>
      <c r="P30" s="226"/>
      <c r="Q30" s="77"/>
      <c r="R30" s="77"/>
      <c r="S30" s="77"/>
      <c r="T30" s="77"/>
      <c r="U30" s="77"/>
      <c r="V30" s="77"/>
      <c r="W30" s="77"/>
      <c r="X30" s="77"/>
      <c r="Y30" s="77"/>
      <c r="Z30" s="77"/>
      <c r="AA30" s="77"/>
      <c r="AB30" s="77"/>
      <c r="AC30" s="77"/>
    </row>
    <row r="31" spans="2:29" ht="14.5" customHeight="1">
      <c r="B31" s="1" t="s">
        <v>738</v>
      </c>
      <c r="C31" s="77"/>
      <c r="D31" s="77"/>
      <c r="E31" s="77"/>
      <c r="F31" s="77"/>
      <c r="G31" s="77"/>
      <c r="H31" s="77"/>
      <c r="I31" s="77"/>
      <c r="J31" s="77"/>
      <c r="K31" s="225"/>
      <c r="L31" s="224"/>
      <c r="M31" s="77"/>
      <c r="N31" s="77"/>
      <c r="O31" s="77"/>
      <c r="P31" s="226"/>
      <c r="Q31" s="77"/>
      <c r="R31" s="77"/>
      <c r="S31" s="77"/>
      <c r="T31" s="77"/>
      <c r="U31" s="77"/>
      <c r="V31" s="77"/>
      <c r="W31" s="77"/>
      <c r="X31" s="77"/>
      <c r="Y31" s="77"/>
      <c r="Z31" s="77"/>
      <c r="AA31" s="77"/>
      <c r="AB31" s="77"/>
      <c r="AC31" s="77"/>
    </row>
    <row r="32" spans="2:29" ht="14.5" customHeight="1">
      <c r="B32" s="59"/>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row>
    <row r="33" spans="2:29" ht="14.5" customHeight="1">
      <c r="B33" s="103" t="s">
        <v>782</v>
      </c>
      <c r="C33" s="209">
        <f>Summary!$B$7</f>
        <v>45565</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row r="34" spans="2:29" ht="14.5" customHeight="1">
      <c r="B34" s="59"/>
      <c r="C34" s="77"/>
      <c r="D34" s="77"/>
      <c r="E34" s="77"/>
      <c r="F34" s="77"/>
      <c r="G34" s="77"/>
      <c r="H34" s="77"/>
      <c r="I34" s="251"/>
      <c r="J34" s="77"/>
      <c r="K34" s="77"/>
      <c r="L34" s="77"/>
      <c r="M34" s="77"/>
      <c r="N34" s="77"/>
      <c r="O34" s="77"/>
      <c r="P34" s="77"/>
      <c r="Q34" s="77"/>
      <c r="R34" s="77"/>
      <c r="S34" s="77"/>
      <c r="T34" s="77"/>
      <c r="U34" s="77"/>
      <c r="V34" s="77"/>
      <c r="W34" s="77"/>
      <c r="X34" s="77"/>
      <c r="Y34" s="77"/>
      <c r="Z34" s="77"/>
      <c r="AA34" s="77"/>
      <c r="AB34" s="77"/>
      <c r="AC34" s="77"/>
    </row>
    <row r="35" spans="2:29" ht="62">
      <c r="B35" s="73" t="s">
        <v>44</v>
      </c>
      <c r="C35" s="74" t="s">
        <v>45</v>
      </c>
      <c r="D35" s="74" t="s">
        <v>23</v>
      </c>
      <c r="E35" s="74" t="s">
        <v>46</v>
      </c>
      <c r="F35" s="78" t="s">
        <v>47</v>
      </c>
      <c r="G35" s="78" t="s">
        <v>48</v>
      </c>
      <c r="H35" s="78" t="s">
        <v>49</v>
      </c>
      <c r="I35" s="78" t="s">
        <v>50</v>
      </c>
      <c r="J35" s="78" t="s">
        <v>51</v>
      </c>
      <c r="K35" s="92" t="s">
        <v>52</v>
      </c>
      <c r="L35" s="78" t="s">
        <v>53</v>
      </c>
      <c r="M35" s="78" t="s">
        <v>54</v>
      </c>
      <c r="N35" s="78" t="s">
        <v>55</v>
      </c>
      <c r="O35" s="78" t="s">
        <v>1102</v>
      </c>
      <c r="P35" s="78" t="s">
        <v>56</v>
      </c>
      <c r="Q35" s="78" t="s">
        <v>57</v>
      </c>
      <c r="R35" s="78" t="s">
        <v>58</v>
      </c>
      <c r="S35" s="78" t="s">
        <v>59</v>
      </c>
      <c r="T35" s="78" t="s">
        <v>60</v>
      </c>
      <c r="U35" s="78" t="s">
        <v>61</v>
      </c>
      <c r="V35" s="78" t="s">
        <v>811</v>
      </c>
      <c r="W35" s="82" t="s">
        <v>62</v>
      </c>
      <c r="X35" s="82" t="s">
        <v>63</v>
      </c>
      <c r="Y35" s="82" t="s">
        <v>64</v>
      </c>
      <c r="Z35" s="78" t="s">
        <v>65</v>
      </c>
      <c r="AA35" s="78" t="s">
        <v>66</v>
      </c>
      <c r="AB35" s="78" t="s">
        <v>67</v>
      </c>
      <c r="AC35" s="78" t="s">
        <v>1103</v>
      </c>
    </row>
    <row r="36" spans="2:29" ht="15.5">
      <c r="B36" s="95" t="s">
        <v>68</v>
      </c>
      <c r="C36" s="12" t="s">
        <v>39</v>
      </c>
      <c r="D36" s="12" t="s">
        <v>39</v>
      </c>
      <c r="E36" s="12" t="s">
        <v>39</v>
      </c>
      <c r="F36" s="12" t="s">
        <v>39</v>
      </c>
      <c r="G36" s="12" t="s">
        <v>39</v>
      </c>
      <c r="H36" s="98">
        <f>SUM(H37,H45,H54,H59)</f>
        <v>92</v>
      </c>
      <c r="I36" s="98">
        <f>SUM(I37,I45,I54,I59)</f>
        <v>918</v>
      </c>
      <c r="J36" s="99">
        <f>SUM(J37,J45,J54,J59)</f>
        <v>2439.34</v>
      </c>
      <c r="K36" s="100">
        <f>SUM(K37,K45,K54,K59)</f>
        <v>1153.1400000000001</v>
      </c>
      <c r="L36" s="99">
        <f>SUM(L37,L45,L54,L59)</f>
        <v>1128.6299644999999</v>
      </c>
      <c r="M36" s="96" t="s">
        <v>39</v>
      </c>
      <c r="N36" s="96" t="s">
        <v>39</v>
      </c>
      <c r="O36" s="96" t="s">
        <v>39</v>
      </c>
      <c r="P36" s="96" t="s">
        <v>39</v>
      </c>
      <c r="Q36" s="96" t="s">
        <v>39</v>
      </c>
      <c r="R36" s="96" t="s">
        <v>39</v>
      </c>
      <c r="S36" s="96" t="s">
        <v>39</v>
      </c>
      <c r="T36" s="96" t="s">
        <v>39</v>
      </c>
      <c r="U36" s="96" t="s">
        <v>39</v>
      </c>
      <c r="V36" s="96" t="s">
        <v>39</v>
      </c>
      <c r="W36" s="96" t="s">
        <v>39</v>
      </c>
      <c r="X36" s="96" t="s">
        <v>39</v>
      </c>
      <c r="Y36" s="96" t="s">
        <v>39</v>
      </c>
      <c r="Z36" s="96" t="s">
        <v>39</v>
      </c>
      <c r="AA36" s="96" t="s">
        <v>39</v>
      </c>
      <c r="AB36" s="96" t="s">
        <v>39</v>
      </c>
      <c r="AC36" s="96" t="s">
        <v>39</v>
      </c>
    </row>
    <row r="37" spans="2:29" ht="14.5" customHeight="1">
      <c r="B37" s="75" t="s">
        <v>28</v>
      </c>
      <c r="C37" s="80" t="s">
        <v>39</v>
      </c>
      <c r="D37" s="76" t="s">
        <v>39</v>
      </c>
      <c r="E37" s="76" t="s">
        <v>39</v>
      </c>
      <c r="F37" s="76" t="s">
        <v>39</v>
      </c>
      <c r="G37" s="76" t="s">
        <v>39</v>
      </c>
      <c r="H37" s="88">
        <f>SUM(H38,H41)</f>
        <v>21</v>
      </c>
      <c r="I37" s="88">
        <f>SUM(I38,I41)</f>
        <v>241</v>
      </c>
      <c r="J37" s="79">
        <f>SUM(J38,J41)</f>
        <v>573.79999999999995</v>
      </c>
      <c r="K37" s="79">
        <f>SUM(K38,K41)</f>
        <v>298.02</v>
      </c>
      <c r="L37" s="79">
        <f>SUM(L38,L41)</f>
        <v>289.99246449999998</v>
      </c>
      <c r="M37" s="76" t="s">
        <v>39</v>
      </c>
      <c r="N37" s="76" t="s">
        <v>39</v>
      </c>
      <c r="O37" s="76" t="s">
        <v>39</v>
      </c>
      <c r="P37" s="76" t="s">
        <v>39</v>
      </c>
      <c r="Q37" s="76" t="s">
        <v>39</v>
      </c>
      <c r="R37" s="76" t="s">
        <v>39</v>
      </c>
      <c r="S37" s="76" t="s">
        <v>39</v>
      </c>
      <c r="T37" s="76" t="s">
        <v>39</v>
      </c>
      <c r="U37" s="76" t="s">
        <v>39</v>
      </c>
      <c r="V37" s="76" t="s">
        <v>39</v>
      </c>
      <c r="W37" s="76" t="s">
        <v>39</v>
      </c>
      <c r="X37" s="76" t="s">
        <v>39</v>
      </c>
      <c r="Y37" s="76" t="s">
        <v>39</v>
      </c>
      <c r="Z37" s="76" t="s">
        <v>39</v>
      </c>
      <c r="AA37" s="76" t="s">
        <v>39</v>
      </c>
      <c r="AB37" s="76" t="s">
        <v>39</v>
      </c>
      <c r="AC37" s="76" t="s">
        <v>39</v>
      </c>
    </row>
    <row r="38" spans="2:29" ht="14.5" customHeight="1">
      <c r="B38" s="14" t="s">
        <v>69</v>
      </c>
      <c r="C38" s="81" t="s">
        <v>39</v>
      </c>
      <c r="D38" s="15" t="s">
        <v>39</v>
      </c>
      <c r="E38" s="15" t="s">
        <v>39</v>
      </c>
      <c r="F38" s="15" t="s">
        <v>39</v>
      </c>
      <c r="G38" s="15" t="s">
        <v>39</v>
      </c>
      <c r="H38" s="89">
        <f>SUM(H39:H40)</f>
        <v>6</v>
      </c>
      <c r="I38" s="89">
        <f>SUM(I39:I40)</f>
        <v>69</v>
      </c>
      <c r="J38" s="26">
        <f>SUM(J39:J40)</f>
        <v>147.80000000000001</v>
      </c>
      <c r="K38" s="26">
        <f>SUM(K39:K40)</f>
        <v>73.400000000000006</v>
      </c>
      <c r="L38" s="26">
        <f>SUM(L39:L40)</f>
        <v>73.400000000000006</v>
      </c>
      <c r="M38" s="15" t="s">
        <v>39</v>
      </c>
      <c r="N38" s="15" t="s">
        <v>39</v>
      </c>
      <c r="O38" s="15" t="s">
        <v>39</v>
      </c>
      <c r="P38" s="15" t="s">
        <v>39</v>
      </c>
      <c r="Q38" s="15" t="s">
        <v>39</v>
      </c>
      <c r="R38" s="15" t="s">
        <v>39</v>
      </c>
      <c r="S38" s="15" t="s">
        <v>39</v>
      </c>
      <c r="T38" s="15" t="s">
        <v>39</v>
      </c>
      <c r="U38" s="15" t="s">
        <v>39</v>
      </c>
      <c r="V38" s="15" t="s">
        <v>39</v>
      </c>
      <c r="W38" s="15" t="s">
        <v>39</v>
      </c>
      <c r="X38" s="15" t="s">
        <v>39</v>
      </c>
      <c r="Y38" s="15" t="s">
        <v>39</v>
      </c>
      <c r="Z38" s="15" t="s">
        <v>39</v>
      </c>
      <c r="AA38" s="15" t="s">
        <v>39</v>
      </c>
      <c r="AB38" s="15" t="s">
        <v>39</v>
      </c>
      <c r="AC38" s="15" t="s">
        <v>39</v>
      </c>
    </row>
    <row r="39" spans="2:29" ht="46.5">
      <c r="B39" s="19" t="s">
        <v>70</v>
      </c>
      <c r="C39" s="83">
        <v>1</v>
      </c>
      <c r="D39" s="84" t="s">
        <v>30</v>
      </c>
      <c r="E39" s="84" t="s">
        <v>71</v>
      </c>
      <c r="F39" s="84" t="s">
        <v>72</v>
      </c>
      <c r="G39" s="84" t="s">
        <v>73</v>
      </c>
      <c r="H39" s="84">
        <v>3</v>
      </c>
      <c r="I39" s="90">
        <v>35</v>
      </c>
      <c r="J39" s="85">
        <v>70</v>
      </c>
      <c r="K39" s="85">
        <v>31</v>
      </c>
      <c r="L39" s="85">
        <v>31</v>
      </c>
      <c r="M39" s="24">
        <v>32.799999999999997</v>
      </c>
      <c r="N39" s="24">
        <v>212.61685443878014</v>
      </c>
      <c r="O39" s="24">
        <f>N39*(1-0.0365)</f>
        <v>204.85633925176467</v>
      </c>
      <c r="P39" s="84" t="s">
        <v>74</v>
      </c>
      <c r="Q39" s="84" t="s">
        <v>75</v>
      </c>
      <c r="R39" s="84" t="s">
        <v>76</v>
      </c>
      <c r="S39" s="84" t="s">
        <v>77</v>
      </c>
      <c r="T39" s="86">
        <v>41699</v>
      </c>
      <c r="U39" s="86">
        <v>48944</v>
      </c>
      <c r="V39" s="86" t="s">
        <v>812</v>
      </c>
      <c r="W39" s="86">
        <v>41004</v>
      </c>
      <c r="X39" s="86">
        <v>41821</v>
      </c>
      <c r="Y39" s="86">
        <v>53795</v>
      </c>
      <c r="Z39" s="2" t="s">
        <v>78</v>
      </c>
      <c r="AA39" s="2" t="s">
        <v>79</v>
      </c>
      <c r="AB39" s="2" t="s">
        <v>80</v>
      </c>
      <c r="AC39" s="84" t="s">
        <v>1104</v>
      </c>
    </row>
    <row r="40" spans="2:29" ht="46.5">
      <c r="B40" s="19" t="s">
        <v>81</v>
      </c>
      <c r="C40" s="83">
        <v>1</v>
      </c>
      <c r="D40" s="84" t="s">
        <v>30</v>
      </c>
      <c r="E40" s="84" t="s">
        <v>82</v>
      </c>
      <c r="F40" s="84" t="s">
        <v>72</v>
      </c>
      <c r="G40" s="84" t="s">
        <v>73</v>
      </c>
      <c r="H40" s="84">
        <v>3</v>
      </c>
      <c r="I40" s="90">
        <v>34</v>
      </c>
      <c r="J40" s="85">
        <v>77.8</v>
      </c>
      <c r="K40" s="85">
        <v>42.400000000000006</v>
      </c>
      <c r="L40" s="85">
        <v>42.400000000000006</v>
      </c>
      <c r="M40" s="24">
        <v>32.300000000000011</v>
      </c>
      <c r="N40" s="24">
        <v>235.52333841575154</v>
      </c>
      <c r="O40" s="24">
        <f>N40*(1-0.0365)</f>
        <v>226.92673656357661</v>
      </c>
      <c r="P40" s="84" t="s">
        <v>83</v>
      </c>
      <c r="Q40" s="84" t="s">
        <v>84</v>
      </c>
      <c r="R40" s="84" t="s">
        <v>76</v>
      </c>
      <c r="S40" s="91" t="s">
        <v>85</v>
      </c>
      <c r="T40" s="86">
        <v>43101</v>
      </c>
      <c r="U40" s="86">
        <v>50405</v>
      </c>
      <c r="V40" s="86" t="s">
        <v>812</v>
      </c>
      <c r="W40" s="86">
        <v>40785</v>
      </c>
      <c r="X40" s="86">
        <v>42675</v>
      </c>
      <c r="Y40" s="86">
        <v>55213</v>
      </c>
      <c r="Z40" s="2" t="s">
        <v>86</v>
      </c>
      <c r="AA40" s="84" t="s">
        <v>87</v>
      </c>
      <c r="AB40" s="2" t="s">
        <v>88</v>
      </c>
      <c r="AC40" s="84" t="s">
        <v>1104</v>
      </c>
    </row>
    <row r="41" spans="2:29" ht="14.5" customHeight="1">
      <c r="B41" s="14" t="s">
        <v>89</v>
      </c>
      <c r="C41" s="81" t="s">
        <v>39</v>
      </c>
      <c r="D41" s="15" t="s">
        <v>39</v>
      </c>
      <c r="E41" s="15" t="s">
        <v>39</v>
      </c>
      <c r="F41" s="15" t="s">
        <v>39</v>
      </c>
      <c r="G41" s="15" t="s">
        <v>39</v>
      </c>
      <c r="H41" s="89">
        <f>SUM(H42:H44)</f>
        <v>15</v>
      </c>
      <c r="I41" s="89">
        <f>SUM(I42:I44)</f>
        <v>172</v>
      </c>
      <c r="J41" s="26">
        <f>SUM(J42:J44)</f>
        <v>425.99999999999994</v>
      </c>
      <c r="K41" s="26">
        <f>SUM(K42:K44)</f>
        <v>224.62</v>
      </c>
      <c r="L41" s="26">
        <f>SUM(L42:L44)</f>
        <v>216.59246450000001</v>
      </c>
      <c r="M41" s="15" t="s">
        <v>39</v>
      </c>
      <c r="N41" s="15" t="s">
        <v>39</v>
      </c>
      <c r="O41" s="15"/>
      <c r="P41" s="15" t="s">
        <v>39</v>
      </c>
      <c r="Q41" s="15" t="s">
        <v>39</v>
      </c>
      <c r="R41" s="15" t="s">
        <v>39</v>
      </c>
      <c r="S41" s="15" t="s">
        <v>39</v>
      </c>
      <c r="T41" s="15" t="s">
        <v>39</v>
      </c>
      <c r="U41" s="15" t="s">
        <v>39</v>
      </c>
      <c r="V41" s="15" t="s">
        <v>39</v>
      </c>
      <c r="W41" s="15" t="s">
        <v>39</v>
      </c>
      <c r="X41" s="15" t="s">
        <v>39</v>
      </c>
      <c r="Y41" s="15" t="s">
        <v>39</v>
      </c>
      <c r="Z41" s="15" t="s">
        <v>39</v>
      </c>
      <c r="AA41" s="15" t="s">
        <v>39</v>
      </c>
      <c r="AB41" s="15" t="s">
        <v>39</v>
      </c>
      <c r="AC41" s="15" t="s">
        <v>39</v>
      </c>
    </row>
    <row r="42" spans="2:29" ht="46.5">
      <c r="B42" s="19" t="s">
        <v>90</v>
      </c>
      <c r="C42" s="83">
        <v>1</v>
      </c>
      <c r="D42" s="84" t="s">
        <v>30</v>
      </c>
      <c r="E42" s="84" t="s">
        <v>91</v>
      </c>
      <c r="F42" s="84" t="s">
        <v>92</v>
      </c>
      <c r="G42" s="84" t="s">
        <v>93</v>
      </c>
      <c r="H42" s="84">
        <v>8</v>
      </c>
      <c r="I42" s="90">
        <v>96</v>
      </c>
      <c r="J42" s="85">
        <v>220.79999999999998</v>
      </c>
      <c r="K42" s="85">
        <v>113.72000000000001</v>
      </c>
      <c r="L42" s="85">
        <v>110.9282</v>
      </c>
      <c r="M42" s="24">
        <v>102.36666666676227</v>
      </c>
      <c r="N42" s="24">
        <v>291.27565828194867</v>
      </c>
      <c r="O42" s="24">
        <f>N42*(1-0.0365)</f>
        <v>280.64409675465754</v>
      </c>
      <c r="P42" s="84" t="s">
        <v>94</v>
      </c>
      <c r="Q42" s="84" t="s">
        <v>95</v>
      </c>
      <c r="R42" s="84" t="s">
        <v>96</v>
      </c>
      <c r="S42" s="84" t="s">
        <v>97</v>
      </c>
      <c r="T42" s="86">
        <v>43101</v>
      </c>
      <c r="U42" s="86">
        <v>50709</v>
      </c>
      <c r="V42" s="86" t="s">
        <v>812</v>
      </c>
      <c r="W42" s="86">
        <v>42432</v>
      </c>
      <c r="X42" s="86">
        <v>43040</v>
      </c>
      <c r="Y42" s="86">
        <v>55215</v>
      </c>
      <c r="Z42" s="2" t="s">
        <v>86</v>
      </c>
      <c r="AA42" s="2" t="s">
        <v>98</v>
      </c>
      <c r="AB42" s="2" t="s">
        <v>88</v>
      </c>
      <c r="AC42" s="84" t="s">
        <v>1104</v>
      </c>
    </row>
    <row r="43" spans="2:29" ht="46.5">
      <c r="B43" s="19" t="s">
        <v>99</v>
      </c>
      <c r="C43" s="83">
        <v>1</v>
      </c>
      <c r="D43" s="84" t="s">
        <v>30</v>
      </c>
      <c r="E43" s="84" t="s">
        <v>100</v>
      </c>
      <c r="F43" s="84" t="s">
        <v>92</v>
      </c>
      <c r="G43" s="84" t="s">
        <v>93</v>
      </c>
      <c r="H43" s="84">
        <v>4</v>
      </c>
      <c r="I43" s="90">
        <v>40</v>
      </c>
      <c r="J43" s="85">
        <v>108</v>
      </c>
      <c r="K43" s="85">
        <v>60.900000000000006</v>
      </c>
      <c r="L43" s="85">
        <v>57.987452000000005</v>
      </c>
      <c r="M43" s="24">
        <v>47.099999999999987</v>
      </c>
      <c r="N43" s="24">
        <v>153.26373905556909</v>
      </c>
      <c r="O43" s="24">
        <f>N43*(1-0.0365)</f>
        <v>147.66961258004082</v>
      </c>
      <c r="P43" s="84" t="s">
        <v>101</v>
      </c>
      <c r="Q43" s="84" t="s">
        <v>102</v>
      </c>
      <c r="R43" s="84" t="s">
        <v>76</v>
      </c>
      <c r="S43" s="84" t="s">
        <v>103</v>
      </c>
      <c r="T43" s="86">
        <v>44927</v>
      </c>
      <c r="U43" s="86">
        <v>52231</v>
      </c>
      <c r="V43" s="86" t="s">
        <v>812</v>
      </c>
      <c r="W43" s="86">
        <v>43179</v>
      </c>
      <c r="X43" s="86">
        <v>43466</v>
      </c>
      <c r="Y43" s="86">
        <v>55963</v>
      </c>
      <c r="Z43" s="2" t="s">
        <v>86</v>
      </c>
      <c r="AA43" s="2" t="s">
        <v>104</v>
      </c>
      <c r="AB43" s="2" t="s">
        <v>88</v>
      </c>
      <c r="AC43" s="84" t="s">
        <v>1104</v>
      </c>
    </row>
    <row r="44" spans="2:29" ht="46.5">
      <c r="B44" s="19" t="s">
        <v>105</v>
      </c>
      <c r="C44" s="83">
        <v>1</v>
      </c>
      <c r="D44" s="84" t="s">
        <v>30</v>
      </c>
      <c r="E44" s="84" t="s">
        <v>100</v>
      </c>
      <c r="F44" s="84" t="s">
        <v>92</v>
      </c>
      <c r="G44" s="84" t="s">
        <v>93</v>
      </c>
      <c r="H44" s="84">
        <v>3</v>
      </c>
      <c r="I44" s="90">
        <v>36</v>
      </c>
      <c r="J44" s="85">
        <v>97.2</v>
      </c>
      <c r="K44" s="85">
        <v>50</v>
      </c>
      <c r="L44" s="85">
        <v>47.676812499999997</v>
      </c>
      <c r="M44" s="2" t="s">
        <v>39</v>
      </c>
      <c r="N44" s="2" t="s">
        <v>39</v>
      </c>
      <c r="O44" s="2" t="s">
        <v>39</v>
      </c>
      <c r="P44" s="84" t="s">
        <v>106</v>
      </c>
      <c r="Q44" s="84" t="s">
        <v>39</v>
      </c>
      <c r="R44" s="84" t="s">
        <v>39</v>
      </c>
      <c r="S44" s="84" t="s">
        <v>39</v>
      </c>
      <c r="T44" s="86" t="s">
        <v>39</v>
      </c>
      <c r="U44" s="86" t="s">
        <v>39</v>
      </c>
      <c r="V44" s="86" t="s">
        <v>39</v>
      </c>
      <c r="W44" s="86">
        <v>43487</v>
      </c>
      <c r="X44" s="86">
        <v>43770</v>
      </c>
      <c r="Y44" s="86">
        <v>56271</v>
      </c>
      <c r="Z44" s="2" t="s">
        <v>86</v>
      </c>
      <c r="AA44" s="2" t="s">
        <v>104</v>
      </c>
      <c r="AB44" s="2" t="s">
        <v>88</v>
      </c>
      <c r="AC44" s="84" t="s">
        <v>1104</v>
      </c>
    </row>
    <row r="45" spans="2:29" ht="14.5" customHeight="1">
      <c r="B45" s="75" t="s">
        <v>31</v>
      </c>
      <c r="C45" s="80" t="s">
        <v>39</v>
      </c>
      <c r="D45" s="76" t="s">
        <v>39</v>
      </c>
      <c r="E45" s="76" t="s">
        <v>39</v>
      </c>
      <c r="F45" s="76" t="s">
        <v>39</v>
      </c>
      <c r="G45" s="76" t="s">
        <v>39</v>
      </c>
      <c r="H45" s="88">
        <f>SUM(H46,H51)</f>
        <v>38</v>
      </c>
      <c r="I45" s="88">
        <f>SUM(I46,I51)</f>
        <v>348</v>
      </c>
      <c r="J45" s="79">
        <f>SUM(J46,J51)</f>
        <v>1172.2</v>
      </c>
      <c r="K45" s="79">
        <f>SUM(K46,K51)</f>
        <v>581.90000000000009</v>
      </c>
      <c r="L45" s="79">
        <f>SUM(L46,L51)</f>
        <v>572.1155</v>
      </c>
      <c r="M45" s="76" t="s">
        <v>39</v>
      </c>
      <c r="N45" s="76" t="s">
        <v>39</v>
      </c>
      <c r="O45" s="76"/>
      <c r="P45" s="76" t="s">
        <v>39</v>
      </c>
      <c r="Q45" s="76" t="s">
        <v>39</v>
      </c>
      <c r="R45" s="76" t="s">
        <v>39</v>
      </c>
      <c r="S45" s="76" t="s">
        <v>39</v>
      </c>
      <c r="T45" s="76" t="s">
        <v>39</v>
      </c>
      <c r="U45" s="76" t="s">
        <v>39</v>
      </c>
      <c r="V45" s="76" t="s">
        <v>39</v>
      </c>
      <c r="W45" s="76" t="s">
        <v>39</v>
      </c>
      <c r="X45" s="76" t="s">
        <v>39</v>
      </c>
      <c r="Y45" s="76" t="s">
        <v>39</v>
      </c>
      <c r="Z45" s="76" t="s">
        <v>39</v>
      </c>
      <c r="AA45" s="76" t="s">
        <v>39</v>
      </c>
      <c r="AB45" s="76" t="s">
        <v>39</v>
      </c>
      <c r="AC45" s="76" t="s">
        <v>39</v>
      </c>
    </row>
    <row r="46" spans="2:29" ht="14.5" customHeight="1">
      <c r="B46" s="14" t="s">
        <v>107</v>
      </c>
      <c r="C46" s="81" t="s">
        <v>39</v>
      </c>
      <c r="D46" s="15" t="s">
        <v>39</v>
      </c>
      <c r="E46" s="15" t="s">
        <v>39</v>
      </c>
      <c r="F46" s="15" t="s">
        <v>39</v>
      </c>
      <c r="G46" s="15" t="s">
        <v>39</v>
      </c>
      <c r="H46" s="89">
        <f>SUM(H47:H50)</f>
        <v>27</v>
      </c>
      <c r="I46" s="89">
        <f>SUM(I47:I50)</f>
        <v>240</v>
      </c>
      <c r="J46" s="26">
        <f>SUM(J47:J50)</f>
        <v>808.1</v>
      </c>
      <c r="K46" s="26">
        <f>SUM(K47:K50)</f>
        <v>409.20000000000005</v>
      </c>
      <c r="L46" s="26">
        <f>SUM(L47:L50)</f>
        <v>401.74200000000002</v>
      </c>
      <c r="M46" s="15" t="s">
        <v>39</v>
      </c>
      <c r="N46" s="15" t="s">
        <v>39</v>
      </c>
      <c r="O46" s="15"/>
      <c r="P46" s="15" t="s">
        <v>39</v>
      </c>
      <c r="Q46" s="15" t="s">
        <v>39</v>
      </c>
      <c r="R46" s="15" t="s">
        <v>39</v>
      </c>
      <c r="S46" s="15" t="s">
        <v>39</v>
      </c>
      <c r="T46" s="15" t="s">
        <v>39</v>
      </c>
      <c r="U46" s="15" t="s">
        <v>39</v>
      </c>
      <c r="V46" s="15" t="s">
        <v>39</v>
      </c>
      <c r="W46" s="15" t="s">
        <v>39</v>
      </c>
      <c r="X46" s="15" t="s">
        <v>39</v>
      </c>
      <c r="Y46" s="15" t="s">
        <v>39</v>
      </c>
      <c r="Z46" s="15" t="s">
        <v>39</v>
      </c>
      <c r="AA46" s="15" t="s">
        <v>39</v>
      </c>
      <c r="AB46" s="15" t="s">
        <v>39</v>
      </c>
      <c r="AC46" s="15" t="s">
        <v>39</v>
      </c>
    </row>
    <row r="47" spans="2:29" ht="46.5">
      <c r="B47" s="19" t="s">
        <v>108</v>
      </c>
      <c r="C47" s="83">
        <v>1</v>
      </c>
      <c r="D47" s="84" t="s">
        <v>30</v>
      </c>
      <c r="E47" s="84" t="s">
        <v>109</v>
      </c>
      <c r="F47" s="84" t="s">
        <v>110</v>
      </c>
      <c r="G47" s="84" t="s">
        <v>93</v>
      </c>
      <c r="H47" s="84">
        <v>13</v>
      </c>
      <c r="I47" s="90">
        <v>131</v>
      </c>
      <c r="J47" s="85">
        <v>303</v>
      </c>
      <c r="K47" s="85">
        <v>138.00000000000003</v>
      </c>
      <c r="L47" s="85">
        <v>138.00000000000003</v>
      </c>
      <c r="M47" s="24">
        <v>138</v>
      </c>
      <c r="N47" s="24">
        <v>228.19553146644091</v>
      </c>
      <c r="O47" s="24">
        <f>N47*(1-0.0365)</f>
        <v>219.86639456791582</v>
      </c>
      <c r="P47" s="84" t="s">
        <v>111</v>
      </c>
      <c r="Q47" s="84" t="s">
        <v>112</v>
      </c>
      <c r="R47" s="84" t="s">
        <v>113</v>
      </c>
      <c r="S47" s="84" t="s">
        <v>114</v>
      </c>
      <c r="T47" s="86">
        <v>42248</v>
      </c>
      <c r="U47" s="86">
        <v>50313</v>
      </c>
      <c r="V47" s="86" t="s">
        <v>812</v>
      </c>
      <c r="W47" s="86">
        <v>41687</v>
      </c>
      <c r="X47" s="86">
        <v>43191</v>
      </c>
      <c r="Y47" s="86">
        <v>54894</v>
      </c>
      <c r="Z47" s="84" t="s">
        <v>115</v>
      </c>
      <c r="AA47" s="84" t="s">
        <v>116</v>
      </c>
      <c r="AB47" s="84" t="s">
        <v>117</v>
      </c>
      <c r="AC47" s="84" t="s">
        <v>1104</v>
      </c>
    </row>
    <row r="48" spans="2:29" ht="46.5">
      <c r="B48" s="19" t="s">
        <v>118</v>
      </c>
      <c r="C48" s="83">
        <v>1</v>
      </c>
      <c r="D48" s="84" t="s">
        <v>30</v>
      </c>
      <c r="E48" s="84" t="s">
        <v>119</v>
      </c>
      <c r="F48" s="84" t="s">
        <v>120</v>
      </c>
      <c r="G48" s="84" t="s">
        <v>93</v>
      </c>
      <c r="H48" s="84">
        <v>2</v>
      </c>
      <c r="I48" s="90">
        <v>20</v>
      </c>
      <c r="J48" s="85">
        <v>50</v>
      </c>
      <c r="K48" s="85">
        <v>28.5</v>
      </c>
      <c r="L48" s="85">
        <v>27.716250000000002</v>
      </c>
      <c r="M48" s="24">
        <v>16.172646118999992</v>
      </c>
      <c r="N48" s="24">
        <v>239.05001460717412</v>
      </c>
      <c r="O48" s="24">
        <f>N48*(1-0.0365)</f>
        <v>230.32468907401227</v>
      </c>
      <c r="P48" s="84" t="s">
        <v>121</v>
      </c>
      <c r="Q48" s="84" t="s">
        <v>122</v>
      </c>
      <c r="R48" s="84" t="s">
        <v>76</v>
      </c>
      <c r="S48" s="84" t="s">
        <v>123</v>
      </c>
      <c r="T48" s="86">
        <v>43466</v>
      </c>
      <c r="U48" s="86">
        <v>50770</v>
      </c>
      <c r="V48" s="86" t="s">
        <v>812</v>
      </c>
      <c r="W48" s="86">
        <v>42187</v>
      </c>
      <c r="X48" s="86">
        <v>43556</v>
      </c>
      <c r="Y48" s="86">
        <v>54971</v>
      </c>
      <c r="Z48" s="2" t="s">
        <v>86</v>
      </c>
      <c r="AA48" s="2" t="s">
        <v>124</v>
      </c>
      <c r="AB48" s="2" t="s">
        <v>88</v>
      </c>
      <c r="AC48" s="84" t="s">
        <v>1104</v>
      </c>
    </row>
    <row r="49" spans="1:29" ht="46.5">
      <c r="B49" s="19" t="s">
        <v>125</v>
      </c>
      <c r="C49" s="83">
        <v>1</v>
      </c>
      <c r="D49" s="84" t="s">
        <v>30</v>
      </c>
      <c r="E49" s="84" t="s">
        <v>109</v>
      </c>
      <c r="F49" s="84" t="s">
        <v>120</v>
      </c>
      <c r="G49" s="84" t="s">
        <v>93</v>
      </c>
      <c r="H49" s="84">
        <v>6</v>
      </c>
      <c r="I49" s="90">
        <v>47</v>
      </c>
      <c r="J49" s="85">
        <v>211.5</v>
      </c>
      <c r="K49" s="85">
        <v>120.8</v>
      </c>
      <c r="L49" s="85">
        <v>117.47799999999999</v>
      </c>
      <c r="M49" s="84" t="s">
        <v>39</v>
      </c>
      <c r="N49" s="84" t="s">
        <v>39</v>
      </c>
      <c r="O49" s="84" t="s">
        <v>39</v>
      </c>
      <c r="P49" s="84" t="s">
        <v>106</v>
      </c>
      <c r="Q49" s="84" t="s">
        <v>39</v>
      </c>
      <c r="R49" s="84" t="s">
        <v>39</v>
      </c>
      <c r="S49" s="84" t="s">
        <v>39</v>
      </c>
      <c r="T49" s="86" t="s">
        <v>39</v>
      </c>
      <c r="U49" s="86" t="s">
        <v>39</v>
      </c>
      <c r="V49" s="86" t="s">
        <v>39</v>
      </c>
      <c r="W49" s="86">
        <v>44417</v>
      </c>
      <c r="X49" s="86">
        <v>44958</v>
      </c>
      <c r="Y49" s="86">
        <v>57201</v>
      </c>
      <c r="Z49" s="2" t="s">
        <v>126</v>
      </c>
      <c r="AA49" s="2" t="s">
        <v>127</v>
      </c>
      <c r="AB49" s="2" t="s">
        <v>128</v>
      </c>
      <c r="AC49" s="84" t="s">
        <v>1104</v>
      </c>
    </row>
    <row r="50" spans="1:29" ht="46.5">
      <c r="A50" s="93"/>
      <c r="B50" s="19" t="s">
        <v>129</v>
      </c>
      <c r="C50" s="83">
        <v>1</v>
      </c>
      <c r="D50" s="84" t="s">
        <v>30</v>
      </c>
      <c r="E50" s="84" t="s">
        <v>130</v>
      </c>
      <c r="F50" s="84" t="s">
        <v>120</v>
      </c>
      <c r="G50" s="84" t="s">
        <v>93</v>
      </c>
      <c r="H50" s="84">
        <v>6</v>
      </c>
      <c r="I50" s="90">
        <v>42</v>
      </c>
      <c r="J50" s="85">
        <v>243.6</v>
      </c>
      <c r="K50" s="85">
        <v>121.9</v>
      </c>
      <c r="L50" s="85">
        <v>118.54775000000001</v>
      </c>
      <c r="M50" s="84" t="s">
        <v>39</v>
      </c>
      <c r="N50" s="84" t="s">
        <v>39</v>
      </c>
      <c r="O50" s="84" t="s">
        <v>39</v>
      </c>
      <c r="P50" s="84" t="s">
        <v>106</v>
      </c>
      <c r="Q50" s="84" t="s">
        <v>39</v>
      </c>
      <c r="R50" s="84" t="s">
        <v>39</v>
      </c>
      <c r="S50" s="84" t="s">
        <v>39</v>
      </c>
      <c r="T50" s="86" t="s">
        <v>39</v>
      </c>
      <c r="U50" s="86" t="s">
        <v>39</v>
      </c>
      <c r="V50" s="86" t="s">
        <v>39</v>
      </c>
      <c r="W50" s="86">
        <v>44580</v>
      </c>
      <c r="X50" s="86">
        <v>45200</v>
      </c>
      <c r="Y50" s="86">
        <v>57364</v>
      </c>
      <c r="Z50" s="2" t="s">
        <v>86</v>
      </c>
      <c r="AA50" s="2" t="s">
        <v>131</v>
      </c>
      <c r="AB50" s="2" t="s">
        <v>88</v>
      </c>
      <c r="AC50" s="84" t="s">
        <v>1104</v>
      </c>
    </row>
    <row r="51" spans="1:29" ht="14.5" customHeight="1">
      <c r="B51" s="14" t="s">
        <v>132</v>
      </c>
      <c r="C51" s="81" t="s">
        <v>39</v>
      </c>
      <c r="D51" s="15" t="s">
        <v>39</v>
      </c>
      <c r="E51" s="15" t="s">
        <v>39</v>
      </c>
      <c r="F51" s="15" t="s">
        <v>39</v>
      </c>
      <c r="G51" s="15" t="s">
        <v>39</v>
      </c>
      <c r="H51" s="89">
        <f>SUM(H52:H53)</f>
        <v>11</v>
      </c>
      <c r="I51" s="89">
        <f>SUM(I52:I53)</f>
        <v>108</v>
      </c>
      <c r="J51" s="26">
        <f>SUM(J52:J53)</f>
        <v>364.1</v>
      </c>
      <c r="K51" s="26">
        <f>SUM(K52:K53)</f>
        <v>172.7</v>
      </c>
      <c r="L51" s="26">
        <f>SUM(L52:L53)</f>
        <v>170.37349999999998</v>
      </c>
      <c r="M51" s="15" t="s">
        <v>39</v>
      </c>
      <c r="N51" s="15" t="s">
        <v>39</v>
      </c>
      <c r="O51" s="15"/>
      <c r="P51" s="15" t="s">
        <v>39</v>
      </c>
      <c r="Q51" s="15" t="s">
        <v>39</v>
      </c>
      <c r="R51" s="15" t="s">
        <v>39</v>
      </c>
      <c r="S51" s="15" t="s">
        <v>39</v>
      </c>
      <c r="T51" s="15" t="s">
        <v>39</v>
      </c>
      <c r="U51" s="15" t="s">
        <v>39</v>
      </c>
      <c r="V51" s="15" t="s">
        <v>39</v>
      </c>
      <c r="W51" s="15" t="s">
        <v>39</v>
      </c>
      <c r="X51" s="15" t="s">
        <v>39</v>
      </c>
      <c r="Y51" s="15" t="s">
        <v>39</v>
      </c>
      <c r="Z51" s="15" t="s">
        <v>39</v>
      </c>
      <c r="AA51" s="15" t="s">
        <v>39</v>
      </c>
      <c r="AB51" s="15" t="s">
        <v>39</v>
      </c>
      <c r="AC51" s="15" t="s">
        <v>39</v>
      </c>
    </row>
    <row r="52" spans="1:29" ht="46.5">
      <c r="B52" s="19" t="s">
        <v>815</v>
      </c>
      <c r="C52" s="83">
        <v>1</v>
      </c>
      <c r="D52" s="84" t="s">
        <v>30</v>
      </c>
      <c r="E52" s="84" t="s">
        <v>133</v>
      </c>
      <c r="F52" s="84" t="s">
        <v>134</v>
      </c>
      <c r="G52" s="84" t="s">
        <v>135</v>
      </c>
      <c r="H52" s="84">
        <v>7</v>
      </c>
      <c r="I52" s="90">
        <v>75</v>
      </c>
      <c r="J52" s="84">
        <v>182.6</v>
      </c>
      <c r="K52" s="84">
        <v>88.1</v>
      </c>
      <c r="L52" s="84">
        <v>88.1</v>
      </c>
      <c r="M52" s="24">
        <v>85.099999999778106</v>
      </c>
      <c r="N52" s="24">
        <v>273.59508860182194</v>
      </c>
      <c r="O52" s="24">
        <f>N52*(1-0.0365)</f>
        <v>263.60886786785545</v>
      </c>
      <c r="P52" s="84" t="s">
        <v>136</v>
      </c>
      <c r="Q52" s="84" t="s">
        <v>137</v>
      </c>
      <c r="R52" s="84" t="s">
        <v>96</v>
      </c>
      <c r="S52" s="84" t="s">
        <v>138</v>
      </c>
      <c r="T52" s="86">
        <v>43221</v>
      </c>
      <c r="U52" s="86">
        <v>50709</v>
      </c>
      <c r="V52" s="86" t="s">
        <v>812</v>
      </c>
      <c r="W52" s="86">
        <v>41876</v>
      </c>
      <c r="X52" s="86">
        <v>42979</v>
      </c>
      <c r="Y52" s="86">
        <v>55306</v>
      </c>
      <c r="Z52" s="84" t="s">
        <v>139</v>
      </c>
      <c r="AA52" s="84" t="s">
        <v>140</v>
      </c>
      <c r="AB52" s="84" t="s">
        <v>141</v>
      </c>
      <c r="AC52" s="84" t="s">
        <v>1104</v>
      </c>
    </row>
    <row r="53" spans="1:29" ht="46.5">
      <c r="B53" s="19" t="s">
        <v>816</v>
      </c>
      <c r="C53" s="83">
        <v>1</v>
      </c>
      <c r="D53" s="84" t="s">
        <v>30</v>
      </c>
      <c r="E53" s="84" t="s">
        <v>143</v>
      </c>
      <c r="F53" s="84" t="s">
        <v>144</v>
      </c>
      <c r="G53" s="84" t="s">
        <v>93</v>
      </c>
      <c r="H53" s="84">
        <v>4</v>
      </c>
      <c r="I53" s="90">
        <v>33</v>
      </c>
      <c r="J53" s="84">
        <v>181.5</v>
      </c>
      <c r="K53" s="84">
        <v>84.600000000000009</v>
      </c>
      <c r="L53" s="221">
        <v>82.273499999999999</v>
      </c>
      <c r="M53" s="24">
        <v>40.999999999999993</v>
      </c>
      <c r="N53" s="24">
        <v>126.35477021383227</v>
      </c>
      <c r="O53" s="24">
        <f>N53*(1-0.0365)</f>
        <v>121.74282110102739</v>
      </c>
      <c r="P53" s="84" t="s">
        <v>145</v>
      </c>
      <c r="Q53" s="84" t="s">
        <v>146</v>
      </c>
      <c r="R53" s="84" t="s">
        <v>113</v>
      </c>
      <c r="S53" s="84" t="s">
        <v>147</v>
      </c>
      <c r="T53" s="86">
        <v>45292</v>
      </c>
      <c r="U53" s="86">
        <v>52597</v>
      </c>
      <c r="V53" s="86" t="s">
        <v>812</v>
      </c>
      <c r="W53" s="86">
        <v>43486</v>
      </c>
      <c r="X53" s="86">
        <v>44593</v>
      </c>
      <c r="Y53" s="86">
        <v>56270</v>
      </c>
      <c r="Z53" s="84" t="s">
        <v>86</v>
      </c>
      <c r="AA53" s="84" t="s">
        <v>148</v>
      </c>
      <c r="AB53" s="84" t="s">
        <v>88</v>
      </c>
      <c r="AC53" s="84" t="s">
        <v>1104</v>
      </c>
    </row>
    <row r="54" spans="1:29" ht="14.5" customHeight="1">
      <c r="B54" s="75" t="s">
        <v>818</v>
      </c>
      <c r="C54" s="80" t="s">
        <v>39</v>
      </c>
      <c r="D54" s="76" t="s">
        <v>39</v>
      </c>
      <c r="E54" s="76" t="s">
        <v>39</v>
      </c>
      <c r="F54" s="76" t="s">
        <v>39</v>
      </c>
      <c r="G54" s="76" t="s">
        <v>39</v>
      </c>
      <c r="H54" s="88">
        <f>SUM(H55:H58)</f>
        <v>5</v>
      </c>
      <c r="I54" s="88">
        <f>SUM(I55:I58)</f>
        <v>27</v>
      </c>
      <c r="J54" s="79">
        <f>SUM(J55:J58)</f>
        <v>110.55</v>
      </c>
      <c r="K54" s="79">
        <f>SUM(K55:K58)</f>
        <v>54.22</v>
      </c>
      <c r="L54" s="79">
        <f>SUM(L55:L58)</f>
        <v>53.544499999999999</v>
      </c>
      <c r="M54" s="76" t="s">
        <v>39</v>
      </c>
      <c r="N54" s="76" t="s">
        <v>39</v>
      </c>
      <c r="O54" s="76"/>
      <c r="P54" s="76" t="s">
        <v>39</v>
      </c>
      <c r="Q54" s="76" t="s">
        <v>39</v>
      </c>
      <c r="R54" s="76" t="s">
        <v>39</v>
      </c>
      <c r="S54" s="76" t="s">
        <v>39</v>
      </c>
      <c r="T54" s="76" t="s">
        <v>39</v>
      </c>
      <c r="U54" s="76" t="s">
        <v>39</v>
      </c>
      <c r="V54" s="76" t="s">
        <v>39</v>
      </c>
      <c r="W54" s="76" t="s">
        <v>39</v>
      </c>
      <c r="X54" s="76" t="s">
        <v>39</v>
      </c>
      <c r="Y54" s="76" t="s">
        <v>39</v>
      </c>
      <c r="Z54" s="76" t="s">
        <v>39</v>
      </c>
      <c r="AA54" s="76" t="s">
        <v>39</v>
      </c>
      <c r="AB54" s="76" t="s">
        <v>39</v>
      </c>
      <c r="AC54" s="76" t="s">
        <v>39</v>
      </c>
    </row>
    <row r="55" spans="1:29" ht="46.5">
      <c r="B55" s="19" t="s">
        <v>149</v>
      </c>
      <c r="C55" s="83">
        <v>1</v>
      </c>
      <c r="D55" s="84" t="s">
        <v>30</v>
      </c>
      <c r="E55" s="84" t="s">
        <v>150</v>
      </c>
      <c r="F55" s="84" t="s">
        <v>151</v>
      </c>
      <c r="G55" s="84" t="s">
        <v>73</v>
      </c>
      <c r="H55" s="84">
        <v>1</v>
      </c>
      <c r="I55" s="90">
        <v>17</v>
      </c>
      <c r="J55" s="85">
        <v>28.05</v>
      </c>
      <c r="K55" s="85">
        <v>7.05</v>
      </c>
      <c r="L55" s="85">
        <v>7.05</v>
      </c>
      <c r="M55" s="24">
        <v>7.05</v>
      </c>
      <c r="N55" s="24">
        <v>767.99794808486411</v>
      </c>
      <c r="O55" s="24">
        <f>N55*(1-0.0925)</f>
        <v>696.95813788701412</v>
      </c>
      <c r="P55" s="84" t="s">
        <v>152</v>
      </c>
      <c r="Q55" s="84" t="s">
        <v>39</v>
      </c>
      <c r="R55" s="84" t="s">
        <v>39</v>
      </c>
      <c r="S55" s="84" t="s">
        <v>39</v>
      </c>
      <c r="T55" s="86">
        <v>40360</v>
      </c>
      <c r="U55" s="86">
        <v>47665</v>
      </c>
      <c r="V55" s="86" t="s">
        <v>813</v>
      </c>
      <c r="W55" s="86">
        <v>37530</v>
      </c>
      <c r="X55" s="86">
        <v>40452</v>
      </c>
      <c r="Y55" s="86">
        <v>48488</v>
      </c>
      <c r="Z55" s="2" t="s">
        <v>126</v>
      </c>
      <c r="AA55" s="2" t="s">
        <v>153</v>
      </c>
      <c r="AB55" s="2" t="s">
        <v>128</v>
      </c>
      <c r="AC55" s="84" t="s">
        <v>1105</v>
      </c>
    </row>
    <row r="56" spans="1:29" ht="46.5">
      <c r="B56" s="19" t="s">
        <v>156</v>
      </c>
      <c r="C56" s="83">
        <v>1</v>
      </c>
      <c r="D56" s="84" t="s">
        <v>157</v>
      </c>
      <c r="E56" s="84" t="s">
        <v>158</v>
      </c>
      <c r="F56" s="84" t="s">
        <v>159</v>
      </c>
      <c r="G56" s="84" t="s">
        <v>73</v>
      </c>
      <c r="H56" s="84">
        <v>1</v>
      </c>
      <c r="I56" s="90">
        <v>2</v>
      </c>
      <c r="J56" s="85">
        <v>30</v>
      </c>
      <c r="K56" s="85">
        <v>12.87</v>
      </c>
      <c r="L56" s="85">
        <v>12.87</v>
      </c>
      <c r="M56" s="24">
        <v>12.799999999999999</v>
      </c>
      <c r="N56" s="24">
        <v>239.26861462944706</v>
      </c>
      <c r="O56" s="24">
        <f>N56*(1-0.0365)</f>
        <v>230.53531019547225</v>
      </c>
      <c r="P56" s="84" t="s">
        <v>160</v>
      </c>
      <c r="Q56" s="84" t="s">
        <v>161</v>
      </c>
      <c r="R56" s="84" t="s">
        <v>113</v>
      </c>
      <c r="S56" s="84" t="s">
        <v>162</v>
      </c>
      <c r="T56" s="86">
        <v>43221</v>
      </c>
      <c r="U56" s="86">
        <v>54057</v>
      </c>
      <c r="V56" s="86" t="s">
        <v>812</v>
      </c>
      <c r="W56" s="86">
        <v>41471</v>
      </c>
      <c r="X56" s="86">
        <v>42826</v>
      </c>
      <c r="Y56" s="86">
        <v>52428</v>
      </c>
      <c r="Z56" s="2" t="s">
        <v>39</v>
      </c>
      <c r="AA56" s="2" t="s">
        <v>39</v>
      </c>
      <c r="AB56" s="2" t="s">
        <v>39</v>
      </c>
      <c r="AC56" s="84" t="s">
        <v>1104</v>
      </c>
    </row>
    <row r="57" spans="1:29" ht="46.5">
      <c r="B57" s="19" t="s">
        <v>163</v>
      </c>
      <c r="C57" s="83">
        <v>0.51</v>
      </c>
      <c r="D57" s="84" t="s">
        <v>157</v>
      </c>
      <c r="E57" s="84" t="s">
        <v>164</v>
      </c>
      <c r="F57" s="84" t="s">
        <v>165</v>
      </c>
      <c r="G57" s="84" t="s">
        <v>73</v>
      </c>
      <c r="H57" s="84">
        <v>1</v>
      </c>
      <c r="I57" s="90">
        <v>3</v>
      </c>
      <c r="J57" s="85">
        <v>20</v>
      </c>
      <c r="K57" s="85">
        <v>11.9</v>
      </c>
      <c r="L57" s="85">
        <v>11.8405</v>
      </c>
      <c r="M57" s="84" t="s">
        <v>39</v>
      </c>
      <c r="N57" s="84" t="s">
        <v>39</v>
      </c>
      <c r="O57" s="84" t="s">
        <v>39</v>
      </c>
      <c r="P57" s="84" t="s">
        <v>166</v>
      </c>
      <c r="Q57" s="84" t="s">
        <v>39</v>
      </c>
      <c r="R57" s="84" t="s">
        <v>39</v>
      </c>
      <c r="S57" s="84" t="s">
        <v>39</v>
      </c>
      <c r="T57" s="86" t="s">
        <v>39</v>
      </c>
      <c r="U57" s="86" t="s">
        <v>39</v>
      </c>
      <c r="V57" s="86" t="s">
        <v>39</v>
      </c>
      <c r="W57" s="86">
        <v>37144</v>
      </c>
      <c r="X57" s="86">
        <v>40452</v>
      </c>
      <c r="Y57" s="86">
        <v>48101</v>
      </c>
      <c r="Z57" s="2" t="s">
        <v>39</v>
      </c>
      <c r="AA57" s="2" t="s">
        <v>39</v>
      </c>
      <c r="AB57" s="2" t="s">
        <v>39</v>
      </c>
      <c r="AC57" s="84" t="s">
        <v>1104</v>
      </c>
    </row>
    <row r="58" spans="1:29" ht="46.5">
      <c r="B58" s="19" t="s">
        <v>167</v>
      </c>
      <c r="C58" s="83">
        <v>1</v>
      </c>
      <c r="D58" s="84" t="s">
        <v>157</v>
      </c>
      <c r="E58" s="84" t="s">
        <v>168</v>
      </c>
      <c r="F58" s="84" t="s">
        <v>169</v>
      </c>
      <c r="G58" s="84" t="s">
        <v>93</v>
      </c>
      <c r="H58" s="84">
        <v>2</v>
      </c>
      <c r="I58" s="90">
        <v>5</v>
      </c>
      <c r="J58" s="85">
        <v>32.5</v>
      </c>
      <c r="K58" s="85">
        <v>22.4</v>
      </c>
      <c r="L58" s="85">
        <v>21.783999999999999</v>
      </c>
      <c r="M58" s="84" t="s">
        <v>39</v>
      </c>
      <c r="N58" s="84" t="s">
        <v>39</v>
      </c>
      <c r="O58" s="84" t="s">
        <v>39</v>
      </c>
      <c r="P58" s="84" t="s">
        <v>166</v>
      </c>
      <c r="Q58" s="84" t="s">
        <v>39</v>
      </c>
      <c r="R58" s="84" t="s">
        <v>39</v>
      </c>
      <c r="S58" s="84" t="s">
        <v>39</v>
      </c>
      <c r="T58" s="86" t="s">
        <v>39</v>
      </c>
      <c r="U58" s="86" t="s">
        <v>39</v>
      </c>
      <c r="V58" s="86" t="s">
        <v>39</v>
      </c>
      <c r="W58" s="86">
        <v>39896</v>
      </c>
      <c r="X58" s="86">
        <v>41030</v>
      </c>
      <c r="Y58" s="86">
        <v>50853</v>
      </c>
      <c r="Z58" s="2" t="s">
        <v>39</v>
      </c>
      <c r="AA58" s="2" t="s">
        <v>39</v>
      </c>
      <c r="AB58" s="2" t="s">
        <v>39</v>
      </c>
      <c r="AC58" s="84" t="s">
        <v>1104</v>
      </c>
    </row>
    <row r="59" spans="1:29" ht="46.5">
      <c r="B59" s="75" t="s">
        <v>34</v>
      </c>
      <c r="C59" s="80">
        <v>1</v>
      </c>
      <c r="D59" s="76" t="s">
        <v>30</v>
      </c>
      <c r="E59" s="76" t="s">
        <v>170</v>
      </c>
      <c r="F59" s="76" t="s">
        <v>171</v>
      </c>
      <c r="G59" s="76" t="s">
        <v>93</v>
      </c>
      <c r="H59" s="88">
        <v>28</v>
      </c>
      <c r="I59" s="88">
        <v>302</v>
      </c>
      <c r="J59" s="79">
        <v>582.79</v>
      </c>
      <c r="K59" s="79">
        <v>219</v>
      </c>
      <c r="L59" s="79">
        <v>212.97750000000002</v>
      </c>
      <c r="M59" s="76" t="s">
        <v>39</v>
      </c>
      <c r="N59" s="76" t="s">
        <v>39</v>
      </c>
      <c r="O59" s="76" t="s">
        <v>39</v>
      </c>
      <c r="P59" s="76" t="s">
        <v>166</v>
      </c>
      <c r="Q59" s="76" t="s">
        <v>39</v>
      </c>
      <c r="R59" s="76" t="s">
        <v>39</v>
      </c>
      <c r="S59" s="76" t="s">
        <v>39</v>
      </c>
      <c r="T59" s="76" t="s">
        <v>39</v>
      </c>
      <c r="U59" s="87" t="s">
        <v>39</v>
      </c>
      <c r="V59" s="87" t="s">
        <v>39</v>
      </c>
      <c r="W59" s="87">
        <v>40945</v>
      </c>
      <c r="X59" s="87">
        <v>42156</v>
      </c>
      <c r="Y59" s="87">
        <v>54598</v>
      </c>
      <c r="Z59" s="94" t="s">
        <v>172</v>
      </c>
      <c r="AA59" s="94" t="s">
        <v>173</v>
      </c>
      <c r="AB59" s="94" t="s">
        <v>174</v>
      </c>
      <c r="AC59" s="94" t="s">
        <v>1105</v>
      </c>
    </row>
    <row r="60" spans="1:29" ht="14.5" customHeight="1">
      <c r="B60" s="19"/>
      <c r="C60" s="83"/>
      <c r="D60" s="84"/>
      <c r="E60" s="84"/>
      <c r="F60" s="84"/>
      <c r="G60" s="84"/>
      <c r="H60" s="84"/>
      <c r="I60" s="90"/>
      <c r="J60" s="85"/>
      <c r="K60" s="85"/>
      <c r="L60" s="85"/>
      <c r="M60" s="84"/>
      <c r="N60" s="84"/>
      <c r="O60" s="84"/>
      <c r="P60" s="84"/>
      <c r="Q60" s="84"/>
      <c r="R60" s="84"/>
      <c r="S60" s="84"/>
      <c r="T60" s="86"/>
      <c r="U60" s="86"/>
      <c r="V60" s="86"/>
      <c r="W60" s="86"/>
      <c r="X60" s="86"/>
      <c r="Y60" s="86"/>
    </row>
    <row r="61" spans="1:29" ht="14.5" customHeight="1">
      <c r="B61" s="1" t="s">
        <v>41</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4.5" customHeight="1">
      <c r="B62" s="1" t="s">
        <v>814</v>
      </c>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row>
    <row r="63" spans="1:29" ht="14.5" customHeight="1">
      <c r="B63" s="1" t="s">
        <v>175</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row>
    <row r="64" spans="1:29" ht="14.5" customHeight="1">
      <c r="B64" s="1" t="s">
        <v>1196</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row>
    <row r="65" spans="2:29" ht="14.5" customHeight="1">
      <c r="B65" s="1" t="s">
        <v>176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2:29" ht="14.5" customHeight="1">
      <c r="B66" s="1" t="s">
        <v>817</v>
      </c>
    </row>
    <row r="67" spans="2:29" ht="14.5" customHeight="1">
      <c r="I67" s="18"/>
      <c r="N67" s="173"/>
      <c r="O67" s="173"/>
    </row>
    <row r="68" spans="2:29" ht="14.5" customHeight="1">
      <c r="K68" s="18"/>
      <c r="N68" s="173"/>
      <c r="O68" s="173"/>
    </row>
  </sheetData>
  <pageMargins left="0.7" right="0.7" top="0.75" bottom="0.75" header="0.3" footer="0.3"/>
  <ignoredErrors>
    <ignoredError sqref="L41 L51 L54 H54:K54"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5" t="s">
        <v>177</v>
      </c>
      <c r="C8" s="182" t="s">
        <v>178</v>
      </c>
      <c r="D8" s="182" t="s">
        <v>179</v>
      </c>
      <c r="E8" s="182" t="s">
        <v>180</v>
      </c>
      <c r="F8" s="182" t="s">
        <v>740</v>
      </c>
      <c r="G8" s="184" t="s">
        <v>742</v>
      </c>
      <c r="H8" s="184"/>
      <c r="I8" s="184" t="s">
        <v>746</v>
      </c>
      <c r="J8" s="184"/>
      <c r="K8" s="184" t="s">
        <v>747</v>
      </c>
      <c r="L8" s="184"/>
      <c r="M8" s="182" t="s">
        <v>748</v>
      </c>
      <c r="N8" s="183" t="s">
        <v>40</v>
      </c>
    </row>
    <row r="9" spans="1:14" ht="15.5">
      <c r="B9" s="186"/>
      <c r="C9" s="182" t="s">
        <v>744</v>
      </c>
      <c r="D9" s="182" t="s">
        <v>744</v>
      </c>
      <c r="E9" s="182" t="s">
        <v>745</v>
      </c>
      <c r="F9" s="182" t="s">
        <v>744</v>
      </c>
      <c r="G9" s="182" t="s">
        <v>744</v>
      </c>
      <c r="H9" s="182" t="s">
        <v>745</v>
      </c>
      <c r="I9" s="182" t="s">
        <v>744</v>
      </c>
      <c r="J9" s="182" t="s">
        <v>745</v>
      </c>
      <c r="K9" s="182" t="s">
        <v>744</v>
      </c>
      <c r="L9" s="182" t="s">
        <v>745</v>
      </c>
      <c r="M9" s="182" t="s">
        <v>745</v>
      </c>
      <c r="N9" s="183" t="s">
        <v>750</v>
      </c>
    </row>
    <row r="10" spans="1:14" s="8" customFormat="1" ht="15.5">
      <c r="A10" s="1"/>
      <c r="B10" s="110" t="s">
        <v>46</v>
      </c>
      <c r="C10" s="194" t="s">
        <v>744</v>
      </c>
      <c r="D10" s="194" t="s">
        <v>744</v>
      </c>
      <c r="E10" s="195" t="s">
        <v>752</v>
      </c>
      <c r="F10" s="194" t="s">
        <v>753</v>
      </c>
      <c r="G10" s="196" t="s">
        <v>39</v>
      </c>
      <c r="H10" s="197" t="s">
        <v>39</v>
      </c>
      <c r="I10" s="196" t="s">
        <v>39</v>
      </c>
      <c r="J10" s="197" t="s">
        <v>39</v>
      </c>
      <c r="K10" s="196" t="s">
        <v>39</v>
      </c>
      <c r="L10" s="197" t="s">
        <v>39</v>
      </c>
      <c r="M10" s="197" t="s">
        <v>39</v>
      </c>
      <c r="N10" s="179" t="s">
        <v>39</v>
      </c>
    </row>
    <row r="11" spans="1:14" ht="15.5">
      <c r="B11" s="110" t="s">
        <v>181</v>
      </c>
      <c r="C11" s="108" t="s">
        <v>826</v>
      </c>
      <c r="D11" s="108" t="s">
        <v>829</v>
      </c>
      <c r="E11" s="187" t="s">
        <v>182</v>
      </c>
      <c r="F11" s="109" t="s">
        <v>741</v>
      </c>
      <c r="G11" s="109" t="s">
        <v>743</v>
      </c>
      <c r="H11" s="190" t="s">
        <v>39</v>
      </c>
      <c r="I11" s="109" t="s">
        <v>751</v>
      </c>
      <c r="J11" s="190" t="s">
        <v>754</v>
      </c>
      <c r="K11" s="109" t="s">
        <v>755</v>
      </c>
      <c r="L11" s="188" t="s">
        <v>756</v>
      </c>
      <c r="M11" s="188" t="s">
        <v>757</v>
      </c>
      <c r="N11" s="180" t="s">
        <v>749</v>
      </c>
    </row>
    <row r="12" spans="1:14" ht="31">
      <c r="B12" s="110" t="s">
        <v>183</v>
      </c>
      <c r="C12" s="109" t="s">
        <v>184</v>
      </c>
      <c r="D12" s="109" t="s">
        <v>185</v>
      </c>
      <c r="E12" s="212">
        <v>0.378</v>
      </c>
      <c r="F12" s="109" t="s">
        <v>188</v>
      </c>
      <c r="G12" s="109" t="s">
        <v>187</v>
      </c>
      <c r="H12" s="190" t="s">
        <v>39</v>
      </c>
      <c r="I12" s="109" t="s">
        <v>188</v>
      </c>
      <c r="J12" s="188" t="s">
        <v>758</v>
      </c>
      <c r="K12" s="109" t="s">
        <v>186</v>
      </c>
      <c r="L12" s="188" t="s">
        <v>759</v>
      </c>
      <c r="M12" s="190" t="s">
        <v>39</v>
      </c>
      <c r="N12" s="180" t="s">
        <v>39</v>
      </c>
    </row>
    <row r="13" spans="1:14" ht="15.5">
      <c r="B13" s="110" t="s">
        <v>189</v>
      </c>
      <c r="C13" s="108" t="s">
        <v>190</v>
      </c>
      <c r="D13" s="108" t="s">
        <v>39</v>
      </c>
      <c r="E13" s="192" t="s">
        <v>39</v>
      </c>
      <c r="F13" s="191" t="s">
        <v>39</v>
      </c>
      <c r="G13" s="191" t="s">
        <v>39</v>
      </c>
      <c r="H13" s="190" t="s">
        <v>39</v>
      </c>
      <c r="I13" s="191" t="s">
        <v>39</v>
      </c>
      <c r="J13" s="190" t="s">
        <v>39</v>
      </c>
      <c r="K13" s="191" t="s">
        <v>39</v>
      </c>
      <c r="L13" s="190" t="s">
        <v>39</v>
      </c>
      <c r="M13" s="190" t="s">
        <v>39</v>
      </c>
      <c r="N13" s="180" t="s">
        <v>39</v>
      </c>
    </row>
    <row r="14" spans="1:14" ht="15.5">
      <c r="B14" s="110" t="s">
        <v>191</v>
      </c>
      <c r="C14" s="108" t="s">
        <v>193</v>
      </c>
      <c r="D14" s="108" t="s">
        <v>194</v>
      </c>
      <c r="E14" s="187" t="s">
        <v>39</v>
      </c>
      <c r="F14" s="109" t="s">
        <v>39</v>
      </c>
      <c r="G14" s="109" t="s">
        <v>39</v>
      </c>
      <c r="H14" s="190" t="s">
        <v>39</v>
      </c>
      <c r="I14" s="191" t="s">
        <v>39</v>
      </c>
      <c r="J14" s="190" t="s">
        <v>39</v>
      </c>
      <c r="K14" s="191" t="s">
        <v>39</v>
      </c>
      <c r="L14" s="190" t="s">
        <v>39</v>
      </c>
      <c r="M14" s="190" t="s">
        <v>39</v>
      </c>
      <c r="N14" s="180" t="s">
        <v>39</v>
      </c>
    </row>
    <row r="15" spans="1:14" ht="16.5">
      <c r="B15" s="110" t="s">
        <v>195</v>
      </c>
      <c r="C15" s="211" t="s">
        <v>825</v>
      </c>
      <c r="D15" s="211">
        <v>0.7</v>
      </c>
      <c r="E15" s="210">
        <v>1</v>
      </c>
      <c r="F15" s="111">
        <v>1</v>
      </c>
      <c r="G15" s="111">
        <v>1</v>
      </c>
      <c r="H15" s="189">
        <v>1</v>
      </c>
      <c r="I15" s="193">
        <v>1</v>
      </c>
      <c r="J15" s="189">
        <v>1</v>
      </c>
      <c r="K15" s="111">
        <v>1</v>
      </c>
      <c r="L15" s="189">
        <v>1</v>
      </c>
      <c r="M15" s="189">
        <v>1</v>
      </c>
      <c r="N15" s="181" t="s">
        <v>39</v>
      </c>
    </row>
    <row r="16" spans="1:14" ht="47.5">
      <c r="B16" s="110" t="s">
        <v>196</v>
      </c>
      <c r="C16" s="109" t="s">
        <v>827</v>
      </c>
      <c r="D16" s="109" t="s">
        <v>828</v>
      </c>
      <c r="E16" s="187" t="s">
        <v>39</v>
      </c>
      <c r="F16" s="109" t="s">
        <v>39</v>
      </c>
      <c r="G16" s="109" t="s">
        <v>39</v>
      </c>
      <c r="H16" s="190" t="s">
        <v>39</v>
      </c>
      <c r="I16" s="191" t="s">
        <v>39</v>
      </c>
      <c r="J16" s="190" t="s">
        <v>39</v>
      </c>
      <c r="K16" s="191" t="s">
        <v>39</v>
      </c>
      <c r="L16" s="190" t="s">
        <v>39</v>
      </c>
      <c r="M16" s="190" t="s">
        <v>39</v>
      </c>
      <c r="N16" s="180" t="s">
        <v>39</v>
      </c>
    </row>
    <row r="17" spans="2:14" ht="31">
      <c r="B17" s="110" t="s">
        <v>197</v>
      </c>
      <c r="C17" s="109" t="s">
        <v>853</v>
      </c>
      <c r="D17" s="108" t="s">
        <v>39</v>
      </c>
      <c r="E17" s="187" t="s">
        <v>39</v>
      </c>
      <c r="F17" s="109" t="s">
        <v>39</v>
      </c>
      <c r="G17" s="109" t="s">
        <v>39</v>
      </c>
      <c r="H17" s="190" t="s">
        <v>39</v>
      </c>
      <c r="I17" s="191" t="s">
        <v>39</v>
      </c>
      <c r="J17" s="190" t="s">
        <v>39</v>
      </c>
      <c r="K17" s="191" t="s">
        <v>39</v>
      </c>
      <c r="L17" s="190" t="s">
        <v>39</v>
      </c>
      <c r="M17" s="190" t="s">
        <v>39</v>
      </c>
      <c r="N17" s="180" t="s">
        <v>39</v>
      </c>
    </row>
    <row r="18" spans="2:14" ht="46.5">
      <c r="B18" s="110" t="s">
        <v>198</v>
      </c>
      <c r="C18" s="213" t="s">
        <v>854</v>
      </c>
      <c r="D18" s="214"/>
      <c r="E18" s="187" t="s">
        <v>39</v>
      </c>
      <c r="F18" s="109" t="s">
        <v>39</v>
      </c>
      <c r="G18" s="109" t="s">
        <v>39</v>
      </c>
      <c r="H18" s="190" t="s">
        <v>39</v>
      </c>
      <c r="I18" s="191" t="s">
        <v>39</v>
      </c>
      <c r="J18" s="190" t="s">
        <v>39</v>
      </c>
      <c r="K18" s="191" t="s">
        <v>39</v>
      </c>
      <c r="L18" s="190" t="s">
        <v>39</v>
      </c>
      <c r="M18" s="190" t="s">
        <v>39</v>
      </c>
      <c r="N18" s="180" t="s">
        <v>39</v>
      </c>
    </row>
    <row r="19" spans="2:14" ht="62">
      <c r="B19" s="110" t="s">
        <v>199</v>
      </c>
      <c r="C19" s="109" t="s">
        <v>855</v>
      </c>
      <c r="D19" s="109" t="s">
        <v>856</v>
      </c>
      <c r="E19" s="187" t="s">
        <v>39</v>
      </c>
      <c r="F19" s="109" t="s">
        <v>39</v>
      </c>
      <c r="G19" s="109" t="s">
        <v>39</v>
      </c>
      <c r="H19" s="190" t="s">
        <v>39</v>
      </c>
      <c r="I19" s="191" t="s">
        <v>39</v>
      </c>
      <c r="J19" s="190" t="s">
        <v>39</v>
      </c>
      <c r="K19" s="191" t="s">
        <v>39</v>
      </c>
      <c r="L19" s="190" t="s">
        <v>39</v>
      </c>
      <c r="M19" s="190" t="s">
        <v>39</v>
      </c>
      <c r="N19" s="180" t="s">
        <v>39</v>
      </c>
    </row>
    <row r="20" spans="2:14" ht="15.5">
      <c r="B20" s="10"/>
      <c r="C20" s="2"/>
      <c r="D20" s="2"/>
      <c r="E20" s="2"/>
      <c r="F20" s="84"/>
      <c r="G20" s="84"/>
      <c r="H20" s="84"/>
      <c r="I20" s="84"/>
      <c r="J20" s="84"/>
      <c r="K20" s="84"/>
      <c r="L20" s="84"/>
      <c r="M20" s="84"/>
      <c r="N20" s="107"/>
    </row>
    <row r="21" spans="2:14" ht="15.5">
      <c r="B21" s="1" t="s">
        <v>41</v>
      </c>
      <c r="C21" s="2"/>
      <c r="D21" s="2"/>
      <c r="E21" s="2"/>
      <c r="F21" s="84"/>
      <c r="G21" s="84"/>
      <c r="H21" s="84"/>
      <c r="I21" s="84"/>
      <c r="J21" s="84"/>
      <c r="K21" s="84"/>
      <c r="L21" s="84"/>
      <c r="M21" s="84"/>
      <c r="N21" s="107"/>
    </row>
    <row r="22" spans="2:14" ht="14.5" customHeight="1">
      <c r="B22" s="1" t="s">
        <v>200</v>
      </c>
    </row>
    <row r="23" spans="2:14" ht="14.5" customHeight="1">
      <c r="B23" s="1" t="s">
        <v>831</v>
      </c>
    </row>
    <row r="24" spans="2:14" ht="14.5" customHeight="1">
      <c r="B24" s="1" t="s">
        <v>201</v>
      </c>
    </row>
    <row r="25" spans="2:14" ht="14.5" customHeight="1">
      <c r="B25" s="1" t="s">
        <v>839</v>
      </c>
    </row>
    <row r="26" spans="2:14" ht="14.5" customHeight="1">
      <c r="B26" s="1" t="s">
        <v>783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W48"/>
  <sheetViews>
    <sheetView showGridLines="0" zoomScaleNormal="100" workbookViewId="0">
      <pane xSplit="3" ySplit="8" topLeftCell="V9" activePane="bottomRight" state="frozen"/>
      <selection pane="topRight" activeCell="B5" sqref="B5"/>
      <selection pane="bottomLeft" activeCell="B5" sqref="B5"/>
      <selection pane="bottomRight" activeCell="AM9" sqref="AM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39" width="10.54296875" style="18" customWidth="1"/>
    <col min="40" max="40" width="2.54296875" style="2" customWidth="1"/>
    <col min="41" max="49" width="10.54296875" style="18"/>
    <col min="50" max="16384" width="10.54296875" style="2"/>
  </cols>
  <sheetData>
    <row r="1" spans="1:49"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
      <c r="AW1" s="2"/>
    </row>
    <row r="2" spans="1:49"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L2" s="2"/>
      <c r="AM2" s="2"/>
      <c r="AO2" s="2"/>
      <c r="AP2" s="2"/>
      <c r="AQ2" s="2"/>
      <c r="AR2" s="2"/>
      <c r="AS2" s="2"/>
      <c r="AT2" s="2"/>
      <c r="AU2" s="2"/>
      <c r="AV2" s="2"/>
      <c r="AW2" s="2"/>
    </row>
    <row r="3" spans="1:49"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O3" s="2"/>
      <c r="AP3" s="2"/>
      <c r="AQ3" s="2"/>
      <c r="AR3" s="2"/>
      <c r="AS3" s="2"/>
      <c r="AT3" s="2"/>
      <c r="AU3" s="2"/>
      <c r="AV3" s="2"/>
      <c r="AW3" s="2"/>
    </row>
    <row r="4" spans="1:49"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2"/>
      <c r="AP4" s="2"/>
      <c r="AQ4" s="2"/>
      <c r="AR4" s="2"/>
      <c r="AS4" s="2"/>
      <c r="AT4" s="2"/>
      <c r="AU4" s="2"/>
      <c r="AV4" s="2"/>
      <c r="AW4" s="2"/>
    </row>
    <row r="5" spans="1:49"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O5" s="2"/>
      <c r="AP5" s="2"/>
      <c r="AQ5" s="2"/>
      <c r="AR5" s="2"/>
      <c r="AS5" s="2"/>
      <c r="AT5" s="2"/>
      <c r="AU5" s="2"/>
      <c r="AV5" s="2"/>
      <c r="AW5" s="2"/>
    </row>
    <row r="6" spans="1:49" ht="14.5" customHeight="1">
      <c r="C6" s="3" t="s">
        <v>202</v>
      </c>
      <c r="E6" s="4">
        <v>42460</v>
      </c>
      <c r="F6" s="4">
        <f>EOMONTH(E6,3)</f>
        <v>42551</v>
      </c>
      <c r="G6" s="4">
        <f t="shared" ref="G6:AJ6" si="0">EOMONTH(F6,3)</f>
        <v>42643</v>
      </c>
      <c r="H6" s="4">
        <f t="shared" si="0"/>
        <v>42735</v>
      </c>
      <c r="I6" s="4">
        <f>EOMONTH(H6,3)</f>
        <v>42825</v>
      </c>
      <c r="J6" s="4">
        <f>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O6" s="4"/>
      <c r="AP6" s="4"/>
      <c r="AQ6" s="4"/>
      <c r="AR6" s="4"/>
      <c r="AS6" s="4"/>
      <c r="AT6" s="4"/>
      <c r="AU6" s="4"/>
      <c r="AV6" s="4"/>
      <c r="AW6" s="4"/>
    </row>
    <row r="7" spans="1:49" ht="14.5" customHeight="1">
      <c r="C7" s="3" t="s">
        <v>203</v>
      </c>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3"/>
      <c r="AP7" s="3"/>
      <c r="AQ7" s="3"/>
      <c r="AR7" s="3"/>
      <c r="AS7" s="3"/>
      <c r="AT7" s="3"/>
      <c r="AU7" s="3"/>
      <c r="AV7" s="3"/>
      <c r="AW7" s="3"/>
    </row>
    <row r="8" spans="1:49" ht="14.5" customHeight="1">
      <c r="B8" s="5" t="s">
        <v>204</v>
      </c>
      <c r="C8" s="6" t="s">
        <v>23</v>
      </c>
      <c r="D8" s="6"/>
      <c r="E8" s="7" t="str">
        <f>MONTH(E$6)/3&amp;"Q"&amp;E$7</f>
        <v>1Q2016</v>
      </c>
      <c r="F8" s="6" t="str">
        <f t="shared" ref="F8:AJ8" si="2">MONTH(F$6)/3&amp;"Q"&amp;F$7</f>
        <v>2Q2016</v>
      </c>
      <c r="G8" s="6" t="str">
        <f t="shared" si="2"/>
        <v>3Q2016</v>
      </c>
      <c r="H8" s="6" t="str">
        <f t="shared" si="2"/>
        <v>4Q2016</v>
      </c>
      <c r="I8" s="6" t="str">
        <f t="shared" si="2"/>
        <v>1Q2017</v>
      </c>
      <c r="J8" s="6" t="str">
        <f t="shared" si="2"/>
        <v>2Q2017</v>
      </c>
      <c r="K8" s="6" t="str">
        <f t="shared" si="2"/>
        <v>3Q2017</v>
      </c>
      <c r="L8" s="6" t="str">
        <f t="shared" si="2"/>
        <v>4Q2017</v>
      </c>
      <c r="M8" s="6" t="str">
        <f t="shared" si="2"/>
        <v>1Q2018</v>
      </c>
      <c r="N8" s="6" t="str">
        <f t="shared" si="2"/>
        <v>2Q2018</v>
      </c>
      <c r="O8" s="6" t="str">
        <f t="shared" si="2"/>
        <v>3Q2018</v>
      </c>
      <c r="P8" s="6" t="str">
        <f t="shared" si="2"/>
        <v>4Q2018</v>
      </c>
      <c r="Q8" s="6" t="str">
        <f t="shared" si="2"/>
        <v>1Q2019</v>
      </c>
      <c r="R8" s="6" t="str">
        <f t="shared" si="2"/>
        <v>2Q2019</v>
      </c>
      <c r="S8" s="6" t="str">
        <f t="shared" si="2"/>
        <v>3Q2019</v>
      </c>
      <c r="T8" s="6" t="str">
        <f t="shared" si="2"/>
        <v>4Q2019</v>
      </c>
      <c r="U8" s="6" t="str">
        <f t="shared" si="2"/>
        <v>1Q2020</v>
      </c>
      <c r="V8" s="6" t="str">
        <f t="shared" si="2"/>
        <v>2Q2020</v>
      </c>
      <c r="W8" s="6" t="str">
        <f t="shared" si="2"/>
        <v>3Q2020</v>
      </c>
      <c r="X8" s="6" t="str">
        <f t="shared" si="2"/>
        <v>4Q2020</v>
      </c>
      <c r="Y8" s="6" t="str">
        <f t="shared" si="2"/>
        <v>1Q2021</v>
      </c>
      <c r="Z8" s="6" t="str">
        <f t="shared" si="2"/>
        <v>2Q2021</v>
      </c>
      <c r="AA8" s="6" t="str">
        <f t="shared" si="2"/>
        <v>3Q2021</v>
      </c>
      <c r="AB8" s="6" t="str">
        <f t="shared" si="2"/>
        <v>4Q2021</v>
      </c>
      <c r="AC8" s="6" t="str">
        <f t="shared" si="2"/>
        <v>1Q2022</v>
      </c>
      <c r="AD8" s="6" t="str">
        <f t="shared" si="2"/>
        <v>2Q2022</v>
      </c>
      <c r="AE8" s="6" t="str">
        <f t="shared" si="2"/>
        <v>3Q2022</v>
      </c>
      <c r="AF8" s="6" t="str">
        <f t="shared" si="2"/>
        <v>4Q2022</v>
      </c>
      <c r="AG8" s="6" t="str">
        <f t="shared" si="2"/>
        <v>1Q2023</v>
      </c>
      <c r="AH8" s="6" t="str">
        <f t="shared" si="2"/>
        <v>2Q2023</v>
      </c>
      <c r="AI8" s="6" t="str">
        <f t="shared" si="2"/>
        <v>3Q2023</v>
      </c>
      <c r="AJ8" s="6" t="str">
        <f t="shared" si="2"/>
        <v>4Q2023</v>
      </c>
      <c r="AK8" s="6" t="str">
        <f>MONTH(AK$6)/3&amp;"Q"&amp;AK$7</f>
        <v>1Q2024</v>
      </c>
      <c r="AL8" s="6" t="str">
        <f>MONTH(AL$6)/3&amp;"Q"&amp;AL$7</f>
        <v>2Q2024</v>
      </c>
      <c r="AM8" s="6" t="str">
        <f>MONTH(AM$6)/3&amp;"Q"&amp;AM$7</f>
        <v>3Q2024</v>
      </c>
      <c r="AO8" s="6">
        <v>2016</v>
      </c>
      <c r="AP8" s="6">
        <f>AO8+1</f>
        <v>2017</v>
      </c>
      <c r="AQ8" s="6">
        <f t="shared" ref="AQ8:AW8" si="3">AP8+1</f>
        <v>2018</v>
      </c>
      <c r="AR8" s="6">
        <f t="shared" si="3"/>
        <v>2019</v>
      </c>
      <c r="AS8" s="6">
        <f t="shared" si="3"/>
        <v>2020</v>
      </c>
      <c r="AT8" s="6">
        <f t="shared" si="3"/>
        <v>2021</v>
      </c>
      <c r="AU8" s="6">
        <f t="shared" si="3"/>
        <v>2022</v>
      </c>
      <c r="AV8" s="6">
        <f t="shared" si="3"/>
        <v>2023</v>
      </c>
      <c r="AW8" s="6">
        <f t="shared" si="3"/>
        <v>2024</v>
      </c>
    </row>
    <row r="9" spans="1:49" s="13" customFormat="1" ht="14.5" customHeight="1">
      <c r="A9" s="10"/>
      <c r="B9" s="11" t="s">
        <v>857</v>
      </c>
      <c r="C9" s="12" t="s">
        <v>39</v>
      </c>
      <c r="D9" s="12"/>
      <c r="E9" s="25">
        <f t="shared" ref="E9:AI9" si="4">SUM(E10,E18,E27,E33)</f>
        <v>158.08389066054005</v>
      </c>
      <c r="F9" s="25">
        <f t="shared" si="4"/>
        <v>126.170754177525</v>
      </c>
      <c r="G9" s="25">
        <f t="shared" si="4"/>
        <v>160.71569167542074</v>
      </c>
      <c r="H9" s="25">
        <f t="shared" si="4"/>
        <v>199.8839014306609</v>
      </c>
      <c r="I9" s="25">
        <f t="shared" si="4"/>
        <v>149.65486708184696</v>
      </c>
      <c r="J9" s="25">
        <f t="shared" si="4"/>
        <v>183.537031652</v>
      </c>
      <c r="K9" s="25">
        <f t="shared" si="4"/>
        <v>248.31757268099997</v>
      </c>
      <c r="L9" s="25">
        <f t="shared" si="4"/>
        <v>748.12455484327108</v>
      </c>
      <c r="M9" s="25">
        <f t="shared" si="4"/>
        <v>442.6993007789614</v>
      </c>
      <c r="N9" s="25">
        <f t="shared" si="4"/>
        <v>322.02260940537178</v>
      </c>
      <c r="O9" s="25">
        <f t="shared" si="4"/>
        <v>639.86953781707894</v>
      </c>
      <c r="P9" s="25">
        <f t="shared" si="4"/>
        <v>698.88906921133105</v>
      </c>
      <c r="Q9" s="25">
        <f t="shared" si="4"/>
        <v>519.86374973245177</v>
      </c>
      <c r="R9" s="25">
        <f t="shared" si="4"/>
        <v>641.87588504078303</v>
      </c>
      <c r="S9" s="25">
        <f t="shared" si="4"/>
        <v>1313.2281135351539</v>
      </c>
      <c r="T9" s="25">
        <f t="shared" si="4"/>
        <v>1364.812955400904</v>
      </c>
      <c r="U9" s="25">
        <f t="shared" si="4"/>
        <v>634.8834067824514</v>
      </c>
      <c r="V9" s="25">
        <f t="shared" si="4"/>
        <v>780.72509664150027</v>
      </c>
      <c r="W9" s="25">
        <f t="shared" si="4"/>
        <v>1359.8219571900004</v>
      </c>
      <c r="X9" s="25">
        <f t="shared" si="4"/>
        <v>1694.1234131992546</v>
      </c>
      <c r="Y9" s="25">
        <f t="shared" si="4"/>
        <v>1547.0547042224998</v>
      </c>
      <c r="Z9" s="25">
        <f t="shared" si="4"/>
        <v>1501.8490602675001</v>
      </c>
      <c r="AA9" s="25">
        <f t="shared" si="4"/>
        <v>1978.3281197177998</v>
      </c>
      <c r="AB9" s="25">
        <f t="shared" si="4"/>
        <v>2022.2739886544996</v>
      </c>
      <c r="AC9" s="25">
        <f t="shared" si="4"/>
        <v>1523.8442755102885</v>
      </c>
      <c r="AD9" s="25">
        <f t="shared" si="4"/>
        <v>1266.5929436338863</v>
      </c>
      <c r="AE9" s="25">
        <f t="shared" si="4"/>
        <v>1946.9910554951143</v>
      </c>
      <c r="AF9" s="25">
        <f t="shared" si="4"/>
        <v>2067.8882848667281</v>
      </c>
      <c r="AG9" s="25">
        <f t="shared" si="4"/>
        <v>1803.1955226084876</v>
      </c>
      <c r="AH9" s="25">
        <f t="shared" si="4"/>
        <v>1659.7774753163778</v>
      </c>
      <c r="AI9" s="25">
        <f t="shared" si="4"/>
        <v>2546.9848717645</v>
      </c>
      <c r="AJ9" s="25">
        <f>SUM(AJ10,AJ18,AJ27,AJ33)</f>
        <v>2625.5781729454989</v>
      </c>
      <c r="AK9" s="25">
        <f>SUM(AK10,AK18,AK27,AK33)</f>
        <v>1730.0103554579996</v>
      </c>
      <c r="AL9" s="25">
        <f>SUM(AL10,AL18,AL27,AL33)</f>
        <v>2094.8340945320838</v>
      </c>
      <c r="AM9" s="25">
        <f>SUM(AM10,AM18,AM27,AM33)</f>
        <v>2848.2900730027768</v>
      </c>
      <c r="AN9" s="27"/>
      <c r="AO9" s="25">
        <f t="shared" ref="AO9:AW18" si="5">SUMIF($7:$7,AO$8,9:9)</f>
        <v>644.85423794414669</v>
      </c>
      <c r="AP9" s="25">
        <f t="shared" si="5"/>
        <v>1329.634026258118</v>
      </c>
      <c r="AQ9" s="25">
        <f t="shared" si="5"/>
        <v>2103.4805172127431</v>
      </c>
      <c r="AR9" s="25">
        <f t="shared" si="5"/>
        <v>3839.7807037092925</v>
      </c>
      <c r="AS9" s="25">
        <f t="shared" si="5"/>
        <v>4469.5538738132072</v>
      </c>
      <c r="AT9" s="25">
        <f t="shared" si="5"/>
        <v>7049.5058728622998</v>
      </c>
      <c r="AU9" s="25">
        <f t="shared" si="5"/>
        <v>6805.3165595060173</v>
      </c>
      <c r="AV9" s="25">
        <f t="shared" si="5"/>
        <v>8635.5360426348652</v>
      </c>
      <c r="AW9" s="25">
        <f t="shared" si="5"/>
        <v>6673.1345229928602</v>
      </c>
    </row>
    <row r="10" spans="1:49" s="13" customFormat="1" ht="14.5" customHeight="1">
      <c r="A10" s="10"/>
      <c r="B10" s="36" t="s">
        <v>28</v>
      </c>
      <c r="C10" s="37" t="s">
        <v>39</v>
      </c>
      <c r="D10" s="37"/>
      <c r="E10" s="38">
        <f>SUM(E11,E14)</f>
        <v>55.737256688540008</v>
      </c>
      <c r="F10" s="38">
        <f t="shared" ref="F10:AI10" si="6">SUM(F11,F14)</f>
        <v>54.425551699524974</v>
      </c>
      <c r="G10" s="38">
        <f t="shared" si="6"/>
        <v>95.237136185000011</v>
      </c>
      <c r="H10" s="38">
        <f t="shared" si="6"/>
        <v>102.14303929599998</v>
      </c>
      <c r="I10" s="38">
        <f t="shared" si="6"/>
        <v>42.540075533959516</v>
      </c>
      <c r="J10" s="38">
        <f t="shared" si="6"/>
        <v>96.743046366000016</v>
      </c>
      <c r="K10" s="38">
        <f t="shared" si="6"/>
        <v>178.64646894999998</v>
      </c>
      <c r="L10" s="38">
        <f t="shared" si="6"/>
        <v>638.29956112327102</v>
      </c>
      <c r="M10" s="38">
        <f t="shared" si="6"/>
        <v>309.74107019076951</v>
      </c>
      <c r="N10" s="38">
        <f t="shared" si="6"/>
        <v>224.34350090837182</v>
      </c>
      <c r="O10" s="38">
        <f t="shared" si="6"/>
        <v>566.25063049407891</v>
      </c>
      <c r="P10" s="38">
        <f t="shared" si="6"/>
        <v>533.5192888953311</v>
      </c>
      <c r="Q10" s="38">
        <f t="shared" si="6"/>
        <v>293.94241886909174</v>
      </c>
      <c r="R10" s="38">
        <f t="shared" si="6"/>
        <v>316.21191106699996</v>
      </c>
      <c r="S10" s="38">
        <f t="shared" si="6"/>
        <v>677.12822824700027</v>
      </c>
      <c r="T10" s="38">
        <f t="shared" si="6"/>
        <v>802.50874892490356</v>
      </c>
      <c r="U10" s="38">
        <f t="shared" si="6"/>
        <v>260.33147981399998</v>
      </c>
      <c r="V10" s="38">
        <f t="shared" si="6"/>
        <v>253.51749647300011</v>
      </c>
      <c r="W10" s="38">
        <f t="shared" si="6"/>
        <v>666.32606686700001</v>
      </c>
      <c r="X10" s="38">
        <f t="shared" si="6"/>
        <v>902.60483714800034</v>
      </c>
      <c r="Y10" s="38">
        <f t="shared" si="6"/>
        <v>504.15047138</v>
      </c>
      <c r="Z10" s="38">
        <f t="shared" si="6"/>
        <v>318.94861562700004</v>
      </c>
      <c r="AA10" s="38">
        <f t="shared" si="6"/>
        <v>718.1886863499999</v>
      </c>
      <c r="AB10" s="38">
        <f t="shared" si="6"/>
        <v>861.97305618599989</v>
      </c>
      <c r="AC10" s="38">
        <f t="shared" si="6"/>
        <v>405.27263203199999</v>
      </c>
      <c r="AD10" s="38">
        <f t="shared" si="6"/>
        <v>251.93439405399999</v>
      </c>
      <c r="AE10" s="38">
        <f t="shared" si="6"/>
        <v>696.96330158200021</v>
      </c>
      <c r="AF10" s="38">
        <f t="shared" si="6"/>
        <v>836.78174478300002</v>
      </c>
      <c r="AG10" s="38">
        <f t="shared" si="6"/>
        <v>424.28799882099997</v>
      </c>
      <c r="AH10" s="38">
        <f t="shared" si="6"/>
        <v>306.18734744400001</v>
      </c>
      <c r="AI10" s="38">
        <f t="shared" si="6"/>
        <v>793.85765716800006</v>
      </c>
      <c r="AJ10" s="38">
        <f>SUM(AJ11,AJ14)</f>
        <v>918.14884780099965</v>
      </c>
      <c r="AK10" s="38">
        <f>SUM(AK11,AK14)</f>
        <v>445.83937897299973</v>
      </c>
      <c r="AL10" s="38">
        <f>SUM(AL11,AL14)</f>
        <v>263.22062927022603</v>
      </c>
      <c r="AM10" s="38">
        <f>SUM(AM11,AM14)</f>
        <v>770.39802981700007</v>
      </c>
      <c r="AN10" s="27"/>
      <c r="AO10" s="38">
        <f t="shared" si="5"/>
        <v>307.54298386906498</v>
      </c>
      <c r="AP10" s="38">
        <f t="shared" si="5"/>
        <v>956.2291519732305</v>
      </c>
      <c r="AQ10" s="38">
        <f t="shared" si="5"/>
        <v>1633.8544904885514</v>
      </c>
      <c r="AR10" s="38">
        <f t="shared" si="5"/>
        <v>2089.7913071079956</v>
      </c>
      <c r="AS10" s="38">
        <f t="shared" si="5"/>
        <v>2082.7798803020005</v>
      </c>
      <c r="AT10" s="38">
        <f t="shared" si="5"/>
        <v>2403.260829543</v>
      </c>
      <c r="AU10" s="38">
        <f t="shared" si="5"/>
        <v>2190.9520724510003</v>
      </c>
      <c r="AV10" s="38">
        <f t="shared" si="5"/>
        <v>2442.4818512339998</v>
      </c>
      <c r="AW10" s="38">
        <f t="shared" si="5"/>
        <v>1479.4580380602258</v>
      </c>
    </row>
    <row r="11" spans="1:49" s="13" customFormat="1" ht="14.5" customHeight="1">
      <c r="A11" s="10"/>
      <c r="B11" s="14" t="s">
        <v>69</v>
      </c>
      <c r="C11" s="15" t="s">
        <v>39</v>
      </c>
      <c r="D11" s="15"/>
      <c r="E11" s="26">
        <f>SUM(E12:E13)</f>
        <v>55.737256688540008</v>
      </c>
      <c r="F11" s="26">
        <f t="shared" ref="F11:AI11" si="7">SUM(F12:F13)</f>
        <v>54.425551699524974</v>
      </c>
      <c r="G11" s="26">
        <f t="shared" si="7"/>
        <v>95.237136185000011</v>
      </c>
      <c r="H11" s="26">
        <f t="shared" si="7"/>
        <v>102.14303929599998</v>
      </c>
      <c r="I11" s="26">
        <f t="shared" si="7"/>
        <v>42.540075533959516</v>
      </c>
      <c r="J11" s="26">
        <f t="shared" si="7"/>
        <v>96.743046366000016</v>
      </c>
      <c r="K11" s="26">
        <f t="shared" si="7"/>
        <v>178.64646894999998</v>
      </c>
      <c r="L11" s="26">
        <f t="shared" si="7"/>
        <v>255.92037690117797</v>
      </c>
      <c r="M11" s="26">
        <f t="shared" si="7"/>
        <v>116.46550048376952</v>
      </c>
      <c r="N11" s="26">
        <f t="shared" si="7"/>
        <v>77.046189210371821</v>
      </c>
      <c r="O11" s="26">
        <f t="shared" si="7"/>
        <v>209.7163136090789</v>
      </c>
      <c r="P11" s="26">
        <f t="shared" si="7"/>
        <v>213.21300751398363</v>
      </c>
      <c r="Q11" s="26">
        <f t="shared" si="7"/>
        <v>82.639115051000033</v>
      </c>
      <c r="R11" s="26">
        <f t="shared" si="7"/>
        <v>88.152581184000056</v>
      </c>
      <c r="S11" s="26">
        <f t="shared" si="7"/>
        <v>200.28113118400009</v>
      </c>
      <c r="T11" s="26">
        <f t="shared" si="7"/>
        <v>237.20725788700003</v>
      </c>
      <c r="U11" s="26">
        <f t="shared" si="7"/>
        <v>64.455489874999984</v>
      </c>
      <c r="V11" s="26">
        <f t="shared" si="7"/>
        <v>61.597889701000028</v>
      </c>
      <c r="W11" s="26">
        <f t="shared" si="7"/>
        <v>180.57218530399996</v>
      </c>
      <c r="X11" s="26">
        <f t="shared" si="7"/>
        <v>232.118810182</v>
      </c>
      <c r="Y11" s="26">
        <f t="shared" si="7"/>
        <v>125.44080267</v>
      </c>
      <c r="Z11" s="26">
        <f t="shared" si="7"/>
        <v>81.153505449999997</v>
      </c>
      <c r="AA11" s="26">
        <f t="shared" si="7"/>
        <v>191.019086023</v>
      </c>
      <c r="AB11" s="26">
        <f t="shared" si="7"/>
        <v>223.75467003099999</v>
      </c>
      <c r="AC11" s="26">
        <f t="shared" si="7"/>
        <v>104.760380391</v>
      </c>
      <c r="AD11" s="26">
        <f t="shared" si="7"/>
        <v>66.448693567999996</v>
      </c>
      <c r="AE11" s="26">
        <f t="shared" si="7"/>
        <v>172.37061859700003</v>
      </c>
      <c r="AF11" s="26">
        <f t="shared" si="7"/>
        <v>219.21864488200001</v>
      </c>
      <c r="AG11" s="26">
        <f t="shared" si="7"/>
        <v>106.55195137600001</v>
      </c>
      <c r="AH11" s="26">
        <f t="shared" si="7"/>
        <v>79.551348343000001</v>
      </c>
      <c r="AI11" s="26">
        <f t="shared" si="7"/>
        <v>197.88332796999998</v>
      </c>
      <c r="AJ11" s="26">
        <f>SUM(AJ12:AJ13)</f>
        <v>234.6967544379998</v>
      </c>
      <c r="AK11" s="26">
        <f>SUM(AK12:AK13)</f>
        <v>110.64021267499996</v>
      </c>
      <c r="AL11" s="26">
        <f>SUM(AL12:AL13)</f>
        <v>71.718912845514012</v>
      </c>
      <c r="AM11" s="26">
        <f>SUM(AM12:AM13)</f>
        <v>190.59132736499998</v>
      </c>
      <c r="AN11" s="27"/>
      <c r="AO11" s="26">
        <f t="shared" si="5"/>
        <v>307.54298386906498</v>
      </c>
      <c r="AP11" s="26">
        <f t="shared" si="5"/>
        <v>573.84996775113746</v>
      </c>
      <c r="AQ11" s="26">
        <f t="shared" si="5"/>
        <v>616.44101081720385</v>
      </c>
      <c r="AR11" s="26">
        <f t="shared" si="5"/>
        <v>608.28008530600027</v>
      </c>
      <c r="AS11" s="26">
        <f t="shared" si="5"/>
        <v>538.74437506200002</v>
      </c>
      <c r="AT11" s="26">
        <f t="shared" si="5"/>
        <v>621.36806417399998</v>
      </c>
      <c r="AU11" s="26">
        <f t="shared" si="5"/>
        <v>562.79833743800009</v>
      </c>
      <c r="AV11" s="26">
        <f t="shared" si="5"/>
        <v>618.68338212699973</v>
      </c>
      <c r="AW11" s="26">
        <f t="shared" si="5"/>
        <v>372.95045288551398</v>
      </c>
    </row>
    <row r="12" spans="1:49" ht="14.5" customHeight="1">
      <c r="B12" s="19" t="s">
        <v>70</v>
      </c>
      <c r="C12" s="2" t="s">
        <v>30</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v>26.681125506982003</v>
      </c>
      <c r="AM12" s="24">
        <v>75.206185318999999</v>
      </c>
      <c r="AN12" s="24"/>
      <c r="AO12" s="24">
        <f t="shared" si="5"/>
        <v>307.54298386906498</v>
      </c>
      <c r="AP12" s="24">
        <f t="shared" si="5"/>
        <v>268.71951798892951</v>
      </c>
      <c r="AQ12" s="24">
        <f t="shared" si="5"/>
        <v>250.25939849826244</v>
      </c>
      <c r="AR12" s="24">
        <f t="shared" si="5"/>
        <v>247.85166477767876</v>
      </c>
      <c r="AS12" s="24">
        <f t="shared" si="5"/>
        <v>218.43692242961384</v>
      </c>
      <c r="AT12" s="24">
        <f t="shared" si="5"/>
        <v>252.793961637</v>
      </c>
      <c r="AU12" s="24">
        <f t="shared" si="5"/>
        <v>225.85023168700002</v>
      </c>
      <c r="AV12" s="24">
        <f t="shared" si="5"/>
        <v>242.43243372799986</v>
      </c>
      <c r="AW12" s="24">
        <f t="shared" si="5"/>
        <v>143.50396038398202</v>
      </c>
    </row>
    <row r="13" spans="1:49" ht="14.5" customHeight="1">
      <c r="B13" s="19" t="s">
        <v>81</v>
      </c>
      <c r="C13" s="2" t="s">
        <v>30</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v>45.037787338532006</v>
      </c>
      <c r="AM13" s="24">
        <v>115.385142046</v>
      </c>
      <c r="AN13" s="24"/>
      <c r="AO13" s="24">
        <f t="shared" si="5"/>
        <v>0</v>
      </c>
      <c r="AP13" s="24">
        <f t="shared" si="5"/>
        <v>305.13044976220795</v>
      </c>
      <c r="AQ13" s="24">
        <f t="shared" si="5"/>
        <v>366.18161231894135</v>
      </c>
      <c r="AR13" s="24">
        <f t="shared" si="5"/>
        <v>360.42842052832145</v>
      </c>
      <c r="AS13" s="24">
        <f t="shared" si="5"/>
        <v>320.30745263238612</v>
      </c>
      <c r="AT13" s="24">
        <f t="shared" si="5"/>
        <v>368.57410253699993</v>
      </c>
      <c r="AU13" s="24">
        <f t="shared" si="5"/>
        <v>336.94810575100001</v>
      </c>
      <c r="AV13" s="24">
        <f t="shared" si="5"/>
        <v>376.25094839899998</v>
      </c>
      <c r="AW13" s="24">
        <f t="shared" si="5"/>
        <v>229.44649250153196</v>
      </c>
    </row>
    <row r="14" spans="1:49" s="13" customFormat="1" ht="14.5" customHeight="1">
      <c r="A14" s="10"/>
      <c r="B14" s="14" t="s">
        <v>89</v>
      </c>
      <c r="C14" s="15" t="s">
        <v>39</v>
      </c>
      <c r="D14" s="15"/>
      <c r="E14" s="26">
        <f>SUM(E15:E17)</f>
        <v>0</v>
      </c>
      <c r="F14" s="26">
        <f t="shared" ref="F14:AJ14" si="8">SUM(F15:F17)</f>
        <v>0</v>
      </c>
      <c r="G14" s="26">
        <f t="shared" si="8"/>
        <v>0</v>
      </c>
      <c r="H14" s="26">
        <f t="shared" si="8"/>
        <v>0</v>
      </c>
      <c r="I14" s="26">
        <f t="shared" si="8"/>
        <v>0</v>
      </c>
      <c r="J14" s="26">
        <f t="shared" si="8"/>
        <v>0</v>
      </c>
      <c r="K14" s="26">
        <f t="shared" si="8"/>
        <v>0</v>
      </c>
      <c r="L14" s="26">
        <f t="shared" si="8"/>
        <v>382.37918422209304</v>
      </c>
      <c r="M14" s="26">
        <f t="shared" si="8"/>
        <v>193.27556970699999</v>
      </c>
      <c r="N14" s="26">
        <f t="shared" si="8"/>
        <v>147.29731169800002</v>
      </c>
      <c r="O14" s="26">
        <f t="shared" si="8"/>
        <v>356.53431688500001</v>
      </c>
      <c r="P14" s="26">
        <f t="shared" si="8"/>
        <v>320.3062813813475</v>
      </c>
      <c r="Q14" s="26">
        <f t="shared" si="8"/>
        <v>211.30330381809171</v>
      </c>
      <c r="R14" s="26">
        <f t="shared" si="8"/>
        <v>228.05932988299989</v>
      </c>
      <c r="S14" s="26">
        <f t="shared" si="8"/>
        <v>476.84709706300021</v>
      </c>
      <c r="T14" s="26">
        <f t="shared" si="8"/>
        <v>565.30149103790359</v>
      </c>
      <c r="U14" s="26">
        <f t="shared" si="8"/>
        <v>195.87598993899999</v>
      </c>
      <c r="V14" s="26">
        <f t="shared" si="8"/>
        <v>191.91960677200009</v>
      </c>
      <c r="W14" s="26">
        <f t="shared" si="8"/>
        <v>485.75388156300005</v>
      </c>
      <c r="X14" s="26">
        <f t="shared" si="8"/>
        <v>670.48602696600028</v>
      </c>
      <c r="Y14" s="26">
        <f t="shared" si="8"/>
        <v>378.70966871000002</v>
      </c>
      <c r="Z14" s="26">
        <f t="shared" si="8"/>
        <v>237.79511017700003</v>
      </c>
      <c r="AA14" s="26">
        <f t="shared" si="8"/>
        <v>527.1696003269999</v>
      </c>
      <c r="AB14" s="26">
        <f t="shared" si="8"/>
        <v>638.21838615499996</v>
      </c>
      <c r="AC14" s="26">
        <f t="shared" si="8"/>
        <v>300.51225164099998</v>
      </c>
      <c r="AD14" s="26">
        <f t="shared" si="8"/>
        <v>185.48570048599998</v>
      </c>
      <c r="AE14" s="26">
        <f t="shared" si="8"/>
        <v>524.59268298500012</v>
      </c>
      <c r="AF14" s="26">
        <f t="shared" si="8"/>
        <v>617.56309990099999</v>
      </c>
      <c r="AG14" s="26">
        <f t="shared" si="8"/>
        <v>317.736047445</v>
      </c>
      <c r="AH14" s="26">
        <f t="shared" si="8"/>
        <v>226.63599910099998</v>
      </c>
      <c r="AI14" s="26">
        <f t="shared" si="8"/>
        <v>595.97432919800008</v>
      </c>
      <c r="AJ14" s="26">
        <f t="shared" si="8"/>
        <v>683.4520933629999</v>
      </c>
      <c r="AK14" s="26">
        <f>SUM(AK15:AK17)</f>
        <v>335.1991662979998</v>
      </c>
      <c r="AL14" s="26">
        <f>SUM(AL15:AL17)</f>
        <v>191.50171642471199</v>
      </c>
      <c r="AM14" s="26">
        <f>SUM(AM15:AM17)</f>
        <v>579.80670245200008</v>
      </c>
      <c r="AN14" s="27"/>
      <c r="AO14" s="26">
        <f t="shared" si="5"/>
        <v>0</v>
      </c>
      <c r="AP14" s="26">
        <f t="shared" si="5"/>
        <v>382.37918422209304</v>
      </c>
      <c r="AQ14" s="26">
        <f t="shared" si="5"/>
        <v>1017.4134796713475</v>
      </c>
      <c r="AR14" s="26">
        <f t="shared" si="5"/>
        <v>1481.5112218019954</v>
      </c>
      <c r="AS14" s="26">
        <f t="shared" si="5"/>
        <v>1544.0355052400005</v>
      </c>
      <c r="AT14" s="26">
        <f t="shared" si="5"/>
        <v>1781.892765369</v>
      </c>
      <c r="AU14" s="26">
        <f t="shared" si="5"/>
        <v>1628.1537350130002</v>
      </c>
      <c r="AV14" s="26">
        <f t="shared" si="5"/>
        <v>1823.7984691069998</v>
      </c>
      <c r="AW14" s="26">
        <f t="shared" si="5"/>
        <v>1106.5075851747119</v>
      </c>
    </row>
    <row r="15" spans="1:49" ht="14.5" customHeight="1">
      <c r="B15" s="19" t="s">
        <v>90</v>
      </c>
      <c r="C15" s="2" t="s">
        <v>30</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v>110.41096792181997</v>
      </c>
      <c r="AM15" s="24">
        <v>310.44294957</v>
      </c>
      <c r="AN15" s="24"/>
      <c r="AO15" s="24">
        <f t="shared" si="5"/>
        <v>0</v>
      </c>
      <c r="AP15" s="24">
        <f t="shared" si="5"/>
        <v>382.37918422209304</v>
      </c>
      <c r="AQ15" s="24">
        <f t="shared" si="5"/>
        <v>1017.4134796713475</v>
      </c>
      <c r="AR15" s="24">
        <f t="shared" si="5"/>
        <v>993.29629880241464</v>
      </c>
      <c r="AS15" s="24">
        <f t="shared" si="5"/>
        <v>794.69519701363129</v>
      </c>
      <c r="AT15" s="24">
        <f t="shared" si="5"/>
        <v>921.90217392299996</v>
      </c>
      <c r="AU15" s="24">
        <f t="shared" si="5"/>
        <v>864.26312163900002</v>
      </c>
      <c r="AV15" s="24">
        <f t="shared" si="5"/>
        <v>981.54233201500017</v>
      </c>
      <c r="AW15" s="24">
        <f t="shared" si="5"/>
        <v>604.30531761081977</v>
      </c>
    </row>
    <row r="16" spans="1:49" ht="14.5" customHeight="1">
      <c r="B16" s="19" t="s">
        <v>205</v>
      </c>
      <c r="C16" s="2" t="s">
        <v>30</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v>51.729968368728997</v>
      </c>
      <c r="AM16" s="24">
        <v>154.69100905700003</v>
      </c>
      <c r="AN16" s="24"/>
      <c r="AO16" s="24">
        <f t="shared" si="5"/>
        <v>0</v>
      </c>
      <c r="AP16" s="24">
        <f t="shared" si="5"/>
        <v>0</v>
      </c>
      <c r="AQ16" s="24">
        <f t="shared" si="5"/>
        <v>0</v>
      </c>
      <c r="AR16" s="24">
        <f t="shared" si="5"/>
        <v>488.21492299958066</v>
      </c>
      <c r="AS16" s="24">
        <f t="shared" si="5"/>
        <v>424.92611496929544</v>
      </c>
      <c r="AT16" s="24">
        <f t="shared" si="5"/>
        <v>491.38374264699996</v>
      </c>
      <c r="AU16" s="24">
        <f t="shared" si="5"/>
        <v>430.763423085</v>
      </c>
      <c r="AV16" s="24">
        <f t="shared" si="5"/>
        <v>465.60587667199991</v>
      </c>
      <c r="AW16" s="24">
        <f t="shared" si="5"/>
        <v>293.11098689272899</v>
      </c>
    </row>
    <row r="17" spans="1:49" ht="14.5" customHeight="1">
      <c r="B17" s="19" t="s">
        <v>206</v>
      </c>
      <c r="C17" s="2" t="s">
        <v>30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v>29.360780134163004</v>
      </c>
      <c r="AM17" s="24">
        <v>114.672743825</v>
      </c>
      <c r="AN17" s="24"/>
      <c r="AO17" s="24">
        <f t="shared" si="5"/>
        <v>0</v>
      </c>
      <c r="AP17" s="24">
        <f t="shared" si="5"/>
        <v>0</v>
      </c>
      <c r="AQ17" s="24">
        <f t="shared" si="5"/>
        <v>0</v>
      </c>
      <c r="AR17" s="24">
        <f t="shared" si="5"/>
        <v>0</v>
      </c>
      <c r="AS17" s="24">
        <f t="shared" si="5"/>
        <v>324.41419325707375</v>
      </c>
      <c r="AT17" s="24">
        <f t="shared" si="5"/>
        <v>368.60684879899998</v>
      </c>
      <c r="AU17" s="24">
        <f t="shared" si="5"/>
        <v>333.12719028900005</v>
      </c>
      <c r="AV17" s="24">
        <f t="shared" si="5"/>
        <v>376.65026041999988</v>
      </c>
      <c r="AW17" s="24">
        <f t="shared" si="5"/>
        <v>209.09128067116302</v>
      </c>
    </row>
    <row r="18" spans="1:49" s="13" customFormat="1" ht="14.5" customHeight="1">
      <c r="A18" s="10"/>
      <c r="B18" s="36" t="s">
        <v>31</v>
      </c>
      <c r="C18" s="37" t="s">
        <v>39</v>
      </c>
      <c r="D18" s="37"/>
      <c r="E18" s="38">
        <f t="shared" ref="E18:AI18" si="9">SUM(E19,E24)</f>
        <v>0</v>
      </c>
      <c r="F18" s="38">
        <f t="shared" si="9"/>
        <v>0</v>
      </c>
      <c r="G18" s="38">
        <f t="shared" si="9"/>
        <v>0</v>
      </c>
      <c r="H18" s="38">
        <f t="shared" si="9"/>
        <v>0</v>
      </c>
      <c r="I18" s="38">
        <f t="shared" si="9"/>
        <v>0</v>
      </c>
      <c r="J18" s="38">
        <f t="shared" si="9"/>
        <v>0</v>
      </c>
      <c r="K18" s="38">
        <f t="shared" si="9"/>
        <v>0</v>
      </c>
      <c r="L18" s="38">
        <f t="shared" si="9"/>
        <v>0</v>
      </c>
      <c r="M18" s="38">
        <f t="shared" si="9"/>
        <v>0</v>
      </c>
      <c r="N18" s="38">
        <f t="shared" si="9"/>
        <v>0</v>
      </c>
      <c r="O18" s="38">
        <f t="shared" si="9"/>
        <v>0</v>
      </c>
      <c r="P18" s="38">
        <f t="shared" si="9"/>
        <v>0</v>
      </c>
      <c r="Q18" s="38">
        <f t="shared" si="9"/>
        <v>0</v>
      </c>
      <c r="R18" s="38">
        <f t="shared" si="9"/>
        <v>145.09800857599976</v>
      </c>
      <c r="S18" s="38">
        <f t="shared" si="9"/>
        <v>463.74988202099956</v>
      </c>
      <c r="T18" s="38">
        <f t="shared" si="9"/>
        <v>341.28117462700027</v>
      </c>
      <c r="U18" s="38">
        <f t="shared" si="9"/>
        <v>164.76650362099988</v>
      </c>
      <c r="V18" s="38">
        <f t="shared" si="9"/>
        <v>357.44577996600015</v>
      </c>
      <c r="W18" s="38">
        <f t="shared" si="9"/>
        <v>513.45951474300045</v>
      </c>
      <c r="X18" s="38">
        <f t="shared" si="9"/>
        <v>401.13761863499985</v>
      </c>
      <c r="Y18" s="38">
        <f t="shared" si="9"/>
        <v>398.95040407299996</v>
      </c>
      <c r="Z18" s="38">
        <f t="shared" si="9"/>
        <v>535.43026288449994</v>
      </c>
      <c r="AA18" s="38">
        <f t="shared" si="9"/>
        <v>658.32652779650016</v>
      </c>
      <c r="AB18" s="38">
        <f t="shared" si="9"/>
        <v>425.92794651749989</v>
      </c>
      <c r="AC18" s="38">
        <f t="shared" si="9"/>
        <v>408.83896926473756</v>
      </c>
      <c r="AD18" s="38">
        <f t="shared" si="9"/>
        <v>485.71887070850016</v>
      </c>
      <c r="AE18" s="38">
        <f t="shared" si="9"/>
        <v>639.1143364641797</v>
      </c>
      <c r="AF18" s="38">
        <f t="shared" si="9"/>
        <v>480.94694841222815</v>
      </c>
      <c r="AG18" s="38">
        <f t="shared" si="9"/>
        <v>731.75964591235368</v>
      </c>
      <c r="AH18" s="38">
        <f t="shared" si="9"/>
        <v>878.54519225487729</v>
      </c>
      <c r="AI18" s="38">
        <f t="shared" si="9"/>
        <v>1090.6963872210001</v>
      </c>
      <c r="AJ18" s="38">
        <f>SUM(AJ19,AJ24)</f>
        <v>1008.6800363200001</v>
      </c>
      <c r="AK18" s="38">
        <f>SUM(AK19,AK24)</f>
        <v>652.2233841215002</v>
      </c>
      <c r="AL18" s="38">
        <f>SUM(AL19,AL24)</f>
        <v>1283.233329782453</v>
      </c>
      <c r="AM18" s="38">
        <f>SUM(AM19,AM24)</f>
        <v>1544.464197292777</v>
      </c>
      <c r="AN18" s="27"/>
      <c r="AO18" s="38">
        <f t="shared" si="5"/>
        <v>0</v>
      </c>
      <c r="AP18" s="38">
        <f t="shared" si="5"/>
        <v>0</v>
      </c>
      <c r="AQ18" s="38">
        <f t="shared" si="5"/>
        <v>0</v>
      </c>
      <c r="AR18" s="38">
        <f t="shared" si="5"/>
        <v>950.12906522399965</v>
      </c>
      <c r="AS18" s="38">
        <f t="shared" si="5"/>
        <v>1436.8094169650003</v>
      </c>
      <c r="AT18" s="38">
        <f t="shared" si="5"/>
        <v>2018.6351412714998</v>
      </c>
      <c r="AU18" s="38">
        <f t="shared" si="5"/>
        <v>2014.6191248496457</v>
      </c>
      <c r="AV18" s="38">
        <f t="shared" si="5"/>
        <v>3709.6812617082314</v>
      </c>
      <c r="AW18" s="38">
        <f t="shared" si="5"/>
        <v>3479.9209111967302</v>
      </c>
    </row>
    <row r="19" spans="1:49" s="13" customFormat="1" ht="14.5" customHeight="1">
      <c r="A19" s="10"/>
      <c r="B19" s="16" t="s">
        <v>107</v>
      </c>
      <c r="C19" s="15" t="s">
        <v>39</v>
      </c>
      <c r="D19" s="15"/>
      <c r="E19" s="26">
        <f>SUM(E20:E23)</f>
        <v>0</v>
      </c>
      <c r="F19" s="26">
        <f t="shared" ref="F19:AI19" si="10">SUM(F20:F23)</f>
        <v>0</v>
      </c>
      <c r="G19" s="26">
        <f t="shared" si="10"/>
        <v>0</v>
      </c>
      <c r="H19" s="26">
        <f t="shared" si="10"/>
        <v>0</v>
      </c>
      <c r="I19" s="26">
        <f t="shared" si="10"/>
        <v>0</v>
      </c>
      <c r="J19" s="26">
        <f t="shared" si="10"/>
        <v>0</v>
      </c>
      <c r="K19" s="26">
        <f t="shared" si="10"/>
        <v>0</v>
      </c>
      <c r="L19" s="26">
        <f t="shared" si="10"/>
        <v>0</v>
      </c>
      <c r="M19" s="26">
        <f t="shared" si="10"/>
        <v>0</v>
      </c>
      <c r="N19" s="26">
        <f t="shared" si="10"/>
        <v>0</v>
      </c>
      <c r="O19" s="26">
        <f t="shared" si="10"/>
        <v>0</v>
      </c>
      <c r="P19" s="26">
        <f t="shared" si="10"/>
        <v>0</v>
      </c>
      <c r="Q19" s="26">
        <f t="shared" si="10"/>
        <v>0</v>
      </c>
      <c r="R19" s="26">
        <f t="shared" si="10"/>
        <v>145.09800857599976</v>
      </c>
      <c r="S19" s="26">
        <f t="shared" si="10"/>
        <v>463.74988202099956</v>
      </c>
      <c r="T19" s="26">
        <f t="shared" si="10"/>
        <v>341.28117462700027</v>
      </c>
      <c r="U19" s="26">
        <f t="shared" si="10"/>
        <v>164.76650362099988</v>
      </c>
      <c r="V19" s="26">
        <f t="shared" si="10"/>
        <v>357.44577996600015</v>
      </c>
      <c r="W19" s="26">
        <f t="shared" si="10"/>
        <v>513.45951474300045</v>
      </c>
      <c r="X19" s="26">
        <f t="shared" si="10"/>
        <v>367.91403584799986</v>
      </c>
      <c r="Y19" s="26">
        <f t="shared" si="10"/>
        <v>305.71301547399997</v>
      </c>
      <c r="Z19" s="26">
        <f t="shared" si="10"/>
        <v>437.97754228999997</v>
      </c>
      <c r="AA19" s="26">
        <f t="shared" si="10"/>
        <v>530.55798874400011</v>
      </c>
      <c r="AB19" s="26">
        <f t="shared" si="10"/>
        <v>339.0540392449999</v>
      </c>
      <c r="AC19" s="26">
        <f t="shared" si="10"/>
        <v>324.17431385900005</v>
      </c>
      <c r="AD19" s="26">
        <f t="shared" si="10"/>
        <v>385.56451186500016</v>
      </c>
      <c r="AE19" s="26">
        <f t="shared" si="10"/>
        <v>515.83897782817974</v>
      </c>
      <c r="AF19" s="26">
        <f t="shared" si="10"/>
        <v>373.59921414122812</v>
      </c>
      <c r="AG19" s="26">
        <f t="shared" si="10"/>
        <v>551.9847297633537</v>
      </c>
      <c r="AH19" s="26">
        <f t="shared" si="10"/>
        <v>693.45508521737725</v>
      </c>
      <c r="AI19" s="26">
        <f t="shared" si="10"/>
        <v>872.15327162200015</v>
      </c>
      <c r="AJ19" s="26">
        <f>SUM(AJ20:AJ23)</f>
        <v>812.09937038200019</v>
      </c>
      <c r="AK19" s="26">
        <f>SUM(AK20:AK23)</f>
        <v>517.47762414700026</v>
      </c>
      <c r="AL19" s="26">
        <f>SUM(AL20:AL23)</f>
        <v>933.90105188933694</v>
      </c>
      <c r="AM19" s="26">
        <f>SUM(AM20:AM23)</f>
        <v>1138.614485971777</v>
      </c>
      <c r="AN19" s="27"/>
      <c r="AO19" s="26">
        <f t="shared" ref="AO19:AW28" si="11">SUMIF($7:$7,AO$8,19:19)</f>
        <v>0</v>
      </c>
      <c r="AP19" s="26">
        <f t="shared" si="11"/>
        <v>0</v>
      </c>
      <c r="AQ19" s="26">
        <f t="shared" si="11"/>
        <v>0</v>
      </c>
      <c r="AR19" s="26">
        <f t="shared" si="11"/>
        <v>950.12906522399965</v>
      </c>
      <c r="AS19" s="26">
        <f t="shared" si="11"/>
        <v>1403.5858341780004</v>
      </c>
      <c r="AT19" s="26">
        <f t="shared" si="11"/>
        <v>1613.3025857530001</v>
      </c>
      <c r="AU19" s="26">
        <f t="shared" si="11"/>
        <v>1599.1770176934078</v>
      </c>
      <c r="AV19" s="26">
        <f t="shared" si="11"/>
        <v>2929.6924569847315</v>
      </c>
      <c r="AW19" s="26">
        <f t="shared" si="11"/>
        <v>2589.9931620081143</v>
      </c>
    </row>
    <row r="20" spans="1:49" ht="14.5" customHeight="1">
      <c r="B20" s="19" t="s">
        <v>207</v>
      </c>
      <c r="C20" s="2" t="s">
        <v>30</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v>326.86138825488297</v>
      </c>
      <c r="AM20" s="24">
        <v>387.34801685299999</v>
      </c>
      <c r="AN20" s="24"/>
      <c r="AO20" s="24">
        <f t="shared" si="11"/>
        <v>0</v>
      </c>
      <c r="AP20" s="24">
        <f t="shared" si="11"/>
        <v>0</v>
      </c>
      <c r="AQ20" s="24">
        <f t="shared" si="11"/>
        <v>0</v>
      </c>
      <c r="AR20" s="24">
        <f t="shared" si="11"/>
        <v>950.12906522399965</v>
      </c>
      <c r="AS20" s="24">
        <f t="shared" si="11"/>
        <v>1208.7723473510002</v>
      </c>
      <c r="AT20" s="24">
        <f t="shared" si="11"/>
        <v>1366.4106001919999</v>
      </c>
      <c r="AU20" s="24">
        <f t="shared" si="11"/>
        <v>1329.0605854650003</v>
      </c>
      <c r="AV20" s="24">
        <f t="shared" si="11"/>
        <v>1329.2923715020002</v>
      </c>
      <c r="AW20" s="24">
        <f t="shared" si="11"/>
        <v>903.5580967098831</v>
      </c>
    </row>
    <row r="21" spans="1:49" ht="14.5" customHeight="1">
      <c r="B21" s="19" t="s">
        <v>118</v>
      </c>
      <c r="C21" s="2" t="s">
        <v>30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v>59.163979283662002</v>
      </c>
      <c r="AM21" s="24">
        <v>71.956714982999998</v>
      </c>
      <c r="AN21" s="24"/>
      <c r="AO21" s="24">
        <f t="shared" si="11"/>
        <v>0</v>
      </c>
      <c r="AP21" s="24">
        <f t="shared" si="11"/>
        <v>0</v>
      </c>
      <c r="AQ21" s="24">
        <f t="shared" si="11"/>
        <v>0</v>
      </c>
      <c r="AR21" s="24">
        <f t="shared" si="11"/>
        <v>0</v>
      </c>
      <c r="AS21" s="24">
        <f t="shared" si="11"/>
        <v>194.81348682699999</v>
      </c>
      <c r="AT21" s="24">
        <f t="shared" si="11"/>
        <v>246.89198556099998</v>
      </c>
      <c r="AU21" s="24">
        <f t="shared" si="11"/>
        <v>222.20303504699999</v>
      </c>
      <c r="AV21" s="24">
        <f t="shared" si="11"/>
        <v>216.43523397399997</v>
      </c>
      <c r="AW21" s="24">
        <f t="shared" si="11"/>
        <v>160.94830287366199</v>
      </c>
    </row>
    <row r="22" spans="1:49" ht="14.5" customHeight="1">
      <c r="B22" s="19" t="s">
        <v>125</v>
      </c>
      <c r="C22" s="2" t="s">
        <v>30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v>283.50979636469799</v>
      </c>
      <c r="AM22" s="24">
        <v>307.39383006900005</v>
      </c>
      <c r="AN22" s="24"/>
      <c r="AO22" s="24">
        <f t="shared" si="11"/>
        <v>0</v>
      </c>
      <c r="AP22" s="24">
        <f t="shared" si="11"/>
        <v>0</v>
      </c>
      <c r="AQ22" s="24">
        <f t="shared" si="11"/>
        <v>0</v>
      </c>
      <c r="AR22" s="24">
        <f t="shared" si="11"/>
        <v>0</v>
      </c>
      <c r="AS22" s="24">
        <f t="shared" si="11"/>
        <v>0</v>
      </c>
      <c r="AT22" s="24">
        <f t="shared" si="11"/>
        <v>0</v>
      </c>
      <c r="AU22" s="24">
        <f t="shared" si="11"/>
        <v>47.913397181407916</v>
      </c>
      <c r="AV22" s="24">
        <f t="shared" si="11"/>
        <v>1037.7488042347882</v>
      </c>
      <c r="AW22" s="24">
        <f t="shared" si="11"/>
        <v>743.80153053769811</v>
      </c>
    </row>
    <row r="23" spans="1:49" ht="14.5" customHeight="1">
      <c r="B23" s="19" t="s">
        <v>129</v>
      </c>
      <c r="C23" s="2" t="s">
        <v>30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v>264.36588798609398</v>
      </c>
      <c r="AM23" s="24">
        <v>371.915924066777</v>
      </c>
      <c r="AN23" s="24"/>
      <c r="AO23" s="24">
        <f t="shared" si="11"/>
        <v>0</v>
      </c>
      <c r="AP23" s="24">
        <f t="shared" si="11"/>
        <v>0</v>
      </c>
      <c r="AQ23" s="24">
        <f t="shared" si="11"/>
        <v>0</v>
      </c>
      <c r="AR23" s="24">
        <f t="shared" si="11"/>
        <v>0</v>
      </c>
      <c r="AS23" s="24">
        <f t="shared" si="11"/>
        <v>0</v>
      </c>
      <c r="AT23" s="24">
        <f t="shared" si="11"/>
        <v>0</v>
      </c>
      <c r="AU23" s="24">
        <f t="shared" si="11"/>
        <v>0</v>
      </c>
      <c r="AV23" s="24">
        <f t="shared" si="11"/>
        <v>346.21604727394299</v>
      </c>
      <c r="AW23" s="24">
        <f t="shared" si="11"/>
        <v>781.68523188687095</v>
      </c>
    </row>
    <row r="24" spans="1:49" s="13" customFormat="1" ht="14.5" customHeight="1">
      <c r="A24" s="10"/>
      <c r="B24" s="16" t="s">
        <v>132</v>
      </c>
      <c r="C24" s="15" t="s">
        <v>39</v>
      </c>
      <c r="D24" s="15"/>
      <c r="E24" s="26">
        <f>SUM(E25:E26)</f>
        <v>0</v>
      </c>
      <c r="F24" s="26">
        <f t="shared" ref="F24:AJ24" si="12">SUM(F25:F26)</f>
        <v>0</v>
      </c>
      <c r="G24" s="26">
        <f t="shared" si="12"/>
        <v>0</v>
      </c>
      <c r="H24" s="26">
        <f t="shared" si="12"/>
        <v>0</v>
      </c>
      <c r="I24" s="26">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26">
        <f t="shared" si="12"/>
        <v>0</v>
      </c>
      <c r="W24" s="26">
        <f t="shared" si="12"/>
        <v>0</v>
      </c>
      <c r="X24" s="26">
        <f t="shared" si="12"/>
        <v>33.223582787000005</v>
      </c>
      <c r="Y24" s="26">
        <f t="shared" si="12"/>
        <v>93.237388598999999</v>
      </c>
      <c r="Z24" s="26">
        <f t="shared" si="12"/>
        <v>97.452720594499993</v>
      </c>
      <c r="AA24" s="26">
        <f t="shared" si="12"/>
        <v>127.76853905249999</v>
      </c>
      <c r="AB24" s="26">
        <f t="shared" si="12"/>
        <v>86.873907272500006</v>
      </c>
      <c r="AC24" s="26">
        <f t="shared" si="12"/>
        <v>84.664655405737506</v>
      </c>
      <c r="AD24" s="26">
        <f t="shared" si="12"/>
        <v>100.15435884349999</v>
      </c>
      <c r="AE24" s="26">
        <f t="shared" si="12"/>
        <v>123.27535863599999</v>
      </c>
      <c r="AF24" s="26">
        <f t="shared" si="12"/>
        <v>107.34773427100001</v>
      </c>
      <c r="AG24" s="26">
        <f t="shared" si="12"/>
        <v>179.77491614899998</v>
      </c>
      <c r="AH24" s="26">
        <f t="shared" si="12"/>
        <v>185.09010703749999</v>
      </c>
      <c r="AI24" s="26">
        <f t="shared" si="12"/>
        <v>218.54311559899998</v>
      </c>
      <c r="AJ24" s="26">
        <f t="shared" si="12"/>
        <v>196.58066593799992</v>
      </c>
      <c r="AK24" s="26">
        <f>SUM(AK25:AK26)</f>
        <v>134.74575997449995</v>
      </c>
      <c r="AL24" s="26">
        <f>SUM(AL25:AL26)</f>
        <v>349.33227789311604</v>
      </c>
      <c r="AM24" s="26">
        <f>SUM(AM25:AM26)</f>
        <v>405.84971132099997</v>
      </c>
      <c r="AN24" s="27"/>
      <c r="AO24" s="26">
        <f t="shared" si="11"/>
        <v>0</v>
      </c>
      <c r="AP24" s="26">
        <f t="shared" si="11"/>
        <v>0</v>
      </c>
      <c r="AQ24" s="26">
        <f t="shared" si="11"/>
        <v>0</v>
      </c>
      <c r="AR24" s="26">
        <f t="shared" si="11"/>
        <v>0</v>
      </c>
      <c r="AS24" s="26">
        <f t="shared" si="11"/>
        <v>33.223582787000005</v>
      </c>
      <c r="AT24" s="26">
        <f t="shared" si="11"/>
        <v>405.33255551849999</v>
      </c>
      <c r="AU24" s="26">
        <f t="shared" si="11"/>
        <v>415.44210715623751</v>
      </c>
      <c r="AV24" s="26">
        <f t="shared" si="11"/>
        <v>779.98880472349981</v>
      </c>
      <c r="AW24" s="26">
        <f t="shared" si="11"/>
        <v>889.92774918861596</v>
      </c>
    </row>
    <row r="25" spans="1:49" ht="14.5" customHeight="1">
      <c r="B25" s="19" t="s">
        <v>208</v>
      </c>
      <c r="C25" s="2" t="s">
        <v>30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v>198.01465276525505</v>
      </c>
      <c r="AM25" s="24">
        <v>237.700916613</v>
      </c>
      <c r="AN25" s="24"/>
      <c r="AO25" s="24">
        <f t="shared" si="11"/>
        <v>0</v>
      </c>
      <c r="AP25" s="24">
        <f t="shared" si="11"/>
        <v>0</v>
      </c>
      <c r="AQ25" s="24">
        <f t="shared" si="11"/>
        <v>0</v>
      </c>
      <c r="AR25" s="24">
        <f t="shared" si="11"/>
        <v>0</v>
      </c>
      <c r="AS25" s="24">
        <f t="shared" si="11"/>
        <v>33.223582787000005</v>
      </c>
      <c r="AT25" s="24">
        <f t="shared" si="11"/>
        <v>405.33255551849999</v>
      </c>
      <c r="AU25" s="24">
        <f t="shared" si="11"/>
        <v>396.87836992673749</v>
      </c>
      <c r="AV25" s="24">
        <f t="shared" si="11"/>
        <v>403.00428051250003</v>
      </c>
      <c r="AW25" s="24">
        <f t="shared" si="11"/>
        <v>506.50172222225501</v>
      </c>
    </row>
    <row r="26" spans="1:49" ht="14.5" customHeight="1">
      <c r="B26" s="19" t="s">
        <v>209</v>
      </c>
      <c r="C26" s="2" t="s">
        <v>30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v>151.31762512786099</v>
      </c>
      <c r="AM26" s="24">
        <v>168.148794708</v>
      </c>
      <c r="AN26" s="24"/>
      <c r="AO26" s="24">
        <f t="shared" si="11"/>
        <v>0</v>
      </c>
      <c r="AP26" s="24">
        <f t="shared" si="11"/>
        <v>0</v>
      </c>
      <c r="AQ26" s="24">
        <f t="shared" si="11"/>
        <v>0</v>
      </c>
      <c r="AR26" s="24">
        <f t="shared" si="11"/>
        <v>0</v>
      </c>
      <c r="AS26" s="24">
        <f t="shared" si="11"/>
        <v>0</v>
      </c>
      <c r="AT26" s="24">
        <f t="shared" si="11"/>
        <v>0</v>
      </c>
      <c r="AU26" s="24">
        <f t="shared" si="11"/>
        <v>18.563737229499999</v>
      </c>
      <c r="AV26" s="24">
        <f t="shared" si="11"/>
        <v>376.98452421099989</v>
      </c>
      <c r="AW26" s="24">
        <f t="shared" si="11"/>
        <v>383.42602696636095</v>
      </c>
    </row>
    <row r="27" spans="1:49" s="13" customFormat="1" ht="14.5" customHeight="1">
      <c r="A27" s="10"/>
      <c r="B27" s="36" t="s">
        <v>33</v>
      </c>
      <c r="C27" s="37" t="s">
        <v>39</v>
      </c>
      <c r="D27" s="37"/>
      <c r="E27" s="38">
        <f t="shared" ref="E27:AJ27" si="13">SUM(E28:E32)</f>
        <v>102.34663397200003</v>
      </c>
      <c r="F27" s="38">
        <f t="shared" si="13"/>
        <v>71.745202478000024</v>
      </c>
      <c r="G27" s="38">
        <f t="shared" si="13"/>
        <v>65.478555490420732</v>
      </c>
      <c r="H27" s="38">
        <f t="shared" si="13"/>
        <v>97.740862134660915</v>
      </c>
      <c r="I27" s="38">
        <f t="shared" si="13"/>
        <v>107.11479154788744</v>
      </c>
      <c r="J27" s="38">
        <f t="shared" si="13"/>
        <v>86.793985285999995</v>
      </c>
      <c r="K27" s="38">
        <f t="shared" si="13"/>
        <v>69.671103730999988</v>
      </c>
      <c r="L27" s="38">
        <f t="shared" si="13"/>
        <v>109.82499372000004</v>
      </c>
      <c r="M27" s="38">
        <f t="shared" si="13"/>
        <v>132.95823058819187</v>
      </c>
      <c r="N27" s="38">
        <f t="shared" si="13"/>
        <v>97.679108496999959</v>
      </c>
      <c r="O27" s="38">
        <f t="shared" si="13"/>
        <v>73.618907323000002</v>
      </c>
      <c r="P27" s="38">
        <f t="shared" si="13"/>
        <v>165.36978031599998</v>
      </c>
      <c r="Q27" s="38">
        <f t="shared" si="13"/>
        <v>225.92133086336003</v>
      </c>
      <c r="R27" s="38">
        <f t="shared" si="13"/>
        <v>180.56596539778334</v>
      </c>
      <c r="S27" s="38">
        <f t="shared" si="13"/>
        <v>172.35000326715399</v>
      </c>
      <c r="T27" s="38">
        <f t="shared" si="13"/>
        <v>221.02303184899998</v>
      </c>
      <c r="U27" s="38">
        <f t="shared" si="13"/>
        <v>209.7854233474516</v>
      </c>
      <c r="V27" s="38">
        <f t="shared" si="13"/>
        <v>169.76182020249996</v>
      </c>
      <c r="W27" s="38">
        <f t="shared" si="13"/>
        <v>180.03637557999988</v>
      </c>
      <c r="X27" s="38">
        <f t="shared" si="13"/>
        <v>205.1267241952543</v>
      </c>
      <c r="Y27" s="38">
        <f t="shared" si="13"/>
        <v>249.25761721950005</v>
      </c>
      <c r="Z27" s="38">
        <f t="shared" si="13"/>
        <v>168.395272121</v>
      </c>
      <c r="AA27" s="38">
        <f t="shared" si="13"/>
        <v>169.46738254229999</v>
      </c>
      <c r="AB27" s="38">
        <f t="shared" si="13"/>
        <v>231.25629023600001</v>
      </c>
      <c r="AC27" s="38">
        <f t="shared" si="13"/>
        <v>262.74086326655106</v>
      </c>
      <c r="AD27" s="38">
        <f t="shared" si="13"/>
        <v>189.51526218438613</v>
      </c>
      <c r="AE27" s="38">
        <f t="shared" si="13"/>
        <v>175.64851088993439</v>
      </c>
      <c r="AF27" s="38">
        <f t="shared" si="13"/>
        <v>219.42069477349997</v>
      </c>
      <c r="AG27" s="38">
        <f t="shared" si="13"/>
        <v>271.20006154213428</v>
      </c>
      <c r="AH27" s="38">
        <f t="shared" si="13"/>
        <v>173.44608040450024</v>
      </c>
      <c r="AI27" s="38">
        <f t="shared" si="13"/>
        <v>174.04275281849996</v>
      </c>
      <c r="AJ27" s="38">
        <f t="shared" si="13"/>
        <v>196.54232516249994</v>
      </c>
      <c r="AK27" s="38">
        <f>SUM(AK28:AK32)</f>
        <v>243.69473206650002</v>
      </c>
      <c r="AL27" s="38">
        <f>SUM(AL28:AL32)</f>
        <v>87.044436539999978</v>
      </c>
      <c r="AM27" s="38">
        <f>SUM(AM28:AM32)</f>
        <v>64.111509380000001</v>
      </c>
      <c r="AN27" s="27"/>
      <c r="AO27" s="38">
        <f t="shared" si="11"/>
        <v>337.31125407508171</v>
      </c>
      <c r="AP27" s="38">
        <f t="shared" si="11"/>
        <v>373.40487428488746</v>
      </c>
      <c r="AQ27" s="38">
        <f t="shared" si="11"/>
        <v>469.62602672419177</v>
      </c>
      <c r="AR27" s="38">
        <f t="shared" si="11"/>
        <v>799.86033137729726</v>
      </c>
      <c r="AS27" s="38">
        <f t="shared" si="11"/>
        <v>764.71034332520571</v>
      </c>
      <c r="AT27" s="38">
        <f t="shared" si="11"/>
        <v>818.37656211880005</v>
      </c>
      <c r="AU27" s="38">
        <f t="shared" si="11"/>
        <v>847.32533111437147</v>
      </c>
      <c r="AV27" s="38">
        <f t="shared" si="11"/>
        <v>815.23121992763436</v>
      </c>
      <c r="AW27" s="38">
        <f t="shared" si="11"/>
        <v>394.85067798650005</v>
      </c>
    </row>
    <row r="28" spans="1:49" ht="14.5" customHeight="1">
      <c r="B28" s="19" t="s">
        <v>149</v>
      </c>
      <c r="C28" s="2" t="s">
        <v>30</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v>8.0368010010000006</v>
      </c>
      <c r="AM28" s="24">
        <v>18.052164046000001</v>
      </c>
      <c r="AN28" s="24"/>
      <c r="AO28" s="24">
        <f t="shared" si="11"/>
        <v>68.412327558081628</v>
      </c>
      <c r="AP28" s="24">
        <f t="shared" si="11"/>
        <v>77.396002873778826</v>
      </c>
      <c r="AQ28" s="24">
        <f t="shared" si="11"/>
        <v>51.496345033191858</v>
      </c>
      <c r="AR28" s="24">
        <f t="shared" si="11"/>
        <v>60.549667463000013</v>
      </c>
      <c r="AS28" s="24">
        <f t="shared" si="11"/>
        <v>53.838911288146399</v>
      </c>
      <c r="AT28" s="24">
        <f t="shared" si="11"/>
        <v>54.922217560299998</v>
      </c>
      <c r="AU28" s="24">
        <f t="shared" si="11"/>
        <v>64.714258226371527</v>
      </c>
      <c r="AV28" s="24">
        <f t="shared" si="11"/>
        <v>60.726543506134448</v>
      </c>
      <c r="AW28" s="24">
        <f t="shared" si="11"/>
        <v>37.472149763000004</v>
      </c>
    </row>
    <row r="29" spans="1:49" ht="14.5" customHeight="1">
      <c r="B29" s="19" t="s">
        <v>210</v>
      </c>
      <c r="C29" s="2" t="s">
        <v>155</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v>0</v>
      </c>
      <c r="AM29" s="24">
        <v>0</v>
      </c>
      <c r="AN29" s="24"/>
      <c r="AO29" s="24">
        <f t="shared" ref="AO29:AW34" si="14">SUMIF($7:$7,AO$8,29:29)</f>
        <v>0</v>
      </c>
      <c r="AP29" s="24">
        <f t="shared" si="14"/>
        <v>0</v>
      </c>
      <c r="AQ29" s="24">
        <f t="shared" si="14"/>
        <v>33.228850000000001</v>
      </c>
      <c r="AR29" s="24">
        <f t="shared" si="14"/>
        <v>414.03612215129738</v>
      </c>
      <c r="AS29" s="24">
        <f t="shared" si="14"/>
        <v>378.20902942349983</v>
      </c>
      <c r="AT29" s="24">
        <f t="shared" si="14"/>
        <v>390.08336255150004</v>
      </c>
      <c r="AU29" s="24">
        <f t="shared" si="14"/>
        <v>399.77002607300005</v>
      </c>
      <c r="AV29" s="24">
        <f t="shared" si="14"/>
        <v>397.86691141350002</v>
      </c>
      <c r="AW29" s="24">
        <f t="shared" si="14"/>
        <v>91.230285023500002</v>
      </c>
    </row>
    <row r="30" spans="1:49" ht="14.5" customHeight="1">
      <c r="B30" s="19" t="s">
        <v>211</v>
      </c>
      <c r="C30" s="2" t="s">
        <v>157</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v>19.223491983999999</v>
      </c>
      <c r="AM30" s="24">
        <v>7.9861784540000009</v>
      </c>
      <c r="AN30" s="24"/>
      <c r="AO30" s="24">
        <f t="shared" si="14"/>
        <v>48.643513604000006</v>
      </c>
      <c r="AP30" s="24">
        <f t="shared" si="14"/>
        <v>57.3053639232634</v>
      </c>
      <c r="AQ30" s="24">
        <f t="shared" si="14"/>
        <v>98.899905174999986</v>
      </c>
      <c r="AR30" s="24">
        <f t="shared" si="14"/>
        <v>55.521742118999995</v>
      </c>
      <c r="AS30" s="24">
        <f t="shared" si="14"/>
        <v>108.10375918855948</v>
      </c>
      <c r="AT30" s="24">
        <f t="shared" si="14"/>
        <v>103.13582936899999</v>
      </c>
      <c r="AU30" s="24">
        <f t="shared" si="14"/>
        <v>118.25128693000002</v>
      </c>
      <c r="AV30" s="24">
        <f t="shared" si="14"/>
        <v>87.986007687999987</v>
      </c>
      <c r="AW30" s="24">
        <f t="shared" si="14"/>
        <v>60.565213165000003</v>
      </c>
    </row>
    <row r="31" spans="1:49" ht="14.5" customHeight="1">
      <c r="B31" s="19" t="s">
        <v>167</v>
      </c>
      <c r="C31" s="2" t="s">
        <v>157</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v>45.780921088999989</v>
      </c>
      <c r="AM31" s="24">
        <v>35.844430646999996</v>
      </c>
      <c r="AN31" s="24"/>
      <c r="AO31" s="24">
        <f t="shared" si="14"/>
        <v>220.25541291300007</v>
      </c>
      <c r="AP31" s="24">
        <f t="shared" si="14"/>
        <v>214.77501253484522</v>
      </c>
      <c r="AQ31" s="24">
        <f t="shared" si="14"/>
        <v>220.44263832300001</v>
      </c>
      <c r="AR31" s="24">
        <f t="shared" si="14"/>
        <v>203.18774250700002</v>
      </c>
      <c r="AS31" s="24">
        <f t="shared" si="14"/>
        <v>190.95131264699998</v>
      </c>
      <c r="AT31" s="24">
        <f t="shared" si="14"/>
        <v>165.765117847</v>
      </c>
      <c r="AU31" s="24">
        <f t="shared" si="14"/>
        <v>167.711090141</v>
      </c>
      <c r="AV31" s="24">
        <f t="shared" si="14"/>
        <v>197.208929485</v>
      </c>
      <c r="AW31" s="24">
        <f t="shared" si="14"/>
        <v>129.24973418699997</v>
      </c>
    </row>
    <row r="32" spans="1:49" ht="14.5" customHeight="1">
      <c r="B32" s="19" t="s">
        <v>212</v>
      </c>
      <c r="C32" s="2" t="s">
        <v>157</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v>14.003222465999995</v>
      </c>
      <c r="AM32" s="24">
        <v>2.2287362329999998</v>
      </c>
      <c r="AN32" s="24"/>
      <c r="AO32" s="24">
        <f t="shared" si="14"/>
        <v>0</v>
      </c>
      <c r="AP32" s="24">
        <f t="shared" si="14"/>
        <v>23.928494953000005</v>
      </c>
      <c r="AQ32" s="24">
        <f t="shared" si="14"/>
        <v>65.558288192999967</v>
      </c>
      <c r="AR32" s="24">
        <f t="shared" si="14"/>
        <v>66.565057137000039</v>
      </c>
      <c r="AS32" s="24">
        <f t="shared" si="14"/>
        <v>33.607330778000026</v>
      </c>
      <c r="AT32" s="24">
        <f t="shared" si="14"/>
        <v>104.470034791</v>
      </c>
      <c r="AU32" s="24">
        <f t="shared" si="14"/>
        <v>96.878669743999993</v>
      </c>
      <c r="AV32" s="24">
        <f t="shared" si="14"/>
        <v>71.442827834999974</v>
      </c>
      <c r="AW32" s="24">
        <f t="shared" si="14"/>
        <v>76.333295848000006</v>
      </c>
    </row>
    <row r="33" spans="1:49" s="13" customFormat="1" ht="14.5" customHeight="1">
      <c r="A33" s="10"/>
      <c r="B33" s="36" t="s">
        <v>34</v>
      </c>
      <c r="C33" s="37" t="s">
        <v>39</v>
      </c>
      <c r="D33" s="37"/>
      <c r="E33" s="38">
        <f>SUM(E34)</f>
        <v>0</v>
      </c>
      <c r="F33" s="38">
        <f t="shared" ref="F33:AJ33" si="15">SUM(F34)</f>
        <v>0</v>
      </c>
      <c r="G33" s="38">
        <f t="shared" si="15"/>
        <v>0</v>
      </c>
      <c r="H33" s="38">
        <f t="shared" si="15"/>
        <v>0</v>
      </c>
      <c r="I33" s="38">
        <f t="shared" si="15"/>
        <v>0</v>
      </c>
      <c r="J33" s="38">
        <f t="shared" si="15"/>
        <v>0</v>
      </c>
      <c r="K33" s="38">
        <f t="shared" si="15"/>
        <v>0</v>
      </c>
      <c r="L33" s="38">
        <f t="shared" si="15"/>
        <v>0</v>
      </c>
      <c r="M33" s="38">
        <f t="shared" si="15"/>
        <v>0</v>
      </c>
      <c r="N33" s="38">
        <f t="shared" si="15"/>
        <v>0</v>
      </c>
      <c r="O33" s="38">
        <f t="shared" si="15"/>
        <v>0</v>
      </c>
      <c r="P33" s="38">
        <f t="shared" si="15"/>
        <v>0</v>
      </c>
      <c r="Q33" s="38">
        <f t="shared" si="15"/>
        <v>0</v>
      </c>
      <c r="R33" s="38">
        <f t="shared" si="15"/>
        <v>0</v>
      </c>
      <c r="S33" s="38">
        <f t="shared" si="15"/>
        <v>0</v>
      </c>
      <c r="T33" s="38">
        <f t="shared" si="15"/>
        <v>0</v>
      </c>
      <c r="U33" s="38">
        <f t="shared" si="15"/>
        <v>0</v>
      </c>
      <c r="V33" s="38">
        <f t="shared" si="15"/>
        <v>0</v>
      </c>
      <c r="W33" s="38">
        <f t="shared" si="15"/>
        <v>0</v>
      </c>
      <c r="X33" s="38">
        <f t="shared" si="15"/>
        <v>185.25423322099999</v>
      </c>
      <c r="Y33" s="38">
        <f t="shared" si="15"/>
        <v>394.69621154999987</v>
      </c>
      <c r="Z33" s="38">
        <f t="shared" si="15"/>
        <v>479.07490963499998</v>
      </c>
      <c r="AA33" s="38">
        <f t="shared" si="15"/>
        <v>432.34552302899999</v>
      </c>
      <c r="AB33" s="38">
        <f t="shared" si="15"/>
        <v>503.11669571499993</v>
      </c>
      <c r="AC33" s="38">
        <f t="shared" si="15"/>
        <v>446.99181094700003</v>
      </c>
      <c r="AD33" s="38">
        <f t="shared" si="15"/>
        <v>339.42441668700008</v>
      </c>
      <c r="AE33" s="38">
        <f t="shared" si="15"/>
        <v>435.264906559</v>
      </c>
      <c r="AF33" s="38">
        <f t="shared" si="15"/>
        <v>530.73889689800001</v>
      </c>
      <c r="AG33" s="38">
        <f t="shared" si="15"/>
        <v>375.94781633299971</v>
      </c>
      <c r="AH33" s="38">
        <f t="shared" si="15"/>
        <v>301.59885521300038</v>
      </c>
      <c r="AI33" s="38">
        <f t="shared" si="15"/>
        <v>488.3880745570001</v>
      </c>
      <c r="AJ33" s="38">
        <f t="shared" si="15"/>
        <v>502.2069636619994</v>
      </c>
      <c r="AK33" s="38">
        <f>SUM(AK34)</f>
        <v>388.25286029699959</v>
      </c>
      <c r="AL33" s="38">
        <f>SUM(AL34)</f>
        <v>461.33569893940484</v>
      </c>
      <c r="AM33" s="38">
        <f>SUM(AM34)</f>
        <v>469.31633651300001</v>
      </c>
      <c r="AN33" s="27"/>
      <c r="AO33" s="38">
        <f t="shared" si="14"/>
        <v>0</v>
      </c>
      <c r="AP33" s="38">
        <f t="shared" si="14"/>
        <v>0</v>
      </c>
      <c r="AQ33" s="38">
        <f t="shared" si="14"/>
        <v>0</v>
      </c>
      <c r="AR33" s="38">
        <f t="shared" si="14"/>
        <v>0</v>
      </c>
      <c r="AS33" s="38">
        <f t="shared" si="14"/>
        <v>185.25423322099999</v>
      </c>
      <c r="AT33" s="38">
        <f t="shared" si="14"/>
        <v>1809.2333399289996</v>
      </c>
      <c r="AU33" s="38">
        <f t="shared" si="14"/>
        <v>1752.4200310910001</v>
      </c>
      <c r="AV33" s="38">
        <f t="shared" si="14"/>
        <v>1668.1417097649996</v>
      </c>
      <c r="AW33" s="38">
        <f t="shared" si="14"/>
        <v>1318.9048957494044</v>
      </c>
    </row>
    <row r="34" spans="1:49" ht="14.5" customHeight="1">
      <c r="B34" s="20" t="s">
        <v>213</v>
      </c>
      <c r="C34" s="17" t="s">
        <v>30</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8">
        <v>461.33569893940484</v>
      </c>
      <c r="AM34" s="28">
        <v>469.31633651300001</v>
      </c>
      <c r="AN34" s="24"/>
      <c r="AO34" s="28">
        <f t="shared" si="14"/>
        <v>0</v>
      </c>
      <c r="AP34" s="28">
        <f t="shared" si="14"/>
        <v>0</v>
      </c>
      <c r="AQ34" s="28">
        <f t="shared" si="14"/>
        <v>0</v>
      </c>
      <c r="AR34" s="28">
        <f t="shared" si="14"/>
        <v>0</v>
      </c>
      <c r="AS34" s="28">
        <f t="shared" si="14"/>
        <v>185.25423322099999</v>
      </c>
      <c r="AT34" s="28">
        <f t="shared" si="14"/>
        <v>1809.2333399289996</v>
      </c>
      <c r="AU34" s="28">
        <f t="shared" si="14"/>
        <v>1752.4200310910001</v>
      </c>
      <c r="AV34" s="28">
        <f t="shared" si="14"/>
        <v>1668.1417097649996</v>
      </c>
      <c r="AW34" s="28">
        <f t="shared" si="14"/>
        <v>1318.9048957494044</v>
      </c>
    </row>
    <row r="35" spans="1:49"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row>
    <row r="36" spans="1:49" ht="14.5" customHeight="1">
      <c r="B36" s="11" t="s">
        <v>858</v>
      </c>
      <c r="C36" s="12" t="s">
        <v>39</v>
      </c>
      <c r="D36" s="12"/>
      <c r="E36" s="25">
        <f>SUM(E37)</f>
        <v>0</v>
      </c>
      <c r="F36" s="25">
        <f t="shared" ref="F36:U37" si="16">SUM(F37)</f>
        <v>0</v>
      </c>
      <c r="G36" s="25">
        <f t="shared" si="16"/>
        <v>0</v>
      </c>
      <c r="H36" s="25">
        <f t="shared" si="16"/>
        <v>0</v>
      </c>
      <c r="I36" s="25">
        <f t="shared" si="16"/>
        <v>0</v>
      </c>
      <c r="J36" s="25">
        <f t="shared" si="16"/>
        <v>0</v>
      </c>
      <c r="K36" s="25">
        <f t="shared" si="16"/>
        <v>0</v>
      </c>
      <c r="L36" s="25">
        <f t="shared" si="16"/>
        <v>0</v>
      </c>
      <c r="M36" s="25">
        <f t="shared" si="16"/>
        <v>0</v>
      </c>
      <c r="N36" s="25">
        <f t="shared" si="16"/>
        <v>0</v>
      </c>
      <c r="O36" s="25">
        <f t="shared" si="16"/>
        <v>0</v>
      </c>
      <c r="P36" s="25">
        <f t="shared" si="16"/>
        <v>0</v>
      </c>
      <c r="Q36" s="25">
        <f t="shared" si="16"/>
        <v>0</v>
      </c>
      <c r="R36" s="25">
        <f t="shared" si="16"/>
        <v>0</v>
      </c>
      <c r="S36" s="25">
        <f t="shared" si="16"/>
        <v>0</v>
      </c>
      <c r="T36" s="25">
        <f t="shared" si="16"/>
        <v>0</v>
      </c>
      <c r="U36" s="25">
        <f t="shared" si="16"/>
        <v>0</v>
      </c>
      <c r="V36" s="25">
        <f t="shared" ref="V36:AJ37" si="17">SUM(V37)</f>
        <v>0</v>
      </c>
      <c r="W36" s="25">
        <f t="shared" si="17"/>
        <v>0</v>
      </c>
      <c r="X36" s="25">
        <f t="shared" si="17"/>
        <v>0</v>
      </c>
      <c r="Y36" s="25">
        <f t="shared" si="17"/>
        <v>0</v>
      </c>
      <c r="Z36" s="25">
        <f t="shared" si="17"/>
        <v>0</v>
      </c>
      <c r="AA36" s="25">
        <f t="shared" si="17"/>
        <v>0</v>
      </c>
      <c r="AB36" s="25">
        <f t="shared" si="17"/>
        <v>0</v>
      </c>
      <c r="AC36" s="25">
        <f t="shared" si="17"/>
        <v>0</v>
      </c>
      <c r="AD36" s="25">
        <f t="shared" si="17"/>
        <v>0</v>
      </c>
      <c r="AE36" s="25">
        <f t="shared" si="17"/>
        <v>0</v>
      </c>
      <c r="AF36" s="25">
        <f t="shared" si="17"/>
        <v>0</v>
      </c>
      <c r="AG36" s="25">
        <f t="shared" si="17"/>
        <v>0</v>
      </c>
      <c r="AH36" s="25">
        <f t="shared" si="17"/>
        <v>0</v>
      </c>
      <c r="AI36" s="25">
        <f t="shared" si="17"/>
        <v>0</v>
      </c>
      <c r="AJ36" s="25">
        <f t="shared" si="17"/>
        <v>32.820434318757599</v>
      </c>
      <c r="AK36" s="25">
        <f t="shared" ref="AK36:AM37" si="18">SUM(AK37)</f>
        <v>220.91306396841301</v>
      </c>
      <c r="AL36" s="25">
        <f t="shared" si="18"/>
        <v>220.18968137942662</v>
      </c>
      <c r="AM36" s="25">
        <f t="shared" si="18"/>
        <v>158.519644605</v>
      </c>
      <c r="AN36" s="24"/>
      <c r="AO36" s="25">
        <f t="shared" ref="AO36:AW42" si="19">SUMIF($7:$7,AO$8,36:36)</f>
        <v>0</v>
      </c>
      <c r="AP36" s="25">
        <f t="shared" si="19"/>
        <v>0</v>
      </c>
      <c r="AQ36" s="25">
        <f t="shared" si="19"/>
        <v>0</v>
      </c>
      <c r="AR36" s="25">
        <f t="shared" si="19"/>
        <v>0</v>
      </c>
      <c r="AS36" s="25">
        <f t="shared" si="19"/>
        <v>0</v>
      </c>
      <c r="AT36" s="25">
        <f t="shared" si="19"/>
        <v>0</v>
      </c>
      <c r="AU36" s="25">
        <f t="shared" si="19"/>
        <v>0</v>
      </c>
      <c r="AV36" s="25">
        <f t="shared" si="19"/>
        <v>32.820434318757599</v>
      </c>
      <c r="AW36" s="25">
        <f t="shared" si="19"/>
        <v>599.62238995283963</v>
      </c>
    </row>
    <row r="37" spans="1:49" ht="14.5" customHeight="1">
      <c r="B37" s="36" t="s">
        <v>36</v>
      </c>
      <c r="C37" s="37" t="s">
        <v>39</v>
      </c>
      <c r="D37" s="37"/>
      <c r="E37" s="38">
        <f>SUM(E38)</f>
        <v>0</v>
      </c>
      <c r="F37" s="38">
        <f t="shared" si="16"/>
        <v>0</v>
      </c>
      <c r="G37" s="38">
        <f t="shared" si="16"/>
        <v>0</v>
      </c>
      <c r="H37" s="38">
        <f t="shared" si="16"/>
        <v>0</v>
      </c>
      <c r="I37" s="38">
        <f t="shared" si="16"/>
        <v>0</v>
      </c>
      <c r="J37" s="38">
        <f t="shared" si="16"/>
        <v>0</v>
      </c>
      <c r="K37" s="38">
        <f t="shared" si="16"/>
        <v>0</v>
      </c>
      <c r="L37" s="38">
        <f t="shared" si="16"/>
        <v>0</v>
      </c>
      <c r="M37" s="38">
        <f t="shared" si="16"/>
        <v>0</v>
      </c>
      <c r="N37" s="38">
        <f t="shared" si="16"/>
        <v>0</v>
      </c>
      <c r="O37" s="38">
        <f t="shared" si="16"/>
        <v>0</v>
      </c>
      <c r="P37" s="38">
        <f t="shared" si="16"/>
        <v>0</v>
      </c>
      <c r="Q37" s="38">
        <f t="shared" si="16"/>
        <v>0</v>
      </c>
      <c r="R37" s="38">
        <f t="shared" si="16"/>
        <v>0</v>
      </c>
      <c r="S37" s="38">
        <f t="shared" si="16"/>
        <v>0</v>
      </c>
      <c r="T37" s="38">
        <f t="shared" si="16"/>
        <v>0</v>
      </c>
      <c r="U37" s="38">
        <f t="shared" si="16"/>
        <v>0</v>
      </c>
      <c r="V37" s="38">
        <f t="shared" si="17"/>
        <v>0</v>
      </c>
      <c r="W37" s="38">
        <f t="shared" si="17"/>
        <v>0</v>
      </c>
      <c r="X37" s="38">
        <f t="shared" si="17"/>
        <v>0</v>
      </c>
      <c r="Y37" s="38">
        <f t="shared" si="17"/>
        <v>0</v>
      </c>
      <c r="Z37" s="38">
        <f t="shared" si="17"/>
        <v>0</v>
      </c>
      <c r="AA37" s="38">
        <f t="shared" si="17"/>
        <v>0</v>
      </c>
      <c r="AB37" s="38">
        <f t="shared" si="17"/>
        <v>0</v>
      </c>
      <c r="AC37" s="38">
        <f t="shared" si="17"/>
        <v>0</v>
      </c>
      <c r="AD37" s="38">
        <f t="shared" si="17"/>
        <v>0</v>
      </c>
      <c r="AE37" s="38">
        <f t="shared" si="17"/>
        <v>0</v>
      </c>
      <c r="AF37" s="38">
        <f t="shared" si="17"/>
        <v>0</v>
      </c>
      <c r="AG37" s="38">
        <f t="shared" si="17"/>
        <v>0</v>
      </c>
      <c r="AH37" s="38">
        <f t="shared" si="17"/>
        <v>0</v>
      </c>
      <c r="AI37" s="38">
        <f t="shared" si="17"/>
        <v>0</v>
      </c>
      <c r="AJ37" s="38">
        <f t="shared" si="17"/>
        <v>32.820434318757599</v>
      </c>
      <c r="AK37" s="38">
        <f t="shared" si="18"/>
        <v>220.91306396841301</v>
      </c>
      <c r="AL37" s="38">
        <f t="shared" si="18"/>
        <v>220.18968137942662</v>
      </c>
      <c r="AM37" s="38">
        <f t="shared" si="18"/>
        <v>158.519644605</v>
      </c>
      <c r="AN37" s="24"/>
      <c r="AO37" s="38">
        <f t="shared" si="19"/>
        <v>0</v>
      </c>
      <c r="AP37" s="38">
        <f t="shared" si="19"/>
        <v>0</v>
      </c>
      <c r="AQ37" s="38">
        <f t="shared" si="19"/>
        <v>0</v>
      </c>
      <c r="AR37" s="38">
        <f t="shared" si="19"/>
        <v>0</v>
      </c>
      <c r="AS37" s="38">
        <f t="shared" si="19"/>
        <v>0</v>
      </c>
      <c r="AT37" s="38">
        <f t="shared" si="19"/>
        <v>0</v>
      </c>
      <c r="AU37" s="38">
        <f t="shared" si="19"/>
        <v>0</v>
      </c>
      <c r="AV37" s="38">
        <f t="shared" si="19"/>
        <v>32.820434318757599</v>
      </c>
      <c r="AW37" s="38">
        <f t="shared" si="19"/>
        <v>599.62238995283963</v>
      </c>
    </row>
    <row r="38" spans="1:49" ht="14.5" customHeight="1">
      <c r="B38" s="20" t="s">
        <v>739</v>
      </c>
      <c r="C38" s="17" t="s">
        <v>30</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8">
        <v>220.18968137942662</v>
      </c>
      <c r="AM38" s="28">
        <v>158.519644605</v>
      </c>
      <c r="AN38" s="24"/>
      <c r="AO38" s="28">
        <f t="shared" si="19"/>
        <v>0</v>
      </c>
      <c r="AP38" s="28">
        <f t="shared" si="19"/>
        <v>0</v>
      </c>
      <c r="AQ38" s="28">
        <f t="shared" si="19"/>
        <v>0</v>
      </c>
      <c r="AR38" s="28">
        <f t="shared" si="19"/>
        <v>0</v>
      </c>
      <c r="AS38" s="28">
        <f t="shared" si="19"/>
        <v>0</v>
      </c>
      <c r="AT38" s="28">
        <f t="shared" si="19"/>
        <v>0</v>
      </c>
      <c r="AU38" s="28">
        <f t="shared" si="19"/>
        <v>0</v>
      </c>
      <c r="AV38" s="28">
        <f t="shared" si="19"/>
        <v>32.820434318757599</v>
      </c>
      <c r="AW38" s="28">
        <f t="shared" si="19"/>
        <v>599.62238995283963</v>
      </c>
    </row>
    <row r="39" spans="1:49"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row>
    <row r="40" spans="1:49" ht="14.5" customHeight="1">
      <c r="B40" s="11" t="s">
        <v>859</v>
      </c>
      <c r="C40" s="12" t="s">
        <v>39</v>
      </c>
      <c r="D40" s="12"/>
      <c r="E40" s="25">
        <f t="shared" ref="E40:AM41" si="20">SUM(E41)</f>
        <v>0</v>
      </c>
      <c r="F40" s="25">
        <f t="shared" si="20"/>
        <v>0</v>
      </c>
      <c r="G40" s="25">
        <f t="shared" si="20"/>
        <v>0</v>
      </c>
      <c r="H40" s="25">
        <f t="shared" si="20"/>
        <v>0</v>
      </c>
      <c r="I40" s="25">
        <f t="shared" si="20"/>
        <v>0</v>
      </c>
      <c r="J40" s="25">
        <f t="shared" si="20"/>
        <v>0</v>
      </c>
      <c r="K40" s="25">
        <f t="shared" si="20"/>
        <v>0</v>
      </c>
      <c r="L40" s="25">
        <f t="shared" si="20"/>
        <v>0</v>
      </c>
      <c r="M40" s="25">
        <f t="shared" si="20"/>
        <v>0</v>
      </c>
      <c r="N40" s="25">
        <f t="shared" si="20"/>
        <v>0</v>
      </c>
      <c r="O40" s="25">
        <f t="shared" si="20"/>
        <v>0</v>
      </c>
      <c r="P40" s="25">
        <f t="shared" si="20"/>
        <v>0</v>
      </c>
      <c r="Q40" s="25">
        <f t="shared" si="20"/>
        <v>0</v>
      </c>
      <c r="R40" s="25">
        <f t="shared" si="20"/>
        <v>0</v>
      </c>
      <c r="S40" s="25">
        <f t="shared" si="20"/>
        <v>0</v>
      </c>
      <c r="T40" s="25">
        <f t="shared" si="20"/>
        <v>0</v>
      </c>
      <c r="U40" s="25">
        <f t="shared" si="20"/>
        <v>0</v>
      </c>
      <c r="V40" s="25">
        <f t="shared" si="20"/>
        <v>0</v>
      </c>
      <c r="W40" s="25">
        <f t="shared" si="20"/>
        <v>0</v>
      </c>
      <c r="X40" s="25">
        <f t="shared" si="20"/>
        <v>0</v>
      </c>
      <c r="Y40" s="25">
        <f t="shared" si="20"/>
        <v>0</v>
      </c>
      <c r="Z40" s="25">
        <f t="shared" si="20"/>
        <v>0</v>
      </c>
      <c r="AA40" s="25">
        <f t="shared" si="20"/>
        <v>0</v>
      </c>
      <c r="AB40" s="25">
        <f t="shared" si="20"/>
        <v>0</v>
      </c>
      <c r="AC40" s="25">
        <f t="shared" si="20"/>
        <v>0</v>
      </c>
      <c r="AD40" s="25">
        <f t="shared" si="20"/>
        <v>0</v>
      </c>
      <c r="AE40" s="25">
        <f t="shared" si="20"/>
        <v>0</v>
      </c>
      <c r="AF40" s="25">
        <f t="shared" si="20"/>
        <v>0</v>
      </c>
      <c r="AG40" s="25">
        <f t="shared" si="20"/>
        <v>0</v>
      </c>
      <c r="AH40" s="25">
        <f t="shared" si="20"/>
        <v>0</v>
      </c>
      <c r="AI40" s="25">
        <f t="shared" si="20"/>
        <v>0</v>
      </c>
      <c r="AJ40" s="25">
        <f t="shared" si="20"/>
        <v>0</v>
      </c>
      <c r="AK40" s="25">
        <f t="shared" si="20"/>
        <v>0</v>
      </c>
      <c r="AL40" s="25">
        <f t="shared" si="20"/>
        <v>0</v>
      </c>
      <c r="AM40" s="25">
        <f t="shared" si="20"/>
        <v>30.760028404128398</v>
      </c>
      <c r="AN40" s="24"/>
      <c r="AO40" s="25">
        <f t="shared" si="19"/>
        <v>0</v>
      </c>
      <c r="AP40" s="25">
        <f t="shared" si="19"/>
        <v>0</v>
      </c>
      <c r="AQ40" s="25">
        <f t="shared" si="19"/>
        <v>0</v>
      </c>
      <c r="AR40" s="25">
        <f t="shared" si="19"/>
        <v>0</v>
      </c>
      <c r="AS40" s="25">
        <f t="shared" si="19"/>
        <v>0</v>
      </c>
      <c r="AT40" s="25">
        <f t="shared" si="19"/>
        <v>0</v>
      </c>
      <c r="AU40" s="25">
        <f t="shared" si="19"/>
        <v>0</v>
      </c>
      <c r="AV40" s="25">
        <f t="shared" si="19"/>
        <v>0</v>
      </c>
      <c r="AW40" s="25">
        <f t="shared" si="19"/>
        <v>30.760028404128398</v>
      </c>
    </row>
    <row r="41" spans="1:49" ht="14.5" customHeight="1">
      <c r="B41" s="36" t="s">
        <v>860</v>
      </c>
      <c r="C41" s="37" t="s">
        <v>39</v>
      </c>
      <c r="D41" s="37"/>
      <c r="E41" s="38">
        <f t="shared" si="20"/>
        <v>0</v>
      </c>
      <c r="F41" s="38">
        <f t="shared" si="20"/>
        <v>0</v>
      </c>
      <c r="G41" s="38">
        <f t="shared" si="20"/>
        <v>0</v>
      </c>
      <c r="H41" s="38">
        <f t="shared" si="20"/>
        <v>0</v>
      </c>
      <c r="I41" s="38">
        <f t="shared" si="20"/>
        <v>0</v>
      </c>
      <c r="J41" s="38">
        <f t="shared" si="20"/>
        <v>0</v>
      </c>
      <c r="K41" s="38">
        <f t="shared" si="20"/>
        <v>0</v>
      </c>
      <c r="L41" s="38">
        <f t="shared" si="20"/>
        <v>0</v>
      </c>
      <c r="M41" s="38">
        <f t="shared" si="20"/>
        <v>0</v>
      </c>
      <c r="N41" s="38">
        <f t="shared" si="20"/>
        <v>0</v>
      </c>
      <c r="O41" s="38">
        <f t="shared" si="20"/>
        <v>0</v>
      </c>
      <c r="P41" s="38">
        <f t="shared" si="20"/>
        <v>0</v>
      </c>
      <c r="Q41" s="38">
        <f t="shared" si="20"/>
        <v>0</v>
      </c>
      <c r="R41" s="38">
        <f t="shared" si="20"/>
        <v>0</v>
      </c>
      <c r="S41" s="38">
        <f t="shared" si="20"/>
        <v>0</v>
      </c>
      <c r="T41" s="38">
        <f t="shared" si="20"/>
        <v>0</v>
      </c>
      <c r="U41" s="38">
        <f t="shared" si="20"/>
        <v>0</v>
      </c>
      <c r="V41" s="38">
        <f t="shared" si="20"/>
        <v>0</v>
      </c>
      <c r="W41" s="38">
        <f t="shared" si="20"/>
        <v>0</v>
      </c>
      <c r="X41" s="38">
        <f t="shared" si="20"/>
        <v>0</v>
      </c>
      <c r="Y41" s="38">
        <f t="shared" si="20"/>
        <v>0</v>
      </c>
      <c r="Z41" s="38">
        <f t="shared" si="20"/>
        <v>0</v>
      </c>
      <c r="AA41" s="38">
        <f t="shared" si="20"/>
        <v>0</v>
      </c>
      <c r="AB41" s="38">
        <f t="shared" si="20"/>
        <v>0</v>
      </c>
      <c r="AC41" s="38">
        <f t="shared" si="20"/>
        <v>0</v>
      </c>
      <c r="AD41" s="38">
        <f t="shared" si="20"/>
        <v>0</v>
      </c>
      <c r="AE41" s="38">
        <f t="shared" si="20"/>
        <v>0</v>
      </c>
      <c r="AF41" s="38">
        <f t="shared" si="20"/>
        <v>0</v>
      </c>
      <c r="AG41" s="38">
        <f t="shared" si="20"/>
        <v>0</v>
      </c>
      <c r="AH41" s="38">
        <f t="shared" si="20"/>
        <v>0</v>
      </c>
      <c r="AI41" s="38">
        <f t="shared" si="20"/>
        <v>0</v>
      </c>
      <c r="AJ41" s="38">
        <f t="shared" si="20"/>
        <v>0</v>
      </c>
      <c r="AK41" s="38">
        <f t="shared" si="20"/>
        <v>0</v>
      </c>
      <c r="AL41" s="38">
        <f t="shared" si="20"/>
        <v>0</v>
      </c>
      <c r="AM41" s="38">
        <f>SUM(AM42)</f>
        <v>30.760028404128398</v>
      </c>
      <c r="AN41" s="24"/>
      <c r="AO41" s="38">
        <f t="shared" si="19"/>
        <v>0</v>
      </c>
      <c r="AP41" s="38">
        <f t="shared" si="19"/>
        <v>0</v>
      </c>
      <c r="AQ41" s="38">
        <f t="shared" si="19"/>
        <v>0</v>
      </c>
      <c r="AR41" s="38">
        <f t="shared" si="19"/>
        <v>0</v>
      </c>
      <c r="AS41" s="38">
        <f t="shared" si="19"/>
        <v>0</v>
      </c>
      <c r="AT41" s="38">
        <f t="shared" si="19"/>
        <v>0</v>
      </c>
      <c r="AU41" s="38">
        <f t="shared" si="19"/>
        <v>0</v>
      </c>
      <c r="AV41" s="38">
        <f t="shared" si="19"/>
        <v>0</v>
      </c>
      <c r="AW41" s="38">
        <f t="shared" si="19"/>
        <v>30.760028404128398</v>
      </c>
    </row>
    <row r="42" spans="1:49" ht="14.5" customHeight="1">
      <c r="B42" s="20" t="s">
        <v>737</v>
      </c>
      <c r="C42" s="17" t="s">
        <v>155</v>
      </c>
      <c r="D42" s="17"/>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v>0</v>
      </c>
      <c r="AM42" s="28">
        <v>30.760028404128398</v>
      </c>
      <c r="AN42" s="24"/>
      <c r="AO42" s="28">
        <f t="shared" si="19"/>
        <v>0</v>
      </c>
      <c r="AP42" s="28">
        <f t="shared" si="19"/>
        <v>0</v>
      </c>
      <c r="AQ42" s="28">
        <f t="shared" si="19"/>
        <v>0</v>
      </c>
      <c r="AR42" s="28">
        <f t="shared" si="19"/>
        <v>0</v>
      </c>
      <c r="AS42" s="28">
        <f t="shared" si="19"/>
        <v>0</v>
      </c>
      <c r="AT42" s="28">
        <f t="shared" si="19"/>
        <v>0</v>
      </c>
      <c r="AU42" s="28">
        <f t="shared" si="19"/>
        <v>0</v>
      </c>
      <c r="AV42" s="28">
        <f t="shared" si="19"/>
        <v>0</v>
      </c>
      <c r="AW42" s="28">
        <f t="shared" si="19"/>
        <v>30.760028404128398</v>
      </c>
    </row>
    <row r="43" spans="1:49" ht="14.5" customHeight="1">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row>
    <row r="44" spans="1:49" ht="14.5" customHeight="1">
      <c r="B44" s="11" t="s">
        <v>214</v>
      </c>
      <c r="C44" s="12"/>
      <c r="D44" s="12"/>
      <c r="E44" s="25">
        <f>SUM(E9,E36,E40)</f>
        <v>158.08389066054005</v>
      </c>
      <c r="F44" s="25">
        <f t="shared" ref="F44:AM44" si="21">SUM(F9,F36,F40)</f>
        <v>126.170754177525</v>
      </c>
      <c r="G44" s="25">
        <f t="shared" si="21"/>
        <v>160.71569167542074</v>
      </c>
      <c r="H44" s="25">
        <f t="shared" si="21"/>
        <v>199.8839014306609</v>
      </c>
      <c r="I44" s="25">
        <f t="shared" si="21"/>
        <v>149.65486708184696</v>
      </c>
      <c r="J44" s="25">
        <f t="shared" si="21"/>
        <v>183.537031652</v>
      </c>
      <c r="K44" s="25">
        <f t="shared" si="21"/>
        <v>248.31757268099997</v>
      </c>
      <c r="L44" s="25">
        <f t="shared" si="21"/>
        <v>748.12455484327108</v>
      </c>
      <c r="M44" s="25">
        <f t="shared" si="21"/>
        <v>442.6993007789614</v>
      </c>
      <c r="N44" s="25">
        <f t="shared" si="21"/>
        <v>322.02260940537178</v>
      </c>
      <c r="O44" s="25">
        <f t="shared" si="21"/>
        <v>639.86953781707894</v>
      </c>
      <c r="P44" s="25">
        <f t="shared" si="21"/>
        <v>698.88906921133105</v>
      </c>
      <c r="Q44" s="25">
        <f t="shared" si="21"/>
        <v>519.86374973245177</v>
      </c>
      <c r="R44" s="25">
        <f t="shared" si="21"/>
        <v>641.87588504078303</v>
      </c>
      <c r="S44" s="25">
        <f t="shared" si="21"/>
        <v>1313.2281135351539</v>
      </c>
      <c r="T44" s="25">
        <f t="shared" si="21"/>
        <v>1364.812955400904</v>
      </c>
      <c r="U44" s="25">
        <f t="shared" si="21"/>
        <v>634.8834067824514</v>
      </c>
      <c r="V44" s="25">
        <f t="shared" si="21"/>
        <v>780.72509664150027</v>
      </c>
      <c r="W44" s="25">
        <f t="shared" si="21"/>
        <v>1359.8219571900004</v>
      </c>
      <c r="X44" s="25">
        <f t="shared" si="21"/>
        <v>1694.1234131992546</v>
      </c>
      <c r="Y44" s="25">
        <f t="shared" si="21"/>
        <v>1547.0547042224998</v>
      </c>
      <c r="Z44" s="25">
        <f t="shared" si="21"/>
        <v>1501.8490602675001</v>
      </c>
      <c r="AA44" s="25">
        <f t="shared" si="21"/>
        <v>1978.3281197177998</v>
      </c>
      <c r="AB44" s="25">
        <f t="shared" si="21"/>
        <v>2022.2739886544996</v>
      </c>
      <c r="AC44" s="25">
        <f t="shared" si="21"/>
        <v>1523.8442755102885</v>
      </c>
      <c r="AD44" s="25">
        <f t="shared" si="21"/>
        <v>1266.5929436338863</v>
      </c>
      <c r="AE44" s="25">
        <f t="shared" si="21"/>
        <v>1946.9910554951143</v>
      </c>
      <c r="AF44" s="25">
        <f t="shared" si="21"/>
        <v>2067.8882848667281</v>
      </c>
      <c r="AG44" s="25">
        <f t="shared" si="21"/>
        <v>1803.1955226084876</v>
      </c>
      <c r="AH44" s="25">
        <f t="shared" si="21"/>
        <v>1659.7774753163778</v>
      </c>
      <c r="AI44" s="25">
        <f t="shared" si="21"/>
        <v>2546.9848717645</v>
      </c>
      <c r="AJ44" s="25">
        <f t="shared" si="21"/>
        <v>2658.3986072642565</v>
      </c>
      <c r="AK44" s="25">
        <f t="shared" si="21"/>
        <v>1950.9234194264127</v>
      </c>
      <c r="AL44" s="25">
        <f t="shared" si="21"/>
        <v>2315.0237759115103</v>
      </c>
      <c r="AM44" s="25">
        <f t="shared" si="21"/>
        <v>3037.569746011905</v>
      </c>
      <c r="AN44" s="24"/>
      <c r="AO44" s="25">
        <f t="shared" ref="AO44:AW44" si="22">SUMIF($7:$7,AO$8,44:44)</f>
        <v>644.85423794414669</v>
      </c>
      <c r="AP44" s="25">
        <f t="shared" si="22"/>
        <v>1329.634026258118</v>
      </c>
      <c r="AQ44" s="25">
        <f t="shared" si="22"/>
        <v>2103.4805172127431</v>
      </c>
      <c r="AR44" s="25">
        <f t="shared" si="22"/>
        <v>3839.7807037092925</v>
      </c>
      <c r="AS44" s="25">
        <f t="shared" si="22"/>
        <v>4469.5538738132072</v>
      </c>
      <c r="AT44" s="25">
        <f t="shared" si="22"/>
        <v>7049.5058728622998</v>
      </c>
      <c r="AU44" s="25">
        <f t="shared" si="22"/>
        <v>6805.3165595060173</v>
      </c>
      <c r="AV44" s="25">
        <f t="shared" si="22"/>
        <v>8668.3564769536224</v>
      </c>
      <c r="AW44" s="25">
        <f t="shared" si="22"/>
        <v>7303.5169413498279</v>
      </c>
    </row>
    <row r="46" spans="1:49" ht="14.5" customHeight="1">
      <c r="B46" s="1" t="s">
        <v>41</v>
      </c>
    </row>
    <row r="47" spans="1:49" ht="14.5" customHeight="1">
      <c r="B47" s="1" t="s">
        <v>830</v>
      </c>
    </row>
    <row r="48" spans="1:49" ht="14.5" customHeight="1">
      <c r="B48" s="1" t="s">
        <v>215</v>
      </c>
      <c r="S48" s="21"/>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F9E0-A180-42B0-AF97-2E821131C9DC}">
  <sheetPr>
    <tabColor theme="1"/>
  </sheetPr>
  <dimension ref="A1:N3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11" width="10.54296875" style="18" customWidth="1"/>
    <col min="12" max="12" width="2.54296875" style="2" customWidth="1"/>
    <col min="13" max="14" width="10.54296875" style="18"/>
    <col min="15" max="16384" width="10.54296875" style="2"/>
  </cols>
  <sheetData>
    <row r="1" spans="1:14" ht="14.5" customHeight="1">
      <c r="E1" s="2"/>
      <c r="F1" s="2"/>
      <c r="G1" s="2"/>
      <c r="H1" s="2"/>
      <c r="I1" s="2"/>
      <c r="J1" s="2"/>
      <c r="K1" s="2"/>
      <c r="M1" s="2"/>
      <c r="N1" s="2"/>
    </row>
    <row r="2" spans="1:14" ht="14.5" customHeight="1">
      <c r="E2" s="2"/>
      <c r="F2" s="2"/>
      <c r="G2" s="2"/>
      <c r="H2" s="2"/>
      <c r="I2" s="2"/>
      <c r="J2" s="2"/>
      <c r="K2" s="2"/>
      <c r="M2" s="2"/>
      <c r="N2" s="2"/>
    </row>
    <row r="3" spans="1:14" ht="14.5" customHeight="1">
      <c r="E3" s="2"/>
      <c r="F3" s="2"/>
      <c r="G3" s="2"/>
      <c r="H3" s="2"/>
      <c r="I3" s="2"/>
      <c r="J3" s="2"/>
      <c r="K3" s="2"/>
      <c r="M3" s="2"/>
      <c r="N3" s="2"/>
    </row>
    <row r="4" spans="1:14" ht="14.5" customHeight="1">
      <c r="E4" s="2"/>
      <c r="F4" s="2"/>
      <c r="G4" s="2"/>
      <c r="H4" s="2"/>
      <c r="I4" s="2"/>
      <c r="J4" s="2"/>
      <c r="K4" s="2"/>
      <c r="M4" s="2"/>
      <c r="N4" s="2"/>
    </row>
    <row r="5" spans="1:14" ht="14.5" customHeight="1">
      <c r="E5" s="2"/>
      <c r="F5" s="2"/>
      <c r="G5" s="2"/>
      <c r="H5" s="2"/>
      <c r="I5" s="2"/>
      <c r="J5" s="2"/>
      <c r="K5" s="2"/>
      <c r="M5" s="2"/>
      <c r="N5" s="2"/>
    </row>
    <row r="6" spans="1:14" ht="14.5" customHeight="1">
      <c r="C6" s="3" t="s">
        <v>202</v>
      </c>
      <c r="E6" s="4">
        <v>45016</v>
      </c>
      <c r="F6" s="4">
        <f t="shared" ref="F6:K6" si="0">EOMONTH(E6,3)</f>
        <v>45107</v>
      </c>
      <c r="G6" s="4">
        <f t="shared" si="0"/>
        <v>45199</v>
      </c>
      <c r="H6" s="4">
        <f t="shared" si="0"/>
        <v>45291</v>
      </c>
      <c r="I6" s="4">
        <f t="shared" si="0"/>
        <v>45382</v>
      </c>
      <c r="J6" s="4">
        <f t="shared" si="0"/>
        <v>45473</v>
      </c>
      <c r="K6" s="4">
        <f t="shared" si="0"/>
        <v>45565</v>
      </c>
      <c r="M6" s="4"/>
      <c r="N6" s="4"/>
    </row>
    <row r="7" spans="1:14" ht="14.5" customHeight="1">
      <c r="C7" s="3" t="s">
        <v>203</v>
      </c>
      <c r="E7" s="3">
        <f>YEAR(E6)</f>
        <v>2023</v>
      </c>
      <c r="F7" s="3">
        <f t="shared" ref="F7:K7" si="1">YEAR(F6)</f>
        <v>2023</v>
      </c>
      <c r="G7" s="3">
        <f t="shared" si="1"/>
        <v>2023</v>
      </c>
      <c r="H7" s="3">
        <f t="shared" si="1"/>
        <v>2023</v>
      </c>
      <c r="I7" s="3">
        <f t="shared" si="1"/>
        <v>2024</v>
      </c>
      <c r="J7" s="3">
        <f t="shared" si="1"/>
        <v>2024</v>
      </c>
      <c r="K7" s="3">
        <f t="shared" si="1"/>
        <v>2024</v>
      </c>
      <c r="M7" s="3"/>
      <c r="N7" s="3"/>
    </row>
    <row r="8" spans="1:14" ht="14.5" customHeight="1">
      <c r="B8" s="5" t="s">
        <v>1112</v>
      </c>
      <c r="C8" s="6" t="s">
        <v>23</v>
      </c>
      <c r="D8" s="6"/>
      <c r="E8" s="7" t="str">
        <f>MONTH(E$6)/3&amp;"Q"&amp;E$7</f>
        <v>1Q2023</v>
      </c>
      <c r="F8" s="6" t="str">
        <f t="shared" ref="F8:K8" si="2">MONTH(F$6)/3&amp;"Q"&amp;F$7</f>
        <v>2Q2023</v>
      </c>
      <c r="G8" s="6" t="str">
        <f t="shared" si="2"/>
        <v>3Q2023</v>
      </c>
      <c r="H8" s="6" t="str">
        <f t="shared" si="2"/>
        <v>4Q2023</v>
      </c>
      <c r="I8" s="6" t="str">
        <f t="shared" si="2"/>
        <v>1Q2024</v>
      </c>
      <c r="J8" s="6" t="str">
        <f t="shared" si="2"/>
        <v>2Q2024</v>
      </c>
      <c r="K8" s="6" t="str">
        <f t="shared" si="2"/>
        <v>3Q2024</v>
      </c>
      <c r="M8" s="6">
        <v>2023</v>
      </c>
      <c r="N8" s="6">
        <f>M8+1</f>
        <v>2024</v>
      </c>
    </row>
    <row r="9" spans="1:14" s="13" customFormat="1" ht="14.5" customHeight="1">
      <c r="A9" s="10"/>
      <c r="B9" s="14" t="s">
        <v>1092</v>
      </c>
      <c r="C9" s="15" t="s">
        <v>39</v>
      </c>
      <c r="D9" s="15"/>
      <c r="E9" s="26">
        <f>SUM(E10:E12)</f>
        <v>9.5323000000000005E-2</v>
      </c>
      <c r="F9" s="26">
        <f t="shared" ref="F9:K9" si="3">SUM(F10:F12)</f>
        <v>2.8954745000000002</v>
      </c>
      <c r="G9" s="26">
        <f t="shared" si="3"/>
        <v>3.2096519999999997</v>
      </c>
      <c r="H9" s="26">
        <f t="shared" si="3"/>
        <v>3.2808630000000001</v>
      </c>
      <c r="I9" s="26">
        <f t="shared" si="3"/>
        <v>0.48517000000000005</v>
      </c>
      <c r="J9" s="26">
        <f t="shared" si="3"/>
        <v>6.5747555000000002</v>
      </c>
      <c r="K9" s="26">
        <f t="shared" si="3"/>
        <v>8.7222050000000007</v>
      </c>
      <c r="L9" s="27"/>
      <c r="M9" s="26">
        <f t="shared" ref="M9:N28" si="4">SUMIF($7:$7,M$8,9:9)</f>
        <v>9.4813124999999996</v>
      </c>
      <c r="N9" s="26">
        <f t="shared" si="4"/>
        <v>15.782130500000001</v>
      </c>
    </row>
    <row r="10" spans="1:14" ht="14.5" customHeight="1">
      <c r="B10" s="19" t="s">
        <v>1106</v>
      </c>
      <c r="C10" s="2" t="s">
        <v>30</v>
      </c>
      <c r="E10" s="24">
        <v>0</v>
      </c>
      <c r="F10" s="24">
        <v>2.8954745000000002</v>
      </c>
      <c r="G10" s="24">
        <v>3.0261859999999996</v>
      </c>
      <c r="H10" s="24">
        <v>3.1544295</v>
      </c>
      <c r="I10" s="24">
        <v>0.47393250000000003</v>
      </c>
      <c r="J10" s="24">
        <v>6.5747555000000002</v>
      </c>
      <c r="K10" s="24">
        <v>8.7222050000000007</v>
      </c>
      <c r="L10" s="24"/>
      <c r="M10" s="24">
        <f t="shared" si="4"/>
        <v>9.0760900000000007</v>
      </c>
      <c r="N10" s="24">
        <f t="shared" si="4"/>
        <v>15.770893000000001</v>
      </c>
    </row>
    <row r="11" spans="1:14" ht="14.5" customHeight="1">
      <c r="B11" s="19" t="s">
        <v>1107</v>
      </c>
      <c r="C11" s="2" t="s">
        <v>30</v>
      </c>
      <c r="E11" s="24">
        <v>0</v>
      </c>
      <c r="F11" s="24">
        <v>0</v>
      </c>
      <c r="G11" s="24">
        <v>0</v>
      </c>
      <c r="H11" s="24">
        <v>0</v>
      </c>
      <c r="I11" s="24">
        <v>0</v>
      </c>
      <c r="J11" s="24">
        <v>0</v>
      </c>
      <c r="K11" s="24">
        <v>0</v>
      </c>
      <c r="L11" s="24"/>
      <c r="M11" s="24">
        <f t="shared" si="4"/>
        <v>0</v>
      </c>
      <c r="N11" s="24">
        <f t="shared" si="4"/>
        <v>0</v>
      </c>
    </row>
    <row r="12" spans="1:14" ht="14.5" customHeight="1">
      <c r="B12" s="19" t="s">
        <v>1108</v>
      </c>
      <c r="C12" s="2" t="s">
        <v>30</v>
      </c>
      <c r="E12" s="24">
        <v>9.5323000000000005E-2</v>
      </c>
      <c r="F12" s="24">
        <v>0</v>
      </c>
      <c r="G12" s="24">
        <v>0.18346600000000002</v>
      </c>
      <c r="H12" s="24">
        <v>0.12643349999999998</v>
      </c>
      <c r="I12" s="24">
        <v>1.1237499999999999E-2</v>
      </c>
      <c r="J12" s="24">
        <v>0</v>
      </c>
      <c r="K12" s="24">
        <v>0</v>
      </c>
      <c r="L12" s="24"/>
      <c r="M12" s="24">
        <f t="shared" si="4"/>
        <v>0.40522249999999999</v>
      </c>
      <c r="N12" s="24">
        <f t="shared" si="4"/>
        <v>1.1237499999999999E-2</v>
      </c>
    </row>
    <row r="13" spans="1:14" s="13" customFormat="1" ht="14.5" customHeight="1">
      <c r="A13" s="10"/>
      <c r="B13" s="14" t="s">
        <v>1093</v>
      </c>
      <c r="C13" s="15" t="s">
        <v>39</v>
      </c>
      <c r="D13" s="15"/>
      <c r="E13" s="26">
        <f>SUM(E14:E16)</f>
        <v>0.59915449999999992</v>
      </c>
      <c r="F13" s="26">
        <f t="shared" ref="F13:K13" si="5">SUM(F14:F16)</f>
        <v>1.7727059999999997</v>
      </c>
      <c r="G13" s="26">
        <f t="shared" si="5"/>
        <v>9.2425080000000008</v>
      </c>
      <c r="H13" s="26">
        <f t="shared" si="5"/>
        <v>4.8703714999999992</v>
      </c>
      <c r="I13" s="26">
        <f t="shared" si="5"/>
        <v>1.1758029999999999</v>
      </c>
      <c r="J13" s="26">
        <f t="shared" si="5"/>
        <v>12.148362499999998</v>
      </c>
      <c r="K13" s="26">
        <f t="shared" si="5"/>
        <v>36.804928500000003</v>
      </c>
      <c r="L13" s="27"/>
      <c r="M13" s="26">
        <f t="shared" si="4"/>
        <v>16.484740000000002</v>
      </c>
      <c r="N13" s="26">
        <f t="shared" si="4"/>
        <v>50.129094000000002</v>
      </c>
    </row>
    <row r="14" spans="1:14" ht="14.5" customHeight="1">
      <c r="B14" s="19" t="s">
        <v>1106</v>
      </c>
      <c r="C14" s="2" t="s">
        <v>30</v>
      </c>
      <c r="E14" s="24">
        <v>0.42807799999999996</v>
      </c>
      <c r="F14" s="24">
        <v>1.7727059999999997</v>
      </c>
      <c r="G14" s="24">
        <v>2.1864949999999999</v>
      </c>
      <c r="H14" s="24">
        <v>2.1107649999999998</v>
      </c>
      <c r="I14" s="24">
        <v>0.75970799999999994</v>
      </c>
      <c r="J14" s="24">
        <v>7.3748849999999981</v>
      </c>
      <c r="K14" s="24">
        <v>6.5876085000000018</v>
      </c>
      <c r="L14" s="24"/>
      <c r="M14" s="24">
        <f t="shared" si="4"/>
        <v>6.4980439999999993</v>
      </c>
      <c r="N14" s="24">
        <f t="shared" si="4"/>
        <v>14.722201500000001</v>
      </c>
    </row>
    <row r="15" spans="1:14" ht="14.5" customHeight="1">
      <c r="B15" s="19" t="s">
        <v>1107</v>
      </c>
      <c r="C15" s="2" t="s">
        <v>30</v>
      </c>
      <c r="E15" s="24">
        <v>0</v>
      </c>
      <c r="F15" s="24">
        <v>0</v>
      </c>
      <c r="G15" s="24">
        <v>6.3155254999999997</v>
      </c>
      <c r="H15" s="24">
        <v>2.5501964999999998</v>
      </c>
      <c r="I15" s="24">
        <v>0.16784649999999998</v>
      </c>
      <c r="J15" s="24">
        <v>3.7660404999999999</v>
      </c>
      <c r="K15" s="24">
        <v>18.176581500000001</v>
      </c>
      <c r="L15" s="24"/>
      <c r="M15" s="24">
        <f t="shared" si="4"/>
        <v>8.8657219999999999</v>
      </c>
      <c r="N15" s="24">
        <f t="shared" si="4"/>
        <v>22.1104685</v>
      </c>
    </row>
    <row r="16" spans="1:14" ht="14.5" customHeight="1">
      <c r="B16" s="19" t="s">
        <v>1108</v>
      </c>
      <c r="C16" s="2" t="s">
        <v>30</v>
      </c>
      <c r="E16" s="24">
        <v>0.17107649999999999</v>
      </c>
      <c r="F16" s="24">
        <v>0</v>
      </c>
      <c r="G16" s="24">
        <v>0.74048749999999997</v>
      </c>
      <c r="H16" s="24">
        <v>0.20941000000000001</v>
      </c>
      <c r="I16" s="24">
        <v>0.24824850000000004</v>
      </c>
      <c r="J16" s="24">
        <v>1.0074369999999999</v>
      </c>
      <c r="K16" s="24">
        <v>12.040738500000002</v>
      </c>
      <c r="L16" s="24"/>
      <c r="M16" s="24">
        <f t="shared" si="4"/>
        <v>1.1209739999999999</v>
      </c>
      <c r="N16" s="24">
        <f t="shared" si="4"/>
        <v>13.296424000000002</v>
      </c>
    </row>
    <row r="17" spans="1:14" s="13" customFormat="1" ht="14.5" customHeight="1">
      <c r="A17" s="10"/>
      <c r="B17" s="16" t="s">
        <v>1094</v>
      </c>
      <c r="C17" s="15" t="s">
        <v>39</v>
      </c>
      <c r="D17" s="15"/>
      <c r="E17" s="26">
        <f t="shared" ref="E17:K17" si="6">SUM(E18:E20)</f>
        <v>0.23676300000000003</v>
      </c>
      <c r="F17" s="26">
        <f t="shared" si="6"/>
        <v>0.25567850000000003</v>
      </c>
      <c r="G17" s="26">
        <f t="shared" si="6"/>
        <v>3.7960290000000003</v>
      </c>
      <c r="H17" s="26">
        <f t="shared" si="6"/>
        <v>0.64088050000000019</v>
      </c>
      <c r="I17" s="26">
        <f t="shared" si="6"/>
        <v>13.571219500000002</v>
      </c>
      <c r="J17" s="26">
        <f t="shared" si="6"/>
        <v>22.454877499999998</v>
      </c>
      <c r="K17" s="26">
        <f t="shared" si="6"/>
        <v>58.568279500000003</v>
      </c>
      <c r="L17" s="27"/>
      <c r="M17" s="26">
        <f t="shared" si="4"/>
        <v>4.9293510000000005</v>
      </c>
      <c r="N17" s="26">
        <f t="shared" si="4"/>
        <v>94.59437650000001</v>
      </c>
    </row>
    <row r="18" spans="1:14" ht="14.5" customHeight="1">
      <c r="B18" s="19" t="s">
        <v>1106</v>
      </c>
      <c r="C18" s="2" t="s">
        <v>30</v>
      </c>
      <c r="E18" s="24">
        <v>0</v>
      </c>
      <c r="F18" s="24">
        <v>0.17851300000000003</v>
      </c>
      <c r="G18" s="24">
        <v>1.5978610000000004</v>
      </c>
      <c r="H18" s="24">
        <v>0.3720325000000001</v>
      </c>
      <c r="I18" s="24">
        <v>0.63363499999999973</v>
      </c>
      <c r="J18" s="24">
        <v>7.6226010000000013</v>
      </c>
      <c r="K18" s="24">
        <v>10.786589500000005</v>
      </c>
      <c r="L18" s="24"/>
      <c r="M18" s="24">
        <f t="shared" si="4"/>
        <v>2.1484065000000006</v>
      </c>
      <c r="N18" s="24">
        <f t="shared" si="4"/>
        <v>19.042825500000006</v>
      </c>
    </row>
    <row r="19" spans="1:14" ht="14.5" customHeight="1">
      <c r="B19" s="19" t="s">
        <v>1107</v>
      </c>
      <c r="C19" s="2" t="s">
        <v>30</v>
      </c>
      <c r="E19" s="24">
        <v>3.7657500000000003E-2</v>
      </c>
      <c r="F19" s="24">
        <v>0</v>
      </c>
      <c r="G19" s="24">
        <v>0.54742849999999998</v>
      </c>
      <c r="H19" s="24">
        <v>0</v>
      </c>
      <c r="I19" s="24">
        <v>11.039480500000002</v>
      </c>
      <c r="J19" s="24">
        <v>13.909506499999997</v>
      </c>
      <c r="K19" s="24">
        <v>25.682344500000003</v>
      </c>
      <c r="L19" s="24"/>
      <c r="M19" s="24">
        <f t="shared" si="4"/>
        <v>0.58508599999999999</v>
      </c>
      <c r="N19" s="24">
        <f t="shared" si="4"/>
        <v>50.631331500000002</v>
      </c>
    </row>
    <row r="20" spans="1:14" ht="14.5" customHeight="1">
      <c r="B20" s="19" t="s">
        <v>1108</v>
      </c>
      <c r="C20" s="2" t="s">
        <v>30</v>
      </c>
      <c r="E20" s="24">
        <v>0.19910550000000002</v>
      </c>
      <c r="F20" s="24">
        <v>7.7165499999999998E-2</v>
      </c>
      <c r="G20" s="24">
        <v>1.6507394999999998</v>
      </c>
      <c r="H20" s="24">
        <v>0.26884800000000003</v>
      </c>
      <c r="I20" s="24">
        <v>1.8981039999999998</v>
      </c>
      <c r="J20" s="24">
        <v>0.92276999999999998</v>
      </c>
      <c r="K20" s="24">
        <v>22.099345499999998</v>
      </c>
      <c r="L20" s="24"/>
      <c r="M20" s="24">
        <f t="shared" si="4"/>
        <v>2.1958584999999999</v>
      </c>
      <c r="N20" s="24">
        <f t="shared" si="4"/>
        <v>24.920219499999998</v>
      </c>
    </row>
    <row r="21" spans="1:14" s="13" customFormat="1" ht="14.5" customHeight="1">
      <c r="A21" s="10"/>
      <c r="B21" s="16" t="s">
        <v>1097</v>
      </c>
      <c r="C21" s="15" t="s">
        <v>39</v>
      </c>
      <c r="D21" s="15"/>
      <c r="E21" s="26">
        <f>SUM(E22:E24)</f>
        <v>0</v>
      </c>
      <c r="F21" s="26">
        <f t="shared" ref="F21:K21" si="7">SUM(F22:F24)</f>
        <v>1.0857269999999999</v>
      </c>
      <c r="G21" s="26">
        <f t="shared" si="7"/>
        <v>1.0868725000000001</v>
      </c>
      <c r="H21" s="26">
        <f t="shared" si="7"/>
        <v>0.44888599999999995</v>
      </c>
      <c r="I21" s="26">
        <f t="shared" si="7"/>
        <v>0.61640600000000001</v>
      </c>
      <c r="J21" s="26">
        <f t="shared" si="7"/>
        <v>0.14380799999999999</v>
      </c>
      <c r="K21" s="26">
        <f t="shared" si="7"/>
        <v>3.881345</v>
      </c>
      <c r="L21" s="27"/>
      <c r="M21" s="26">
        <f t="shared" si="4"/>
        <v>2.6214854999999999</v>
      </c>
      <c r="N21" s="26">
        <f t="shared" si="4"/>
        <v>4.641559</v>
      </c>
    </row>
    <row r="22" spans="1:14" ht="14.5" customHeight="1">
      <c r="B22" s="19" t="s">
        <v>1106</v>
      </c>
      <c r="C22" s="2" t="s">
        <v>30</v>
      </c>
      <c r="E22" s="24">
        <v>0</v>
      </c>
      <c r="F22" s="24">
        <v>1.0857269999999999</v>
      </c>
      <c r="G22" s="24">
        <v>1.0868725000000001</v>
      </c>
      <c r="H22" s="24">
        <v>0.44888599999999995</v>
      </c>
      <c r="I22" s="24">
        <v>0.6019215</v>
      </c>
      <c r="J22" s="24">
        <v>0.14380799999999999</v>
      </c>
      <c r="K22" s="24">
        <v>3.881345</v>
      </c>
      <c r="L22" s="24"/>
      <c r="M22" s="24">
        <f t="shared" si="4"/>
        <v>2.6214854999999999</v>
      </c>
      <c r="N22" s="24">
        <f t="shared" si="4"/>
        <v>4.6270745</v>
      </c>
    </row>
    <row r="23" spans="1:14" ht="14.5" customHeight="1">
      <c r="B23" s="19" t="s">
        <v>1107</v>
      </c>
      <c r="C23" s="2" t="s">
        <v>30</v>
      </c>
      <c r="E23" s="24">
        <v>0</v>
      </c>
      <c r="F23" s="24">
        <v>0</v>
      </c>
      <c r="G23" s="24">
        <v>0</v>
      </c>
      <c r="H23" s="24">
        <v>0</v>
      </c>
      <c r="I23" s="24">
        <v>0</v>
      </c>
      <c r="J23" s="24">
        <v>0</v>
      </c>
      <c r="K23" s="24">
        <v>0</v>
      </c>
      <c r="L23" s="24"/>
      <c r="M23" s="24">
        <f t="shared" si="4"/>
        <v>0</v>
      </c>
      <c r="N23" s="24">
        <f t="shared" si="4"/>
        <v>0</v>
      </c>
    </row>
    <row r="24" spans="1:14" ht="14.5" customHeight="1">
      <c r="B24" s="19" t="s">
        <v>1108</v>
      </c>
      <c r="C24" s="2" t="s">
        <v>30</v>
      </c>
      <c r="E24" s="24">
        <v>0</v>
      </c>
      <c r="F24" s="24">
        <v>0</v>
      </c>
      <c r="G24" s="24">
        <v>0</v>
      </c>
      <c r="H24" s="24">
        <v>0</v>
      </c>
      <c r="I24" s="24">
        <v>1.4484500000000001E-2</v>
      </c>
      <c r="J24" s="24">
        <v>0</v>
      </c>
      <c r="K24" s="24">
        <v>0</v>
      </c>
      <c r="L24" s="24"/>
      <c r="M24" s="24">
        <f t="shared" si="4"/>
        <v>0</v>
      </c>
      <c r="N24" s="24">
        <f t="shared" si="4"/>
        <v>1.4484500000000001E-2</v>
      </c>
    </row>
    <row r="25" spans="1:14" s="13" customFormat="1" ht="14.5" customHeight="1">
      <c r="A25" s="10"/>
      <c r="B25" s="16" t="s">
        <v>1095</v>
      </c>
      <c r="C25" s="15" t="s">
        <v>39</v>
      </c>
      <c r="D25" s="15"/>
      <c r="E25" s="26">
        <f>SUM(E26:E28)</f>
        <v>0.20566750000000003</v>
      </c>
      <c r="F25" s="26">
        <f t="shared" ref="F25:K25" si="8">SUM(F26:F28)</f>
        <v>1.2811970000000006</v>
      </c>
      <c r="G25" s="26">
        <f t="shared" si="8"/>
        <v>6.980982</v>
      </c>
      <c r="H25" s="26">
        <f t="shared" si="8"/>
        <v>3.766521</v>
      </c>
      <c r="I25" s="26">
        <f t="shared" si="8"/>
        <v>2.2436800000000003</v>
      </c>
      <c r="J25" s="26">
        <f t="shared" si="8"/>
        <v>10.825250499999999</v>
      </c>
      <c r="K25" s="26">
        <f t="shared" si="8"/>
        <v>37.280428499999999</v>
      </c>
      <c r="L25" s="27"/>
      <c r="M25" s="26">
        <f t="shared" si="4"/>
        <v>12.234367500000001</v>
      </c>
      <c r="N25" s="26">
        <f t="shared" si="4"/>
        <v>50.349359</v>
      </c>
    </row>
    <row r="26" spans="1:14" ht="14.5" customHeight="1">
      <c r="B26" s="19" t="s">
        <v>1106</v>
      </c>
      <c r="C26" s="2" t="s">
        <v>30</v>
      </c>
      <c r="E26" s="24">
        <v>3.209E-2</v>
      </c>
      <c r="F26" s="24">
        <v>1.2811970000000006</v>
      </c>
      <c r="G26" s="24">
        <v>1.304065</v>
      </c>
      <c r="H26" s="24">
        <v>2.6819809999999999</v>
      </c>
      <c r="I26" s="24">
        <v>1.3396595000000002</v>
      </c>
      <c r="J26" s="24">
        <v>4.7270189999999985</v>
      </c>
      <c r="K26" s="24">
        <v>6.4835539999999998</v>
      </c>
      <c r="L26" s="24"/>
      <c r="M26" s="24">
        <f t="shared" si="4"/>
        <v>5.2993330000000007</v>
      </c>
      <c r="N26" s="24">
        <f t="shared" si="4"/>
        <v>12.550232499999998</v>
      </c>
    </row>
    <row r="27" spans="1:14" ht="14.5" customHeight="1">
      <c r="B27" s="19" t="s">
        <v>1107</v>
      </c>
      <c r="C27" s="2" t="s">
        <v>30</v>
      </c>
      <c r="E27" s="24">
        <v>0</v>
      </c>
      <c r="F27" s="24">
        <v>0</v>
      </c>
      <c r="G27" s="24">
        <v>4.4154505000000004</v>
      </c>
      <c r="H27" s="24">
        <v>0.104604</v>
      </c>
      <c r="I27" s="24">
        <v>0.40055049999999992</v>
      </c>
      <c r="J27" s="24">
        <v>2.6192260000000003</v>
      </c>
      <c r="K27" s="24">
        <v>17.9098115</v>
      </c>
      <c r="L27" s="24"/>
      <c r="M27" s="24">
        <f t="shared" si="4"/>
        <v>4.5200545000000005</v>
      </c>
      <c r="N27" s="24">
        <f t="shared" si="4"/>
        <v>20.929587999999999</v>
      </c>
    </row>
    <row r="28" spans="1:14" ht="14.5" customHeight="1">
      <c r="B28" s="20" t="s">
        <v>1108</v>
      </c>
      <c r="C28" s="17" t="s">
        <v>30</v>
      </c>
      <c r="D28" s="17"/>
      <c r="E28" s="28">
        <v>0.17357750000000002</v>
      </c>
      <c r="F28" s="28">
        <v>0</v>
      </c>
      <c r="G28" s="28">
        <v>1.2614665</v>
      </c>
      <c r="H28" s="28">
        <v>0.97993600000000003</v>
      </c>
      <c r="I28" s="28">
        <v>0.50346999999999997</v>
      </c>
      <c r="J28" s="28">
        <v>3.4790055000000004</v>
      </c>
      <c r="K28" s="28">
        <v>12.887062999999994</v>
      </c>
      <c r="L28" s="24"/>
      <c r="M28" s="28">
        <f t="shared" si="4"/>
        <v>2.4149799999999999</v>
      </c>
      <c r="N28" s="28">
        <f t="shared" si="4"/>
        <v>16.869538499999994</v>
      </c>
    </row>
    <row r="29" spans="1:14" ht="14.5" customHeight="1">
      <c r="E29" s="24"/>
      <c r="F29" s="24"/>
      <c r="G29" s="24"/>
      <c r="H29" s="24"/>
      <c r="I29" s="24"/>
      <c r="J29" s="24"/>
      <c r="K29" s="24"/>
      <c r="L29" s="24"/>
      <c r="M29" s="24"/>
      <c r="N29" s="24"/>
    </row>
    <row r="30" spans="1:14" ht="14.5" customHeight="1">
      <c r="B30" s="11" t="s">
        <v>1109</v>
      </c>
      <c r="C30" s="12"/>
      <c r="D30" s="12"/>
      <c r="E30" s="25">
        <f>SUM(E9,E13,E17,E21,E25)</f>
        <v>1.136908</v>
      </c>
      <c r="F30" s="25">
        <f t="shared" ref="F30:K30" si="9">SUM(F9,F13,F17,F21,F25)</f>
        <v>7.2907830000000011</v>
      </c>
      <c r="G30" s="25">
        <f t="shared" si="9"/>
        <v>24.316043500000003</v>
      </c>
      <c r="H30" s="25">
        <f t="shared" si="9"/>
        <v>13.007521999999998</v>
      </c>
      <c r="I30" s="25">
        <f t="shared" si="9"/>
        <v>18.092278500000003</v>
      </c>
      <c r="J30" s="25">
        <f t="shared" si="9"/>
        <v>52.147053999999997</v>
      </c>
      <c r="K30" s="25">
        <f t="shared" si="9"/>
        <v>145.25718649999999</v>
      </c>
      <c r="L30" s="24"/>
      <c r="M30" s="25">
        <f>SUMIF($7:$7,M$8,30:30)</f>
        <v>45.751256499999997</v>
      </c>
      <c r="N30" s="25">
        <f>SUMIF($7:$7,N$8,30:30)</f>
        <v>215.49651899999998</v>
      </c>
    </row>
    <row r="31" spans="1:14" ht="14.5" customHeight="1">
      <c r="K31" s="149"/>
    </row>
    <row r="32" spans="1:14" ht="14.5" customHeight="1">
      <c r="B32" s="1" t="s">
        <v>41</v>
      </c>
    </row>
    <row r="33" spans="2:2" ht="14.5" customHeight="1">
      <c r="B33" s="1" t="s">
        <v>1110</v>
      </c>
    </row>
    <row r="34" spans="2:2" ht="14.5" customHeight="1">
      <c r="B34" s="1" t="s">
        <v>1111</v>
      </c>
    </row>
  </sheetData>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tabColor theme="1"/>
  </sheetPr>
  <dimension ref="A6:AQ136"/>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202</v>
      </c>
      <c r="D6" s="2"/>
      <c r="E6" s="4">
        <v>45292</v>
      </c>
      <c r="F6" s="4">
        <f t="shared" ref="F6:N6" si="0">EOMONTH(E6,12)</f>
        <v>45688</v>
      </c>
      <c r="G6" s="4">
        <f t="shared" si="0"/>
        <v>46053</v>
      </c>
      <c r="H6" s="4">
        <f t="shared" si="0"/>
        <v>46418</v>
      </c>
      <c r="I6" s="4">
        <f t="shared" si="0"/>
        <v>46783</v>
      </c>
      <c r="J6" s="4">
        <f t="shared" si="0"/>
        <v>47149</v>
      </c>
      <c r="K6" s="4">
        <f t="shared" si="0"/>
        <v>47514</v>
      </c>
      <c r="L6" s="4">
        <f t="shared" si="0"/>
        <v>47879</v>
      </c>
      <c r="M6" s="4">
        <f t="shared" si="0"/>
        <v>48244</v>
      </c>
      <c r="N6" s="4">
        <f t="shared" si="0"/>
        <v>48610</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203</v>
      </c>
      <c r="D7" s="2"/>
      <c r="E7" s="3">
        <f t="shared" ref="E7:N7" si="1">YEAR(E6)</f>
        <v>2024</v>
      </c>
      <c r="F7" s="3">
        <f t="shared" si="1"/>
        <v>2025</v>
      </c>
      <c r="G7" s="3">
        <f t="shared" si="1"/>
        <v>2026</v>
      </c>
      <c r="H7" s="3">
        <f t="shared" si="1"/>
        <v>2027</v>
      </c>
      <c r="I7" s="3">
        <f t="shared" si="1"/>
        <v>2028</v>
      </c>
      <c r="J7" s="3">
        <f t="shared" si="1"/>
        <v>2029</v>
      </c>
      <c r="K7" s="3">
        <f t="shared" si="1"/>
        <v>2030</v>
      </c>
      <c r="L7" s="3">
        <f t="shared" si="1"/>
        <v>2031</v>
      </c>
      <c r="M7" s="3">
        <f t="shared" si="1"/>
        <v>2032</v>
      </c>
      <c r="N7" s="3">
        <f t="shared" si="1"/>
        <v>2033</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7" t="s">
        <v>784</v>
      </c>
      <c r="C8" s="209">
        <f>Summary!$B$7</f>
        <v>45565</v>
      </c>
      <c r="D8" s="106"/>
      <c r="E8" s="105"/>
      <c r="F8" s="105"/>
      <c r="G8" s="105"/>
      <c r="H8" s="105"/>
      <c r="I8" s="105"/>
      <c r="J8" s="105"/>
      <c r="K8" s="105"/>
      <c r="L8" s="105"/>
      <c r="M8" s="105"/>
      <c r="N8" s="105"/>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216</v>
      </c>
      <c r="C10" s="6"/>
      <c r="D10" s="6"/>
      <c r="E10" s="61">
        <f t="shared" ref="E10:N10" si="2">E7</f>
        <v>2024</v>
      </c>
      <c r="F10" s="61">
        <f t="shared" si="2"/>
        <v>2025</v>
      </c>
      <c r="G10" s="61">
        <f t="shared" si="2"/>
        <v>2026</v>
      </c>
      <c r="H10" s="61">
        <f t="shared" si="2"/>
        <v>2027</v>
      </c>
      <c r="I10" s="61">
        <f t="shared" si="2"/>
        <v>2028</v>
      </c>
      <c r="J10" s="61">
        <f t="shared" si="2"/>
        <v>2029</v>
      </c>
      <c r="K10" s="61">
        <f t="shared" si="2"/>
        <v>2030</v>
      </c>
      <c r="L10" s="61">
        <f t="shared" si="2"/>
        <v>2031</v>
      </c>
      <c r="M10" s="61">
        <f t="shared" si="2"/>
        <v>2032</v>
      </c>
      <c r="N10" s="61">
        <f t="shared" si="2"/>
        <v>2033</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2" t="s">
        <v>217</v>
      </c>
      <c r="C11" s="63"/>
      <c r="D11" s="63"/>
      <c r="E11" s="64">
        <f t="shared" ref="E11:N11" si="3">SUM(E12:E15)</f>
        <v>1300.1482882158473</v>
      </c>
      <c r="F11" s="64">
        <f t="shared" si="3"/>
        <v>1526.5473934726033</v>
      </c>
      <c r="G11" s="64">
        <f t="shared" si="3"/>
        <v>1427.8871195000004</v>
      </c>
      <c r="H11" s="64">
        <f t="shared" si="3"/>
        <v>1422.8871195000004</v>
      </c>
      <c r="I11" s="64">
        <f t="shared" si="3"/>
        <v>1438.8871195000004</v>
      </c>
      <c r="J11" s="64">
        <f t="shared" si="3"/>
        <v>1347.8871195000004</v>
      </c>
      <c r="K11" s="64">
        <f t="shared" si="3"/>
        <v>1307.8871195000004</v>
      </c>
      <c r="L11" s="64">
        <f t="shared" si="3"/>
        <v>1297.8871195000004</v>
      </c>
      <c r="M11" s="64">
        <f t="shared" si="3"/>
        <v>1297.8871195000004</v>
      </c>
      <c r="N11" s="64">
        <f t="shared" si="3"/>
        <v>1297.8871195000004</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218</v>
      </c>
      <c r="C12" s="16"/>
      <c r="D12" s="16"/>
      <c r="E12" s="26">
        <f>E55</f>
        <v>1112.2396106202186</v>
      </c>
      <c r="F12" s="26">
        <f t="shared" ref="F12:N12" si="4">F55</f>
        <v>1122.8281195000002</v>
      </c>
      <c r="G12" s="26">
        <f t="shared" si="4"/>
        <v>1122.8281195000002</v>
      </c>
      <c r="H12" s="26">
        <f t="shared" si="4"/>
        <v>1122.8281195000002</v>
      </c>
      <c r="I12" s="26">
        <f t="shared" si="4"/>
        <v>1122.8281195000002</v>
      </c>
      <c r="J12" s="26">
        <f t="shared" si="4"/>
        <v>1122.8281195000002</v>
      </c>
      <c r="K12" s="26">
        <f t="shared" si="4"/>
        <v>1122.8281195000002</v>
      </c>
      <c r="L12" s="26">
        <f t="shared" si="4"/>
        <v>1122.8281195000002</v>
      </c>
      <c r="M12" s="26">
        <f t="shared" si="4"/>
        <v>1122.8281195000002</v>
      </c>
      <c r="N12" s="26">
        <f t="shared" si="4"/>
        <v>1122.8281195000002</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219</v>
      </c>
      <c r="C13" s="16"/>
      <c r="D13" s="16"/>
      <c r="E13" s="26">
        <f>E59</f>
        <v>60.972677595628419</v>
      </c>
      <c r="F13" s="26">
        <f t="shared" ref="F13:N13" si="5">F59</f>
        <v>272.66027397260285</v>
      </c>
      <c r="G13" s="26">
        <f t="shared" si="5"/>
        <v>174</v>
      </c>
      <c r="H13" s="26">
        <f t="shared" si="5"/>
        <v>169</v>
      </c>
      <c r="I13" s="26">
        <f t="shared" si="5"/>
        <v>185</v>
      </c>
      <c r="J13" s="26">
        <f t="shared" si="5"/>
        <v>94</v>
      </c>
      <c r="K13" s="26">
        <f t="shared" si="5"/>
        <v>54</v>
      </c>
      <c r="L13" s="26">
        <f t="shared" si="5"/>
        <v>44</v>
      </c>
      <c r="M13" s="26">
        <f t="shared" si="5"/>
        <v>44</v>
      </c>
      <c r="N13" s="26">
        <f t="shared" si="5"/>
        <v>44</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220</v>
      </c>
      <c r="C14" s="16"/>
      <c r="D14" s="16"/>
      <c r="E14" s="26">
        <f>E88</f>
        <v>26.535999999999998</v>
      </c>
      <c r="F14" s="26">
        <f t="shared" ref="F14:N14" si="6">F88</f>
        <v>30.659000000000002</v>
      </c>
      <c r="G14" s="26">
        <f t="shared" si="6"/>
        <v>30.659000000000002</v>
      </c>
      <c r="H14" s="26">
        <f t="shared" si="6"/>
        <v>30.659000000000002</v>
      </c>
      <c r="I14" s="26">
        <f t="shared" si="6"/>
        <v>30.659000000000002</v>
      </c>
      <c r="J14" s="26">
        <f t="shared" si="6"/>
        <v>30.659000000000002</v>
      </c>
      <c r="K14" s="26">
        <f t="shared" si="6"/>
        <v>30.659000000000002</v>
      </c>
      <c r="L14" s="26">
        <f t="shared" si="6"/>
        <v>30.659000000000002</v>
      </c>
      <c r="M14" s="26">
        <f t="shared" si="6"/>
        <v>30.659000000000002</v>
      </c>
      <c r="N14" s="26">
        <f t="shared" si="6"/>
        <v>30.659000000000002</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6" t="s">
        <v>221</v>
      </c>
      <c r="C15" s="66"/>
      <c r="D15" s="66"/>
      <c r="E15" s="35">
        <f>E115</f>
        <v>100.4</v>
      </c>
      <c r="F15" s="35">
        <f t="shared" ref="F15:N15" si="7">F115</f>
        <v>100.4</v>
      </c>
      <c r="G15" s="35">
        <f t="shared" si="7"/>
        <v>100.4</v>
      </c>
      <c r="H15" s="35">
        <f t="shared" si="7"/>
        <v>100.4</v>
      </c>
      <c r="I15" s="35">
        <f t="shared" si="7"/>
        <v>100.4</v>
      </c>
      <c r="J15" s="35">
        <f t="shared" si="7"/>
        <v>100.4</v>
      </c>
      <c r="K15" s="35">
        <f t="shared" si="7"/>
        <v>100.4</v>
      </c>
      <c r="L15" s="35">
        <f t="shared" si="7"/>
        <v>100.4</v>
      </c>
      <c r="M15" s="35">
        <f t="shared" si="7"/>
        <v>100.4</v>
      </c>
      <c r="N15" s="35">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2" t="s">
        <v>222</v>
      </c>
      <c r="C17" s="63"/>
      <c r="D17" s="63"/>
      <c r="E17" s="64">
        <f t="shared" ref="E17:N17" si="8">SUM(E18:E21)</f>
        <v>1183.5211443388939</v>
      </c>
      <c r="F17" s="64">
        <f t="shared" si="8"/>
        <v>1492.260077199978</v>
      </c>
      <c r="G17" s="64">
        <f t="shared" si="8"/>
        <v>1364.1807210180648</v>
      </c>
      <c r="H17" s="64">
        <f t="shared" si="8"/>
        <v>1366.0167484153251</v>
      </c>
      <c r="I17" s="64">
        <f t="shared" si="8"/>
        <v>1389.1961019556923</v>
      </c>
      <c r="J17" s="64">
        <f t="shared" si="8"/>
        <v>1310.4440756262836</v>
      </c>
      <c r="K17" s="64">
        <f t="shared" si="8"/>
        <v>1307.5289484151879</v>
      </c>
      <c r="L17" s="64">
        <f t="shared" si="8"/>
        <v>1303.7364484150119</v>
      </c>
      <c r="M17" s="64">
        <f t="shared" si="8"/>
        <v>1114.1560970100115</v>
      </c>
      <c r="N17" s="64">
        <f t="shared" si="8"/>
        <v>995.55656620130969</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223</v>
      </c>
      <c r="C18" s="16"/>
      <c r="D18" s="16"/>
      <c r="E18" s="26">
        <f t="shared" ref="E18:N18" si="9">E62</f>
        <v>509.07143027277368</v>
      </c>
      <c r="F18" s="26">
        <f t="shared" si="9"/>
        <v>514.72264611943046</v>
      </c>
      <c r="G18" s="26">
        <f t="shared" si="9"/>
        <v>514.72264611943058</v>
      </c>
      <c r="H18" s="26">
        <f t="shared" si="9"/>
        <v>514.72264611943058</v>
      </c>
      <c r="I18" s="26">
        <f t="shared" si="9"/>
        <v>514.14491387918633</v>
      </c>
      <c r="J18" s="26">
        <f t="shared" si="9"/>
        <v>514.72264611943046</v>
      </c>
      <c r="K18" s="26">
        <f t="shared" si="9"/>
        <v>511.7851461192933</v>
      </c>
      <c r="L18" s="26">
        <f t="shared" si="9"/>
        <v>507.67264611911781</v>
      </c>
      <c r="M18" s="26">
        <f t="shared" si="9"/>
        <v>507.11417617394551</v>
      </c>
      <c r="N18" s="26">
        <f t="shared" si="9"/>
        <v>507.67264611911781</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224</v>
      </c>
      <c r="C19" s="16"/>
      <c r="D19" s="16"/>
      <c r="E19" s="26">
        <f t="shared" ref="E19:N19" si="10">E63</f>
        <v>597.71371406612013</v>
      </c>
      <c r="F19" s="26">
        <f t="shared" si="10"/>
        <v>896.67843108054728</v>
      </c>
      <c r="G19" s="26">
        <f t="shared" si="10"/>
        <v>768.59907489863417</v>
      </c>
      <c r="H19" s="26">
        <f t="shared" si="10"/>
        <v>770.43510229589435</v>
      </c>
      <c r="I19" s="26">
        <f t="shared" si="10"/>
        <v>794.19218807650577</v>
      </c>
      <c r="J19" s="26">
        <f t="shared" si="10"/>
        <v>714.862429506853</v>
      </c>
      <c r="K19" s="26">
        <f t="shared" si="10"/>
        <v>714.88480229589436</v>
      </c>
      <c r="L19" s="26">
        <f t="shared" si="10"/>
        <v>715.20480229589396</v>
      </c>
      <c r="M19" s="26">
        <f t="shared" si="10"/>
        <v>526.18292083606593</v>
      </c>
      <c r="N19" s="26">
        <f t="shared" si="10"/>
        <v>407.0249200821919</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225</v>
      </c>
      <c r="C20" s="16"/>
      <c r="D20" s="16"/>
      <c r="E20" s="26">
        <f t="shared" ref="E20:N20" si="11">E91</f>
        <v>26.535999999999998</v>
      </c>
      <c r="F20" s="26">
        <f t="shared" si="11"/>
        <v>30.659000000000002</v>
      </c>
      <c r="G20" s="26">
        <f t="shared" si="11"/>
        <v>30.659000000000002</v>
      </c>
      <c r="H20" s="26">
        <f t="shared" si="11"/>
        <v>30.659000000000002</v>
      </c>
      <c r="I20" s="26">
        <f t="shared" si="11"/>
        <v>30.659000000000002</v>
      </c>
      <c r="J20" s="26">
        <f t="shared" si="11"/>
        <v>30.659000000000002</v>
      </c>
      <c r="K20" s="26">
        <f t="shared" si="11"/>
        <v>30.659000000000002</v>
      </c>
      <c r="L20" s="26">
        <f t="shared" si="11"/>
        <v>30.659000000000002</v>
      </c>
      <c r="M20" s="26">
        <f t="shared" si="11"/>
        <v>30.659000000000002</v>
      </c>
      <c r="N20" s="26">
        <f t="shared" si="11"/>
        <v>30.659000000000002</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6" t="s">
        <v>226</v>
      </c>
      <c r="C21" s="66"/>
      <c r="D21" s="66"/>
      <c r="E21" s="35">
        <f t="shared" ref="E21:N21" si="12">E118</f>
        <v>50.2</v>
      </c>
      <c r="F21" s="35">
        <f t="shared" si="12"/>
        <v>50.2</v>
      </c>
      <c r="G21" s="35">
        <f t="shared" si="12"/>
        <v>50.2</v>
      </c>
      <c r="H21" s="35">
        <f t="shared" si="12"/>
        <v>50.2</v>
      </c>
      <c r="I21" s="35">
        <f t="shared" si="12"/>
        <v>50.2</v>
      </c>
      <c r="J21" s="35">
        <f t="shared" si="12"/>
        <v>50.2</v>
      </c>
      <c r="K21" s="35">
        <f t="shared" si="12"/>
        <v>50.2</v>
      </c>
      <c r="L21" s="35">
        <f t="shared" si="12"/>
        <v>50.2</v>
      </c>
      <c r="M21" s="35">
        <f t="shared" si="12"/>
        <v>50.2</v>
      </c>
      <c r="N21" s="35">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2" t="s">
        <v>227</v>
      </c>
      <c r="C23" s="63"/>
      <c r="D23" s="63"/>
      <c r="E23" s="64">
        <f t="shared" ref="E23:N23" si="13">E11-E17</f>
        <v>116.62714387695337</v>
      </c>
      <c r="F23" s="64">
        <f t="shared" si="13"/>
        <v>34.287316272625276</v>
      </c>
      <c r="G23" s="64">
        <f t="shared" si="13"/>
        <v>63.706398481935594</v>
      </c>
      <c r="H23" s="64">
        <f t="shared" si="13"/>
        <v>56.870371084675298</v>
      </c>
      <c r="I23" s="64">
        <f t="shared" si="13"/>
        <v>49.691017544308124</v>
      </c>
      <c r="J23" s="64">
        <f t="shared" si="13"/>
        <v>37.443043873716761</v>
      </c>
      <c r="K23" s="64">
        <f t="shared" si="13"/>
        <v>0.35817108481251125</v>
      </c>
      <c r="L23" s="64">
        <f t="shared" si="13"/>
        <v>-5.8493289150114833</v>
      </c>
      <c r="M23" s="64">
        <f t="shared" si="13"/>
        <v>183.73102248998885</v>
      </c>
      <c r="N23" s="64">
        <f t="shared" si="13"/>
        <v>302.33055329869069</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228</v>
      </c>
      <c r="C25" s="6"/>
      <c r="D25" s="6"/>
      <c r="E25" s="61">
        <f t="shared" ref="E25:N25" si="14">E7</f>
        <v>2024</v>
      </c>
      <c r="F25" s="61">
        <f t="shared" si="14"/>
        <v>2025</v>
      </c>
      <c r="G25" s="61">
        <f t="shared" si="14"/>
        <v>2026</v>
      </c>
      <c r="H25" s="61">
        <f t="shared" si="14"/>
        <v>2027</v>
      </c>
      <c r="I25" s="61">
        <f t="shared" si="14"/>
        <v>2028</v>
      </c>
      <c r="J25" s="61">
        <f t="shared" si="14"/>
        <v>2029</v>
      </c>
      <c r="K25" s="61">
        <f t="shared" si="14"/>
        <v>2030</v>
      </c>
      <c r="L25" s="61">
        <f t="shared" si="14"/>
        <v>2031</v>
      </c>
      <c r="M25" s="61">
        <f t="shared" si="14"/>
        <v>2032</v>
      </c>
      <c r="N25" s="61">
        <f t="shared" si="14"/>
        <v>2033</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229</v>
      </c>
      <c r="C26" s="60"/>
      <c r="D26" s="60"/>
      <c r="E26" s="67">
        <f t="shared" ref="E26:N26" si="15">SUM(E27:E30)</f>
        <v>0.91029704462634997</v>
      </c>
      <c r="F26" s="67">
        <f t="shared" si="15"/>
        <v>0.97753930443349801</v>
      </c>
      <c r="G26" s="67">
        <f t="shared" si="15"/>
        <v>0.95538414934071014</v>
      </c>
      <c r="H26" s="67">
        <f t="shared" si="15"/>
        <v>0.96003170574440255</v>
      </c>
      <c r="I26" s="67">
        <f t="shared" si="15"/>
        <v>0.96546565962618702</v>
      </c>
      <c r="J26" s="67">
        <f t="shared" si="15"/>
        <v>0.97222093502339679</v>
      </c>
      <c r="K26" s="67">
        <f t="shared" si="15"/>
        <v>0.99972614526171832</v>
      </c>
      <c r="L26" s="67">
        <f t="shared" si="15"/>
        <v>1.0045068086639652</v>
      </c>
      <c r="M26" s="67">
        <f t="shared" si="15"/>
        <v>0.85843836514783367</v>
      </c>
      <c r="N26" s="67">
        <f t="shared" si="15"/>
        <v>0.76705943933309018</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8" t="s">
        <v>230</v>
      </c>
      <c r="C27" s="1"/>
      <c r="D27" s="1"/>
      <c r="E27" s="102">
        <f t="shared" ref="E27:N27" si="16">IFERROR(E18/E$11,0)</f>
        <v>0.39154874477537976</v>
      </c>
      <c r="F27" s="102">
        <f t="shared" si="16"/>
        <v>0.33718091447428628</v>
      </c>
      <c r="G27" s="102">
        <f t="shared" si="16"/>
        <v>0.360478527392046</v>
      </c>
      <c r="H27" s="102">
        <f t="shared" si="16"/>
        <v>0.36174524251811563</v>
      </c>
      <c r="I27" s="102">
        <f t="shared" si="16"/>
        <v>0.35732122896328855</v>
      </c>
      <c r="J27" s="102">
        <f t="shared" si="16"/>
        <v>0.38187370342285576</v>
      </c>
      <c r="K27" s="102">
        <f t="shared" si="16"/>
        <v>0.39130681730006378</v>
      </c>
      <c r="L27" s="102">
        <f t="shared" si="16"/>
        <v>0.39115315846164977</v>
      </c>
      <c r="M27" s="102">
        <f t="shared" si="16"/>
        <v>0.39072286684631463</v>
      </c>
      <c r="N27" s="102">
        <f t="shared" si="16"/>
        <v>0.39115315846164977</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8" t="s">
        <v>231</v>
      </c>
      <c r="C28" s="1"/>
      <c r="D28" s="1"/>
      <c r="E28" s="102">
        <f t="shared" ref="E28:N28" si="17">IFERROR(E19/E$11,0)</f>
        <v>0.45972733993777271</v>
      </c>
      <c r="F28" s="102">
        <f t="shared" si="17"/>
        <v>0.58738984122908589</v>
      </c>
      <c r="G28" s="102">
        <f t="shared" si="17"/>
        <v>0.53827719600676316</v>
      </c>
      <c r="H28" s="102">
        <f t="shared" si="17"/>
        <v>0.54145904600403139</v>
      </c>
      <c r="I28" s="102">
        <f t="shared" si="17"/>
        <v>0.55194891754433106</v>
      </c>
      <c r="J28" s="102">
        <f t="shared" si="17"/>
        <v>0.53035778676483802</v>
      </c>
      <c r="K28" s="102">
        <f t="shared" si="17"/>
        <v>0.54659518519395756</v>
      </c>
      <c r="L28" s="102">
        <f t="shared" si="17"/>
        <v>0.55105316290635531</v>
      </c>
      <c r="M28" s="102">
        <f t="shared" si="17"/>
        <v>0.40541501100555899</v>
      </c>
      <c r="N28" s="102">
        <f t="shared" si="17"/>
        <v>0.31360579357548035</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8" t="s">
        <v>232</v>
      </c>
      <c r="C29" s="1"/>
      <c r="D29" s="1"/>
      <c r="E29" s="102">
        <f t="shared" ref="E29:N29" si="18">IFERROR(E20/E$11,0)</f>
        <v>2.0409979569649333E-2</v>
      </c>
      <c r="F29" s="102">
        <f t="shared" si="18"/>
        <v>2.0083883494934698E-2</v>
      </c>
      <c r="G29" s="102">
        <f t="shared" si="18"/>
        <v>2.1471585240390563E-2</v>
      </c>
      <c r="H29" s="102">
        <f t="shared" si="18"/>
        <v>2.1547036008572142E-2</v>
      </c>
      <c r="I29" s="102">
        <f t="shared" si="18"/>
        <v>2.1307439328982051E-2</v>
      </c>
      <c r="J29" s="102">
        <f t="shared" si="18"/>
        <v>2.2745970012216586E-2</v>
      </c>
      <c r="K29" s="102">
        <f t="shared" si="18"/>
        <v>2.3441625460552593E-2</v>
      </c>
      <c r="L29" s="102">
        <f t="shared" si="18"/>
        <v>2.3622239206604587E-2</v>
      </c>
      <c r="M29" s="102">
        <f t="shared" si="18"/>
        <v>2.3622239206604587E-2</v>
      </c>
      <c r="N29" s="102">
        <f t="shared" si="18"/>
        <v>2.3622239206604587E-2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8" t="s">
        <v>233</v>
      </c>
      <c r="C30" s="1"/>
      <c r="D30" s="1"/>
      <c r="E30" s="102">
        <f t="shared" ref="E30:N30" si="19">IFERROR(E21/E$11,0)</f>
        <v>3.8610980343548262E-2</v>
      </c>
      <c r="F30" s="102">
        <f t="shared" si="19"/>
        <v>3.2884665235191034E-2</v>
      </c>
      <c r="G30" s="102">
        <f t="shared" si="19"/>
        <v>3.5156840701510358E-2</v>
      </c>
      <c r="H30" s="102">
        <f t="shared" si="19"/>
        <v>3.5280381213683473E-2</v>
      </c>
      <c r="I30" s="102">
        <f t="shared" si="19"/>
        <v>3.4888073789585403E-2</v>
      </c>
      <c r="J30" s="102">
        <f t="shared" si="19"/>
        <v>3.72434748234865E-2</v>
      </c>
      <c r="K30" s="102">
        <f t="shared" si="19"/>
        <v>3.8382517307144405E-2</v>
      </c>
      <c r="L30" s="102">
        <f t="shared" si="19"/>
        <v>3.8678248089355501E-2</v>
      </c>
      <c r="M30" s="102">
        <f t="shared" si="19"/>
        <v>3.8678248089355501E-2</v>
      </c>
      <c r="N30" s="102">
        <f t="shared" si="19"/>
        <v>3.8678248089355501E-2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6" t="s">
        <v>234</v>
      </c>
      <c r="C31" s="65"/>
      <c r="D31" s="65"/>
      <c r="E31" s="69">
        <f>IFERROR(E23/E11,0)</f>
        <v>8.9702955373649834E-2</v>
      </c>
      <c r="F31" s="69">
        <f t="shared" ref="F31:N31" si="20">IFERROR(F23/F11,0)</f>
        <v>2.2460695566501994E-2</v>
      </c>
      <c r="G31" s="69">
        <f t="shared" si="20"/>
        <v>4.4615850659289864E-2</v>
      </c>
      <c r="H31" s="69">
        <f t="shared" si="20"/>
        <v>3.9968294255597329E-2</v>
      </c>
      <c r="I31" s="69">
        <f t="shared" si="20"/>
        <v>3.4534340373812838E-2</v>
      </c>
      <c r="J31" s="69">
        <f t="shared" si="20"/>
        <v>2.7779064976602999E-2</v>
      </c>
      <c r="K31" s="69">
        <f t="shared" si="20"/>
        <v>2.7385473828157164E-4</v>
      </c>
      <c r="L31" s="69">
        <f t="shared" si="20"/>
        <v>-4.5068086639652345E-3</v>
      </c>
      <c r="M31" s="69">
        <f t="shared" si="20"/>
        <v>0.14156163485216619</v>
      </c>
      <c r="N31" s="69">
        <f t="shared" si="20"/>
        <v>0.23294056066690982</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2" t="s">
        <v>779</v>
      </c>
      <c r="C33" s="26">
        <f>SUM(E26:N26)</f>
        <v>9.3706695572011522</v>
      </c>
      <c r="D33" s="2"/>
      <c r="E33" s="174"/>
      <c r="F33" s="174"/>
      <c r="G33" s="174"/>
      <c r="H33" s="174"/>
      <c r="I33" s="174"/>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2" t="s">
        <v>778</v>
      </c>
      <c r="C34" s="207">
        <f>AVERAGE(E37:N37)</f>
        <v>223.1764791571448</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235</v>
      </c>
      <c r="C36" s="6"/>
      <c r="D36" s="6"/>
      <c r="E36" s="61">
        <f t="shared" ref="E36:N36" si="21">E7</f>
        <v>2024</v>
      </c>
      <c r="F36" s="61">
        <f t="shared" si="21"/>
        <v>2025</v>
      </c>
      <c r="G36" s="61">
        <f t="shared" si="21"/>
        <v>2026</v>
      </c>
      <c r="H36" s="61">
        <f t="shared" si="21"/>
        <v>2027</v>
      </c>
      <c r="I36" s="61">
        <f t="shared" si="21"/>
        <v>2028</v>
      </c>
      <c r="J36" s="61">
        <f t="shared" si="21"/>
        <v>2029</v>
      </c>
      <c r="K36" s="61">
        <f t="shared" si="21"/>
        <v>2030</v>
      </c>
      <c r="L36" s="61">
        <f t="shared" si="21"/>
        <v>2031</v>
      </c>
      <c r="M36" s="61">
        <f t="shared" si="21"/>
        <v>2032</v>
      </c>
      <c r="N36" s="61">
        <f t="shared" si="21"/>
        <v>2033</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2" t="s">
        <v>236</v>
      </c>
      <c r="C37" s="63"/>
      <c r="D37" s="63"/>
      <c r="E37" s="64">
        <f t="shared" ref="E37:N37" si="22">SUMPRODUCT(E38:E41,E18:E21)/SUM(E18:E21)</f>
        <v>227.39142510541103</v>
      </c>
      <c r="F37" s="64">
        <f t="shared" si="22"/>
        <v>220.4388309418654</v>
      </c>
      <c r="G37" s="64">
        <f t="shared" si="22"/>
        <v>225.25848345567823</v>
      </c>
      <c r="H37" s="64">
        <f t="shared" si="22"/>
        <v>224.60013528438247</v>
      </c>
      <c r="I37" s="64">
        <f t="shared" si="22"/>
        <v>218.95990706300918</v>
      </c>
      <c r="J37" s="64">
        <f t="shared" si="22"/>
        <v>223.72716036130362</v>
      </c>
      <c r="K37" s="64">
        <f t="shared" si="22"/>
        <v>221.60558033631452</v>
      </c>
      <c r="L37" s="64">
        <f t="shared" si="22"/>
        <v>219.17745690282948</v>
      </c>
      <c r="M37" s="64">
        <f t="shared" si="22"/>
        <v>220.02669025755935</v>
      </c>
      <c r="N37" s="64">
        <f t="shared" si="22"/>
        <v>230.57912186309477</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223</v>
      </c>
      <c r="C38" s="16"/>
      <c r="D38" s="16"/>
      <c r="E38" s="26">
        <f>E76</f>
        <v>245.37481532732392</v>
      </c>
      <c r="F38" s="26">
        <f t="shared" ref="F38:N38" si="23">F76</f>
        <v>240.76115631935127</v>
      </c>
      <c r="G38" s="26">
        <f t="shared" si="23"/>
        <v>240.76115631935116</v>
      </c>
      <c r="H38" s="26">
        <f t="shared" si="23"/>
        <v>240.76115631935116</v>
      </c>
      <c r="I38" s="26">
        <f t="shared" si="23"/>
        <v>240.72521010288003</v>
      </c>
      <c r="J38" s="26">
        <f t="shared" si="23"/>
        <v>240.76115631935133</v>
      </c>
      <c r="K38" s="26">
        <f t="shared" si="23"/>
        <v>237.73496830349075</v>
      </c>
      <c r="L38" s="26">
        <f t="shared" si="23"/>
        <v>233.43947095667806</v>
      </c>
      <c r="M38" s="26">
        <f t="shared" si="23"/>
        <v>233.41498985259153</v>
      </c>
      <c r="N38" s="26">
        <f t="shared" si="23"/>
        <v>233.43947095667806</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224</v>
      </c>
      <c r="C39" s="16"/>
      <c r="D39" s="16"/>
      <c r="E39" s="26">
        <f>E77</f>
        <v>211.95588070434991</v>
      </c>
      <c r="F39" s="26">
        <f t="shared" ref="F39:N39" si="24">F77</f>
        <v>201.28444317335484</v>
      </c>
      <c r="G39" s="26">
        <f t="shared" si="24"/>
        <v>205.26296422958106</v>
      </c>
      <c r="H39" s="26">
        <f t="shared" si="24"/>
        <v>202.60282503855765</v>
      </c>
      <c r="I39" s="26">
        <f t="shared" si="24"/>
        <v>194.13359537872384</v>
      </c>
      <c r="J39" s="26">
        <f t="shared" si="24"/>
        <v>201.39814213359699</v>
      </c>
      <c r="K39" s="26">
        <f t="shared" si="24"/>
        <v>200.46489036678005</v>
      </c>
      <c r="L39" s="26">
        <f t="shared" si="24"/>
        <v>199.59117383203787</v>
      </c>
      <c r="M39" s="26">
        <f t="shared" si="24"/>
        <v>193.05202811151975</v>
      </c>
      <c r="N39" s="26">
        <f t="shared" si="24"/>
        <v>205.15381718278388</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237</v>
      </c>
      <c r="C40" s="16"/>
      <c r="D40" s="16"/>
      <c r="E40" s="26">
        <f>E106</f>
        <v>500</v>
      </c>
      <c r="F40" s="26">
        <f t="shared" ref="F40:N40" si="25">F106</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6" t="s">
        <v>238</v>
      </c>
      <c r="C41" s="66"/>
      <c r="D41" s="66"/>
      <c r="E41" s="35">
        <f>E134</f>
        <v>84.707465897549753</v>
      </c>
      <c r="F41" s="35">
        <f t="shared" ref="F41:N41" si="26">F134</f>
        <v>183.46471534074149</v>
      </c>
      <c r="G41" s="35">
        <f t="shared" si="26"/>
        <v>204.65411344074144</v>
      </c>
      <c r="H41" s="35">
        <f>H134</f>
        <v>228.29678879134804</v>
      </c>
      <c r="I41" s="35">
        <f t="shared" si="26"/>
        <v>217.16577821974147</v>
      </c>
      <c r="J41" s="35">
        <f t="shared" si="26"/>
        <v>198.31169730880157</v>
      </c>
      <c r="K41" s="35">
        <f t="shared" si="26"/>
        <v>188.20084486230141</v>
      </c>
      <c r="L41" s="35">
        <f t="shared" si="26"/>
        <v>182.4848463218614</v>
      </c>
      <c r="M41" s="35">
        <f t="shared" si="26"/>
        <v>196.53083953387417</v>
      </c>
      <c r="N41" s="35">
        <f t="shared" si="26"/>
        <v>243.25714795085767</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41</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780</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837</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1195</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239</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861</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7" t="s">
        <v>785</v>
      </c>
      <c r="C51" s="209">
        <f>Summary!$B$7</f>
        <v>45565</v>
      </c>
      <c r="D51" s="106"/>
      <c r="E51" s="105"/>
      <c r="F51" s="105"/>
      <c r="G51" s="105"/>
      <c r="H51" s="105"/>
      <c r="I51" s="105"/>
      <c r="J51" s="105"/>
      <c r="K51" s="105"/>
      <c r="L51" s="105"/>
      <c r="M51" s="105"/>
      <c r="N51" s="105"/>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240</v>
      </c>
      <c r="C53" s="6"/>
      <c r="D53" s="6"/>
      <c r="E53" s="61">
        <f t="shared" ref="E53:N53" si="27">E7</f>
        <v>2024</v>
      </c>
      <c r="F53" s="61">
        <f t="shared" si="27"/>
        <v>2025</v>
      </c>
      <c r="G53" s="61">
        <f t="shared" si="27"/>
        <v>2026</v>
      </c>
      <c r="H53" s="61">
        <f t="shared" si="27"/>
        <v>2027</v>
      </c>
      <c r="I53" s="61">
        <f t="shared" si="27"/>
        <v>2028</v>
      </c>
      <c r="J53" s="61">
        <f t="shared" si="27"/>
        <v>2029</v>
      </c>
      <c r="K53" s="61">
        <f t="shared" si="27"/>
        <v>2030</v>
      </c>
      <c r="L53" s="61">
        <f t="shared" si="27"/>
        <v>2031</v>
      </c>
      <c r="M53" s="61">
        <f t="shared" si="27"/>
        <v>2032</v>
      </c>
      <c r="N53" s="61">
        <f t="shared" si="27"/>
        <v>2033</v>
      </c>
    </row>
    <row r="54" spans="1:43" ht="14.5" customHeight="1">
      <c r="B54" s="62" t="s">
        <v>217</v>
      </c>
      <c r="C54" s="63"/>
      <c r="D54" s="63"/>
      <c r="E54" s="64">
        <f t="shared" ref="E54:N54" si="28">SUM(E55,E59)</f>
        <v>1173.2122882158471</v>
      </c>
      <c r="F54" s="64">
        <f t="shared" si="28"/>
        <v>1395.4883934726031</v>
      </c>
      <c r="G54" s="64">
        <f t="shared" si="28"/>
        <v>1296.8281195000002</v>
      </c>
      <c r="H54" s="64">
        <f t="shared" si="28"/>
        <v>1291.8281195000002</v>
      </c>
      <c r="I54" s="64">
        <f t="shared" si="28"/>
        <v>1307.8281195000002</v>
      </c>
      <c r="J54" s="64">
        <f t="shared" si="28"/>
        <v>1216.8281195000002</v>
      </c>
      <c r="K54" s="64">
        <f t="shared" si="28"/>
        <v>1176.8281195000002</v>
      </c>
      <c r="L54" s="64">
        <f t="shared" si="28"/>
        <v>1166.8281195000002</v>
      </c>
      <c r="M54" s="64">
        <f t="shared" si="28"/>
        <v>1166.8281195000002</v>
      </c>
      <c r="N54" s="64">
        <f t="shared" si="28"/>
        <v>1166.8281195000002</v>
      </c>
    </row>
    <row r="55" spans="1:43" ht="14.5" customHeight="1">
      <c r="B55" s="16" t="s">
        <v>241</v>
      </c>
      <c r="C55" s="16"/>
      <c r="D55" s="16"/>
      <c r="E55" s="26">
        <f t="shared" ref="E55:N55" si="29">SUM(E56:E58)</f>
        <v>1112.2396106202186</v>
      </c>
      <c r="F55" s="26">
        <f t="shared" si="29"/>
        <v>1122.8281195000002</v>
      </c>
      <c r="G55" s="26">
        <f t="shared" si="29"/>
        <v>1122.8281195000002</v>
      </c>
      <c r="H55" s="26">
        <f t="shared" si="29"/>
        <v>1122.8281195000002</v>
      </c>
      <c r="I55" s="26">
        <f t="shared" si="29"/>
        <v>1122.8281195000002</v>
      </c>
      <c r="J55" s="26">
        <f t="shared" si="29"/>
        <v>1122.8281195000002</v>
      </c>
      <c r="K55" s="26">
        <f t="shared" si="29"/>
        <v>1122.8281195000002</v>
      </c>
      <c r="L55" s="26">
        <f t="shared" si="29"/>
        <v>1122.8281195000002</v>
      </c>
      <c r="M55" s="26">
        <f t="shared" si="29"/>
        <v>1122.8281195000002</v>
      </c>
      <c r="N55" s="26">
        <f t="shared" si="29"/>
        <v>1122.8281195000002</v>
      </c>
    </row>
    <row r="56" spans="1:43" ht="14.5" customHeight="1">
      <c r="B56" s="1" t="s">
        <v>242</v>
      </c>
      <c r="E56" s="24">
        <v>1060.95515234153</v>
      </c>
      <c r="F56" s="24">
        <v>1082.1354645000001</v>
      </c>
      <c r="G56" s="24">
        <v>1082.1354645000001</v>
      </c>
      <c r="H56" s="24">
        <v>1082.1354645000001</v>
      </c>
      <c r="I56" s="24">
        <v>1082.1354645000001</v>
      </c>
      <c r="J56" s="24">
        <v>1082.1354645000001</v>
      </c>
      <c r="K56" s="24">
        <v>1082.1354645000001</v>
      </c>
      <c r="L56" s="24">
        <v>1082.1354645000001</v>
      </c>
      <c r="M56" s="24">
        <v>1082.1354645000001</v>
      </c>
      <c r="N56" s="24">
        <v>1082.1354645000001</v>
      </c>
    </row>
    <row r="57" spans="1:43" ht="14.5" customHeight="1">
      <c r="B57" s="1" t="s">
        <v>243</v>
      </c>
      <c r="E57" s="24">
        <v>40.692654999999995</v>
      </c>
      <c r="F57" s="24">
        <v>40.692654999999995</v>
      </c>
      <c r="G57" s="24">
        <v>40.692654999999995</v>
      </c>
      <c r="H57" s="24">
        <v>40.692654999999995</v>
      </c>
      <c r="I57" s="24">
        <v>40.692654999999995</v>
      </c>
      <c r="J57" s="24">
        <v>40.692654999999995</v>
      </c>
      <c r="K57" s="24">
        <v>40.692654999999995</v>
      </c>
      <c r="L57" s="24">
        <v>40.692654999999995</v>
      </c>
      <c r="M57" s="24">
        <v>40.692654999999995</v>
      </c>
      <c r="N57" s="24">
        <v>40.692654999999995</v>
      </c>
    </row>
    <row r="58" spans="1:43" ht="14.5" customHeight="1">
      <c r="B58" s="1" t="s">
        <v>244</v>
      </c>
      <c r="E58" s="24">
        <v>10.591803278688525</v>
      </c>
      <c r="F58" s="24">
        <v>0</v>
      </c>
      <c r="G58" s="24">
        <v>0</v>
      </c>
      <c r="H58" s="24">
        <v>0</v>
      </c>
      <c r="I58" s="24">
        <v>0</v>
      </c>
      <c r="J58" s="24">
        <v>0</v>
      </c>
      <c r="K58" s="24">
        <v>0</v>
      </c>
      <c r="L58" s="24">
        <v>0</v>
      </c>
      <c r="M58" s="24">
        <v>0</v>
      </c>
      <c r="N58" s="24">
        <v>0</v>
      </c>
    </row>
    <row r="59" spans="1:43" ht="14.5" customHeight="1">
      <c r="B59" s="66" t="s">
        <v>245</v>
      </c>
      <c r="C59" s="66"/>
      <c r="D59" s="66"/>
      <c r="E59" s="35">
        <v>60.972677595628419</v>
      </c>
      <c r="F59" s="35">
        <v>272.66027397260285</v>
      </c>
      <c r="G59" s="35">
        <v>174</v>
      </c>
      <c r="H59" s="35">
        <v>169</v>
      </c>
      <c r="I59" s="35">
        <v>185</v>
      </c>
      <c r="J59" s="35">
        <v>94</v>
      </c>
      <c r="K59" s="35">
        <v>54</v>
      </c>
      <c r="L59" s="35">
        <v>44</v>
      </c>
      <c r="M59" s="35">
        <v>44</v>
      </c>
      <c r="N59" s="35">
        <v>44</v>
      </c>
    </row>
    <row r="60" spans="1:43" ht="14.5" customHeight="1">
      <c r="O60" s="171"/>
      <c r="P60" s="171"/>
      <c r="Q60" s="171"/>
    </row>
    <row r="61" spans="1:43" ht="14.5" customHeight="1">
      <c r="B61" s="62" t="s">
        <v>246</v>
      </c>
      <c r="C61" s="63"/>
      <c r="D61" s="63"/>
      <c r="E61" s="64">
        <f t="shared" ref="E61:N61" si="30">SUM(E62:E63)</f>
        <v>1106.7851443388938</v>
      </c>
      <c r="F61" s="64">
        <f t="shared" si="30"/>
        <v>1411.4010771999779</v>
      </c>
      <c r="G61" s="64">
        <f t="shared" si="30"/>
        <v>1283.3217210180646</v>
      </c>
      <c r="H61" s="64">
        <f t="shared" si="30"/>
        <v>1285.1577484153249</v>
      </c>
      <c r="I61" s="64">
        <f t="shared" si="30"/>
        <v>1308.3371019556921</v>
      </c>
      <c r="J61" s="64">
        <f t="shared" si="30"/>
        <v>1229.5850756262835</v>
      </c>
      <c r="K61" s="64">
        <f t="shared" si="30"/>
        <v>1226.6699484151877</v>
      </c>
      <c r="L61" s="64">
        <f t="shared" si="30"/>
        <v>1222.8774484150117</v>
      </c>
      <c r="M61" s="64">
        <f t="shared" si="30"/>
        <v>1033.2970970100114</v>
      </c>
      <c r="N61" s="64">
        <f t="shared" si="30"/>
        <v>914.69756620130966</v>
      </c>
    </row>
    <row r="62" spans="1:43" ht="14.5" customHeight="1">
      <c r="B62" s="16" t="s">
        <v>223</v>
      </c>
      <c r="C62" s="16"/>
      <c r="D62" s="16"/>
      <c r="E62" s="26">
        <v>509.07143027277368</v>
      </c>
      <c r="F62" s="26">
        <v>514.72264611943046</v>
      </c>
      <c r="G62" s="26">
        <v>514.72264611943058</v>
      </c>
      <c r="H62" s="26">
        <v>514.72264611943058</v>
      </c>
      <c r="I62" s="26">
        <v>514.14491387918633</v>
      </c>
      <c r="J62" s="26">
        <v>514.72264611943046</v>
      </c>
      <c r="K62" s="26">
        <v>511.7851461192933</v>
      </c>
      <c r="L62" s="26">
        <v>507.67264611911781</v>
      </c>
      <c r="M62" s="26">
        <v>507.11417617394551</v>
      </c>
      <c r="N62" s="26">
        <v>507.67264611911781</v>
      </c>
      <c r="P62" s="141"/>
    </row>
    <row r="63" spans="1:43" ht="14.5" customHeight="1">
      <c r="B63" s="66" t="s">
        <v>224</v>
      </c>
      <c r="C63" s="66"/>
      <c r="D63" s="66"/>
      <c r="E63" s="35">
        <v>597.71371406612013</v>
      </c>
      <c r="F63" s="35">
        <v>896.67843108054728</v>
      </c>
      <c r="G63" s="35">
        <v>768.59907489863417</v>
      </c>
      <c r="H63" s="35">
        <v>770.43510229589435</v>
      </c>
      <c r="I63" s="35">
        <v>794.19218807650577</v>
      </c>
      <c r="J63" s="35">
        <v>714.862429506853</v>
      </c>
      <c r="K63" s="35">
        <v>714.88480229589436</v>
      </c>
      <c r="L63" s="35">
        <v>715.20480229589396</v>
      </c>
      <c r="M63" s="35">
        <v>526.18292083606593</v>
      </c>
      <c r="N63" s="35">
        <v>407.0249200821919</v>
      </c>
      <c r="P63" s="140"/>
    </row>
    <row r="64" spans="1:43" ht="14.5" customHeight="1">
      <c r="F64" s="140"/>
      <c r="P64" s="140"/>
      <c r="R64" s="140"/>
    </row>
    <row r="65" spans="2:18" ht="14.5" customHeight="1">
      <c r="F65" s="140"/>
      <c r="P65" s="140"/>
      <c r="R65" s="140"/>
    </row>
    <row r="66" spans="2:18" ht="14.5" customHeight="1">
      <c r="B66" s="5" t="s">
        <v>247</v>
      </c>
      <c r="C66" s="6"/>
      <c r="D66" s="6"/>
      <c r="E66" s="61">
        <f t="shared" ref="E66:N66" si="31">E7</f>
        <v>2024</v>
      </c>
      <c r="F66" s="61">
        <f t="shared" si="31"/>
        <v>2025</v>
      </c>
      <c r="G66" s="61">
        <f t="shared" si="31"/>
        <v>2026</v>
      </c>
      <c r="H66" s="61">
        <f t="shared" si="31"/>
        <v>2027</v>
      </c>
      <c r="I66" s="61">
        <f t="shared" si="31"/>
        <v>2028</v>
      </c>
      <c r="J66" s="61">
        <f t="shared" si="31"/>
        <v>2029</v>
      </c>
      <c r="K66" s="61">
        <f t="shared" si="31"/>
        <v>2030</v>
      </c>
      <c r="L66" s="61">
        <f t="shared" si="31"/>
        <v>2031</v>
      </c>
      <c r="M66" s="61">
        <f t="shared" si="31"/>
        <v>2032</v>
      </c>
      <c r="N66" s="61">
        <f t="shared" si="31"/>
        <v>2033</v>
      </c>
      <c r="P66" s="141"/>
    </row>
    <row r="67" spans="2:18" ht="14.5" customHeight="1">
      <c r="B67" s="16" t="s">
        <v>229</v>
      </c>
      <c r="C67" s="60"/>
      <c r="D67" s="60"/>
      <c r="E67" s="67">
        <f t="shared" ref="E67:N67" si="32">IFERROR(E61/E54,0)</f>
        <v>0.94338011582032455</v>
      </c>
      <c r="F67" s="67">
        <f t="shared" si="32"/>
        <v>1.0114029495349488</v>
      </c>
      <c r="G67" s="67">
        <f t="shared" si="32"/>
        <v>0.9895850511884775</v>
      </c>
      <c r="H67" s="67">
        <f t="shared" si="32"/>
        <v>0.9948364871580152</v>
      </c>
      <c r="I67" s="67">
        <f t="shared" si="32"/>
        <v>1.000389181459018</v>
      </c>
      <c r="J67" s="67">
        <f t="shared" si="32"/>
        <v>1.0104837782114413</v>
      </c>
      <c r="K67" s="67">
        <f t="shared" si="32"/>
        <v>1.0423526835306789</v>
      </c>
      <c r="L67" s="67">
        <f t="shared" si="32"/>
        <v>1.048035634364922</v>
      </c>
      <c r="M67" s="67">
        <f t="shared" si="32"/>
        <v>0.88556067491139279</v>
      </c>
      <c r="N67" s="67">
        <f t="shared" si="32"/>
        <v>0.78391800035918613</v>
      </c>
    </row>
    <row r="68" spans="2:18" ht="14.5" customHeight="1">
      <c r="B68" s="68" t="s">
        <v>248</v>
      </c>
      <c r="E68" s="102">
        <f t="shared" ref="E68:N68" si="33">E62/E54</f>
        <v>0.4339124601626359</v>
      </c>
      <c r="F68" s="102">
        <f t="shared" si="33"/>
        <v>0.36884767263349921</v>
      </c>
      <c r="G68" s="102">
        <f t="shared" si="33"/>
        <v>0.3969089182904863</v>
      </c>
      <c r="H68" s="102">
        <f t="shared" si="33"/>
        <v>0.398445147887517</v>
      </c>
      <c r="I68" s="102">
        <f t="shared" si="33"/>
        <v>0.39312881120475579</v>
      </c>
      <c r="J68" s="102">
        <f t="shared" si="33"/>
        <v>0.42300357615908168</v>
      </c>
      <c r="K68" s="102">
        <f t="shared" si="33"/>
        <v>0.43488521190055845</v>
      </c>
      <c r="L68" s="102">
        <f t="shared" si="33"/>
        <v>0.43508777139915145</v>
      </c>
      <c r="M68" s="102">
        <f t="shared" si="33"/>
        <v>0.43460914911036769</v>
      </c>
      <c r="N68" s="102">
        <f t="shared" si="33"/>
        <v>0.43508777139915145</v>
      </c>
      <c r="O68" s="140"/>
    </row>
    <row r="69" spans="2:18" ht="14.5" customHeight="1">
      <c r="B69" s="70" t="s">
        <v>249</v>
      </c>
      <c r="C69" s="71"/>
      <c r="D69" s="71"/>
      <c r="E69" s="231">
        <f t="shared" ref="E69:N69" si="34">E63/E54</f>
        <v>0.50946765565768859</v>
      </c>
      <c r="F69" s="231">
        <f t="shared" si="34"/>
        <v>0.64255527690144942</v>
      </c>
      <c r="G69" s="231">
        <f t="shared" si="34"/>
        <v>0.59267613289799126</v>
      </c>
      <c r="H69" s="231">
        <f t="shared" si="34"/>
        <v>0.59639133927049826</v>
      </c>
      <c r="I69" s="231">
        <f t="shared" si="34"/>
        <v>0.60726037025426238</v>
      </c>
      <c r="J69" s="231">
        <f t="shared" si="34"/>
        <v>0.58748020205235973</v>
      </c>
      <c r="K69" s="231">
        <f t="shared" si="34"/>
        <v>0.60746747163012049</v>
      </c>
      <c r="L69" s="231">
        <f t="shared" si="34"/>
        <v>0.61294786296577064</v>
      </c>
      <c r="M69" s="231">
        <f t="shared" si="34"/>
        <v>0.4509515258010251</v>
      </c>
      <c r="N69" s="231">
        <f t="shared" si="34"/>
        <v>0.34883022896003479</v>
      </c>
    </row>
    <row r="71" spans="2:18" ht="14.5" customHeight="1">
      <c r="B71" s="72" t="s">
        <v>773</v>
      </c>
      <c r="C71" s="26">
        <f>SUM(E67:N67)</f>
        <v>9.7099445565384048</v>
      </c>
    </row>
    <row r="72" spans="2:18" ht="14.5" customHeight="1">
      <c r="B72" s="72" t="s">
        <v>774</v>
      </c>
      <c r="C72" s="26">
        <f>AVERAGE(E75:N75)</f>
        <v>217.4085457326033</v>
      </c>
    </row>
    <row r="74" spans="2:18" ht="14.5" customHeight="1">
      <c r="B74" s="5" t="s">
        <v>250</v>
      </c>
      <c r="C74" s="6"/>
      <c r="D74" s="6"/>
      <c r="E74" s="61">
        <f t="shared" ref="E74:N74" si="35">E7</f>
        <v>2024</v>
      </c>
      <c r="F74" s="61">
        <f t="shared" si="35"/>
        <v>2025</v>
      </c>
      <c r="G74" s="61">
        <f t="shared" si="35"/>
        <v>2026</v>
      </c>
      <c r="H74" s="61">
        <f t="shared" si="35"/>
        <v>2027</v>
      </c>
      <c r="I74" s="61">
        <f t="shared" si="35"/>
        <v>2028</v>
      </c>
      <c r="J74" s="61">
        <f t="shared" si="35"/>
        <v>2029</v>
      </c>
      <c r="K74" s="61">
        <f t="shared" si="35"/>
        <v>2030</v>
      </c>
      <c r="L74" s="61">
        <f t="shared" si="35"/>
        <v>2031</v>
      </c>
      <c r="M74" s="61">
        <f t="shared" si="35"/>
        <v>2032</v>
      </c>
      <c r="N74" s="61">
        <f t="shared" si="35"/>
        <v>2033</v>
      </c>
    </row>
    <row r="75" spans="2:18" ht="14.5" customHeight="1">
      <c r="B75" s="62" t="s">
        <v>251</v>
      </c>
      <c r="C75" s="63"/>
      <c r="D75" s="63"/>
      <c r="E75" s="64">
        <f t="shared" ref="E75:N75" si="36">SUMPRODUCT(E76:E77,E62:E63)/SUM(E62:E63)</f>
        <v>227.32708886857918</v>
      </c>
      <c r="F75" s="64">
        <f t="shared" si="36"/>
        <v>215.68117177081072</v>
      </c>
      <c r="G75" s="64">
        <f t="shared" si="36"/>
        <v>219.50079957955649</v>
      </c>
      <c r="H75" s="64">
        <f t="shared" si="36"/>
        <v>217.88574051922166</v>
      </c>
      <c r="I75" s="64">
        <f t="shared" si="36"/>
        <v>212.44297581594907</v>
      </c>
      <c r="J75" s="64">
        <f t="shared" si="36"/>
        <v>217.87608678546118</v>
      </c>
      <c r="K75" s="64">
        <f t="shared" si="36"/>
        <v>216.01452725758361</v>
      </c>
      <c r="L75" s="64">
        <f t="shared" si="36"/>
        <v>213.64315801914057</v>
      </c>
      <c r="M75" s="64">
        <f t="shared" si="36"/>
        <v>212.86107446468665</v>
      </c>
      <c r="N75" s="64">
        <f t="shared" si="36"/>
        <v>220.85283424504391</v>
      </c>
    </row>
    <row r="76" spans="2:18" ht="14.5" customHeight="1">
      <c r="B76" s="16" t="s">
        <v>252</v>
      </c>
      <c r="C76" s="16"/>
      <c r="D76" s="16"/>
      <c r="E76" s="26">
        <v>245.37481532732392</v>
      </c>
      <c r="F76" s="26">
        <v>240.76115631935127</v>
      </c>
      <c r="G76" s="26">
        <v>240.76115631935116</v>
      </c>
      <c r="H76" s="26">
        <v>240.76115631935116</v>
      </c>
      <c r="I76" s="26">
        <v>240.72521010288003</v>
      </c>
      <c r="J76" s="26">
        <v>240.76115631935133</v>
      </c>
      <c r="K76" s="26">
        <v>237.73496830349075</v>
      </c>
      <c r="L76" s="26">
        <v>233.43947095667806</v>
      </c>
      <c r="M76" s="26">
        <v>233.41498985259153</v>
      </c>
      <c r="N76" s="26">
        <v>233.43947095667806</v>
      </c>
    </row>
    <row r="77" spans="2:18" ht="14.5" customHeight="1">
      <c r="B77" s="66" t="s">
        <v>253</v>
      </c>
      <c r="C77" s="66"/>
      <c r="D77" s="66"/>
      <c r="E77" s="35">
        <v>211.95588070434991</v>
      </c>
      <c r="F77" s="35">
        <v>201.28444317335484</v>
      </c>
      <c r="G77" s="35">
        <v>205.26296422958106</v>
      </c>
      <c r="H77" s="35">
        <v>202.60282503855765</v>
      </c>
      <c r="I77" s="35">
        <v>194.13359537872384</v>
      </c>
      <c r="J77" s="35">
        <v>201.39814213359699</v>
      </c>
      <c r="K77" s="35">
        <v>200.46489036678005</v>
      </c>
      <c r="L77" s="35">
        <v>199.59117383203787</v>
      </c>
      <c r="M77" s="35">
        <v>193.05202811151975</v>
      </c>
      <c r="N77" s="35">
        <v>205.15381718278388</v>
      </c>
    </row>
    <row r="79" spans="2:18" ht="14.5" customHeight="1">
      <c r="B79" s="1" t="s">
        <v>41</v>
      </c>
    </row>
    <row r="80" spans="2:18" ht="14.5" customHeight="1">
      <c r="B80" s="1" t="s">
        <v>780</v>
      </c>
    </row>
    <row r="81" spans="2:14" ht="14.5" customHeight="1">
      <c r="B81" s="1" t="s">
        <v>837</v>
      </c>
    </row>
    <row r="82" spans="2:14" ht="14.5" customHeight="1">
      <c r="B82" s="1" t="s">
        <v>1195</v>
      </c>
    </row>
    <row r="85" spans="2:14" ht="14.5" customHeight="1">
      <c r="B85" s="97" t="s">
        <v>786</v>
      </c>
      <c r="C85" s="209">
        <f>Summary!$B$7</f>
        <v>45565</v>
      </c>
      <c r="D85" s="106"/>
      <c r="E85" s="105"/>
      <c r="F85" s="105"/>
      <c r="G85" s="105"/>
      <c r="H85" s="105"/>
      <c r="I85" s="105"/>
      <c r="J85" s="105"/>
      <c r="K85" s="105"/>
      <c r="L85" s="105"/>
      <c r="M85" s="105"/>
      <c r="N85" s="105"/>
    </row>
    <row r="87" spans="2:14" ht="14.5" customHeight="1">
      <c r="B87" s="5" t="s">
        <v>254</v>
      </c>
      <c r="C87" s="6"/>
      <c r="D87" s="6"/>
      <c r="E87" s="61">
        <f t="shared" ref="E87:N87" si="37">E7</f>
        <v>2024</v>
      </c>
      <c r="F87" s="61">
        <f t="shared" si="37"/>
        <v>2025</v>
      </c>
      <c r="G87" s="61">
        <f t="shared" si="37"/>
        <v>2026</v>
      </c>
      <c r="H87" s="61">
        <f t="shared" si="37"/>
        <v>2027</v>
      </c>
      <c r="I87" s="61">
        <f t="shared" si="37"/>
        <v>2028</v>
      </c>
      <c r="J87" s="61">
        <f t="shared" si="37"/>
        <v>2029</v>
      </c>
      <c r="K87" s="61">
        <f t="shared" si="37"/>
        <v>2030</v>
      </c>
      <c r="L87" s="61">
        <f t="shared" si="37"/>
        <v>2031</v>
      </c>
      <c r="M87" s="61">
        <f t="shared" si="37"/>
        <v>2032</v>
      </c>
      <c r="N87" s="61">
        <f t="shared" si="37"/>
        <v>2033</v>
      </c>
    </row>
    <row r="88" spans="2:14" ht="14.5" customHeight="1">
      <c r="B88" s="62" t="s">
        <v>217</v>
      </c>
      <c r="C88" s="63"/>
      <c r="D88" s="63"/>
      <c r="E88" s="64">
        <f t="shared" ref="E88:N88" si="38">SUM(E89)</f>
        <v>26.535999999999998</v>
      </c>
      <c r="F88" s="64">
        <f t="shared" si="38"/>
        <v>30.659000000000002</v>
      </c>
      <c r="G88" s="64">
        <f t="shared" si="38"/>
        <v>30.659000000000002</v>
      </c>
      <c r="H88" s="64">
        <f t="shared" si="38"/>
        <v>30.659000000000002</v>
      </c>
      <c r="I88" s="64">
        <f t="shared" si="38"/>
        <v>30.659000000000002</v>
      </c>
      <c r="J88" s="64">
        <f t="shared" si="38"/>
        <v>30.659000000000002</v>
      </c>
      <c r="K88" s="64">
        <f t="shared" si="38"/>
        <v>30.659000000000002</v>
      </c>
      <c r="L88" s="64">
        <f t="shared" si="38"/>
        <v>30.659000000000002</v>
      </c>
      <c r="M88" s="64">
        <f t="shared" si="38"/>
        <v>30.659000000000002</v>
      </c>
      <c r="N88" s="64">
        <f t="shared" si="38"/>
        <v>30.659000000000002</v>
      </c>
    </row>
    <row r="89" spans="2:14" ht="14.5" customHeight="1">
      <c r="B89" s="66" t="s">
        <v>220</v>
      </c>
      <c r="C89" s="66"/>
      <c r="D89" s="66"/>
      <c r="E89" s="35">
        <v>26.535999999999998</v>
      </c>
      <c r="F89" s="35">
        <v>30.659000000000002</v>
      </c>
      <c r="G89" s="35">
        <v>30.659000000000002</v>
      </c>
      <c r="H89" s="35">
        <v>30.659000000000002</v>
      </c>
      <c r="I89" s="35">
        <v>30.659000000000002</v>
      </c>
      <c r="J89" s="35">
        <v>30.659000000000002</v>
      </c>
      <c r="K89" s="35">
        <v>30.659000000000002</v>
      </c>
      <c r="L89" s="35">
        <v>30.659000000000002</v>
      </c>
      <c r="M89" s="35">
        <v>30.659000000000002</v>
      </c>
      <c r="N89" s="35">
        <v>30.659000000000002</v>
      </c>
    </row>
    <row r="91" spans="2:14" ht="14.5" customHeight="1">
      <c r="B91" s="62" t="s">
        <v>255</v>
      </c>
      <c r="C91" s="63"/>
      <c r="D91" s="63"/>
      <c r="E91" s="64">
        <f t="shared" ref="E91:N91" si="39">SUM(E92)</f>
        <v>26.535999999999998</v>
      </c>
      <c r="F91" s="64">
        <f t="shared" si="39"/>
        <v>30.659000000000002</v>
      </c>
      <c r="G91" s="64">
        <f t="shared" si="39"/>
        <v>30.659000000000002</v>
      </c>
      <c r="H91" s="64">
        <f t="shared" si="39"/>
        <v>30.659000000000002</v>
      </c>
      <c r="I91" s="64">
        <f t="shared" si="39"/>
        <v>30.659000000000002</v>
      </c>
      <c r="J91" s="64">
        <f t="shared" si="39"/>
        <v>30.659000000000002</v>
      </c>
      <c r="K91" s="64">
        <f t="shared" si="39"/>
        <v>30.659000000000002</v>
      </c>
      <c r="L91" s="64">
        <f t="shared" si="39"/>
        <v>30.659000000000002</v>
      </c>
      <c r="M91" s="64">
        <f t="shared" si="39"/>
        <v>30.659000000000002</v>
      </c>
      <c r="N91" s="64">
        <f t="shared" si="39"/>
        <v>30.659000000000002</v>
      </c>
    </row>
    <row r="92" spans="2:14" ht="14.5" customHeight="1">
      <c r="B92" s="66" t="s">
        <v>225</v>
      </c>
      <c r="C92" s="66"/>
      <c r="D92" s="66"/>
      <c r="E92" s="35">
        <v>26.535999999999998</v>
      </c>
      <c r="F92" s="35">
        <v>30.659000000000002</v>
      </c>
      <c r="G92" s="35">
        <v>30.659000000000002</v>
      </c>
      <c r="H92" s="35">
        <v>30.659000000000002</v>
      </c>
      <c r="I92" s="35">
        <v>30.659000000000002</v>
      </c>
      <c r="J92" s="35">
        <v>30.659000000000002</v>
      </c>
      <c r="K92" s="35">
        <v>30.659000000000002</v>
      </c>
      <c r="L92" s="35">
        <v>30.659000000000002</v>
      </c>
      <c r="M92" s="35">
        <v>30.659000000000002</v>
      </c>
      <c r="N92" s="35">
        <v>30.659000000000002</v>
      </c>
    </row>
    <row r="94" spans="2:14" ht="14.5" customHeight="1">
      <c r="B94" s="62" t="s">
        <v>256</v>
      </c>
      <c r="C94" s="63"/>
      <c r="D94" s="63"/>
      <c r="E94" s="64">
        <f t="shared" ref="E94:N94" si="40">E88-E91</f>
        <v>0</v>
      </c>
      <c r="F94" s="64">
        <f t="shared" si="40"/>
        <v>0</v>
      </c>
      <c r="G94" s="64">
        <f t="shared" si="40"/>
        <v>0</v>
      </c>
      <c r="H94" s="64">
        <f t="shared" si="40"/>
        <v>0</v>
      </c>
      <c r="I94" s="64">
        <f t="shared" si="40"/>
        <v>0</v>
      </c>
      <c r="J94" s="64">
        <f t="shared" si="40"/>
        <v>0</v>
      </c>
      <c r="K94" s="64">
        <f t="shared" si="40"/>
        <v>0</v>
      </c>
      <c r="L94" s="64">
        <f t="shared" si="40"/>
        <v>0</v>
      </c>
      <c r="M94" s="64">
        <f t="shared" si="40"/>
        <v>0</v>
      </c>
      <c r="N94" s="64">
        <f t="shared" si="40"/>
        <v>0</v>
      </c>
    </row>
    <row r="96" spans="2:14" ht="14.5" customHeight="1">
      <c r="B96" s="5" t="s">
        <v>257</v>
      </c>
      <c r="C96" s="6"/>
      <c r="D96" s="6"/>
      <c r="E96" s="61">
        <f t="shared" ref="E96:N96" si="41">E7</f>
        <v>2024</v>
      </c>
      <c r="F96" s="61">
        <f t="shared" si="41"/>
        <v>2025</v>
      </c>
      <c r="G96" s="61">
        <f t="shared" si="41"/>
        <v>2026</v>
      </c>
      <c r="H96" s="61">
        <f t="shared" si="41"/>
        <v>2027</v>
      </c>
      <c r="I96" s="61">
        <f t="shared" si="41"/>
        <v>2028</v>
      </c>
      <c r="J96" s="61">
        <f t="shared" si="41"/>
        <v>2029</v>
      </c>
      <c r="K96" s="61">
        <f t="shared" si="41"/>
        <v>2030</v>
      </c>
      <c r="L96" s="61">
        <f t="shared" si="41"/>
        <v>2031</v>
      </c>
      <c r="M96" s="61">
        <f t="shared" si="41"/>
        <v>2032</v>
      </c>
      <c r="N96" s="61">
        <f t="shared" si="41"/>
        <v>2033</v>
      </c>
    </row>
    <row r="97" spans="2:14" ht="14.5" customHeight="1">
      <c r="B97" s="16" t="s">
        <v>229</v>
      </c>
      <c r="C97" s="60"/>
      <c r="D97" s="60"/>
      <c r="E97" s="67">
        <f t="shared" ref="E97:N97" si="42">E98</f>
        <v>1</v>
      </c>
      <c r="F97" s="67">
        <f t="shared" si="42"/>
        <v>1</v>
      </c>
      <c r="G97" s="67">
        <f t="shared" si="42"/>
        <v>1</v>
      </c>
      <c r="H97" s="67">
        <f t="shared" si="42"/>
        <v>1</v>
      </c>
      <c r="I97" s="67">
        <f t="shared" si="42"/>
        <v>1</v>
      </c>
      <c r="J97" s="67">
        <f t="shared" si="42"/>
        <v>1</v>
      </c>
      <c r="K97" s="67">
        <f t="shared" si="42"/>
        <v>1</v>
      </c>
      <c r="L97" s="67">
        <f t="shared" si="42"/>
        <v>1</v>
      </c>
      <c r="M97" s="67">
        <f t="shared" si="42"/>
        <v>1</v>
      </c>
      <c r="N97" s="67">
        <f t="shared" si="42"/>
        <v>1</v>
      </c>
    </row>
    <row r="98" spans="2:14" ht="14.5" customHeight="1">
      <c r="B98" s="68" t="s">
        <v>232</v>
      </c>
      <c r="E98" s="102">
        <f t="shared" ref="E98:N98" si="43">IFERROR(E92/E88,0)</f>
        <v>1</v>
      </c>
      <c r="F98" s="102">
        <f t="shared" si="43"/>
        <v>1</v>
      </c>
      <c r="G98" s="102">
        <f t="shared" si="43"/>
        <v>1</v>
      </c>
      <c r="H98" s="102">
        <f t="shared" si="43"/>
        <v>1</v>
      </c>
      <c r="I98" s="102">
        <f t="shared" si="43"/>
        <v>1</v>
      </c>
      <c r="J98" s="102">
        <f t="shared" si="43"/>
        <v>1</v>
      </c>
      <c r="K98" s="102">
        <f t="shared" si="43"/>
        <v>1</v>
      </c>
      <c r="L98" s="102">
        <f t="shared" si="43"/>
        <v>1</v>
      </c>
      <c r="M98" s="102">
        <f t="shared" si="43"/>
        <v>1</v>
      </c>
      <c r="N98" s="102">
        <f t="shared" si="43"/>
        <v>1</v>
      </c>
    </row>
    <row r="99" spans="2:14" ht="14.5" customHeight="1">
      <c r="B99" s="66" t="s">
        <v>234</v>
      </c>
      <c r="C99" s="65"/>
      <c r="D99" s="65"/>
      <c r="E99" s="69">
        <f t="shared" ref="E99:N99" si="44">IFERROR(E94/E88,0)</f>
        <v>0</v>
      </c>
      <c r="F99" s="69">
        <f t="shared" si="44"/>
        <v>0</v>
      </c>
      <c r="G99" s="69">
        <f t="shared" si="44"/>
        <v>0</v>
      </c>
      <c r="H99" s="69">
        <f t="shared" si="44"/>
        <v>0</v>
      </c>
      <c r="I99" s="69">
        <f t="shared" si="44"/>
        <v>0</v>
      </c>
      <c r="J99" s="69">
        <f t="shared" si="44"/>
        <v>0</v>
      </c>
      <c r="K99" s="69">
        <f t="shared" si="44"/>
        <v>0</v>
      </c>
      <c r="L99" s="69">
        <f t="shared" si="44"/>
        <v>0</v>
      </c>
      <c r="M99" s="69">
        <f t="shared" si="44"/>
        <v>0</v>
      </c>
      <c r="N99" s="69">
        <f t="shared" si="44"/>
        <v>0</v>
      </c>
    </row>
    <row r="101" spans="2:14" ht="14.5" customHeight="1">
      <c r="B101" s="72" t="s">
        <v>775</v>
      </c>
      <c r="C101" s="26">
        <f>SUM(E97:N97)</f>
        <v>10</v>
      </c>
    </row>
    <row r="102" spans="2:14" ht="14.5" customHeight="1">
      <c r="B102" s="72" t="s">
        <v>776</v>
      </c>
      <c r="C102" s="26">
        <f>AVERAGE(E105:N105)</f>
        <v>500</v>
      </c>
    </row>
    <row r="104" spans="2:14" ht="14.5" customHeight="1">
      <c r="B104" s="5" t="s">
        <v>258</v>
      </c>
      <c r="C104" s="6"/>
      <c r="D104" s="6"/>
      <c r="E104" s="61">
        <f t="shared" ref="E104:N104" si="45">E7</f>
        <v>2024</v>
      </c>
      <c r="F104" s="61">
        <f t="shared" si="45"/>
        <v>2025</v>
      </c>
      <c r="G104" s="61">
        <f t="shared" si="45"/>
        <v>2026</v>
      </c>
      <c r="H104" s="61">
        <f t="shared" si="45"/>
        <v>2027</v>
      </c>
      <c r="I104" s="61">
        <f t="shared" si="45"/>
        <v>2028</v>
      </c>
      <c r="J104" s="61">
        <f t="shared" si="45"/>
        <v>2029</v>
      </c>
      <c r="K104" s="61">
        <f t="shared" si="45"/>
        <v>2030</v>
      </c>
      <c r="L104" s="61">
        <f t="shared" si="45"/>
        <v>2031</v>
      </c>
      <c r="M104" s="61">
        <f t="shared" si="45"/>
        <v>2032</v>
      </c>
      <c r="N104" s="61">
        <f t="shared" si="45"/>
        <v>2033</v>
      </c>
    </row>
    <row r="105" spans="2:14" ht="14.5" customHeight="1">
      <c r="B105" s="62" t="s">
        <v>236</v>
      </c>
      <c r="C105" s="63"/>
      <c r="D105" s="63"/>
      <c r="E105" s="64">
        <f t="shared" ref="E105:N105" si="46">E106</f>
        <v>500</v>
      </c>
      <c r="F105" s="64">
        <f t="shared" si="46"/>
        <v>500</v>
      </c>
      <c r="G105" s="64">
        <f t="shared" si="46"/>
        <v>500</v>
      </c>
      <c r="H105" s="64">
        <f t="shared" si="46"/>
        <v>500</v>
      </c>
      <c r="I105" s="64">
        <f t="shared" si="46"/>
        <v>500</v>
      </c>
      <c r="J105" s="64">
        <f t="shared" si="46"/>
        <v>500</v>
      </c>
      <c r="K105" s="64">
        <f t="shared" si="46"/>
        <v>500</v>
      </c>
      <c r="L105" s="64">
        <f t="shared" si="46"/>
        <v>500</v>
      </c>
      <c r="M105" s="64">
        <f t="shared" si="46"/>
        <v>500</v>
      </c>
      <c r="N105" s="64">
        <f t="shared" si="46"/>
        <v>500</v>
      </c>
    </row>
    <row r="106" spans="2:14" ht="14.5" customHeight="1">
      <c r="B106" s="66" t="s">
        <v>259</v>
      </c>
      <c r="C106" s="66"/>
      <c r="D106" s="66"/>
      <c r="E106" s="35">
        <v>500</v>
      </c>
      <c r="F106" s="35">
        <v>500</v>
      </c>
      <c r="G106" s="35">
        <v>500</v>
      </c>
      <c r="H106" s="35">
        <v>500</v>
      </c>
      <c r="I106" s="35">
        <v>500</v>
      </c>
      <c r="J106" s="35">
        <v>500</v>
      </c>
      <c r="K106" s="35">
        <v>500</v>
      </c>
      <c r="L106" s="35">
        <v>500</v>
      </c>
      <c r="M106" s="35">
        <v>500</v>
      </c>
      <c r="N106" s="35">
        <v>500</v>
      </c>
    </row>
    <row r="108" spans="2:14" ht="14.5" customHeight="1">
      <c r="B108" s="1" t="s">
        <v>41</v>
      </c>
    </row>
    <row r="109" spans="2:14" ht="14.5" customHeight="1">
      <c r="B109" s="1" t="s">
        <v>260</v>
      </c>
    </row>
    <row r="112" spans="2:14" ht="14.5" customHeight="1">
      <c r="B112" s="97" t="s">
        <v>787</v>
      </c>
      <c r="C112" s="209">
        <f>Summary!$B$7</f>
        <v>45565</v>
      </c>
      <c r="D112" s="106"/>
      <c r="E112" s="105"/>
      <c r="F112" s="105"/>
      <c r="G112" s="105"/>
      <c r="H112" s="105"/>
      <c r="I112" s="105"/>
      <c r="J112" s="105"/>
      <c r="K112" s="105"/>
      <c r="L112" s="105"/>
      <c r="M112" s="105"/>
      <c r="N112" s="105"/>
    </row>
    <row r="114" spans="2:14" ht="14.5" customHeight="1">
      <c r="B114" s="5" t="s">
        <v>261</v>
      </c>
      <c r="C114" s="6"/>
      <c r="D114" s="6"/>
      <c r="E114" s="61">
        <f t="shared" ref="E114:N114" si="47">E7</f>
        <v>2024</v>
      </c>
      <c r="F114" s="61">
        <f t="shared" si="47"/>
        <v>2025</v>
      </c>
      <c r="G114" s="61">
        <f t="shared" si="47"/>
        <v>2026</v>
      </c>
      <c r="H114" s="61">
        <f t="shared" si="47"/>
        <v>2027</v>
      </c>
      <c r="I114" s="61">
        <f t="shared" si="47"/>
        <v>2028</v>
      </c>
      <c r="J114" s="61">
        <f t="shared" si="47"/>
        <v>2029</v>
      </c>
      <c r="K114" s="61">
        <f t="shared" si="47"/>
        <v>2030</v>
      </c>
      <c r="L114" s="61">
        <f t="shared" si="47"/>
        <v>2031</v>
      </c>
      <c r="M114" s="61">
        <f t="shared" si="47"/>
        <v>2032</v>
      </c>
      <c r="N114" s="61">
        <f t="shared" si="47"/>
        <v>2033</v>
      </c>
    </row>
    <row r="115" spans="2:14" ht="14.5" customHeight="1">
      <c r="B115" s="62" t="s">
        <v>217</v>
      </c>
      <c r="C115" s="63"/>
      <c r="D115" s="63"/>
      <c r="E115" s="64">
        <f t="shared" ref="E115:N115" si="48">SUM(E116)</f>
        <v>100.4</v>
      </c>
      <c r="F115" s="64">
        <f t="shared" si="48"/>
        <v>100.4</v>
      </c>
      <c r="G115" s="64">
        <f t="shared" si="48"/>
        <v>100.4</v>
      </c>
      <c r="H115" s="64">
        <f t="shared" si="48"/>
        <v>100.4</v>
      </c>
      <c r="I115" s="64">
        <f t="shared" si="48"/>
        <v>100.4</v>
      </c>
      <c r="J115" s="64">
        <f t="shared" si="48"/>
        <v>100.4</v>
      </c>
      <c r="K115" s="64">
        <f t="shared" si="48"/>
        <v>100.4</v>
      </c>
      <c r="L115" s="64">
        <f t="shared" si="48"/>
        <v>100.4</v>
      </c>
      <c r="M115" s="64">
        <f t="shared" si="48"/>
        <v>100.4</v>
      </c>
      <c r="N115" s="64">
        <f t="shared" si="48"/>
        <v>100.4</v>
      </c>
    </row>
    <row r="116" spans="2:14" ht="14.5" customHeight="1">
      <c r="B116" s="66" t="s">
        <v>221</v>
      </c>
      <c r="C116" s="66"/>
      <c r="D116" s="66"/>
      <c r="E116" s="35">
        <v>100.4</v>
      </c>
      <c r="F116" s="35">
        <v>100.4</v>
      </c>
      <c r="G116" s="35">
        <v>100.4</v>
      </c>
      <c r="H116" s="35">
        <v>100.4</v>
      </c>
      <c r="I116" s="35">
        <v>100.4</v>
      </c>
      <c r="J116" s="35">
        <v>100.4</v>
      </c>
      <c r="K116" s="35">
        <v>100.4</v>
      </c>
      <c r="L116" s="35">
        <v>100.4</v>
      </c>
      <c r="M116" s="35">
        <v>100.4</v>
      </c>
      <c r="N116" s="35">
        <v>100.4</v>
      </c>
    </row>
    <row r="118" spans="2:14" ht="14.5" customHeight="1">
      <c r="B118" s="62" t="s">
        <v>262</v>
      </c>
      <c r="C118" s="63"/>
      <c r="D118" s="63"/>
      <c r="E118" s="64">
        <f t="shared" ref="E118:N118" si="49">SUM(E119)</f>
        <v>50.2</v>
      </c>
      <c r="F118" s="64">
        <f t="shared" si="49"/>
        <v>50.2</v>
      </c>
      <c r="G118" s="64">
        <f t="shared" si="49"/>
        <v>50.2</v>
      </c>
      <c r="H118" s="64">
        <f t="shared" si="49"/>
        <v>50.2</v>
      </c>
      <c r="I118" s="64">
        <f t="shared" si="49"/>
        <v>50.2</v>
      </c>
      <c r="J118" s="64">
        <f t="shared" si="49"/>
        <v>50.2</v>
      </c>
      <c r="K118" s="64">
        <f t="shared" si="49"/>
        <v>50.2</v>
      </c>
      <c r="L118" s="64">
        <f t="shared" si="49"/>
        <v>50.2</v>
      </c>
      <c r="M118" s="64">
        <f t="shared" si="49"/>
        <v>50.2</v>
      </c>
      <c r="N118" s="64">
        <f t="shared" si="49"/>
        <v>50.2</v>
      </c>
    </row>
    <row r="119" spans="2:14" ht="14.5" customHeight="1">
      <c r="B119" s="66" t="s">
        <v>226</v>
      </c>
      <c r="C119" s="66"/>
      <c r="D119" s="66"/>
      <c r="E119" s="35">
        <v>50.2</v>
      </c>
      <c r="F119" s="35">
        <v>50.2</v>
      </c>
      <c r="G119" s="35">
        <v>50.2</v>
      </c>
      <c r="H119" s="35">
        <v>50.2</v>
      </c>
      <c r="I119" s="35">
        <v>50.2</v>
      </c>
      <c r="J119" s="35">
        <v>50.2</v>
      </c>
      <c r="K119" s="35">
        <v>50.2</v>
      </c>
      <c r="L119" s="35">
        <v>50.2</v>
      </c>
      <c r="M119" s="35">
        <v>50.2</v>
      </c>
      <c r="N119" s="35">
        <v>50.2</v>
      </c>
    </row>
    <row r="121" spans="2:14" ht="14.5" customHeight="1">
      <c r="B121" s="62" t="s">
        <v>263</v>
      </c>
      <c r="C121" s="63"/>
      <c r="D121" s="63"/>
      <c r="E121" s="64">
        <f t="shared" ref="E121:N121" si="50">E115-E118</f>
        <v>50.2</v>
      </c>
      <c r="F121" s="64">
        <f t="shared" si="50"/>
        <v>50.2</v>
      </c>
      <c r="G121" s="64">
        <f t="shared" si="50"/>
        <v>50.2</v>
      </c>
      <c r="H121" s="64">
        <f t="shared" si="50"/>
        <v>50.2</v>
      </c>
      <c r="I121" s="64">
        <f t="shared" si="50"/>
        <v>50.2</v>
      </c>
      <c r="J121" s="64">
        <f t="shared" si="50"/>
        <v>50.2</v>
      </c>
      <c r="K121" s="64">
        <f t="shared" si="50"/>
        <v>50.2</v>
      </c>
      <c r="L121" s="64">
        <f t="shared" si="50"/>
        <v>50.2</v>
      </c>
      <c r="M121" s="64">
        <f t="shared" si="50"/>
        <v>50.2</v>
      </c>
      <c r="N121" s="64">
        <f t="shared" si="50"/>
        <v>50.2</v>
      </c>
    </row>
    <row r="123" spans="2:14" ht="14.5" customHeight="1">
      <c r="B123" s="5" t="s">
        <v>264</v>
      </c>
      <c r="C123" s="6"/>
      <c r="D123" s="6"/>
      <c r="E123" s="61">
        <f t="shared" ref="E123:N123" si="51">E7</f>
        <v>2024</v>
      </c>
      <c r="F123" s="61">
        <f t="shared" si="51"/>
        <v>2025</v>
      </c>
      <c r="G123" s="61">
        <f t="shared" si="51"/>
        <v>2026</v>
      </c>
      <c r="H123" s="61">
        <f t="shared" si="51"/>
        <v>2027</v>
      </c>
      <c r="I123" s="61">
        <f t="shared" si="51"/>
        <v>2028</v>
      </c>
      <c r="J123" s="61">
        <f t="shared" si="51"/>
        <v>2029</v>
      </c>
      <c r="K123" s="61">
        <f t="shared" si="51"/>
        <v>2030</v>
      </c>
      <c r="L123" s="61">
        <f t="shared" si="51"/>
        <v>2031</v>
      </c>
      <c r="M123" s="61">
        <f t="shared" si="51"/>
        <v>2032</v>
      </c>
      <c r="N123" s="61">
        <f t="shared" si="51"/>
        <v>2033</v>
      </c>
    </row>
    <row r="124" spans="2:14" ht="14.5" customHeight="1">
      <c r="B124" s="16" t="s">
        <v>229</v>
      </c>
      <c r="C124" s="60"/>
      <c r="D124" s="60"/>
      <c r="E124" s="67">
        <f t="shared" ref="E124:N124" si="52">E125</f>
        <v>0.5</v>
      </c>
      <c r="F124" s="67">
        <f t="shared" si="52"/>
        <v>0.5</v>
      </c>
      <c r="G124" s="67">
        <f t="shared" si="52"/>
        <v>0.5</v>
      </c>
      <c r="H124" s="67">
        <f t="shared" si="52"/>
        <v>0.5</v>
      </c>
      <c r="I124" s="67">
        <f t="shared" si="52"/>
        <v>0.5</v>
      </c>
      <c r="J124" s="67">
        <f t="shared" si="52"/>
        <v>0.5</v>
      </c>
      <c r="K124" s="67">
        <f t="shared" si="52"/>
        <v>0.5</v>
      </c>
      <c r="L124" s="67">
        <f t="shared" si="52"/>
        <v>0.5</v>
      </c>
      <c r="M124" s="67">
        <f t="shared" si="52"/>
        <v>0.5</v>
      </c>
      <c r="N124" s="67">
        <f t="shared" si="52"/>
        <v>0.5</v>
      </c>
    </row>
    <row r="125" spans="2:14" ht="14.5" customHeight="1">
      <c r="B125" s="68" t="s">
        <v>233</v>
      </c>
      <c r="E125" s="102">
        <f t="shared" ref="E125:N125" si="53">IFERROR(E119/E115,0)</f>
        <v>0.5</v>
      </c>
      <c r="F125" s="102">
        <f t="shared" si="53"/>
        <v>0.5</v>
      </c>
      <c r="G125" s="102">
        <f t="shared" si="53"/>
        <v>0.5</v>
      </c>
      <c r="H125" s="102">
        <f t="shared" si="53"/>
        <v>0.5</v>
      </c>
      <c r="I125" s="102">
        <f t="shared" si="53"/>
        <v>0.5</v>
      </c>
      <c r="J125" s="102">
        <f t="shared" si="53"/>
        <v>0.5</v>
      </c>
      <c r="K125" s="102">
        <f t="shared" si="53"/>
        <v>0.5</v>
      </c>
      <c r="L125" s="102">
        <f t="shared" si="53"/>
        <v>0.5</v>
      </c>
      <c r="M125" s="102">
        <f t="shared" si="53"/>
        <v>0.5</v>
      </c>
      <c r="N125" s="102">
        <f t="shared" si="53"/>
        <v>0.5</v>
      </c>
    </row>
    <row r="126" spans="2:14" ht="14.5" customHeight="1">
      <c r="B126" s="66" t="s">
        <v>265</v>
      </c>
      <c r="C126" s="65"/>
      <c r="D126" s="65"/>
      <c r="E126" s="69">
        <f t="shared" ref="E126:N126" si="54">IFERROR(E121/E115,0)</f>
        <v>0.5</v>
      </c>
      <c r="F126" s="69">
        <f t="shared" si="54"/>
        <v>0.5</v>
      </c>
      <c r="G126" s="69">
        <f t="shared" si="54"/>
        <v>0.5</v>
      </c>
      <c r="H126" s="69">
        <f t="shared" si="54"/>
        <v>0.5</v>
      </c>
      <c r="I126" s="69">
        <f t="shared" si="54"/>
        <v>0.5</v>
      </c>
      <c r="J126" s="69">
        <f t="shared" si="54"/>
        <v>0.5</v>
      </c>
      <c r="K126" s="69">
        <f t="shared" si="54"/>
        <v>0.5</v>
      </c>
      <c r="L126" s="69">
        <f t="shared" si="54"/>
        <v>0.5</v>
      </c>
      <c r="M126" s="69">
        <f t="shared" si="54"/>
        <v>0.5</v>
      </c>
      <c r="N126" s="69">
        <f t="shared" si="54"/>
        <v>0.5</v>
      </c>
    </row>
    <row r="128" spans="2:14" ht="14.5" customHeight="1">
      <c r="B128" s="72" t="s">
        <v>777</v>
      </c>
      <c r="C128" s="26">
        <f>SUM(E124:N124)</f>
        <v>5</v>
      </c>
    </row>
    <row r="129" spans="2:14" ht="14.5" customHeight="1">
      <c r="B129" s="72" t="s">
        <v>862</v>
      </c>
      <c r="C129" s="26">
        <f>AVERAGE(E133:N133)</f>
        <v>192.70742376678183</v>
      </c>
    </row>
    <row r="130" spans="2:14" ht="14.5" customHeight="1">
      <c r="B130" s="72" t="s">
        <v>863</v>
      </c>
      <c r="C130" s="26">
        <f>AVERAGE(E135:N135)</f>
        <v>35.359160324180145</v>
      </c>
    </row>
    <row r="132" spans="2:14" ht="14.5" customHeight="1">
      <c r="B132" s="5" t="s">
        <v>266</v>
      </c>
      <c r="C132" s="6"/>
      <c r="D132" s="6"/>
      <c r="E132" s="61">
        <f t="shared" ref="E132:N132" si="55">E7</f>
        <v>2024</v>
      </c>
      <c r="F132" s="61">
        <f t="shared" si="55"/>
        <v>2025</v>
      </c>
      <c r="G132" s="61">
        <f t="shared" si="55"/>
        <v>2026</v>
      </c>
      <c r="H132" s="61">
        <f t="shared" si="55"/>
        <v>2027</v>
      </c>
      <c r="I132" s="61">
        <f t="shared" si="55"/>
        <v>2028</v>
      </c>
      <c r="J132" s="61">
        <f t="shared" si="55"/>
        <v>2029</v>
      </c>
      <c r="K132" s="61">
        <f t="shared" si="55"/>
        <v>2030</v>
      </c>
      <c r="L132" s="61">
        <f t="shared" si="55"/>
        <v>2031</v>
      </c>
      <c r="M132" s="61">
        <f t="shared" si="55"/>
        <v>2032</v>
      </c>
      <c r="N132" s="61">
        <f t="shared" si="55"/>
        <v>2033</v>
      </c>
    </row>
    <row r="133" spans="2:14" ht="14.5" customHeight="1">
      <c r="B133" s="62" t="s">
        <v>236</v>
      </c>
      <c r="C133" s="63"/>
      <c r="D133" s="63"/>
      <c r="E133" s="64">
        <f t="shared" ref="E133:N133" si="56">E134</f>
        <v>84.707465897549753</v>
      </c>
      <c r="F133" s="64">
        <f t="shared" si="56"/>
        <v>183.46471534074149</v>
      </c>
      <c r="G133" s="64">
        <f t="shared" si="56"/>
        <v>204.65411344074144</v>
      </c>
      <c r="H133" s="64">
        <f t="shared" si="56"/>
        <v>228.29678879134804</v>
      </c>
      <c r="I133" s="64">
        <f t="shared" si="56"/>
        <v>217.16577821974147</v>
      </c>
      <c r="J133" s="64">
        <f t="shared" si="56"/>
        <v>198.31169730880157</v>
      </c>
      <c r="K133" s="64">
        <f t="shared" si="56"/>
        <v>188.20084486230141</v>
      </c>
      <c r="L133" s="64">
        <f t="shared" si="56"/>
        <v>182.4848463218614</v>
      </c>
      <c r="M133" s="64">
        <f t="shared" si="56"/>
        <v>196.53083953387417</v>
      </c>
      <c r="N133" s="64">
        <f t="shared" si="56"/>
        <v>243.25714795085767</v>
      </c>
    </row>
    <row r="134" spans="2:14" ht="14.5" customHeight="1">
      <c r="B134" s="16" t="s">
        <v>267</v>
      </c>
      <c r="C134" s="16"/>
      <c r="D134" s="16"/>
      <c r="E134" s="26">
        <f t="shared" ref="E134:N134" si="57">E135*E136</f>
        <v>84.707465897549753</v>
      </c>
      <c r="F134" s="26">
        <f t="shared" si="57"/>
        <v>183.46471534074149</v>
      </c>
      <c r="G134" s="26">
        <f t="shared" si="57"/>
        <v>204.65411344074144</v>
      </c>
      <c r="H134" s="26">
        <f t="shared" si="57"/>
        <v>228.29678879134804</v>
      </c>
      <c r="I134" s="26">
        <f>I135*I136</f>
        <v>217.16577821974147</v>
      </c>
      <c r="J134" s="26">
        <f t="shared" si="57"/>
        <v>198.31169730880157</v>
      </c>
      <c r="K134" s="26">
        <f t="shared" si="57"/>
        <v>188.20084486230141</v>
      </c>
      <c r="L134" s="26">
        <f t="shared" si="57"/>
        <v>182.4848463218614</v>
      </c>
      <c r="M134" s="26">
        <f t="shared" si="57"/>
        <v>196.53083953387417</v>
      </c>
      <c r="N134" s="26">
        <f t="shared" si="57"/>
        <v>243.25714795085767</v>
      </c>
    </row>
    <row r="135" spans="2:14" ht="14.5" customHeight="1">
      <c r="B135" s="68" t="s">
        <v>268</v>
      </c>
      <c r="E135" s="215">
        <v>15.542654293128393</v>
      </c>
      <c r="F135" s="215">
        <v>33.663250521236968</v>
      </c>
      <c r="G135" s="215">
        <v>37.551213475365401</v>
      </c>
      <c r="H135" s="215">
        <v>41.889319044284044</v>
      </c>
      <c r="I135" s="215">
        <v>39.846931783438798</v>
      </c>
      <c r="J135" s="215">
        <v>36.387467396110381</v>
      </c>
      <c r="K135" s="215">
        <v>34.532265112348881</v>
      </c>
      <c r="L135" s="215">
        <v>33.483458040708513</v>
      </c>
      <c r="M135" s="215">
        <v>36.060704501628287</v>
      </c>
      <c r="N135" s="215">
        <v>44.634339073551864</v>
      </c>
    </row>
    <row r="136" spans="2:14" ht="14.5" customHeight="1">
      <c r="B136" s="70" t="s">
        <v>269</v>
      </c>
      <c r="C136" s="71"/>
      <c r="D136" s="71"/>
      <c r="E136" s="216">
        <v>5.45</v>
      </c>
      <c r="F136" s="216">
        <v>5.45</v>
      </c>
      <c r="G136" s="216">
        <v>5.45</v>
      </c>
      <c r="H136" s="216">
        <v>5.45</v>
      </c>
      <c r="I136" s="216">
        <v>5.45</v>
      </c>
      <c r="J136" s="216">
        <v>5.45</v>
      </c>
      <c r="K136" s="216">
        <v>5.45</v>
      </c>
      <c r="L136" s="216">
        <v>5.45</v>
      </c>
      <c r="M136" s="216">
        <v>5.45</v>
      </c>
      <c r="N136" s="216">
        <v>5.45</v>
      </c>
    </row>
  </sheetData>
  <pageMargins left="0.7" right="0.7" top="0.75" bottom="0.75" header="0.3" footer="0.3"/>
  <pageSetup paperSize="9" orientation="portrait" r:id="rId1"/>
  <ignoredErrors>
    <ignoredError sqref="E55:N5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AX67"/>
  <sheetViews>
    <sheetView showGridLines="0" zoomScaleNormal="100" workbookViewId="0">
      <pane xSplit="3" ySplit="8" topLeftCell="V9" activePane="bottomRight" state="frozen"/>
      <selection pane="topRight" activeCell="D1" sqref="D1"/>
      <selection pane="bottomLeft" activeCell="A9" sqref="A9"/>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9" width="10.54296875" style="9"/>
    <col min="40" max="40" width="2.54296875" style="9" customWidth="1"/>
    <col min="41" max="16384" width="10.54296875" style="9"/>
  </cols>
  <sheetData>
    <row r="6" spans="2:49" ht="14.5" customHeight="1">
      <c r="C6" s="3" t="s">
        <v>202</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270</v>
      </c>
      <c r="C8" s="6"/>
      <c r="D8" s="6"/>
      <c r="E8" s="7" t="str">
        <f t="shared" ref="E8:G9" si="2">MONTH(E$6)/3&amp;"Q"&amp;E$7</f>
        <v>1Q2016</v>
      </c>
      <c r="F8" s="7" t="str">
        <f t="shared" si="2"/>
        <v>2Q2016</v>
      </c>
      <c r="G8" s="7" t="str">
        <f t="shared" si="2"/>
        <v>3Q2016</v>
      </c>
      <c r="H8" s="7" t="str">
        <f>MONTH(H$6)/3&amp;"Q"&amp;H$7</f>
        <v>4Q2016</v>
      </c>
      <c r="I8" s="7" t="str">
        <f t="shared" ref="I8:AJ9"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ref="AK8:AM9" si="4">MONTH(AK$6)/3&amp;"Q"&amp;AK$7</f>
        <v>1Q2024</v>
      </c>
      <c r="AL8" s="7" t="str">
        <f t="shared" si="4"/>
        <v>2Q2024</v>
      </c>
      <c r="AM8" s="7" t="str">
        <f t="shared" si="4"/>
        <v>3Q2024</v>
      </c>
      <c r="AO8" s="6">
        <v>2016</v>
      </c>
      <c r="AP8" s="6">
        <f t="shared" ref="AP8:AW8" si="5">AO8+1</f>
        <v>2017</v>
      </c>
      <c r="AQ8" s="6">
        <f t="shared" si="5"/>
        <v>2018</v>
      </c>
      <c r="AR8" s="6">
        <f t="shared" si="5"/>
        <v>2019</v>
      </c>
      <c r="AS8" s="6">
        <f t="shared" si="5"/>
        <v>2020</v>
      </c>
      <c r="AT8" s="6">
        <f t="shared" si="5"/>
        <v>2021</v>
      </c>
      <c r="AU8" s="6">
        <f t="shared" si="5"/>
        <v>2022</v>
      </c>
      <c r="AV8" s="6">
        <f t="shared" si="5"/>
        <v>2023</v>
      </c>
      <c r="AW8" s="6">
        <f t="shared" si="5"/>
        <v>2024</v>
      </c>
    </row>
    <row r="9" spans="2:49" ht="14.5" customHeight="1">
      <c r="B9" s="5" t="s">
        <v>271</v>
      </c>
      <c r="C9" s="6"/>
      <c r="D9" s="6"/>
      <c r="E9" s="7" t="str">
        <f t="shared" si="2"/>
        <v>1Q2016</v>
      </c>
      <c r="F9" s="7" t="str">
        <f t="shared" si="2"/>
        <v>2Q2016</v>
      </c>
      <c r="G9" s="7" t="str">
        <f t="shared" si="2"/>
        <v>3Q2016</v>
      </c>
      <c r="H9" s="7" t="str">
        <f>MONTH(H$6)/3&amp;"Q"&amp;H$7</f>
        <v>4Q2016</v>
      </c>
      <c r="I9" s="7" t="str">
        <f t="shared" si="3"/>
        <v>1Q2017</v>
      </c>
      <c r="J9" s="7" t="str">
        <f t="shared" si="3"/>
        <v>2Q2017</v>
      </c>
      <c r="K9" s="7" t="str">
        <f t="shared" si="3"/>
        <v>3Q2017</v>
      </c>
      <c r="L9" s="7" t="str">
        <f t="shared" si="3"/>
        <v>4Q2017</v>
      </c>
      <c r="M9" s="7" t="str">
        <f t="shared" si="3"/>
        <v>1Q2018</v>
      </c>
      <c r="N9" s="7" t="str">
        <f t="shared" si="3"/>
        <v>2Q2018</v>
      </c>
      <c r="O9" s="7" t="str">
        <f t="shared" si="3"/>
        <v>3Q2018</v>
      </c>
      <c r="P9" s="7" t="str">
        <f t="shared" si="3"/>
        <v>4Q2018</v>
      </c>
      <c r="Q9" s="7" t="str">
        <f t="shared" si="3"/>
        <v>1Q2019</v>
      </c>
      <c r="R9" s="7" t="str">
        <f t="shared" si="3"/>
        <v>2Q2019</v>
      </c>
      <c r="S9" s="7" t="str">
        <f t="shared" si="3"/>
        <v>3Q2019</v>
      </c>
      <c r="T9" s="7" t="str">
        <f t="shared" si="3"/>
        <v>4Q2019</v>
      </c>
      <c r="U9" s="7" t="str">
        <f t="shared" si="3"/>
        <v>1Q2020</v>
      </c>
      <c r="V9" s="7" t="str">
        <f t="shared" si="3"/>
        <v>2Q2020</v>
      </c>
      <c r="W9" s="7" t="str">
        <f t="shared" si="3"/>
        <v>3Q2020</v>
      </c>
      <c r="X9" s="7" t="str">
        <f t="shared" si="3"/>
        <v>4Q2020</v>
      </c>
      <c r="Y9" s="7" t="str">
        <f t="shared" si="3"/>
        <v>1Q2021</v>
      </c>
      <c r="Z9" s="7" t="str">
        <f t="shared" si="3"/>
        <v>2Q2021</v>
      </c>
      <c r="AA9" s="7" t="str">
        <f t="shared" si="3"/>
        <v>3Q2021</v>
      </c>
      <c r="AB9" s="7" t="str">
        <f t="shared" si="3"/>
        <v>4Q2021</v>
      </c>
      <c r="AC9" s="7" t="str">
        <f t="shared" si="3"/>
        <v>1Q2022</v>
      </c>
      <c r="AD9" s="7" t="str">
        <f t="shared" si="3"/>
        <v>2Q2022</v>
      </c>
      <c r="AE9" s="7" t="str">
        <f t="shared" si="3"/>
        <v>3Q2022</v>
      </c>
      <c r="AF9" s="7" t="str">
        <f t="shared" si="3"/>
        <v>4Q2022</v>
      </c>
      <c r="AG9" s="7" t="str">
        <f t="shared" si="3"/>
        <v>1Q2023</v>
      </c>
      <c r="AH9" s="7" t="str">
        <f t="shared" si="3"/>
        <v>2Q2023</v>
      </c>
      <c r="AI9" s="7" t="str">
        <f t="shared" si="3"/>
        <v>3Q2023</v>
      </c>
      <c r="AJ9" s="7" t="str">
        <f t="shared" si="3"/>
        <v>4Q2023</v>
      </c>
      <c r="AK9" s="7" t="str">
        <f t="shared" si="4"/>
        <v>1Q2024</v>
      </c>
      <c r="AL9" s="7" t="str">
        <f t="shared" si="4"/>
        <v>2Q2024</v>
      </c>
      <c r="AM9" s="7" t="str">
        <f t="shared" si="4"/>
        <v>3Q2024</v>
      </c>
      <c r="AN9" s="2"/>
      <c r="AO9" s="6">
        <f>AO8</f>
        <v>2016</v>
      </c>
      <c r="AP9" s="6">
        <f>AO9+1</f>
        <v>2017</v>
      </c>
      <c r="AQ9" s="6">
        <f t="shared" ref="AQ9:AW9" si="6">AP9+1</f>
        <v>2018</v>
      </c>
      <c r="AR9" s="6">
        <f t="shared" si="6"/>
        <v>2019</v>
      </c>
      <c r="AS9" s="6">
        <f t="shared" si="6"/>
        <v>2020</v>
      </c>
      <c r="AT9" s="6">
        <f t="shared" si="6"/>
        <v>2021</v>
      </c>
      <c r="AU9" s="6">
        <f t="shared" si="6"/>
        <v>2022</v>
      </c>
      <c r="AV9" s="6">
        <f t="shared" si="6"/>
        <v>2023</v>
      </c>
      <c r="AW9" s="6">
        <f t="shared" si="6"/>
        <v>2024</v>
      </c>
    </row>
    <row r="10" spans="2:49" ht="14.5" customHeight="1">
      <c r="B10" s="47" t="s">
        <v>8</v>
      </c>
      <c r="C10" s="48"/>
      <c r="D10" s="48"/>
      <c r="E10" s="123">
        <f>'Income Statement'!E9</f>
        <v>31.826000000000001</v>
      </c>
      <c r="F10" s="123">
        <f>'Income Statement'!F9</f>
        <v>41.376000000000005</v>
      </c>
      <c r="G10" s="123">
        <f>'Income Statement'!G9</f>
        <v>51.170999999999992</v>
      </c>
      <c r="H10" s="123">
        <f>'Income Statement'!H9</f>
        <v>70.608999999999995</v>
      </c>
      <c r="I10" s="123">
        <f>'Income Statement'!I9</f>
        <v>61.887000000000008</v>
      </c>
      <c r="J10" s="123">
        <f>'Income Statement'!J9</f>
        <v>74.109000000000009</v>
      </c>
      <c r="K10" s="123">
        <f>'Income Statement'!K9</f>
        <v>153.351</v>
      </c>
      <c r="L10" s="123">
        <f>'Income Statement'!L9</f>
        <v>256.76700000000005</v>
      </c>
      <c r="M10" s="123">
        <f>'Income Statement'!M9</f>
        <v>179.65200000000002</v>
      </c>
      <c r="N10" s="123">
        <f>'Income Statement'!N9</f>
        <v>188.02600000000001</v>
      </c>
      <c r="O10" s="123">
        <f>'Income Statement'!O9</f>
        <v>167.83500000000001</v>
      </c>
      <c r="P10" s="123">
        <f>'Income Statement'!P9</f>
        <v>206.51</v>
      </c>
      <c r="Q10" s="123">
        <f>'Income Statement'!Q9</f>
        <v>198.05399999999997</v>
      </c>
      <c r="R10" s="123">
        <f>'Income Statement'!R9</f>
        <v>200.714</v>
      </c>
      <c r="S10" s="123">
        <f>'Income Statement'!S9</f>
        <v>284.89</v>
      </c>
      <c r="T10" s="123">
        <f>'Income Statement'!T9</f>
        <v>330.76900000000001</v>
      </c>
      <c r="U10" s="123">
        <f>'Income Statement'!U9</f>
        <v>192.87299999999999</v>
      </c>
      <c r="V10" s="123">
        <f>'Income Statement'!V9</f>
        <v>201.54100000000003</v>
      </c>
      <c r="W10" s="123">
        <f>'Income Statement'!W9</f>
        <v>314.44700000000006</v>
      </c>
      <c r="X10" s="123">
        <f>'Income Statement'!X9</f>
        <v>393.28</v>
      </c>
      <c r="Y10" s="123">
        <f>'Income Statement'!Y9</f>
        <v>370.19099999999997</v>
      </c>
      <c r="Z10" s="123">
        <f>'Income Statement'!Z9</f>
        <v>396.48500000000001</v>
      </c>
      <c r="AA10" s="123">
        <f>'Income Statement'!AA9</f>
        <v>454.85199999999998</v>
      </c>
      <c r="AB10" s="123">
        <f>'Income Statement'!AB9</f>
        <v>548.14799999999991</v>
      </c>
      <c r="AC10" s="123">
        <f>'Income Statement'!AC9</f>
        <v>533.91899999999998</v>
      </c>
      <c r="AD10" s="123">
        <f>'Income Statement'!AD9</f>
        <v>513.83199999999999</v>
      </c>
      <c r="AE10" s="123">
        <f>'Income Statement'!AE9</f>
        <v>667.94499999999994</v>
      </c>
      <c r="AF10" s="123">
        <f>'Income Statement'!AF9</f>
        <v>720.97899999999981</v>
      </c>
      <c r="AG10" s="123">
        <f>'Income Statement'!AG9</f>
        <v>583.33100000000002</v>
      </c>
      <c r="AH10" s="123">
        <f>'Income Statement'!AH9</f>
        <v>609.41099999999994</v>
      </c>
      <c r="AI10" s="123">
        <f>'Income Statement'!AI9</f>
        <v>865.84699999999998</v>
      </c>
      <c r="AJ10" s="123">
        <f>'Income Statement'!AJ9</f>
        <v>978.73099999999977</v>
      </c>
      <c r="AK10" s="123">
        <f>'Income Statement'!AK9</f>
        <v>687.86099999999988</v>
      </c>
      <c r="AL10" s="123">
        <f>'Income Statement'!AL9</f>
        <v>761.13</v>
      </c>
      <c r="AM10" s="123">
        <f>'Income Statement'!AM9</f>
        <v>1060.0840000000001</v>
      </c>
      <c r="AO10" s="123">
        <f t="shared" ref="AO10:AW19" si="7">SUMIF($7:$7,AO$9,10:10)</f>
        <v>194.98199999999997</v>
      </c>
      <c r="AP10" s="123">
        <f t="shared" si="7"/>
        <v>546.11400000000003</v>
      </c>
      <c r="AQ10" s="123">
        <f t="shared" si="7"/>
        <v>742.02300000000002</v>
      </c>
      <c r="AR10" s="123">
        <f t="shared" si="7"/>
        <v>1014.4269999999999</v>
      </c>
      <c r="AS10" s="123">
        <f t="shared" si="7"/>
        <v>1102.1410000000001</v>
      </c>
      <c r="AT10" s="123">
        <f t="shared" si="7"/>
        <v>1769.6759999999997</v>
      </c>
      <c r="AU10" s="123">
        <f t="shared" si="7"/>
        <v>2436.6749999999997</v>
      </c>
      <c r="AV10" s="123">
        <f t="shared" si="7"/>
        <v>3037.3199999999997</v>
      </c>
      <c r="AW10" s="123">
        <f t="shared" si="7"/>
        <v>2509.0749999999998</v>
      </c>
    </row>
    <row r="11" spans="2:49" ht="14.5" customHeight="1">
      <c r="B11" s="47" t="s">
        <v>272</v>
      </c>
      <c r="C11" s="48"/>
      <c r="D11" s="48"/>
      <c r="E11" s="123">
        <f>'Operating Costs'!E9</f>
        <v>-5.0540000000000003</v>
      </c>
      <c r="F11" s="123">
        <f>'Operating Costs'!F9</f>
        <v>-7.16</v>
      </c>
      <c r="G11" s="123">
        <f>'Operating Costs'!G9</f>
        <v>-28.389000000000003</v>
      </c>
      <c r="H11" s="123">
        <f>'Operating Costs'!H9</f>
        <v>-38.639000000000003</v>
      </c>
      <c r="I11" s="123">
        <f>'Operating Costs'!I9</f>
        <v>-26.341999999999999</v>
      </c>
      <c r="J11" s="123">
        <f>'Operating Costs'!J9</f>
        <v>-57.454999999999998</v>
      </c>
      <c r="K11" s="123">
        <f>'Operating Costs'!K9</f>
        <v>-102.16300000000001</v>
      </c>
      <c r="L11" s="123">
        <f>'Operating Costs'!L9</f>
        <v>-96.821999999999974</v>
      </c>
      <c r="M11" s="123">
        <f>'Operating Costs'!M9</f>
        <v>-97.843000000000004</v>
      </c>
      <c r="N11" s="123">
        <f>'Operating Costs'!N9</f>
        <v>-99.265000000000001</v>
      </c>
      <c r="O11" s="123">
        <f>'Operating Costs'!O9</f>
        <v>-36.366999999999997</v>
      </c>
      <c r="P11" s="123">
        <f>'Operating Costs'!P9</f>
        <v>-64.600999999999999</v>
      </c>
      <c r="Q11" s="123">
        <f>'Operating Costs'!Q9</f>
        <v>-116.15300000000001</v>
      </c>
      <c r="R11" s="123">
        <f>'Operating Costs'!R9</f>
        <v>-103.376</v>
      </c>
      <c r="S11" s="123">
        <f>'Operating Costs'!S9</f>
        <v>-70.453000000000003</v>
      </c>
      <c r="T11" s="123">
        <f>'Operating Costs'!T9</f>
        <v>-93.851000000000056</v>
      </c>
      <c r="U11" s="123">
        <f>'Operating Costs'!U9</f>
        <v>-94.138000000000005</v>
      </c>
      <c r="V11" s="123">
        <f>'Operating Costs'!V9</f>
        <v>-62.78</v>
      </c>
      <c r="W11" s="123">
        <f>'Operating Costs'!W9</f>
        <v>-75.466000000000008</v>
      </c>
      <c r="X11" s="123">
        <f>'Operating Costs'!X9</f>
        <v>-93.23599999999999</v>
      </c>
      <c r="Y11" s="123">
        <f>'Operating Costs'!Y9</f>
        <v>-94.725999999999999</v>
      </c>
      <c r="Z11" s="123">
        <f>'Operating Costs'!Z9</f>
        <v>-153.52600000000001</v>
      </c>
      <c r="AA11" s="123">
        <f>'Operating Costs'!AA9</f>
        <v>-184.09800000000001</v>
      </c>
      <c r="AB11" s="123">
        <f>'Operating Costs'!AB9</f>
        <v>-153.16899999999998</v>
      </c>
      <c r="AC11" s="123">
        <f>'Operating Costs'!AC9</f>
        <v>-275.77699999999999</v>
      </c>
      <c r="AD11" s="123">
        <f>'Operating Costs'!AD9</f>
        <v>-253.12799999999999</v>
      </c>
      <c r="AE11" s="123">
        <f>'Operating Costs'!AE9</f>
        <v>-313.23300000000006</v>
      </c>
      <c r="AF11" s="123">
        <f>'Operating Costs'!AF9</f>
        <v>-333.56000000000006</v>
      </c>
      <c r="AG11" s="123">
        <f>'Operating Costs'!AG9</f>
        <v>-296.12799999999999</v>
      </c>
      <c r="AH11" s="123">
        <f>'Operating Costs'!AH9</f>
        <v>-290.42699999999996</v>
      </c>
      <c r="AI11" s="123">
        <f>'Operating Costs'!AI9</f>
        <v>-371.50200000000007</v>
      </c>
      <c r="AJ11" s="123">
        <f>'Operating Costs'!AJ9</f>
        <v>-407.767</v>
      </c>
      <c r="AK11" s="123">
        <f>'Operating Costs'!AK9</f>
        <v>-263.86099999999999</v>
      </c>
      <c r="AL11" s="123">
        <f>'Operating Costs'!AL9</f>
        <v>-288.404</v>
      </c>
      <c r="AM11" s="123">
        <f>'Operating Costs'!AM9</f>
        <v>-440.40800000000002</v>
      </c>
      <c r="AO11" s="123">
        <f t="shared" si="7"/>
        <v>-79.242000000000004</v>
      </c>
      <c r="AP11" s="123">
        <f t="shared" si="7"/>
        <v>-282.78199999999998</v>
      </c>
      <c r="AQ11" s="123">
        <f t="shared" si="7"/>
        <v>-298.07600000000002</v>
      </c>
      <c r="AR11" s="123">
        <f t="shared" si="7"/>
        <v>-383.83300000000003</v>
      </c>
      <c r="AS11" s="123">
        <f t="shared" si="7"/>
        <v>-325.62</v>
      </c>
      <c r="AT11" s="123">
        <f t="shared" si="7"/>
        <v>-585.51900000000001</v>
      </c>
      <c r="AU11" s="123">
        <f t="shared" si="7"/>
        <v>-1175.6980000000001</v>
      </c>
      <c r="AV11" s="123">
        <f t="shared" si="7"/>
        <v>-1365.8240000000001</v>
      </c>
      <c r="AW11" s="123">
        <f t="shared" si="7"/>
        <v>-992.673</v>
      </c>
    </row>
    <row r="12" spans="2:49" ht="14.5" customHeight="1">
      <c r="B12" s="47" t="s">
        <v>273</v>
      </c>
      <c r="C12" s="48"/>
      <c r="D12" s="48"/>
      <c r="E12" s="123">
        <f>'Operating Costs'!E14</f>
        <v>0.58899999999999997</v>
      </c>
      <c r="F12" s="123">
        <f>'Operating Costs'!F14</f>
        <v>0.74900000000000011</v>
      </c>
      <c r="G12" s="123">
        <f>'Operating Costs'!G14</f>
        <v>2.7249999999999996</v>
      </c>
      <c r="H12" s="123">
        <f>'Operating Costs'!H14</f>
        <v>3.3000000000000007</v>
      </c>
      <c r="I12" s="123">
        <f>'Operating Costs'!I14</f>
        <v>2.403</v>
      </c>
      <c r="J12" s="123">
        <f>'Operating Costs'!J14</f>
        <v>4.423</v>
      </c>
      <c r="K12" s="123">
        <f>'Operating Costs'!K14</f>
        <v>10.667999999999999</v>
      </c>
      <c r="L12" s="123">
        <f>'Operating Costs'!L14</f>
        <v>12.562999999999999</v>
      </c>
      <c r="M12" s="123">
        <f>'Operating Costs'!M14</f>
        <v>6.306</v>
      </c>
      <c r="N12" s="123">
        <f>'Operating Costs'!N14</f>
        <v>7.1550000000000002</v>
      </c>
      <c r="O12" s="123">
        <f>'Operating Costs'!O14</f>
        <v>6.9939999999999998</v>
      </c>
      <c r="P12" s="123">
        <f>'Operating Costs'!P14</f>
        <v>8.8089999999999993</v>
      </c>
      <c r="Q12" s="123">
        <f>'Operating Costs'!Q14</f>
        <v>10.029999999999999</v>
      </c>
      <c r="R12" s="123">
        <f>'Operating Costs'!R14</f>
        <v>8.98</v>
      </c>
      <c r="S12" s="123">
        <f>'Operating Costs'!S14</f>
        <v>9.1790000000000003</v>
      </c>
      <c r="T12" s="123">
        <f>'Operating Costs'!T14</f>
        <v>10.063000000000002</v>
      </c>
      <c r="U12" s="123">
        <f>'Operating Costs'!U14</f>
        <v>6.383</v>
      </c>
      <c r="V12" s="123">
        <f>'Operating Costs'!V14</f>
        <v>6.8090000000000002</v>
      </c>
      <c r="W12" s="123">
        <f>'Operating Costs'!W14</f>
        <v>7.5380000000000003</v>
      </c>
      <c r="X12" s="123">
        <f>'Operating Costs'!X14</f>
        <v>13.793000000000003</v>
      </c>
      <c r="Y12" s="123">
        <f>'Operating Costs'!Y14</f>
        <v>2.569</v>
      </c>
      <c r="Z12" s="123">
        <f>'Operating Costs'!Z14</f>
        <v>12.965</v>
      </c>
      <c r="AA12" s="123">
        <f>'Operating Costs'!AA14</f>
        <v>39.288000000000004</v>
      </c>
      <c r="AB12" s="123">
        <f>'Operating Costs'!AB14</f>
        <v>24.869</v>
      </c>
      <c r="AC12" s="123">
        <f>'Operating Costs'!AC14</f>
        <v>27.748000000000001</v>
      </c>
      <c r="AD12" s="123">
        <f>'Operating Costs'!AD14</f>
        <v>29.936</v>
      </c>
      <c r="AE12" s="123">
        <f>'Operating Costs'!AE14</f>
        <v>32.003</v>
      </c>
      <c r="AF12" s="123">
        <f>'Operating Costs'!AF14</f>
        <v>36.792000000000002</v>
      </c>
      <c r="AG12" s="123">
        <f>'Operating Costs'!AG14</f>
        <v>31.856999999999999</v>
      </c>
      <c r="AH12" s="123">
        <f>'Operating Costs'!AH14</f>
        <v>32.018999999999998</v>
      </c>
      <c r="AI12" s="123">
        <f>'Operating Costs'!AI14</f>
        <v>52.817</v>
      </c>
      <c r="AJ12" s="123">
        <f>'Operating Costs'!AJ14</f>
        <v>54.808999999999997</v>
      </c>
      <c r="AK12" s="123">
        <f>'Operating Costs'!AK14</f>
        <v>37.856000000000002</v>
      </c>
      <c r="AL12" s="123">
        <f>'Operating Costs'!AL14</f>
        <v>44.645000000000003</v>
      </c>
      <c r="AM12" s="123">
        <f>'Operating Costs'!AM14</f>
        <v>64.239999999999995</v>
      </c>
      <c r="AO12" s="123">
        <f t="shared" si="7"/>
        <v>7.3630000000000004</v>
      </c>
      <c r="AP12" s="123">
        <f t="shared" si="7"/>
        <v>30.056999999999999</v>
      </c>
      <c r="AQ12" s="123">
        <f t="shared" si="7"/>
        <v>29.263999999999996</v>
      </c>
      <c r="AR12" s="123">
        <f t="shared" si="7"/>
        <v>38.252000000000002</v>
      </c>
      <c r="AS12" s="123">
        <f t="shared" si="7"/>
        <v>34.523000000000003</v>
      </c>
      <c r="AT12" s="123">
        <f t="shared" si="7"/>
        <v>79.691000000000003</v>
      </c>
      <c r="AU12" s="123">
        <f t="shared" si="7"/>
        <v>126.479</v>
      </c>
      <c r="AV12" s="123">
        <f t="shared" si="7"/>
        <v>171.50200000000001</v>
      </c>
      <c r="AW12" s="123">
        <f t="shared" si="7"/>
        <v>146.74099999999999</v>
      </c>
    </row>
    <row r="13" spans="2:49" ht="14.5" customHeight="1">
      <c r="B13" s="49" t="s">
        <v>274</v>
      </c>
      <c r="C13" s="37"/>
      <c r="D13" s="37"/>
      <c r="E13" s="38">
        <f>SUM(E10:E12)</f>
        <v>27.360999999999997</v>
      </c>
      <c r="F13" s="38">
        <f t="shared" ref="F13:AJ13" si="8">SUM(F10:F12)</f>
        <v>34.965000000000011</v>
      </c>
      <c r="G13" s="38">
        <f t="shared" si="8"/>
        <v>25.506999999999991</v>
      </c>
      <c r="H13" s="38">
        <f t="shared" si="8"/>
        <v>35.269999999999996</v>
      </c>
      <c r="I13" s="38">
        <f t="shared" si="8"/>
        <v>37.948000000000008</v>
      </c>
      <c r="J13" s="38">
        <f t="shared" si="8"/>
        <v>21.077000000000012</v>
      </c>
      <c r="K13" s="38">
        <f t="shared" si="8"/>
        <v>61.855999999999987</v>
      </c>
      <c r="L13" s="38">
        <f t="shared" si="8"/>
        <v>172.50800000000007</v>
      </c>
      <c r="M13" s="38">
        <f t="shared" si="8"/>
        <v>88.115000000000009</v>
      </c>
      <c r="N13" s="38">
        <f t="shared" si="8"/>
        <v>95.916000000000011</v>
      </c>
      <c r="O13" s="38">
        <f t="shared" si="8"/>
        <v>138.46200000000002</v>
      </c>
      <c r="P13" s="38">
        <f t="shared" si="8"/>
        <v>150.71799999999999</v>
      </c>
      <c r="Q13" s="38">
        <f t="shared" si="8"/>
        <v>91.930999999999969</v>
      </c>
      <c r="R13" s="38">
        <f t="shared" si="8"/>
        <v>106.318</v>
      </c>
      <c r="S13" s="38">
        <f t="shared" si="8"/>
        <v>223.61599999999999</v>
      </c>
      <c r="T13" s="38">
        <f t="shared" si="8"/>
        <v>246.98099999999994</v>
      </c>
      <c r="U13" s="38">
        <f t="shared" si="8"/>
        <v>105.11799999999998</v>
      </c>
      <c r="V13" s="38">
        <f t="shared" si="8"/>
        <v>145.57000000000002</v>
      </c>
      <c r="W13" s="38">
        <f t="shared" si="8"/>
        <v>246.51900000000006</v>
      </c>
      <c r="X13" s="38">
        <f t="shared" si="8"/>
        <v>313.83699999999999</v>
      </c>
      <c r="Y13" s="38">
        <f t="shared" si="8"/>
        <v>278.03399999999999</v>
      </c>
      <c r="Z13" s="38">
        <f t="shared" si="8"/>
        <v>255.92400000000001</v>
      </c>
      <c r="AA13" s="38">
        <f t="shared" si="8"/>
        <v>310.04199999999997</v>
      </c>
      <c r="AB13" s="38">
        <f t="shared" si="8"/>
        <v>419.84799999999996</v>
      </c>
      <c r="AC13" s="38">
        <f t="shared" si="8"/>
        <v>285.89</v>
      </c>
      <c r="AD13" s="38">
        <f t="shared" si="8"/>
        <v>290.64</v>
      </c>
      <c r="AE13" s="38">
        <f t="shared" si="8"/>
        <v>386.71499999999986</v>
      </c>
      <c r="AF13" s="38">
        <f t="shared" si="8"/>
        <v>424.21099999999979</v>
      </c>
      <c r="AG13" s="38">
        <f t="shared" si="8"/>
        <v>319.06000000000006</v>
      </c>
      <c r="AH13" s="38">
        <f t="shared" si="8"/>
        <v>351.00299999999999</v>
      </c>
      <c r="AI13" s="38">
        <f t="shared" si="8"/>
        <v>547.16199999999992</v>
      </c>
      <c r="AJ13" s="38">
        <f t="shared" si="8"/>
        <v>625.77299999999968</v>
      </c>
      <c r="AK13" s="38">
        <f>SUM(AK10:AK12)</f>
        <v>461.85599999999988</v>
      </c>
      <c r="AL13" s="38">
        <f>SUM(AL10:AL12)</f>
        <v>517.37099999999998</v>
      </c>
      <c r="AM13" s="38">
        <f>SUM(AM10:AM12)</f>
        <v>683.91600000000005</v>
      </c>
      <c r="AO13" s="38">
        <f t="shared" si="7"/>
        <v>123.10299999999999</v>
      </c>
      <c r="AP13" s="38">
        <f t="shared" si="7"/>
        <v>293.38900000000007</v>
      </c>
      <c r="AQ13" s="38">
        <f t="shared" si="7"/>
        <v>473.21100000000001</v>
      </c>
      <c r="AR13" s="38">
        <f t="shared" si="7"/>
        <v>668.84599999999989</v>
      </c>
      <c r="AS13" s="38">
        <f t="shared" si="7"/>
        <v>811.0440000000001</v>
      </c>
      <c r="AT13" s="38">
        <f t="shared" si="7"/>
        <v>1263.848</v>
      </c>
      <c r="AU13" s="38">
        <f t="shared" si="7"/>
        <v>1387.4559999999997</v>
      </c>
      <c r="AV13" s="38">
        <f t="shared" si="7"/>
        <v>1842.9979999999996</v>
      </c>
      <c r="AW13" s="38">
        <f t="shared" si="7"/>
        <v>1663.143</v>
      </c>
    </row>
    <row r="14" spans="2:49" ht="14.5" customHeight="1">
      <c r="B14" s="47" t="s">
        <v>865</v>
      </c>
      <c r="C14" s="48"/>
      <c r="D14" s="48"/>
      <c r="E14" s="123">
        <f>SUM(E15:E16)</f>
        <v>-4.1000000000000005</v>
      </c>
      <c r="F14" s="123">
        <f t="shared" ref="F14:AJ14" si="9">SUM(F15:F16)</f>
        <v>-4.2789999999999999</v>
      </c>
      <c r="G14" s="123">
        <f t="shared" si="9"/>
        <v>-4.66</v>
      </c>
      <c r="H14" s="123">
        <f t="shared" si="9"/>
        <v>-4.6800000000000015</v>
      </c>
      <c r="I14" s="123">
        <f t="shared" si="9"/>
        <v>-4.4889999999999999</v>
      </c>
      <c r="J14" s="123">
        <f t="shared" si="9"/>
        <v>-7.4640000000000004</v>
      </c>
      <c r="K14" s="123">
        <f t="shared" si="9"/>
        <v>-7.5440000000000005</v>
      </c>
      <c r="L14" s="123">
        <f t="shared" si="9"/>
        <v>-20.167999999999999</v>
      </c>
      <c r="M14" s="123">
        <f t="shared" si="9"/>
        <v>-10.071999999999999</v>
      </c>
      <c r="N14" s="123">
        <f t="shared" si="9"/>
        <v>-13.780999999999999</v>
      </c>
      <c r="O14" s="123">
        <f t="shared" si="9"/>
        <v>-14.919</v>
      </c>
      <c r="P14" s="123">
        <f t="shared" si="9"/>
        <v>-14.370999999999999</v>
      </c>
      <c r="Q14" s="123">
        <f t="shared" si="9"/>
        <v>-14.250999999999999</v>
      </c>
      <c r="R14" s="123">
        <f t="shared" si="9"/>
        <v>-16.239000000000001</v>
      </c>
      <c r="S14" s="123">
        <f t="shared" si="9"/>
        <v>-23.716000000000001</v>
      </c>
      <c r="T14" s="123">
        <f t="shared" si="9"/>
        <v>-32.025000000000006</v>
      </c>
      <c r="U14" s="123">
        <f t="shared" si="9"/>
        <v>-30.603999999999999</v>
      </c>
      <c r="V14" s="123">
        <f t="shared" si="9"/>
        <v>-33.704999999999998</v>
      </c>
      <c r="W14" s="123">
        <f t="shared" si="9"/>
        <v>-35.066000000000003</v>
      </c>
      <c r="X14" s="123">
        <f t="shared" si="9"/>
        <v>-43.852999999999994</v>
      </c>
      <c r="Y14" s="123">
        <f t="shared" si="9"/>
        <v>-63.040999999999997</v>
      </c>
      <c r="Z14" s="123">
        <f t="shared" si="9"/>
        <v>-74.122</v>
      </c>
      <c r="AA14" s="123">
        <f t="shared" si="9"/>
        <v>-80.094999999999999</v>
      </c>
      <c r="AB14" s="123">
        <f t="shared" si="9"/>
        <v>-47.362999999999992</v>
      </c>
      <c r="AC14" s="123">
        <f t="shared" si="9"/>
        <v>-81.992000000000004</v>
      </c>
      <c r="AD14" s="123">
        <f t="shared" si="9"/>
        <v>-79.343999999999994</v>
      </c>
      <c r="AE14" s="123">
        <f t="shared" si="9"/>
        <v>-93.595999999999989</v>
      </c>
      <c r="AF14" s="123">
        <f t="shared" si="9"/>
        <v>-68.908999999999992</v>
      </c>
      <c r="AG14" s="123">
        <f t="shared" si="9"/>
        <v>-83.5</v>
      </c>
      <c r="AH14" s="123">
        <f t="shared" si="9"/>
        <v>-92.823999999999998</v>
      </c>
      <c r="AI14" s="123">
        <f t="shared" si="9"/>
        <v>-73.97999999999999</v>
      </c>
      <c r="AJ14" s="123">
        <f t="shared" si="9"/>
        <v>-114.6249999999998</v>
      </c>
      <c r="AK14" s="123">
        <f>SUM(AK15:AK16)</f>
        <v>-114.71900000000001</v>
      </c>
      <c r="AL14" s="123">
        <f>SUM(AL15:AL16)</f>
        <v>-119.94000000000001</v>
      </c>
      <c r="AM14" s="123">
        <f>SUM(AM15:AM16)</f>
        <v>-132.87899999999996</v>
      </c>
      <c r="AO14" s="123">
        <f t="shared" si="7"/>
        <v>-17.719000000000001</v>
      </c>
      <c r="AP14" s="123">
        <f t="shared" si="7"/>
        <v>-39.664999999999999</v>
      </c>
      <c r="AQ14" s="123">
        <f t="shared" si="7"/>
        <v>-53.143000000000001</v>
      </c>
      <c r="AR14" s="123">
        <f t="shared" si="7"/>
        <v>-86.231000000000009</v>
      </c>
      <c r="AS14" s="123">
        <f t="shared" si="7"/>
        <v>-143.22800000000001</v>
      </c>
      <c r="AT14" s="123">
        <f t="shared" si="7"/>
        <v>-264.62099999999998</v>
      </c>
      <c r="AU14" s="123">
        <f t="shared" si="7"/>
        <v>-323.84100000000001</v>
      </c>
      <c r="AV14" s="123">
        <f t="shared" si="7"/>
        <v>-364.9289999999998</v>
      </c>
      <c r="AW14" s="123">
        <f t="shared" si="7"/>
        <v>-367.53800000000001</v>
      </c>
    </row>
    <row r="15" spans="2:49" ht="14.5" customHeight="1">
      <c r="B15" s="30" t="s">
        <v>275</v>
      </c>
      <c r="E15" s="29">
        <f>'Operating Costs'!E10+'Operating Costs'!E12+'Operating Costs'!E15</f>
        <v>-2.6510000000000002</v>
      </c>
      <c r="F15" s="29">
        <f>'Operating Costs'!F10+'Operating Costs'!F12+'Operating Costs'!F15</f>
        <v>-2.5959999999999996</v>
      </c>
      <c r="G15" s="29">
        <f>'Operating Costs'!G10+'Operating Costs'!G12+'Operating Costs'!G15</f>
        <v>-3.2160000000000002</v>
      </c>
      <c r="H15" s="29">
        <f>'Operating Costs'!H10+'Operating Costs'!H12+'Operating Costs'!H15</f>
        <v>-3.3400000000000016</v>
      </c>
      <c r="I15" s="29">
        <f>'Operating Costs'!I10+'Operating Costs'!I12+'Operating Costs'!I15</f>
        <v>-2.8919999999999999</v>
      </c>
      <c r="J15" s="29">
        <f>'Operating Costs'!J10+'Operating Costs'!J12+'Operating Costs'!J15</f>
        <v>-5.0990000000000002</v>
      </c>
      <c r="K15" s="29">
        <f>'Operating Costs'!K10+'Operating Costs'!K12+'Operating Costs'!K15</f>
        <v>-5.1280000000000001</v>
      </c>
      <c r="L15" s="29">
        <f>'Operating Costs'!L10+'Operating Costs'!L12+'Operating Costs'!L15</f>
        <v>-15.345000000000001</v>
      </c>
      <c r="M15" s="29">
        <f>'Operating Costs'!M10+'Operating Costs'!M12+'Operating Costs'!M15</f>
        <v>-5.8999999999999995</v>
      </c>
      <c r="N15" s="29">
        <f>'Operating Costs'!N10+'Operating Costs'!N12+'Operating Costs'!N15</f>
        <v>-8.9039999999999999</v>
      </c>
      <c r="O15" s="29">
        <f>'Operating Costs'!O10+'Operating Costs'!O12+'Operating Costs'!O15</f>
        <v>-10.5</v>
      </c>
      <c r="P15" s="29">
        <f>'Operating Costs'!P10+'Operating Costs'!P12+'Operating Costs'!P15</f>
        <v>-9.9329999999999998</v>
      </c>
      <c r="Q15" s="29">
        <f>'Operating Costs'!Q10+'Operating Costs'!Q12+'Operating Costs'!Q15</f>
        <v>-8.8089999999999993</v>
      </c>
      <c r="R15" s="29">
        <f>'Operating Costs'!R10+'Operating Costs'!R12+'Operating Costs'!R15</f>
        <v>-9.952</v>
      </c>
      <c r="S15" s="29">
        <f>'Operating Costs'!S10+'Operating Costs'!S12+'Operating Costs'!S15</f>
        <v>-13.622999999999999</v>
      </c>
      <c r="T15" s="29">
        <f>'Operating Costs'!T10+'Operating Costs'!T12+'Operating Costs'!T15</f>
        <v>-20.702000000000002</v>
      </c>
      <c r="U15" s="29">
        <f>'Operating Costs'!U10+'Operating Costs'!U12+'Operating Costs'!U15</f>
        <v>-19.584</v>
      </c>
      <c r="V15" s="29">
        <f>'Operating Costs'!V10+'Operating Costs'!V12+'Operating Costs'!V15</f>
        <v>-21.358000000000001</v>
      </c>
      <c r="W15" s="29">
        <f>'Operating Costs'!W10+'Operating Costs'!W12+'Operating Costs'!W15</f>
        <v>-22.861999999999998</v>
      </c>
      <c r="X15" s="29">
        <f>'Operating Costs'!X10+'Operating Costs'!X12+'Operating Costs'!X15</f>
        <v>-29.213999999999999</v>
      </c>
      <c r="Y15" s="29">
        <f>'Operating Costs'!Y10+'Operating Costs'!Y12+'Operating Costs'!Y15</f>
        <v>-44.814</v>
      </c>
      <c r="Z15" s="29">
        <f>'Operating Costs'!Z10+'Operating Costs'!Z12+'Operating Costs'!Z15</f>
        <v>-54.254000000000005</v>
      </c>
      <c r="AA15" s="29">
        <f>'Operating Costs'!AA10+'Operating Costs'!AA12+'Operating Costs'!AA15</f>
        <v>-60.143000000000001</v>
      </c>
      <c r="AB15" s="29">
        <f>'Operating Costs'!AB10+'Operating Costs'!AB12+'Operating Costs'!AB15</f>
        <v>-20.407999999999994</v>
      </c>
      <c r="AC15" s="29">
        <f>'Operating Costs'!AC10+'Operating Costs'!AC12+'Operating Costs'!AC15</f>
        <v>-59.856999999999999</v>
      </c>
      <c r="AD15" s="29">
        <f>'Operating Costs'!AD10+'Operating Costs'!AD12+'Operating Costs'!AD15</f>
        <v>-58.882999999999996</v>
      </c>
      <c r="AE15" s="29">
        <f>'Operating Costs'!AE10+'Operating Costs'!AE12+'Operating Costs'!AE15</f>
        <v>-69.402999999999992</v>
      </c>
      <c r="AF15" s="29">
        <f>'Operating Costs'!AF10+'Operating Costs'!AF12+'Operating Costs'!AF15</f>
        <v>-42.274999999999999</v>
      </c>
      <c r="AG15" s="29">
        <f>'Operating Costs'!AG10+'Operating Costs'!AG12+'Operating Costs'!AG15</f>
        <v>-55.526999999999994</v>
      </c>
      <c r="AH15" s="29">
        <f>'Operating Costs'!AH10+'Operating Costs'!AH12+'Operating Costs'!AH15</f>
        <v>-62.520999999999994</v>
      </c>
      <c r="AI15" s="29">
        <f>'Operating Costs'!AI10+'Operating Costs'!AI12+'Operating Costs'!AI15</f>
        <v>-42.003</v>
      </c>
      <c r="AJ15" s="29">
        <f>'Operating Costs'!AJ10+'Operating Costs'!AJ12+'Operating Costs'!AJ15</f>
        <v>-82.334999999999795</v>
      </c>
      <c r="AK15" s="29">
        <f>'Operating Costs'!AK10+'Operating Costs'!AK12+'Operating Costs'!AK15</f>
        <v>-82.662000000000006</v>
      </c>
      <c r="AL15" s="29">
        <f>'Operating Costs'!AL10+'Operating Costs'!AL12+'Operating Costs'!AL15</f>
        <v>-80.788000000000011</v>
      </c>
      <c r="AM15" s="29">
        <f>'Operating Costs'!AM10+'Operating Costs'!AM12+'Operating Costs'!AM15</f>
        <v>-92.922999999999973</v>
      </c>
      <c r="AO15" s="29">
        <f t="shared" si="7"/>
        <v>-11.803000000000003</v>
      </c>
      <c r="AP15" s="29">
        <f t="shared" si="7"/>
        <v>-28.463999999999999</v>
      </c>
      <c r="AQ15" s="29">
        <f t="shared" si="7"/>
        <v>-35.236999999999995</v>
      </c>
      <c r="AR15" s="29">
        <f t="shared" si="7"/>
        <v>-53.085999999999999</v>
      </c>
      <c r="AS15" s="29">
        <f t="shared" si="7"/>
        <v>-93.018000000000001</v>
      </c>
      <c r="AT15" s="29">
        <f t="shared" si="7"/>
        <v>-179.619</v>
      </c>
      <c r="AU15" s="29">
        <f t="shared" si="7"/>
        <v>-230.41799999999998</v>
      </c>
      <c r="AV15" s="29">
        <f t="shared" si="7"/>
        <v>-242.3859999999998</v>
      </c>
      <c r="AW15" s="29">
        <f t="shared" si="7"/>
        <v>-256.37299999999999</v>
      </c>
    </row>
    <row r="16" spans="2:49" ht="14.5" customHeight="1">
      <c r="B16" s="30" t="s">
        <v>276</v>
      </c>
      <c r="E16" s="29">
        <f>'Operating Costs'!E11</f>
        <v>-1.4490000000000001</v>
      </c>
      <c r="F16" s="29">
        <f>'Operating Costs'!F11</f>
        <v>-1.6830000000000001</v>
      </c>
      <c r="G16" s="29">
        <f>'Operating Costs'!G11</f>
        <v>-1.4439999999999995</v>
      </c>
      <c r="H16" s="29">
        <f>'Operating Costs'!H11</f>
        <v>-1.34</v>
      </c>
      <c r="I16" s="29">
        <f>'Operating Costs'!I11</f>
        <v>-1.597</v>
      </c>
      <c r="J16" s="29">
        <f>'Operating Costs'!J11</f>
        <v>-2.3650000000000002</v>
      </c>
      <c r="K16" s="29">
        <f>'Operating Costs'!K11</f>
        <v>-2.4159999999999999</v>
      </c>
      <c r="L16" s="29">
        <f>'Operating Costs'!L11</f>
        <v>-4.8230000000000004</v>
      </c>
      <c r="M16" s="29">
        <f>'Operating Costs'!M11</f>
        <v>-4.1719999999999997</v>
      </c>
      <c r="N16" s="29">
        <f>'Operating Costs'!N11</f>
        <v>-4.8769999999999998</v>
      </c>
      <c r="O16" s="29">
        <f>'Operating Costs'!O11</f>
        <v>-4.4189999999999996</v>
      </c>
      <c r="P16" s="29">
        <f>'Operating Costs'!P11</f>
        <v>-4.4379999999999997</v>
      </c>
      <c r="Q16" s="29">
        <f>'Operating Costs'!Q11</f>
        <v>-5.4420000000000002</v>
      </c>
      <c r="R16" s="29">
        <f>'Operating Costs'!R11</f>
        <v>-6.2869999999999999</v>
      </c>
      <c r="S16" s="29">
        <f>'Operating Costs'!S11</f>
        <v>-10.093</v>
      </c>
      <c r="T16" s="29">
        <f>'Operating Costs'!T11</f>
        <v>-11.323</v>
      </c>
      <c r="U16" s="29">
        <f>'Operating Costs'!U11</f>
        <v>-11.02</v>
      </c>
      <c r="V16" s="29">
        <f>'Operating Costs'!V11</f>
        <v>-12.347</v>
      </c>
      <c r="W16" s="29">
        <f>'Operating Costs'!W11</f>
        <v>-12.204000000000001</v>
      </c>
      <c r="X16" s="29">
        <f>'Operating Costs'!X11</f>
        <v>-14.638999999999999</v>
      </c>
      <c r="Y16" s="29">
        <f>'Operating Costs'!Y11</f>
        <v>-18.227</v>
      </c>
      <c r="Z16" s="29">
        <f>'Operating Costs'!Z11</f>
        <v>-19.867999999999999</v>
      </c>
      <c r="AA16" s="29">
        <f>'Operating Costs'!AA11</f>
        <v>-19.952000000000002</v>
      </c>
      <c r="AB16" s="29">
        <f>'Operating Costs'!AB11</f>
        <v>-26.954999999999998</v>
      </c>
      <c r="AC16" s="29">
        <f>'Operating Costs'!AC11</f>
        <v>-22.135000000000002</v>
      </c>
      <c r="AD16" s="29">
        <f>'Operating Costs'!AD11</f>
        <v>-20.460999999999999</v>
      </c>
      <c r="AE16" s="29">
        <f>'Operating Costs'!AE11</f>
        <v>-24.192999999999998</v>
      </c>
      <c r="AF16" s="29">
        <f>'Operating Costs'!AF11</f>
        <v>-26.634</v>
      </c>
      <c r="AG16" s="29">
        <f>'Operating Costs'!AG11</f>
        <v>-27.972999999999999</v>
      </c>
      <c r="AH16" s="29">
        <f>'Operating Costs'!AH11</f>
        <v>-30.303000000000004</v>
      </c>
      <c r="AI16" s="29">
        <f>'Operating Costs'!AI11</f>
        <v>-31.976999999999997</v>
      </c>
      <c r="AJ16" s="29">
        <f>'Operating Costs'!AJ11</f>
        <v>-32.29</v>
      </c>
      <c r="AK16" s="29">
        <f>'Operating Costs'!AK11</f>
        <v>-32.057000000000002</v>
      </c>
      <c r="AL16" s="29">
        <f>'Operating Costs'!AL11</f>
        <v>-39.152000000000001</v>
      </c>
      <c r="AM16" s="29">
        <f>'Operating Costs'!AM11</f>
        <v>-39.956000000000003</v>
      </c>
      <c r="AO16" s="29">
        <f t="shared" si="7"/>
        <v>-5.9159999999999995</v>
      </c>
      <c r="AP16" s="29">
        <f t="shared" si="7"/>
        <v>-11.201000000000001</v>
      </c>
      <c r="AQ16" s="29">
        <f t="shared" si="7"/>
        <v>-17.905999999999999</v>
      </c>
      <c r="AR16" s="29">
        <f t="shared" si="7"/>
        <v>-33.144999999999996</v>
      </c>
      <c r="AS16" s="29">
        <f t="shared" si="7"/>
        <v>-50.209999999999994</v>
      </c>
      <c r="AT16" s="29">
        <f t="shared" si="7"/>
        <v>-85.001999999999995</v>
      </c>
      <c r="AU16" s="29">
        <f t="shared" si="7"/>
        <v>-93.423000000000002</v>
      </c>
      <c r="AV16" s="29">
        <f t="shared" si="7"/>
        <v>-122.54300000000001</v>
      </c>
      <c r="AW16" s="29">
        <f t="shared" si="7"/>
        <v>-111.16500000000001</v>
      </c>
    </row>
    <row r="17" spans="2:50" ht="14.5" customHeight="1">
      <c r="B17" s="47" t="s">
        <v>866</v>
      </c>
      <c r="C17" s="48"/>
      <c r="D17" s="48"/>
      <c r="E17" s="123">
        <f>'G&amp;A Expenses'!E14-'G&amp;A Expenses'!E11</f>
        <v>-1.8749999999999998</v>
      </c>
      <c r="F17" s="123">
        <f>'G&amp;A Expenses'!F14-'G&amp;A Expenses'!F11</f>
        <v>-2.294</v>
      </c>
      <c r="G17" s="123">
        <f>'G&amp;A Expenses'!G14-'G&amp;A Expenses'!G11</f>
        <v>-2.319</v>
      </c>
      <c r="H17" s="123">
        <f>'G&amp;A Expenses'!H14-'G&amp;A Expenses'!H11</f>
        <v>-4.1580000000000004</v>
      </c>
      <c r="I17" s="123">
        <f>'G&amp;A Expenses'!I14-'G&amp;A Expenses'!I11</f>
        <v>-1.9939999999999998</v>
      </c>
      <c r="J17" s="123">
        <f>'G&amp;A Expenses'!J14-'G&amp;A Expenses'!J11</f>
        <v>-5.4359999999999999</v>
      </c>
      <c r="K17" s="123">
        <f>'G&amp;A Expenses'!K14-'G&amp;A Expenses'!K11</f>
        <v>-7.43</v>
      </c>
      <c r="L17" s="123">
        <f>'G&amp;A Expenses'!L14-'G&amp;A Expenses'!L11</f>
        <v>-12.244999999999999</v>
      </c>
      <c r="M17" s="123">
        <f>'G&amp;A Expenses'!M14-'G&amp;A Expenses'!M11</f>
        <v>-10.41</v>
      </c>
      <c r="N17" s="123">
        <f>'G&amp;A Expenses'!N14-'G&amp;A Expenses'!N11</f>
        <v>-11.989000000000001</v>
      </c>
      <c r="O17" s="123">
        <f>'G&amp;A Expenses'!O14-'G&amp;A Expenses'!O11</f>
        <v>-9.0400000000000009</v>
      </c>
      <c r="P17" s="123">
        <f>'G&amp;A Expenses'!P14-'G&amp;A Expenses'!P11</f>
        <v>-8.4409999999999989</v>
      </c>
      <c r="Q17" s="123">
        <f>'G&amp;A Expenses'!Q14-'G&amp;A Expenses'!Q11</f>
        <v>-8.4499999999999993</v>
      </c>
      <c r="R17" s="123">
        <f>'G&amp;A Expenses'!R14-'G&amp;A Expenses'!R11</f>
        <v>-8.093</v>
      </c>
      <c r="S17" s="123">
        <f>'G&amp;A Expenses'!S14-'G&amp;A Expenses'!S11</f>
        <v>-9.218</v>
      </c>
      <c r="T17" s="123">
        <f>'G&amp;A Expenses'!T14-'G&amp;A Expenses'!T11</f>
        <v>-12.906000000000001</v>
      </c>
      <c r="U17" s="123">
        <f>'G&amp;A Expenses'!U14-'G&amp;A Expenses'!U11</f>
        <v>-9.7100000000000009</v>
      </c>
      <c r="V17" s="123">
        <f>'G&amp;A Expenses'!V14-'G&amp;A Expenses'!V11</f>
        <v>-13.823</v>
      </c>
      <c r="W17" s="123">
        <f>'G&amp;A Expenses'!W14-'G&amp;A Expenses'!W11</f>
        <v>-13.145</v>
      </c>
      <c r="X17" s="123">
        <f>'G&amp;A Expenses'!X14-'G&amp;A Expenses'!X11</f>
        <v>-21.344000000000001</v>
      </c>
      <c r="Y17" s="123">
        <f>'G&amp;A Expenses'!Y14-'G&amp;A Expenses'!Y11</f>
        <v>-21.115999999999996</v>
      </c>
      <c r="Z17" s="123">
        <f>'G&amp;A Expenses'!Z14-'G&amp;A Expenses'!Z11</f>
        <v>-17.649000000000001</v>
      </c>
      <c r="AA17" s="123">
        <f>'G&amp;A Expenses'!AA14-'G&amp;A Expenses'!AA11</f>
        <v>-18.927</v>
      </c>
      <c r="AB17" s="123">
        <f>'G&amp;A Expenses'!AB14-'G&amp;A Expenses'!AB11</f>
        <v>-45.001000000000005</v>
      </c>
      <c r="AC17" s="123">
        <f>'G&amp;A Expenses'!AC14-'G&amp;A Expenses'!AC11</f>
        <v>-35.342999999999996</v>
      </c>
      <c r="AD17" s="123">
        <f>'G&amp;A Expenses'!AD14-'G&amp;A Expenses'!AD11</f>
        <v>-36.35</v>
      </c>
      <c r="AE17" s="123">
        <f>'G&amp;A Expenses'!AE14-'G&amp;A Expenses'!AE11</f>
        <v>-38.497</v>
      </c>
      <c r="AF17" s="123">
        <f>'G&amp;A Expenses'!AF14-'G&amp;A Expenses'!AF11</f>
        <v>-18.54999999999999</v>
      </c>
      <c r="AG17" s="123">
        <f>'G&amp;A Expenses'!AG14-'G&amp;A Expenses'!AG11</f>
        <v>-26.437999999999995</v>
      </c>
      <c r="AH17" s="123">
        <f>'G&amp;A Expenses'!AH14-'G&amp;A Expenses'!AH11</f>
        <v>-33.630000000000003</v>
      </c>
      <c r="AI17" s="123">
        <f>'G&amp;A Expenses'!AI14-'G&amp;A Expenses'!AI11</f>
        <v>-48.443000000000005</v>
      </c>
      <c r="AJ17" s="123">
        <f>'G&amp;A Expenses'!AJ14-'G&amp;A Expenses'!AJ11</f>
        <v>-52.577999999999996</v>
      </c>
      <c r="AK17" s="123">
        <f>'G&amp;A Expenses'!AK14-'G&amp;A Expenses'!AK11</f>
        <v>-31.110999999999994</v>
      </c>
      <c r="AL17" s="123">
        <f>'G&amp;A Expenses'!AL14-'G&amp;A Expenses'!AL11</f>
        <v>-47.868000000000002</v>
      </c>
      <c r="AM17" s="123">
        <f>'G&amp;A Expenses'!AM14-'G&amp;A Expenses'!AM11</f>
        <v>-47.875999999999991</v>
      </c>
      <c r="AO17" s="123">
        <f t="shared" si="7"/>
        <v>-10.646000000000001</v>
      </c>
      <c r="AP17" s="123">
        <f t="shared" si="7"/>
        <v>-27.104999999999997</v>
      </c>
      <c r="AQ17" s="123">
        <f t="shared" si="7"/>
        <v>-39.879999999999995</v>
      </c>
      <c r="AR17" s="123">
        <f t="shared" si="7"/>
        <v>-38.667000000000002</v>
      </c>
      <c r="AS17" s="123">
        <f t="shared" si="7"/>
        <v>-58.021999999999998</v>
      </c>
      <c r="AT17" s="123">
        <f t="shared" si="7"/>
        <v>-102.69300000000001</v>
      </c>
      <c r="AU17" s="123">
        <f t="shared" si="7"/>
        <v>-128.73999999999998</v>
      </c>
      <c r="AV17" s="123">
        <f t="shared" si="7"/>
        <v>-161.089</v>
      </c>
      <c r="AW17" s="123">
        <f t="shared" si="7"/>
        <v>-126.85499999999999</v>
      </c>
      <c r="AX17" s="29"/>
    </row>
    <row r="18" spans="2:50" ht="14.5" customHeight="1">
      <c r="B18" s="47" t="s">
        <v>277</v>
      </c>
      <c r="C18" s="48"/>
      <c r="D18" s="48"/>
      <c r="E18" s="123">
        <f>'Income Statement'!E14</f>
        <v>5.7000000000000002E-2</v>
      </c>
      <c r="F18" s="123">
        <f>'Income Statement'!F14</f>
        <v>0.02</v>
      </c>
      <c r="G18" s="123">
        <f>'Income Statement'!G14</f>
        <v>-1.4999999999999999E-2</v>
      </c>
      <c r="H18" s="123">
        <f>'Income Statement'!H14</f>
        <v>-0.08</v>
      </c>
      <c r="I18" s="123">
        <f>'Income Statement'!I14</f>
        <v>-0.121</v>
      </c>
      <c r="J18" s="123">
        <f>'Income Statement'!J14</f>
        <v>0.35899999999999999</v>
      </c>
      <c r="K18" s="123">
        <f>'Income Statement'!K14</f>
        <v>-0.217</v>
      </c>
      <c r="L18" s="123">
        <f>'Income Statement'!L14</f>
        <v>62.171999999999997</v>
      </c>
      <c r="M18" s="123">
        <f>'Income Statement'!M14</f>
        <v>-3.3000000000000002E-2</v>
      </c>
      <c r="N18" s="123">
        <f>'Income Statement'!N14</f>
        <v>-1.22</v>
      </c>
      <c r="O18" s="123">
        <f>'Income Statement'!O14</f>
        <v>0.97699999999999998</v>
      </c>
      <c r="P18" s="123">
        <f>'Income Statement'!P14</f>
        <v>18.997</v>
      </c>
      <c r="Q18" s="123">
        <f>'Income Statement'!Q14</f>
        <v>-0.19600000000000001</v>
      </c>
      <c r="R18" s="123">
        <f>'Income Statement'!R14</f>
        <v>0.25800000000000001</v>
      </c>
      <c r="S18" s="123">
        <f>'Income Statement'!S14</f>
        <v>0.153</v>
      </c>
      <c r="T18" s="123">
        <f>'Income Statement'!T14</f>
        <v>2.7210000000000001</v>
      </c>
      <c r="U18" s="123">
        <f>'Income Statement'!U14</f>
        <v>59.079000000000001</v>
      </c>
      <c r="V18" s="123">
        <f>'Income Statement'!V14</f>
        <v>-1.0109999999999999</v>
      </c>
      <c r="W18" s="123">
        <f>'Income Statement'!W14</f>
        <v>-0.57799999999999996</v>
      </c>
      <c r="X18" s="123">
        <f>'Income Statement'!X14</f>
        <v>125.515</v>
      </c>
      <c r="Y18" s="123">
        <f>'Income Statement'!Y14</f>
        <v>2.835</v>
      </c>
      <c r="Z18" s="123">
        <f>'Income Statement'!Z14</f>
        <v>0.373</v>
      </c>
      <c r="AA18" s="123">
        <f>'Income Statement'!AA14</f>
        <v>2.8210000000000002</v>
      </c>
      <c r="AB18" s="123">
        <f>'Income Statement'!AB14</f>
        <v>694.649</v>
      </c>
      <c r="AC18" s="123">
        <f>'Income Statement'!AC14</f>
        <v>2.911</v>
      </c>
      <c r="AD18" s="123">
        <f>'Income Statement'!AD14</f>
        <v>0.67600000000000016</v>
      </c>
      <c r="AE18" s="123">
        <f>'Income Statement'!AE14</f>
        <v>-3.8480000000000003</v>
      </c>
      <c r="AF18" s="123">
        <f>'Income Statement'!AF14</f>
        <v>21.661999999999999</v>
      </c>
      <c r="AG18" s="123">
        <f>'Income Statement'!AG14</f>
        <v>1.9E-2</v>
      </c>
      <c r="AH18" s="123">
        <f>'Income Statement'!AH14</f>
        <v>2.3609999999999998</v>
      </c>
      <c r="AI18" s="123">
        <f>'Income Statement'!AI14</f>
        <v>-11.143000000000001</v>
      </c>
      <c r="AJ18" s="123">
        <f>'Income Statement'!AJ14</f>
        <v>33.040999999999997</v>
      </c>
      <c r="AK18" s="123">
        <f>'Income Statement'!AK14</f>
        <v>368.15300000000002</v>
      </c>
      <c r="AL18" s="123">
        <f>'Income Statement'!AL14</f>
        <v>-3.1739999999999999</v>
      </c>
      <c r="AM18" s="123">
        <f>'Income Statement'!AM14</f>
        <v>-2.9360000000000355</v>
      </c>
      <c r="AO18" s="123">
        <f t="shared" si="7"/>
        <v>-1.8000000000000002E-2</v>
      </c>
      <c r="AP18" s="123">
        <f t="shared" si="7"/>
        <v>62.192999999999998</v>
      </c>
      <c r="AQ18" s="123">
        <f t="shared" si="7"/>
        <v>18.721</v>
      </c>
      <c r="AR18" s="123">
        <f t="shared" si="7"/>
        <v>2.9359999999999999</v>
      </c>
      <c r="AS18" s="123">
        <f t="shared" si="7"/>
        <v>183.005</v>
      </c>
      <c r="AT18" s="123">
        <f t="shared" si="7"/>
        <v>700.678</v>
      </c>
      <c r="AU18" s="123">
        <f t="shared" si="7"/>
        <v>21.401</v>
      </c>
      <c r="AV18" s="123">
        <f t="shared" si="7"/>
        <v>24.277999999999995</v>
      </c>
      <c r="AW18" s="123">
        <f t="shared" si="7"/>
        <v>362.04300000000001</v>
      </c>
    </row>
    <row r="19" spans="2:50" ht="14.5" customHeight="1">
      <c r="B19" s="47" t="s">
        <v>278</v>
      </c>
      <c r="C19" s="48"/>
      <c r="D19" s="48"/>
      <c r="E19" s="123">
        <f>'Income Statement'!E15</f>
        <v>1.4990000000000001</v>
      </c>
      <c r="F19" s="123">
        <f>'Income Statement'!F15</f>
        <v>-3.2829999999999999</v>
      </c>
      <c r="G19" s="123">
        <f>'Income Statement'!G15</f>
        <v>5.9240000000000004</v>
      </c>
      <c r="H19" s="123">
        <f>'Income Statement'!H15</f>
        <v>1.486</v>
      </c>
      <c r="I19" s="123">
        <f>'Income Statement'!I15</f>
        <v>2.2370000000000001</v>
      </c>
      <c r="J19" s="123">
        <f>'Income Statement'!J15</f>
        <v>0.76100000000000001</v>
      </c>
      <c r="K19" s="123">
        <f>'Income Statement'!K15</f>
        <v>0.53400000000000003</v>
      </c>
      <c r="L19" s="123">
        <f>'Income Statement'!L15</f>
        <v>-1E-3</v>
      </c>
      <c r="M19" s="123">
        <f>'Income Statement'!M15</f>
        <v>1.2709999999999999</v>
      </c>
      <c r="N19" s="123">
        <f>'Income Statement'!N15</f>
        <v>1.196</v>
      </c>
      <c r="O19" s="123">
        <f>'Income Statement'!O15</f>
        <v>-0.17699999999999999</v>
      </c>
      <c r="P19" s="123">
        <f>'Income Statement'!P15</f>
        <v>6.82</v>
      </c>
      <c r="Q19" s="123">
        <f>'Income Statement'!Q15</f>
        <v>5.6829999999999998</v>
      </c>
      <c r="R19" s="123">
        <f>'Income Statement'!R15</f>
        <v>3.2909999999999999</v>
      </c>
      <c r="S19" s="123">
        <f>'Income Statement'!S15</f>
        <v>9.7370000000000001</v>
      </c>
      <c r="T19" s="123">
        <f>'Income Statement'!T15</f>
        <v>7.6459999999999999</v>
      </c>
      <c r="U19" s="123">
        <f>'Income Statement'!U15</f>
        <v>-0.86199999999999999</v>
      </c>
      <c r="V19" s="123">
        <f>'Income Statement'!V15</f>
        <v>11.047000000000001</v>
      </c>
      <c r="W19" s="123">
        <f>'Income Statement'!W15</f>
        <v>5.5570000000000004</v>
      </c>
      <c r="X19" s="123">
        <f>'Income Statement'!X15</f>
        <v>-6.2489999999999997</v>
      </c>
      <c r="Y19" s="123">
        <f>'Income Statement'!Y15</f>
        <v>-3.2080000000000002</v>
      </c>
      <c r="Z19" s="123">
        <f>'Income Statement'!Z15</f>
        <v>-24.652999999999999</v>
      </c>
      <c r="AA19" s="123">
        <f>'Income Statement'!AA15</f>
        <v>36.49</v>
      </c>
      <c r="AB19" s="123">
        <f>'Income Statement'!AB15</f>
        <v>-7.4089999999999998</v>
      </c>
      <c r="AC19" s="123">
        <f>'Income Statement'!AC15</f>
        <v>7.4260000000000002</v>
      </c>
      <c r="AD19" s="123">
        <f>'Income Statement'!AD15</f>
        <v>4.2639999999999993</v>
      </c>
      <c r="AE19" s="123">
        <f>'Income Statement'!AE15</f>
        <v>23.876000000000005</v>
      </c>
      <c r="AF19" s="123">
        <f>'Income Statement'!AF15</f>
        <v>9.2879999999999967</v>
      </c>
      <c r="AG19" s="123">
        <f>'Income Statement'!AG15</f>
        <v>18.643000000000001</v>
      </c>
      <c r="AH19" s="123">
        <f>'Income Statement'!AH15</f>
        <v>7.3580000000000005</v>
      </c>
      <c r="AI19" s="123">
        <f>'Income Statement'!AI15</f>
        <v>30.514999999999997</v>
      </c>
      <c r="AJ19" s="123">
        <f>'Income Statement'!AJ15</f>
        <v>26.422999999999995</v>
      </c>
      <c r="AK19" s="123">
        <f>'Income Statement'!AK15</f>
        <v>2.915</v>
      </c>
      <c r="AL19" s="123">
        <f>'Income Statement'!AL15</f>
        <v>3.444</v>
      </c>
      <c r="AM19" s="123">
        <f>'Income Statement'!AM15</f>
        <v>4.016</v>
      </c>
      <c r="AO19" s="123">
        <f t="shared" si="7"/>
        <v>5.6260000000000003</v>
      </c>
      <c r="AP19" s="123">
        <f t="shared" si="7"/>
        <v>3.5310000000000001</v>
      </c>
      <c r="AQ19" s="123">
        <f t="shared" si="7"/>
        <v>9.11</v>
      </c>
      <c r="AR19" s="123">
        <f t="shared" si="7"/>
        <v>26.356999999999999</v>
      </c>
      <c r="AS19" s="123">
        <f t="shared" si="7"/>
        <v>9.4930000000000021</v>
      </c>
      <c r="AT19" s="123">
        <f t="shared" si="7"/>
        <v>1.2200000000000051</v>
      </c>
      <c r="AU19" s="123">
        <f t="shared" si="7"/>
        <v>44.853999999999999</v>
      </c>
      <c r="AV19" s="123">
        <f t="shared" si="7"/>
        <v>82.938999999999993</v>
      </c>
      <c r="AW19" s="123">
        <f t="shared" si="7"/>
        <v>10.375</v>
      </c>
    </row>
    <row r="20" spans="2:50" ht="14.5" customHeight="1">
      <c r="B20" s="49" t="s">
        <v>279</v>
      </c>
      <c r="C20" s="37"/>
      <c r="D20" s="37"/>
      <c r="E20" s="38">
        <f>SUM(E13:E14,E17:E19)</f>
        <v>22.941999999999993</v>
      </c>
      <c r="F20" s="38">
        <f t="shared" ref="F20:AJ20" si="10">SUM(F13:F14,F17:F19)</f>
        <v>25.129000000000008</v>
      </c>
      <c r="G20" s="38">
        <f t="shared" si="10"/>
        <v>24.436999999999991</v>
      </c>
      <c r="H20" s="38">
        <f t="shared" si="10"/>
        <v>27.837999999999997</v>
      </c>
      <c r="I20" s="38">
        <f t="shared" si="10"/>
        <v>33.58100000000001</v>
      </c>
      <c r="J20" s="38">
        <f t="shared" si="10"/>
        <v>9.2970000000000113</v>
      </c>
      <c r="K20" s="38">
        <f t="shared" si="10"/>
        <v>47.198999999999984</v>
      </c>
      <c r="L20" s="38">
        <f t="shared" si="10"/>
        <v>202.26600000000005</v>
      </c>
      <c r="M20" s="38">
        <f t="shared" si="10"/>
        <v>68.871000000000009</v>
      </c>
      <c r="N20" s="38">
        <f t="shared" si="10"/>
        <v>70.122000000000014</v>
      </c>
      <c r="O20" s="38">
        <f t="shared" si="10"/>
        <v>115.30300000000001</v>
      </c>
      <c r="P20" s="38">
        <f t="shared" si="10"/>
        <v>153.72299999999996</v>
      </c>
      <c r="Q20" s="38">
        <f t="shared" si="10"/>
        <v>74.716999999999956</v>
      </c>
      <c r="R20" s="38">
        <f t="shared" si="10"/>
        <v>85.534999999999982</v>
      </c>
      <c r="S20" s="38">
        <f t="shared" si="10"/>
        <v>200.57199999999997</v>
      </c>
      <c r="T20" s="38">
        <f t="shared" si="10"/>
        <v>212.41699999999992</v>
      </c>
      <c r="U20" s="38">
        <f t="shared" si="10"/>
        <v>123.02099999999999</v>
      </c>
      <c r="V20" s="38">
        <f t="shared" si="10"/>
        <v>108.07800000000003</v>
      </c>
      <c r="W20" s="38">
        <f t="shared" si="10"/>
        <v>203.28700000000003</v>
      </c>
      <c r="X20" s="38">
        <f t="shared" si="10"/>
        <v>367.90599999999995</v>
      </c>
      <c r="Y20" s="38">
        <f t="shared" si="10"/>
        <v>193.50400000000002</v>
      </c>
      <c r="Z20" s="38">
        <f t="shared" si="10"/>
        <v>139.87300000000002</v>
      </c>
      <c r="AA20" s="38">
        <f t="shared" si="10"/>
        <v>250.33099999999999</v>
      </c>
      <c r="AB20" s="38">
        <f t="shared" si="10"/>
        <v>1014.7239999999999</v>
      </c>
      <c r="AC20" s="38">
        <f t="shared" si="10"/>
        <v>178.89199999999997</v>
      </c>
      <c r="AD20" s="38">
        <f t="shared" si="10"/>
        <v>179.886</v>
      </c>
      <c r="AE20" s="38">
        <f t="shared" si="10"/>
        <v>274.64999999999986</v>
      </c>
      <c r="AF20" s="38">
        <f t="shared" si="10"/>
        <v>367.70199999999977</v>
      </c>
      <c r="AG20" s="38">
        <f t="shared" si="10"/>
        <v>227.78400000000008</v>
      </c>
      <c r="AH20" s="38">
        <f t="shared" si="10"/>
        <v>234.26799999999997</v>
      </c>
      <c r="AI20" s="38">
        <f t="shared" si="10"/>
        <v>444.11099999999988</v>
      </c>
      <c r="AJ20" s="38">
        <f t="shared" si="10"/>
        <v>518.03399999999988</v>
      </c>
      <c r="AK20" s="38">
        <f>SUM(AK13:AK14,AK17:AK19)</f>
        <v>687.09399999999982</v>
      </c>
      <c r="AL20" s="38">
        <f>SUM(AL13:AL14,AL17:AL19)</f>
        <v>349.83300000000003</v>
      </c>
      <c r="AM20" s="38">
        <f>SUM(AM13:AM14,AM17:AM19)</f>
        <v>504.24100000000004</v>
      </c>
      <c r="AO20" s="38">
        <f t="shared" ref="AO20:AW26" si="11">SUMIF($7:$7,AO$9,20:20)</f>
        <v>100.34599999999998</v>
      </c>
      <c r="AP20" s="38">
        <f t="shared" si="11"/>
        <v>292.34300000000007</v>
      </c>
      <c r="AQ20" s="38">
        <f t="shared" si="11"/>
        <v>408.01900000000001</v>
      </c>
      <c r="AR20" s="38">
        <f t="shared" si="11"/>
        <v>573.24099999999987</v>
      </c>
      <c r="AS20" s="38">
        <f t="shared" si="11"/>
        <v>802.29200000000003</v>
      </c>
      <c r="AT20" s="38">
        <f t="shared" si="11"/>
        <v>1598.432</v>
      </c>
      <c r="AU20" s="38">
        <f t="shared" si="11"/>
        <v>1001.1299999999997</v>
      </c>
      <c r="AV20" s="38">
        <f t="shared" si="11"/>
        <v>1424.1969999999997</v>
      </c>
      <c r="AW20" s="38">
        <f t="shared" si="11"/>
        <v>1541.1679999999999</v>
      </c>
    </row>
    <row r="21" spans="2:50" ht="14.5" customHeight="1">
      <c r="B21" s="47" t="s">
        <v>280</v>
      </c>
      <c r="C21" s="48"/>
      <c r="D21" s="48"/>
      <c r="E21" s="123">
        <f>'Operating Costs'!E13+'G&amp;A Expenses'!E11</f>
        <v>-7.3850000000000007</v>
      </c>
      <c r="F21" s="123">
        <f>'Operating Costs'!F13+'G&amp;A Expenses'!F11</f>
        <v>-7.3819999999999988</v>
      </c>
      <c r="G21" s="123">
        <f>'Operating Costs'!G13+'G&amp;A Expenses'!G11</f>
        <v>-7.38</v>
      </c>
      <c r="H21" s="123">
        <f>'Operating Costs'!H13+'G&amp;A Expenses'!H11</f>
        <v>-7.3860000000000001</v>
      </c>
      <c r="I21" s="123">
        <f>'Operating Costs'!I13+'G&amp;A Expenses'!I11</f>
        <v>-7.3849999999999998</v>
      </c>
      <c r="J21" s="123">
        <f>'Operating Costs'!J13+'G&amp;A Expenses'!J11</f>
        <v>-12.747</v>
      </c>
      <c r="K21" s="123">
        <f>'Operating Costs'!K13+'G&amp;A Expenses'!K11</f>
        <v>-13.184000000000001</v>
      </c>
      <c r="L21" s="123">
        <f>'Operating Costs'!L13+'G&amp;A Expenses'!L11</f>
        <v>-26.325000000000003</v>
      </c>
      <c r="M21" s="123">
        <f>'Operating Costs'!M13+'G&amp;A Expenses'!M11</f>
        <v>-29.931000000000001</v>
      </c>
      <c r="N21" s="123">
        <f>'Operating Costs'!N13+'G&amp;A Expenses'!N11</f>
        <v>-30.030999999999999</v>
      </c>
      <c r="O21" s="123">
        <f>'Operating Costs'!O13+'G&amp;A Expenses'!O11</f>
        <v>-30.116</v>
      </c>
      <c r="P21" s="123">
        <f>'Operating Costs'!P13+'G&amp;A Expenses'!P11</f>
        <v>-30.237000000000002</v>
      </c>
      <c r="Q21" s="123">
        <f>'Operating Costs'!Q13+'G&amp;A Expenses'!Q11</f>
        <v>-34.677</v>
      </c>
      <c r="R21" s="123">
        <f>'Operating Costs'!R13+'G&amp;A Expenses'!R11</f>
        <v>-41.323</v>
      </c>
      <c r="S21" s="123">
        <f>'Operating Costs'!S13+'G&amp;A Expenses'!S11</f>
        <v>-54.176000000000002</v>
      </c>
      <c r="T21" s="123">
        <f>'Operating Costs'!T13+'G&amp;A Expenses'!T11</f>
        <v>-56.946999999999996</v>
      </c>
      <c r="U21" s="123">
        <f>'Operating Costs'!U13+'G&amp;A Expenses'!U11</f>
        <v>-58.783000000000001</v>
      </c>
      <c r="V21" s="123">
        <f>'Operating Costs'!V13+'G&amp;A Expenses'!V11</f>
        <v>-63.836999999999996</v>
      </c>
      <c r="W21" s="123">
        <f>'Operating Costs'!W13+'G&amp;A Expenses'!W11</f>
        <v>-62.984999999999999</v>
      </c>
      <c r="X21" s="123">
        <f>'Operating Costs'!X13+'G&amp;A Expenses'!X11</f>
        <v>-77.949999999999989</v>
      </c>
      <c r="Y21" s="123">
        <f>'Operating Costs'!Y13+'G&amp;A Expenses'!Y11</f>
        <v>-99.843999999999994</v>
      </c>
      <c r="Z21" s="123">
        <f>'Operating Costs'!Z13+'G&amp;A Expenses'!Z11</f>
        <v>-100.008</v>
      </c>
      <c r="AA21" s="123">
        <f>'Operating Costs'!AA13+'G&amp;A Expenses'!AA11</f>
        <v>-100.209</v>
      </c>
      <c r="AB21" s="123">
        <f>'Operating Costs'!AB13+'G&amp;A Expenses'!AB11</f>
        <v>-101.96299999999999</v>
      </c>
      <c r="AC21" s="123">
        <f>'Operating Costs'!AC13+'G&amp;A Expenses'!AC11</f>
        <v>-101.67399999999999</v>
      </c>
      <c r="AD21" s="123">
        <f>'Operating Costs'!AD13+'G&amp;A Expenses'!AD11</f>
        <v>-101.74</v>
      </c>
      <c r="AE21" s="123">
        <f>'Operating Costs'!AE13+'G&amp;A Expenses'!AE11</f>
        <v>-102.73500000000001</v>
      </c>
      <c r="AF21" s="123">
        <f>'Operating Costs'!AF13+'G&amp;A Expenses'!AF11</f>
        <v>-103.511</v>
      </c>
      <c r="AG21" s="123">
        <f>'Operating Costs'!AG13+'G&amp;A Expenses'!AG11</f>
        <v>-107.372</v>
      </c>
      <c r="AH21" s="123">
        <f>'Operating Costs'!AH13+'G&amp;A Expenses'!AH11</f>
        <v>-116.00700000000001</v>
      </c>
      <c r="AI21" s="123">
        <f>'Operating Costs'!AI13+'G&amp;A Expenses'!AI11</f>
        <v>-116.47099999999998</v>
      </c>
      <c r="AJ21" s="123">
        <f>'Operating Costs'!AJ13+'G&amp;A Expenses'!AJ11</f>
        <v>-132.26000000000002</v>
      </c>
      <c r="AK21" s="123">
        <f>'Operating Costs'!AK13+'G&amp;A Expenses'!AK11</f>
        <v>-160.989</v>
      </c>
      <c r="AL21" s="123">
        <f>'Operating Costs'!AL13+'G&amp;A Expenses'!AL11</f>
        <v>-190.18199999999999</v>
      </c>
      <c r="AM21" s="123">
        <f>'Operating Costs'!AM13+'G&amp;A Expenses'!AM11</f>
        <v>-192.83200000000002</v>
      </c>
      <c r="AO21" s="123">
        <f t="shared" si="11"/>
        <v>-29.532999999999998</v>
      </c>
      <c r="AP21" s="123">
        <f t="shared" si="11"/>
        <v>-59.641000000000005</v>
      </c>
      <c r="AQ21" s="123">
        <f t="shared" si="11"/>
        <v>-120.315</v>
      </c>
      <c r="AR21" s="123">
        <f t="shared" si="11"/>
        <v>-187.12299999999999</v>
      </c>
      <c r="AS21" s="123">
        <f t="shared" si="11"/>
        <v>-263.55500000000001</v>
      </c>
      <c r="AT21" s="123">
        <f t="shared" si="11"/>
        <v>-402.024</v>
      </c>
      <c r="AU21" s="123">
        <f t="shared" si="11"/>
        <v>-409.65999999999997</v>
      </c>
      <c r="AV21" s="123">
        <f t="shared" si="11"/>
        <v>-472.11</v>
      </c>
      <c r="AW21" s="123">
        <f t="shared" si="11"/>
        <v>-544.00300000000004</v>
      </c>
    </row>
    <row r="22" spans="2:50" ht="14.5" customHeight="1">
      <c r="B22" s="49" t="s">
        <v>281</v>
      </c>
      <c r="C22" s="37"/>
      <c r="D22" s="37"/>
      <c r="E22" s="38">
        <f>SUM(E20:E21)</f>
        <v>15.556999999999992</v>
      </c>
      <c r="F22" s="38">
        <f t="shared" ref="F22:AJ22" si="12">SUM(F20:F21)</f>
        <v>17.747000000000011</v>
      </c>
      <c r="G22" s="38">
        <f t="shared" si="12"/>
        <v>17.056999999999992</v>
      </c>
      <c r="H22" s="38">
        <f t="shared" si="12"/>
        <v>20.451999999999998</v>
      </c>
      <c r="I22" s="38">
        <f t="shared" si="12"/>
        <v>26.196000000000012</v>
      </c>
      <c r="J22" s="38">
        <f t="shared" si="12"/>
        <v>-3.4499999999999886</v>
      </c>
      <c r="K22" s="38">
        <f t="shared" si="12"/>
        <v>34.014999999999986</v>
      </c>
      <c r="L22" s="38">
        <f t="shared" si="12"/>
        <v>175.94100000000003</v>
      </c>
      <c r="M22" s="38">
        <f t="shared" si="12"/>
        <v>38.940000000000012</v>
      </c>
      <c r="N22" s="38">
        <f t="shared" si="12"/>
        <v>40.091000000000015</v>
      </c>
      <c r="O22" s="38">
        <f t="shared" si="12"/>
        <v>85.187000000000012</v>
      </c>
      <c r="P22" s="38">
        <f t="shared" si="12"/>
        <v>123.48599999999996</v>
      </c>
      <c r="Q22" s="38">
        <f t="shared" si="12"/>
        <v>40.039999999999957</v>
      </c>
      <c r="R22" s="38">
        <f t="shared" si="12"/>
        <v>44.211999999999982</v>
      </c>
      <c r="S22" s="38">
        <f t="shared" si="12"/>
        <v>146.39599999999996</v>
      </c>
      <c r="T22" s="38">
        <f t="shared" si="12"/>
        <v>155.46999999999991</v>
      </c>
      <c r="U22" s="38">
        <f t="shared" si="12"/>
        <v>64.237999999999985</v>
      </c>
      <c r="V22" s="38">
        <f t="shared" si="12"/>
        <v>44.241000000000035</v>
      </c>
      <c r="W22" s="38">
        <f t="shared" si="12"/>
        <v>140.30200000000002</v>
      </c>
      <c r="X22" s="38">
        <f t="shared" si="12"/>
        <v>289.95599999999996</v>
      </c>
      <c r="Y22" s="38">
        <f t="shared" si="12"/>
        <v>93.660000000000025</v>
      </c>
      <c r="Z22" s="38">
        <f t="shared" si="12"/>
        <v>39.865000000000023</v>
      </c>
      <c r="AA22" s="38">
        <f t="shared" si="12"/>
        <v>150.12199999999999</v>
      </c>
      <c r="AB22" s="38">
        <f t="shared" si="12"/>
        <v>912.76099999999997</v>
      </c>
      <c r="AC22" s="38">
        <f t="shared" si="12"/>
        <v>77.217999999999975</v>
      </c>
      <c r="AD22" s="38">
        <f t="shared" si="12"/>
        <v>78.146000000000001</v>
      </c>
      <c r="AE22" s="38">
        <f t="shared" si="12"/>
        <v>171.91499999999985</v>
      </c>
      <c r="AF22" s="38">
        <f t="shared" si="12"/>
        <v>264.1909999999998</v>
      </c>
      <c r="AG22" s="38">
        <f t="shared" si="12"/>
        <v>120.41200000000008</v>
      </c>
      <c r="AH22" s="38">
        <f t="shared" si="12"/>
        <v>118.26099999999997</v>
      </c>
      <c r="AI22" s="38">
        <f t="shared" si="12"/>
        <v>327.63999999999987</v>
      </c>
      <c r="AJ22" s="38">
        <f t="shared" si="12"/>
        <v>385.77399999999989</v>
      </c>
      <c r="AK22" s="38">
        <f>SUM(AK20:AK21)</f>
        <v>526.10499999999979</v>
      </c>
      <c r="AL22" s="38">
        <f>SUM(AL20:AL21)</f>
        <v>159.65100000000004</v>
      </c>
      <c r="AM22" s="38">
        <f>SUM(AM20:AM21)</f>
        <v>311.40899999999999</v>
      </c>
      <c r="AO22" s="38">
        <f t="shared" si="11"/>
        <v>70.812999999999988</v>
      </c>
      <c r="AP22" s="38">
        <f t="shared" si="11"/>
        <v>232.70200000000006</v>
      </c>
      <c r="AQ22" s="38">
        <f t="shared" si="11"/>
        <v>287.70400000000001</v>
      </c>
      <c r="AR22" s="38">
        <f t="shared" si="11"/>
        <v>386.11799999999982</v>
      </c>
      <c r="AS22" s="38">
        <f t="shared" si="11"/>
        <v>538.73699999999997</v>
      </c>
      <c r="AT22" s="38">
        <f t="shared" si="11"/>
        <v>1196.4079999999999</v>
      </c>
      <c r="AU22" s="38">
        <f t="shared" si="11"/>
        <v>591.46999999999957</v>
      </c>
      <c r="AV22" s="38">
        <f t="shared" si="11"/>
        <v>952.08699999999976</v>
      </c>
      <c r="AW22" s="38">
        <f t="shared" si="11"/>
        <v>997.16499999999985</v>
      </c>
    </row>
    <row r="23" spans="2:50" ht="14.5" customHeight="1">
      <c r="B23" s="47" t="s">
        <v>282</v>
      </c>
      <c r="C23" s="48"/>
      <c r="D23" s="48"/>
      <c r="E23" s="123">
        <f>'Income Statement'!E17</f>
        <v>-8.9980000000000011</v>
      </c>
      <c r="F23" s="123">
        <f>'Income Statement'!F17</f>
        <v>-8.4420000000000002</v>
      </c>
      <c r="G23" s="123">
        <f>'Income Statement'!G17</f>
        <v>-9.4309999999999974</v>
      </c>
      <c r="H23" s="123">
        <f>'Income Statement'!H17</f>
        <v>-8.8250000000000011</v>
      </c>
      <c r="I23" s="123">
        <f>'Income Statement'!I17</f>
        <v>-8.0869999999999997</v>
      </c>
      <c r="J23" s="123">
        <f>'Income Statement'!J17</f>
        <v>-23.478999999999999</v>
      </c>
      <c r="K23" s="123">
        <f>'Income Statement'!K17</f>
        <v>-17.422000000000001</v>
      </c>
      <c r="L23" s="123">
        <f>'Income Statement'!L17</f>
        <v>-51.834000000000003</v>
      </c>
      <c r="M23" s="123">
        <f>'Income Statement'!M17</f>
        <v>-51.034999999999997</v>
      </c>
      <c r="N23" s="123">
        <f>'Income Statement'!N17</f>
        <v>-52.778999999999996</v>
      </c>
      <c r="O23" s="123">
        <f>'Income Statement'!O17</f>
        <v>-47.128</v>
      </c>
      <c r="P23" s="123">
        <f>'Income Statement'!P17</f>
        <v>-46.45</v>
      </c>
      <c r="Q23" s="123">
        <f>'Income Statement'!Q17</f>
        <v>-58.915999999999997</v>
      </c>
      <c r="R23" s="123">
        <f>'Income Statement'!R17</f>
        <v>-65.7</v>
      </c>
      <c r="S23" s="123">
        <f>'Income Statement'!S17</f>
        <v>-100.92999999999999</v>
      </c>
      <c r="T23" s="123">
        <f>'Income Statement'!T17</f>
        <v>-94.753</v>
      </c>
      <c r="U23" s="123">
        <f>'Income Statement'!U17</f>
        <v>-104.465</v>
      </c>
      <c r="V23" s="123">
        <f>'Income Statement'!V17</f>
        <v>-69.867000000000004</v>
      </c>
      <c r="W23" s="123">
        <f>'Income Statement'!W17</f>
        <v>-95.619</v>
      </c>
      <c r="X23" s="123">
        <f>'Income Statement'!X17</f>
        <v>-147.767</v>
      </c>
      <c r="Y23" s="123">
        <f>'Income Statement'!Y17</f>
        <v>-176.696</v>
      </c>
      <c r="Z23" s="123">
        <f>'Income Statement'!Z17</f>
        <v>-188.22499999999999</v>
      </c>
      <c r="AA23" s="123">
        <f>'Income Statement'!AA17</f>
        <v>-160.506</v>
      </c>
      <c r="AB23" s="123">
        <f>'Income Statement'!AB17</f>
        <v>-178.09099999999995</v>
      </c>
      <c r="AC23" s="123">
        <f>'Income Statement'!AC17</f>
        <v>-160.078</v>
      </c>
      <c r="AD23" s="123">
        <f>'Income Statement'!AD17</f>
        <v>-166.684</v>
      </c>
      <c r="AE23" s="123">
        <f>'Income Statement'!AE17</f>
        <v>-117.49999999999996</v>
      </c>
      <c r="AF23" s="123">
        <f>'Income Statement'!AF17</f>
        <v>-114.50200000000007</v>
      </c>
      <c r="AG23" s="123">
        <f>'Income Statement'!AG17</f>
        <v>-188.27999999999997</v>
      </c>
      <c r="AH23" s="123">
        <f>'Income Statement'!AH17</f>
        <v>-201.18199999999999</v>
      </c>
      <c r="AI23" s="123">
        <f>'Income Statement'!AI17</f>
        <v>-193.45199999999994</v>
      </c>
      <c r="AJ23" s="123">
        <f>'Income Statement'!AJ17</f>
        <v>-217.66099999999997</v>
      </c>
      <c r="AK23" s="123">
        <f>'Income Statement'!AK17</f>
        <v>-238.852</v>
      </c>
      <c r="AL23" s="123">
        <f>'Income Statement'!AL17</f>
        <v>-244.34799999999998</v>
      </c>
      <c r="AM23" s="123">
        <f>'Income Statement'!AM17</f>
        <v>-248.15600000000006</v>
      </c>
      <c r="AO23" s="123">
        <f t="shared" si="11"/>
        <v>-35.695999999999998</v>
      </c>
      <c r="AP23" s="123">
        <f t="shared" si="11"/>
        <v>-100.822</v>
      </c>
      <c r="AQ23" s="123">
        <f t="shared" si="11"/>
        <v>-197.392</v>
      </c>
      <c r="AR23" s="123">
        <f t="shared" si="11"/>
        <v>-320.29899999999998</v>
      </c>
      <c r="AS23" s="123">
        <f t="shared" si="11"/>
        <v>-417.71800000000002</v>
      </c>
      <c r="AT23" s="123">
        <f t="shared" si="11"/>
        <v>-703.51800000000003</v>
      </c>
      <c r="AU23" s="123">
        <f t="shared" si="11"/>
        <v>-558.76400000000001</v>
      </c>
      <c r="AV23" s="123">
        <f t="shared" si="11"/>
        <v>-800.57499999999993</v>
      </c>
      <c r="AW23" s="123">
        <f t="shared" si="11"/>
        <v>-731.35599999999999</v>
      </c>
    </row>
    <row r="24" spans="2:50" ht="14.5" customHeight="1">
      <c r="B24" s="49" t="s">
        <v>283</v>
      </c>
      <c r="C24" s="37"/>
      <c r="D24" s="37"/>
      <c r="E24" s="38">
        <f>SUM(E22:E23)</f>
        <v>6.5589999999999904</v>
      </c>
      <c r="F24" s="38">
        <f t="shared" ref="F24:AJ24" si="13">SUM(F22:F23)</f>
        <v>9.3050000000000104</v>
      </c>
      <c r="G24" s="38">
        <f t="shared" si="13"/>
        <v>7.6259999999999941</v>
      </c>
      <c r="H24" s="38">
        <f t="shared" si="13"/>
        <v>11.626999999999997</v>
      </c>
      <c r="I24" s="38">
        <f t="shared" si="13"/>
        <v>18.109000000000012</v>
      </c>
      <c r="J24" s="38">
        <f t="shared" si="13"/>
        <v>-26.928999999999988</v>
      </c>
      <c r="K24" s="38">
        <f t="shared" si="13"/>
        <v>16.592999999999986</v>
      </c>
      <c r="L24" s="38">
        <f t="shared" si="13"/>
        <v>124.10700000000003</v>
      </c>
      <c r="M24" s="38">
        <f t="shared" si="13"/>
        <v>-12.094999999999985</v>
      </c>
      <c r="N24" s="38">
        <f t="shared" si="13"/>
        <v>-12.687999999999981</v>
      </c>
      <c r="O24" s="38">
        <f t="shared" si="13"/>
        <v>38.059000000000012</v>
      </c>
      <c r="P24" s="38">
        <f t="shared" si="13"/>
        <v>77.035999999999959</v>
      </c>
      <c r="Q24" s="38">
        <f t="shared" si="13"/>
        <v>-18.87600000000004</v>
      </c>
      <c r="R24" s="38">
        <f t="shared" si="13"/>
        <v>-21.488000000000021</v>
      </c>
      <c r="S24" s="38">
        <f t="shared" si="13"/>
        <v>45.465999999999966</v>
      </c>
      <c r="T24" s="38">
        <f t="shared" si="13"/>
        <v>60.716999999999913</v>
      </c>
      <c r="U24" s="38">
        <f t="shared" si="13"/>
        <v>-40.227000000000018</v>
      </c>
      <c r="V24" s="38">
        <f t="shared" si="13"/>
        <v>-25.625999999999969</v>
      </c>
      <c r="W24" s="38">
        <f t="shared" si="13"/>
        <v>44.683000000000021</v>
      </c>
      <c r="X24" s="38">
        <f t="shared" si="13"/>
        <v>142.18899999999996</v>
      </c>
      <c r="Y24" s="38">
        <f t="shared" si="13"/>
        <v>-83.035999999999973</v>
      </c>
      <c r="Z24" s="38">
        <f t="shared" si="13"/>
        <v>-148.35999999999996</v>
      </c>
      <c r="AA24" s="38">
        <f t="shared" si="13"/>
        <v>-10.384000000000015</v>
      </c>
      <c r="AB24" s="38">
        <f t="shared" si="13"/>
        <v>734.67000000000007</v>
      </c>
      <c r="AC24" s="38">
        <f t="shared" si="13"/>
        <v>-82.860000000000028</v>
      </c>
      <c r="AD24" s="38">
        <f t="shared" si="13"/>
        <v>-88.537999999999997</v>
      </c>
      <c r="AE24" s="38">
        <f t="shared" si="13"/>
        <v>54.414999999999893</v>
      </c>
      <c r="AF24" s="38">
        <f t="shared" si="13"/>
        <v>149.68899999999974</v>
      </c>
      <c r="AG24" s="38">
        <f t="shared" si="13"/>
        <v>-67.867999999999896</v>
      </c>
      <c r="AH24" s="38">
        <f t="shared" si="13"/>
        <v>-82.921000000000021</v>
      </c>
      <c r="AI24" s="38">
        <f t="shared" si="13"/>
        <v>134.18799999999993</v>
      </c>
      <c r="AJ24" s="38">
        <f t="shared" si="13"/>
        <v>168.11299999999991</v>
      </c>
      <c r="AK24" s="38">
        <f>SUM(AK22:AK23)</f>
        <v>287.25299999999982</v>
      </c>
      <c r="AL24" s="38">
        <f>SUM(AL22:AL23)</f>
        <v>-84.696999999999946</v>
      </c>
      <c r="AM24" s="38">
        <f>SUM(AM22:AM23)</f>
        <v>63.252999999999929</v>
      </c>
      <c r="AO24" s="38">
        <f t="shared" si="11"/>
        <v>35.11699999999999</v>
      </c>
      <c r="AP24" s="38">
        <f t="shared" si="11"/>
        <v>131.88000000000005</v>
      </c>
      <c r="AQ24" s="38">
        <f t="shared" si="11"/>
        <v>90.312000000000012</v>
      </c>
      <c r="AR24" s="38">
        <f t="shared" si="11"/>
        <v>65.818999999999818</v>
      </c>
      <c r="AS24" s="38">
        <f t="shared" si="11"/>
        <v>121.01900000000001</v>
      </c>
      <c r="AT24" s="38">
        <f t="shared" si="11"/>
        <v>492.8900000000001</v>
      </c>
      <c r="AU24" s="38">
        <f t="shared" si="11"/>
        <v>32.705999999999605</v>
      </c>
      <c r="AV24" s="38">
        <f t="shared" si="11"/>
        <v>151.51199999999992</v>
      </c>
      <c r="AW24" s="38">
        <f t="shared" si="11"/>
        <v>265.8089999999998</v>
      </c>
    </row>
    <row r="25" spans="2:50" ht="14.5" customHeight="1">
      <c r="B25" s="50" t="s">
        <v>284</v>
      </c>
      <c r="C25" s="48"/>
      <c r="D25" s="48"/>
      <c r="E25" s="123">
        <f>'Income Statement'!E21</f>
        <v>-1.8340000000000001</v>
      </c>
      <c r="F25" s="123">
        <f>'Income Statement'!F21</f>
        <v>-1.5640000000000001</v>
      </c>
      <c r="G25" s="123">
        <f>'Income Statement'!G21</f>
        <v>-2.3199999999999998</v>
      </c>
      <c r="H25" s="123">
        <f>'Income Statement'!H21</f>
        <v>-2.798</v>
      </c>
      <c r="I25" s="123">
        <f>'Income Statement'!I21</f>
        <v>-3.2109999999999999</v>
      </c>
      <c r="J25" s="123">
        <f>'Income Statement'!J21</f>
        <v>-2.359</v>
      </c>
      <c r="K25" s="123">
        <f>'Income Statement'!K21</f>
        <v>-4.3029999999999999</v>
      </c>
      <c r="L25" s="123">
        <f>'Income Statement'!L21</f>
        <v>-8.891</v>
      </c>
      <c r="M25" s="123">
        <f>'Income Statement'!M21</f>
        <v>-4.8470000000000004</v>
      </c>
      <c r="N25" s="123">
        <f>'Income Statement'!N21</f>
        <v>-7.6840000000000002</v>
      </c>
      <c r="O25" s="123">
        <f>'Income Statement'!O21</f>
        <v>-9.7089999999999996</v>
      </c>
      <c r="P25" s="123">
        <f>'Income Statement'!P21</f>
        <v>-3.2120000000000002</v>
      </c>
      <c r="Q25" s="123">
        <f>'Income Statement'!Q21</f>
        <v>-5.0810000000000004</v>
      </c>
      <c r="R25" s="123">
        <f>'Income Statement'!R21</f>
        <v>-3.0190000000000001</v>
      </c>
      <c r="S25" s="123">
        <f>'Income Statement'!S21</f>
        <v>-13.837999999999999</v>
      </c>
      <c r="T25" s="123">
        <f>'Income Statement'!T21</f>
        <v>-11.252000000000001</v>
      </c>
      <c r="U25" s="123">
        <f>'Income Statement'!U21</f>
        <v>-11.473000000000001</v>
      </c>
      <c r="V25" s="123">
        <f>'Income Statement'!V21</f>
        <v>-5.0469999999999997</v>
      </c>
      <c r="W25" s="123">
        <f>'Income Statement'!W21</f>
        <v>-7.1150000000000002</v>
      </c>
      <c r="X25" s="123">
        <f>'Income Statement'!X21</f>
        <v>-32.856000000000002</v>
      </c>
      <c r="Y25" s="123">
        <f>'Income Statement'!Y21</f>
        <v>-10.77</v>
      </c>
      <c r="Z25" s="123">
        <f>'Income Statement'!Z21</f>
        <v>-11.25</v>
      </c>
      <c r="AA25" s="123">
        <f>'Income Statement'!AA21</f>
        <v>-15.363</v>
      </c>
      <c r="AB25" s="123">
        <f>'Income Statement'!AB21</f>
        <v>-158.55400000000003</v>
      </c>
      <c r="AC25" s="123">
        <f>'Income Statement'!AC21</f>
        <v>-13.045999999999999</v>
      </c>
      <c r="AD25" s="123">
        <f>'Income Statement'!AD21</f>
        <v>-4.7250000000000014</v>
      </c>
      <c r="AE25" s="123">
        <f>'Income Statement'!AE21</f>
        <v>-18.705999999999996</v>
      </c>
      <c r="AF25" s="123">
        <f>'Income Statement'!AF21</f>
        <v>-4.26</v>
      </c>
      <c r="AG25" s="123">
        <f>'Income Statement'!AG21</f>
        <v>-16.146000000000001</v>
      </c>
      <c r="AH25" s="123">
        <f>'Income Statement'!AH21</f>
        <v>-18.43</v>
      </c>
      <c r="AI25" s="123">
        <f>'Income Statement'!AI21</f>
        <v>-31.669000000000004</v>
      </c>
      <c r="AJ25" s="123">
        <f>'Income Statement'!AJ21</f>
        <v>-23.087999999999994</v>
      </c>
      <c r="AK25" s="123">
        <f>'Income Statement'!AK21</f>
        <v>-151.74600000000001</v>
      </c>
      <c r="AL25" s="123">
        <f>'Income Statement'!AL21</f>
        <v>-17.870000000000005</v>
      </c>
      <c r="AM25" s="123">
        <f>'Income Statement'!AM21</f>
        <v>-25.750999999999976</v>
      </c>
      <c r="AO25" s="123">
        <f t="shared" si="11"/>
        <v>-8.516</v>
      </c>
      <c r="AP25" s="123">
        <f t="shared" si="11"/>
        <v>-18.764000000000003</v>
      </c>
      <c r="AQ25" s="123">
        <f t="shared" si="11"/>
        <v>-25.452000000000002</v>
      </c>
      <c r="AR25" s="123">
        <f t="shared" si="11"/>
        <v>-33.190000000000005</v>
      </c>
      <c r="AS25" s="123">
        <f t="shared" si="11"/>
        <v>-56.491</v>
      </c>
      <c r="AT25" s="123">
        <f t="shared" si="11"/>
        <v>-195.93700000000001</v>
      </c>
      <c r="AU25" s="123">
        <f t="shared" si="11"/>
        <v>-40.736999999999995</v>
      </c>
      <c r="AV25" s="123">
        <f t="shared" si="11"/>
        <v>-89.332999999999998</v>
      </c>
      <c r="AW25" s="123">
        <f t="shared" si="11"/>
        <v>-195.36699999999999</v>
      </c>
    </row>
    <row r="26" spans="2:50" ht="14.5" customHeight="1">
      <c r="B26" s="36" t="s">
        <v>285</v>
      </c>
      <c r="C26" s="37"/>
      <c r="D26" s="37"/>
      <c r="E26" s="38">
        <f>SUM(E24:E25)</f>
        <v>4.7249999999999908</v>
      </c>
      <c r="F26" s="38">
        <f t="shared" ref="F26:AJ26" si="14">SUM(F24:F25)</f>
        <v>7.7410000000000103</v>
      </c>
      <c r="G26" s="38">
        <f t="shared" si="14"/>
        <v>5.3059999999999938</v>
      </c>
      <c r="H26" s="38">
        <f t="shared" si="14"/>
        <v>8.8289999999999971</v>
      </c>
      <c r="I26" s="38">
        <f t="shared" si="14"/>
        <v>14.898000000000012</v>
      </c>
      <c r="J26" s="38">
        <f t="shared" si="14"/>
        <v>-29.28799999999999</v>
      </c>
      <c r="K26" s="38">
        <f t="shared" si="14"/>
        <v>12.289999999999985</v>
      </c>
      <c r="L26" s="38">
        <f t="shared" si="14"/>
        <v>115.21600000000002</v>
      </c>
      <c r="M26" s="38">
        <f t="shared" si="14"/>
        <v>-16.941999999999986</v>
      </c>
      <c r="N26" s="38">
        <f t="shared" si="14"/>
        <v>-20.371999999999982</v>
      </c>
      <c r="O26" s="38">
        <f t="shared" si="14"/>
        <v>28.350000000000012</v>
      </c>
      <c r="P26" s="38">
        <f t="shared" si="14"/>
        <v>73.823999999999955</v>
      </c>
      <c r="Q26" s="38">
        <f t="shared" si="14"/>
        <v>-23.95700000000004</v>
      </c>
      <c r="R26" s="38">
        <f t="shared" si="14"/>
        <v>-24.507000000000019</v>
      </c>
      <c r="S26" s="38">
        <f t="shared" si="14"/>
        <v>31.627999999999965</v>
      </c>
      <c r="T26" s="38">
        <f t="shared" si="14"/>
        <v>49.464999999999911</v>
      </c>
      <c r="U26" s="38">
        <f t="shared" si="14"/>
        <v>-51.700000000000017</v>
      </c>
      <c r="V26" s="38">
        <f t="shared" si="14"/>
        <v>-30.67299999999997</v>
      </c>
      <c r="W26" s="38">
        <f t="shared" si="14"/>
        <v>37.568000000000019</v>
      </c>
      <c r="X26" s="38">
        <f t="shared" si="14"/>
        <v>109.33299999999997</v>
      </c>
      <c r="Y26" s="38">
        <f t="shared" si="14"/>
        <v>-93.805999999999969</v>
      </c>
      <c r="Z26" s="38">
        <f t="shared" si="14"/>
        <v>-159.60999999999996</v>
      </c>
      <c r="AA26" s="38">
        <f t="shared" si="14"/>
        <v>-25.747000000000014</v>
      </c>
      <c r="AB26" s="38">
        <f t="shared" si="14"/>
        <v>576.11599999999999</v>
      </c>
      <c r="AC26" s="38">
        <f t="shared" si="14"/>
        <v>-95.906000000000034</v>
      </c>
      <c r="AD26" s="38">
        <f t="shared" si="14"/>
        <v>-93.263000000000005</v>
      </c>
      <c r="AE26" s="38">
        <f t="shared" si="14"/>
        <v>35.708999999999897</v>
      </c>
      <c r="AF26" s="38">
        <f t="shared" si="14"/>
        <v>145.42899999999975</v>
      </c>
      <c r="AG26" s="38">
        <f t="shared" si="14"/>
        <v>-84.013999999999896</v>
      </c>
      <c r="AH26" s="38">
        <f t="shared" si="14"/>
        <v>-101.35100000000003</v>
      </c>
      <c r="AI26" s="38">
        <f t="shared" si="14"/>
        <v>102.51899999999992</v>
      </c>
      <c r="AJ26" s="38">
        <f t="shared" si="14"/>
        <v>145.02499999999992</v>
      </c>
      <c r="AK26" s="38">
        <f>SUM(AK24:AK25)</f>
        <v>135.50699999999981</v>
      </c>
      <c r="AL26" s="38">
        <f>SUM(AL24:AL25)</f>
        <v>-102.56699999999995</v>
      </c>
      <c r="AM26" s="38">
        <f>SUM(AM24:AM25)</f>
        <v>37.501999999999953</v>
      </c>
      <c r="AO26" s="38">
        <f t="shared" si="11"/>
        <v>26.600999999999992</v>
      </c>
      <c r="AP26" s="38">
        <f t="shared" si="11"/>
        <v>113.11600000000003</v>
      </c>
      <c r="AQ26" s="38">
        <f t="shared" si="11"/>
        <v>64.86</v>
      </c>
      <c r="AR26" s="38">
        <f t="shared" si="11"/>
        <v>32.62899999999982</v>
      </c>
      <c r="AS26" s="38">
        <f t="shared" si="11"/>
        <v>64.527999999999992</v>
      </c>
      <c r="AT26" s="38">
        <f t="shared" si="11"/>
        <v>296.95300000000003</v>
      </c>
      <c r="AU26" s="38">
        <f t="shared" si="11"/>
        <v>-8.0310000000004038</v>
      </c>
      <c r="AV26" s="38">
        <f t="shared" si="11"/>
        <v>62.178999999999917</v>
      </c>
      <c r="AW26" s="38">
        <f t="shared" si="11"/>
        <v>70.441999999999808</v>
      </c>
    </row>
    <row r="27" spans="2:50" ht="14.5" customHeight="1">
      <c r="AB27" s="41"/>
    </row>
    <row r="28" spans="2:50" ht="14.5" customHeight="1">
      <c r="B28" s="5" t="s">
        <v>286</v>
      </c>
      <c r="C28" s="6"/>
      <c r="D28" s="6"/>
      <c r="E28" s="7" t="str">
        <f>MONTH(E$6)/3&amp;"Q"&amp;E$7</f>
        <v>1Q2016</v>
      </c>
      <c r="F28" s="7" t="str">
        <f>MONTH(F$6)/3&amp;"Q"&amp;F$7</f>
        <v>2Q2016</v>
      </c>
      <c r="G28" s="7" t="str">
        <f>MONTH(G$6)/3&amp;"Q"&amp;G$7</f>
        <v>3Q2016</v>
      </c>
      <c r="H28" s="7" t="str">
        <f>MONTH(H$6)/3&amp;"Q"&amp;H$7</f>
        <v>4Q2016</v>
      </c>
      <c r="I28" s="7" t="str">
        <f t="shared" ref="I28:AJ28" si="15">MONTH(I$6)/3&amp;"Q"&amp;I$7</f>
        <v>1Q2017</v>
      </c>
      <c r="J28" s="7" t="str">
        <f t="shared" si="15"/>
        <v>2Q2017</v>
      </c>
      <c r="K28" s="7" t="str">
        <f t="shared" si="15"/>
        <v>3Q2017</v>
      </c>
      <c r="L28" s="7" t="str">
        <f t="shared" si="15"/>
        <v>4Q2017</v>
      </c>
      <c r="M28" s="7" t="str">
        <f t="shared" si="15"/>
        <v>1Q2018</v>
      </c>
      <c r="N28" s="7" t="str">
        <f t="shared" si="15"/>
        <v>2Q2018</v>
      </c>
      <c r="O28" s="7" t="str">
        <f t="shared" si="15"/>
        <v>3Q2018</v>
      </c>
      <c r="P28" s="7" t="str">
        <f t="shared" si="15"/>
        <v>4Q2018</v>
      </c>
      <c r="Q28" s="7" t="str">
        <f t="shared" si="15"/>
        <v>1Q2019</v>
      </c>
      <c r="R28" s="7" t="str">
        <f t="shared" si="15"/>
        <v>2Q2019</v>
      </c>
      <c r="S28" s="7" t="str">
        <f t="shared" si="15"/>
        <v>3Q2019</v>
      </c>
      <c r="T28" s="7" t="str">
        <f t="shared" si="15"/>
        <v>4Q2019</v>
      </c>
      <c r="U28" s="7" t="str">
        <f t="shared" si="15"/>
        <v>1Q2020</v>
      </c>
      <c r="V28" s="7" t="str">
        <f t="shared" si="15"/>
        <v>2Q2020</v>
      </c>
      <c r="W28" s="7" t="str">
        <f t="shared" si="15"/>
        <v>3Q2020</v>
      </c>
      <c r="X28" s="7" t="str">
        <f t="shared" si="15"/>
        <v>4Q2020</v>
      </c>
      <c r="Y28" s="7" t="str">
        <f t="shared" si="15"/>
        <v>1Q2021</v>
      </c>
      <c r="Z28" s="7" t="str">
        <f t="shared" si="15"/>
        <v>2Q2021</v>
      </c>
      <c r="AA28" s="7" t="str">
        <f t="shared" si="15"/>
        <v>3Q2021</v>
      </c>
      <c r="AB28" s="7" t="str">
        <f t="shared" si="15"/>
        <v>4Q2021</v>
      </c>
      <c r="AC28" s="7" t="str">
        <f t="shared" si="15"/>
        <v>1Q2022</v>
      </c>
      <c r="AD28" s="7" t="str">
        <f t="shared" si="15"/>
        <v>2Q2022</v>
      </c>
      <c r="AE28" s="7" t="str">
        <f t="shared" si="15"/>
        <v>3Q2022</v>
      </c>
      <c r="AF28" s="7" t="str">
        <f t="shared" si="15"/>
        <v>4Q2022</v>
      </c>
      <c r="AG28" s="7" t="str">
        <f t="shared" si="15"/>
        <v>1Q2023</v>
      </c>
      <c r="AH28" s="7" t="str">
        <f t="shared" si="15"/>
        <v>2Q2023</v>
      </c>
      <c r="AI28" s="7" t="str">
        <f t="shared" si="15"/>
        <v>3Q2023</v>
      </c>
      <c r="AJ28" s="7" t="str">
        <f t="shared" si="15"/>
        <v>4Q2023</v>
      </c>
      <c r="AK28" s="7" t="str">
        <f>MONTH(AK$6)/3&amp;"Q"&amp;AK$7</f>
        <v>1Q2024</v>
      </c>
      <c r="AL28" s="7" t="str">
        <f>MONTH(AL$6)/3&amp;"Q"&amp;AL$7</f>
        <v>2Q2024</v>
      </c>
      <c r="AM28" s="7" t="str">
        <f>MONTH(AM$6)/3&amp;"Q"&amp;AM$7</f>
        <v>3Q2024</v>
      </c>
      <c r="AO28" s="6">
        <f>AO8</f>
        <v>2016</v>
      </c>
      <c r="AP28" s="6">
        <f>AO28+1</f>
        <v>2017</v>
      </c>
      <c r="AQ28" s="6">
        <f t="shared" ref="AQ28:AW28" si="16">AP28+1</f>
        <v>2018</v>
      </c>
      <c r="AR28" s="6">
        <f t="shared" si="16"/>
        <v>2019</v>
      </c>
      <c r="AS28" s="6">
        <f t="shared" si="16"/>
        <v>2020</v>
      </c>
      <c r="AT28" s="6">
        <f t="shared" si="16"/>
        <v>2021</v>
      </c>
      <c r="AU28" s="6">
        <f t="shared" si="16"/>
        <v>2022</v>
      </c>
      <c r="AV28" s="6">
        <f t="shared" si="16"/>
        <v>2023</v>
      </c>
      <c r="AW28" s="6">
        <f t="shared" si="16"/>
        <v>2024</v>
      </c>
    </row>
    <row r="29" spans="2:50" ht="14.5" customHeight="1">
      <c r="B29" s="50" t="s">
        <v>274</v>
      </c>
      <c r="C29" s="48"/>
      <c r="D29" s="48"/>
      <c r="E29" s="123">
        <f>E13</f>
        <v>27.360999999999997</v>
      </c>
      <c r="F29" s="123">
        <f t="shared" ref="F29:AJ29" si="17">F13</f>
        <v>34.965000000000011</v>
      </c>
      <c r="G29" s="123">
        <f t="shared" si="17"/>
        <v>25.506999999999991</v>
      </c>
      <c r="H29" s="123">
        <f t="shared" si="17"/>
        <v>35.269999999999996</v>
      </c>
      <c r="I29" s="123">
        <f t="shared" si="17"/>
        <v>37.948000000000008</v>
      </c>
      <c r="J29" s="123">
        <f t="shared" si="17"/>
        <v>21.077000000000012</v>
      </c>
      <c r="K29" s="123">
        <f t="shared" si="17"/>
        <v>61.855999999999987</v>
      </c>
      <c r="L29" s="123">
        <f t="shared" si="17"/>
        <v>172.50800000000007</v>
      </c>
      <c r="M29" s="123">
        <f t="shared" si="17"/>
        <v>88.115000000000009</v>
      </c>
      <c r="N29" s="123">
        <f t="shared" si="17"/>
        <v>95.916000000000011</v>
      </c>
      <c r="O29" s="123">
        <f t="shared" si="17"/>
        <v>138.46200000000002</v>
      </c>
      <c r="P29" s="123">
        <f t="shared" si="17"/>
        <v>150.71799999999999</v>
      </c>
      <c r="Q29" s="123">
        <f t="shared" si="17"/>
        <v>91.930999999999969</v>
      </c>
      <c r="R29" s="123">
        <f t="shared" si="17"/>
        <v>106.318</v>
      </c>
      <c r="S29" s="123">
        <f t="shared" si="17"/>
        <v>223.61599999999999</v>
      </c>
      <c r="T29" s="123">
        <f t="shared" si="17"/>
        <v>246.98099999999994</v>
      </c>
      <c r="U29" s="123">
        <f t="shared" si="17"/>
        <v>105.11799999999998</v>
      </c>
      <c r="V29" s="123">
        <f t="shared" si="17"/>
        <v>145.57000000000002</v>
      </c>
      <c r="W29" s="123">
        <f t="shared" si="17"/>
        <v>246.51900000000006</v>
      </c>
      <c r="X29" s="123">
        <f t="shared" si="17"/>
        <v>313.83699999999999</v>
      </c>
      <c r="Y29" s="123">
        <f t="shared" si="17"/>
        <v>278.03399999999999</v>
      </c>
      <c r="Z29" s="123">
        <f t="shared" si="17"/>
        <v>255.92400000000001</v>
      </c>
      <c r="AA29" s="123">
        <f t="shared" si="17"/>
        <v>310.04199999999997</v>
      </c>
      <c r="AB29" s="123">
        <f t="shared" si="17"/>
        <v>419.84799999999996</v>
      </c>
      <c r="AC29" s="123">
        <f t="shared" si="17"/>
        <v>285.89</v>
      </c>
      <c r="AD29" s="123">
        <f t="shared" si="17"/>
        <v>290.64</v>
      </c>
      <c r="AE29" s="123">
        <f t="shared" si="17"/>
        <v>386.71499999999986</v>
      </c>
      <c r="AF29" s="123">
        <f t="shared" si="17"/>
        <v>424.21099999999979</v>
      </c>
      <c r="AG29" s="123">
        <f t="shared" si="17"/>
        <v>319.06000000000006</v>
      </c>
      <c r="AH29" s="123">
        <f t="shared" si="17"/>
        <v>351.00299999999999</v>
      </c>
      <c r="AI29" s="123">
        <f t="shared" si="17"/>
        <v>547.16199999999992</v>
      </c>
      <c r="AJ29" s="123">
        <f t="shared" si="17"/>
        <v>625.77299999999968</v>
      </c>
      <c r="AK29" s="123">
        <f>AK13</f>
        <v>461.85599999999988</v>
      </c>
      <c r="AL29" s="123">
        <f>AL13</f>
        <v>517.37099999999998</v>
      </c>
      <c r="AM29" s="123">
        <f>AM13</f>
        <v>683.91600000000005</v>
      </c>
      <c r="AO29" s="123">
        <f t="shared" ref="AO29:AW30" si="18">SUMIF($7:$7,AO$9,29:29)</f>
        <v>123.10299999999999</v>
      </c>
      <c r="AP29" s="123">
        <f t="shared" si="18"/>
        <v>293.38900000000007</v>
      </c>
      <c r="AQ29" s="123">
        <f t="shared" si="18"/>
        <v>473.21100000000001</v>
      </c>
      <c r="AR29" s="123">
        <f t="shared" si="18"/>
        <v>668.84599999999989</v>
      </c>
      <c r="AS29" s="123">
        <f t="shared" si="18"/>
        <v>811.0440000000001</v>
      </c>
      <c r="AT29" s="123">
        <f t="shared" si="18"/>
        <v>1263.848</v>
      </c>
      <c r="AU29" s="123">
        <f t="shared" si="18"/>
        <v>1387.4559999999997</v>
      </c>
      <c r="AV29" s="123">
        <f t="shared" si="18"/>
        <v>1842.9979999999996</v>
      </c>
      <c r="AW29" s="123">
        <f t="shared" si="18"/>
        <v>1663.143</v>
      </c>
    </row>
    <row r="30" spans="2:50" ht="14.5" customHeight="1">
      <c r="B30" s="50" t="s">
        <v>788</v>
      </c>
      <c r="C30" s="48"/>
      <c r="D30" s="48"/>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-5.1230000000000002</v>
      </c>
      <c r="Y30" s="123">
        <v>-12.365</v>
      </c>
      <c r="Z30" s="123">
        <v>-12.954000000000001</v>
      </c>
      <c r="AA30" s="123">
        <v>-10.311999999999999</v>
      </c>
      <c r="AB30" s="123">
        <v>-4.4880000000000004</v>
      </c>
      <c r="AC30" s="123">
        <v>0</v>
      </c>
      <c r="AD30" s="123">
        <v>0</v>
      </c>
      <c r="AE30" s="123">
        <v>0</v>
      </c>
      <c r="AF30" s="123">
        <v>0</v>
      </c>
      <c r="AG30" s="123">
        <v>0</v>
      </c>
      <c r="AH30" s="123">
        <v>0</v>
      </c>
      <c r="AI30" s="123">
        <v>0</v>
      </c>
      <c r="AJ30" s="123">
        <v>0</v>
      </c>
      <c r="AK30" s="123">
        <v>0</v>
      </c>
      <c r="AL30" s="123">
        <v>0</v>
      </c>
      <c r="AM30" s="123">
        <v>0</v>
      </c>
      <c r="AO30" s="123">
        <f t="shared" si="18"/>
        <v>0</v>
      </c>
      <c r="AP30" s="123">
        <f t="shared" si="18"/>
        <v>0</v>
      </c>
      <c r="AQ30" s="123">
        <f t="shared" si="18"/>
        <v>0</v>
      </c>
      <c r="AR30" s="123">
        <f t="shared" si="18"/>
        <v>0</v>
      </c>
      <c r="AS30" s="123">
        <f t="shared" si="18"/>
        <v>-5.1230000000000002</v>
      </c>
      <c r="AT30" s="123">
        <f t="shared" si="18"/>
        <v>-40.119</v>
      </c>
      <c r="AU30" s="123">
        <f t="shared" si="18"/>
        <v>0</v>
      </c>
      <c r="AV30" s="123">
        <f t="shared" si="18"/>
        <v>0</v>
      </c>
      <c r="AW30" s="123">
        <f t="shared" si="18"/>
        <v>0</v>
      </c>
    </row>
    <row r="31" spans="2:50" ht="14.5" customHeight="1">
      <c r="B31" s="50" t="s">
        <v>789</v>
      </c>
      <c r="C31" s="48"/>
      <c r="D31" s="48"/>
      <c r="E31" s="123">
        <v>0</v>
      </c>
      <c r="F31" s="123">
        <v>0</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-10.473749461999999</v>
      </c>
      <c r="AL31" s="123">
        <v>-15.728806041999997</v>
      </c>
      <c r="AM31" s="123">
        <v>-12.2588282465</v>
      </c>
      <c r="AO31" s="123"/>
      <c r="AP31" s="123"/>
      <c r="AQ31" s="123"/>
      <c r="AR31" s="123"/>
      <c r="AS31" s="123"/>
      <c r="AT31" s="123"/>
      <c r="AU31" s="123"/>
      <c r="AV31" s="123"/>
      <c r="AW31" s="123"/>
    </row>
    <row r="32" spans="2:50" ht="14.5" customHeight="1">
      <c r="B32" s="50" t="s">
        <v>287</v>
      </c>
      <c r="C32" s="48"/>
      <c r="D32" s="48"/>
      <c r="E32" s="123">
        <f t="shared" ref="E32:AJ32" si="19">SUM(E33:E36)</f>
        <v>2.9588925000000001</v>
      </c>
      <c r="F32" s="123">
        <f t="shared" si="19"/>
        <v>2.9588925000000001</v>
      </c>
      <c r="G32" s="123">
        <f t="shared" si="19"/>
        <v>2.9588925000000001</v>
      </c>
      <c r="H32" s="123">
        <f t="shared" si="19"/>
        <v>2.9590000000000001</v>
      </c>
      <c r="I32" s="123">
        <f t="shared" si="19"/>
        <v>2.5299999999999998</v>
      </c>
      <c r="J32" s="123">
        <f t="shared" si="19"/>
        <v>2.5299999999999998</v>
      </c>
      <c r="K32" s="123">
        <f t="shared" si="19"/>
        <v>2.5299999999999998</v>
      </c>
      <c r="L32" s="123">
        <f t="shared" si="19"/>
        <v>1.8140000000000001</v>
      </c>
      <c r="M32" s="123">
        <f t="shared" si="19"/>
        <v>2.7349999999999999</v>
      </c>
      <c r="N32" s="123">
        <f t="shared" si="19"/>
        <v>2.609</v>
      </c>
      <c r="O32" s="123">
        <f t="shared" si="19"/>
        <v>3.1429999999999998</v>
      </c>
      <c r="P32" s="123">
        <f t="shared" si="19"/>
        <v>21.131999999999998</v>
      </c>
      <c r="Q32" s="123">
        <f t="shared" si="19"/>
        <v>38.406999999999996</v>
      </c>
      <c r="R32" s="123">
        <f t="shared" si="19"/>
        <v>37.185999999999993</v>
      </c>
      <c r="S32" s="123">
        <f t="shared" si="19"/>
        <v>40.779000000000003</v>
      </c>
      <c r="T32" s="123">
        <f t="shared" si="19"/>
        <v>38.916000000000004</v>
      </c>
      <c r="U32" s="123">
        <f t="shared" si="19"/>
        <v>39.167999999999999</v>
      </c>
      <c r="V32" s="123">
        <f t="shared" si="19"/>
        <v>36.627000000000002</v>
      </c>
      <c r="W32" s="123">
        <f t="shared" si="19"/>
        <v>38.582000000000001</v>
      </c>
      <c r="X32" s="123">
        <f t="shared" si="19"/>
        <v>44.361000000000004</v>
      </c>
      <c r="Y32" s="123">
        <f t="shared" si="19"/>
        <v>53.504000000000005</v>
      </c>
      <c r="Z32" s="123">
        <f t="shared" si="19"/>
        <v>37.124000000000002</v>
      </c>
      <c r="AA32" s="123">
        <f t="shared" si="19"/>
        <v>93.625</v>
      </c>
      <c r="AB32" s="123">
        <f t="shared" si="19"/>
        <v>61.152999999999999</v>
      </c>
      <c r="AC32" s="123">
        <f t="shared" si="19"/>
        <v>63.980000000000004</v>
      </c>
      <c r="AD32" s="123">
        <f t="shared" si="19"/>
        <v>66.723000000000013</v>
      </c>
      <c r="AE32" s="123">
        <f t="shared" si="19"/>
        <v>73.801000000000002</v>
      </c>
      <c r="AF32" s="123">
        <f t="shared" si="19"/>
        <v>68.075999999999993</v>
      </c>
      <c r="AG32" s="123">
        <f t="shared" si="19"/>
        <v>88.936000000000007</v>
      </c>
      <c r="AH32" s="123">
        <f t="shared" si="19"/>
        <v>80.231999999999999</v>
      </c>
      <c r="AI32" s="123">
        <f t="shared" si="19"/>
        <v>92.744</v>
      </c>
      <c r="AJ32" s="123">
        <f t="shared" si="19"/>
        <v>89.943870000000004</v>
      </c>
      <c r="AK32" s="123">
        <f>SUM(AK33:AK36)</f>
        <v>73.21305000000001</v>
      </c>
      <c r="AL32" s="123">
        <f>SUM(AL33:AL36)</f>
        <v>4.743339134699994</v>
      </c>
      <c r="AM32" s="123">
        <f>SUM(AM33:AM36)</f>
        <v>4.6341214142850049</v>
      </c>
      <c r="AO32" s="123">
        <f t="shared" ref="AO32:AW37" si="20">SUMIF($7:$7,AO$9,32:32)</f>
        <v>11.835677499999999</v>
      </c>
      <c r="AP32" s="123">
        <f t="shared" si="20"/>
        <v>9.4039999999999999</v>
      </c>
      <c r="AQ32" s="123">
        <f t="shared" si="20"/>
        <v>29.618999999999996</v>
      </c>
      <c r="AR32" s="123">
        <f t="shared" si="20"/>
        <v>155.28799999999998</v>
      </c>
      <c r="AS32" s="123">
        <f t="shared" si="20"/>
        <v>158.738</v>
      </c>
      <c r="AT32" s="123">
        <f t="shared" si="20"/>
        <v>245.40600000000001</v>
      </c>
      <c r="AU32" s="123">
        <f t="shared" si="20"/>
        <v>272.58000000000004</v>
      </c>
      <c r="AV32" s="123">
        <f t="shared" si="20"/>
        <v>351.85587000000004</v>
      </c>
      <c r="AW32" s="123">
        <f t="shared" si="20"/>
        <v>82.590510548985009</v>
      </c>
    </row>
    <row r="33" spans="2:49" ht="14.5" customHeight="1">
      <c r="B33" s="30" t="s">
        <v>288</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L33" s="29">
        <v>0</v>
      </c>
      <c r="AM33" s="29">
        <v>0</v>
      </c>
      <c r="AO33" s="29">
        <f t="shared" si="20"/>
        <v>0</v>
      </c>
      <c r="AP33" s="29">
        <f t="shared" si="20"/>
        <v>0</v>
      </c>
      <c r="AQ33" s="29">
        <f t="shared" si="20"/>
        <v>7.194</v>
      </c>
      <c r="AR33" s="29">
        <f t="shared" si="20"/>
        <v>8.9589999999999996</v>
      </c>
      <c r="AS33" s="29">
        <f t="shared" si="20"/>
        <v>11.558</v>
      </c>
      <c r="AT33" s="29">
        <f t="shared" si="20"/>
        <v>7.4249999999999998</v>
      </c>
      <c r="AU33" s="29">
        <f t="shared" si="20"/>
        <v>0</v>
      </c>
      <c r="AV33" s="29">
        <f t="shared" si="20"/>
        <v>0</v>
      </c>
      <c r="AW33" s="29">
        <f t="shared" si="20"/>
        <v>0</v>
      </c>
    </row>
    <row r="34" spans="2:49" ht="14.5" customHeight="1">
      <c r="B34" s="30" t="s">
        <v>289</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L34" s="29">
        <v>0</v>
      </c>
      <c r="AM34" s="29">
        <v>0</v>
      </c>
      <c r="AO34" s="29">
        <f t="shared" si="20"/>
        <v>0</v>
      </c>
      <c r="AP34" s="29">
        <f t="shared" si="20"/>
        <v>0</v>
      </c>
      <c r="AQ34" s="29">
        <f t="shared" si="20"/>
        <v>11.494999999999999</v>
      </c>
      <c r="AR34" s="29">
        <f t="shared" si="20"/>
        <v>133.857</v>
      </c>
      <c r="AS34" s="29">
        <f t="shared" si="20"/>
        <v>125.425</v>
      </c>
      <c r="AT34" s="29">
        <f t="shared" si="20"/>
        <v>135.881</v>
      </c>
      <c r="AU34" s="29">
        <f t="shared" si="20"/>
        <v>150.27000000000001</v>
      </c>
      <c r="AV34" s="29">
        <f t="shared" si="20"/>
        <v>160.22200000000001</v>
      </c>
      <c r="AW34" s="29">
        <f t="shared" si="20"/>
        <v>38.755499999999998</v>
      </c>
    </row>
    <row r="35" spans="2:49" ht="14.5" customHeight="1">
      <c r="B35" s="30" t="s">
        <v>290</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L35" s="29">
        <v>0</v>
      </c>
      <c r="AM35" s="29">
        <v>0</v>
      </c>
      <c r="AO35" s="29">
        <f t="shared" si="20"/>
        <v>0</v>
      </c>
      <c r="AP35" s="29">
        <f t="shared" si="20"/>
        <v>0</v>
      </c>
      <c r="AQ35" s="29">
        <f t="shared" si="20"/>
        <v>0</v>
      </c>
      <c r="AR35" s="29">
        <f t="shared" si="20"/>
        <v>0</v>
      </c>
      <c r="AS35" s="29">
        <f t="shared" si="20"/>
        <v>7.569</v>
      </c>
      <c r="AT35" s="29">
        <f t="shared" si="20"/>
        <v>86.100999999999999</v>
      </c>
      <c r="AU35" s="29">
        <f t="shared" si="20"/>
        <v>99.795999999999992</v>
      </c>
      <c r="AV35" s="29">
        <f t="shared" si="20"/>
        <v>168.79750000000001</v>
      </c>
      <c r="AW35" s="29">
        <f t="shared" si="20"/>
        <v>29.457000000000001</v>
      </c>
    </row>
    <row r="36" spans="2:49" ht="14.5" customHeight="1">
      <c r="B36" s="30" t="s">
        <v>291</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L36" s="29">
        <v>4.743339134699994</v>
      </c>
      <c r="AM36" s="29">
        <v>4.6341214142850049</v>
      </c>
      <c r="AO36" s="29">
        <f t="shared" si="20"/>
        <v>11.835677499999999</v>
      </c>
      <c r="AP36" s="29">
        <f t="shared" si="20"/>
        <v>9.4039999999999999</v>
      </c>
      <c r="AQ36" s="29">
        <f t="shared" si="20"/>
        <v>10.93</v>
      </c>
      <c r="AR36" s="29">
        <f t="shared" si="20"/>
        <v>12.472000000000001</v>
      </c>
      <c r="AS36" s="29">
        <f t="shared" si="20"/>
        <v>14.186</v>
      </c>
      <c r="AT36" s="29">
        <f t="shared" si="20"/>
        <v>15.998999999999999</v>
      </c>
      <c r="AU36" s="29">
        <f t="shared" si="20"/>
        <v>22.513999999999999</v>
      </c>
      <c r="AV36" s="29">
        <f t="shared" si="20"/>
        <v>22.836370000000006</v>
      </c>
      <c r="AW36" s="29">
        <f t="shared" si="20"/>
        <v>14.378010548984999</v>
      </c>
    </row>
    <row r="37" spans="2:49" ht="14.5" customHeight="1">
      <c r="B37" s="36" t="s">
        <v>292</v>
      </c>
      <c r="C37" s="37"/>
      <c r="D37" s="37"/>
      <c r="E37" s="38">
        <f>SUM(E29:E32)</f>
        <v>30.319892499999998</v>
      </c>
      <c r="F37" s="38">
        <f t="shared" ref="F37:AJ37" si="21">SUM(F29:F32)</f>
        <v>37.923892500000008</v>
      </c>
      <c r="G37" s="38">
        <f t="shared" si="21"/>
        <v>28.465892499999992</v>
      </c>
      <c r="H37" s="38">
        <f t="shared" si="21"/>
        <v>38.228999999999999</v>
      </c>
      <c r="I37" s="38">
        <f t="shared" si="21"/>
        <v>40.478000000000009</v>
      </c>
      <c r="J37" s="38">
        <f t="shared" si="21"/>
        <v>23.607000000000014</v>
      </c>
      <c r="K37" s="38">
        <f t="shared" si="21"/>
        <v>64.385999999999981</v>
      </c>
      <c r="L37" s="38">
        <f t="shared" si="21"/>
        <v>174.32200000000006</v>
      </c>
      <c r="M37" s="38">
        <f t="shared" si="21"/>
        <v>90.850000000000009</v>
      </c>
      <c r="N37" s="38">
        <f t="shared" si="21"/>
        <v>98.525000000000006</v>
      </c>
      <c r="O37" s="38">
        <f t="shared" si="21"/>
        <v>141.60500000000002</v>
      </c>
      <c r="P37" s="38">
        <f t="shared" si="21"/>
        <v>171.85</v>
      </c>
      <c r="Q37" s="38">
        <f t="shared" si="21"/>
        <v>130.33799999999997</v>
      </c>
      <c r="R37" s="38">
        <f t="shared" si="21"/>
        <v>143.50399999999999</v>
      </c>
      <c r="S37" s="38">
        <f t="shared" si="21"/>
        <v>264.39499999999998</v>
      </c>
      <c r="T37" s="38">
        <f t="shared" si="21"/>
        <v>285.89699999999993</v>
      </c>
      <c r="U37" s="38">
        <f t="shared" si="21"/>
        <v>144.28599999999997</v>
      </c>
      <c r="V37" s="38">
        <f t="shared" si="21"/>
        <v>182.19700000000003</v>
      </c>
      <c r="W37" s="38">
        <f t="shared" si="21"/>
        <v>285.10100000000006</v>
      </c>
      <c r="X37" s="38">
        <f t="shared" si="21"/>
        <v>353.07499999999999</v>
      </c>
      <c r="Y37" s="38">
        <f t="shared" si="21"/>
        <v>319.173</v>
      </c>
      <c r="Z37" s="38">
        <f t="shared" si="21"/>
        <v>280.09399999999999</v>
      </c>
      <c r="AA37" s="38">
        <f t="shared" si="21"/>
        <v>393.35499999999996</v>
      </c>
      <c r="AB37" s="38">
        <f t="shared" si="21"/>
        <v>476.51299999999998</v>
      </c>
      <c r="AC37" s="38">
        <f t="shared" si="21"/>
        <v>349.87</v>
      </c>
      <c r="AD37" s="38">
        <f t="shared" si="21"/>
        <v>357.363</v>
      </c>
      <c r="AE37" s="38">
        <f t="shared" si="21"/>
        <v>460.51599999999985</v>
      </c>
      <c r="AF37" s="38">
        <f t="shared" si="21"/>
        <v>492.28699999999981</v>
      </c>
      <c r="AG37" s="38">
        <f t="shared" si="21"/>
        <v>407.99600000000009</v>
      </c>
      <c r="AH37" s="38">
        <f t="shared" si="21"/>
        <v>431.23500000000001</v>
      </c>
      <c r="AI37" s="38">
        <f t="shared" si="21"/>
        <v>639.90599999999995</v>
      </c>
      <c r="AJ37" s="38">
        <f t="shared" si="21"/>
        <v>715.71686999999974</v>
      </c>
      <c r="AK37" s="38">
        <f>SUM(AK29:AK32)</f>
        <v>524.59530053799995</v>
      </c>
      <c r="AL37" s="38">
        <f>SUM(AL29:AL32)</f>
        <v>506.38553309270003</v>
      </c>
      <c r="AM37" s="38">
        <f>SUM(AM29:AM32)</f>
        <v>676.29129316778506</v>
      </c>
      <c r="AO37" s="38">
        <f t="shared" si="20"/>
        <v>134.93867749999998</v>
      </c>
      <c r="AP37" s="38">
        <f t="shared" si="20"/>
        <v>302.79300000000006</v>
      </c>
      <c r="AQ37" s="38">
        <f t="shared" si="20"/>
        <v>502.83000000000004</v>
      </c>
      <c r="AR37" s="38">
        <f t="shared" si="20"/>
        <v>824.1339999999999</v>
      </c>
      <c r="AS37" s="38">
        <f t="shared" si="20"/>
        <v>964.65900000000011</v>
      </c>
      <c r="AT37" s="38">
        <f t="shared" si="20"/>
        <v>1469.135</v>
      </c>
      <c r="AU37" s="38">
        <f t="shared" si="20"/>
        <v>1660.0359999999996</v>
      </c>
      <c r="AV37" s="38">
        <f t="shared" si="20"/>
        <v>2194.8538699999999</v>
      </c>
      <c r="AW37" s="38">
        <f t="shared" si="20"/>
        <v>1707.2721267984853</v>
      </c>
    </row>
    <row r="38" spans="2:49"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row>
    <row r="39" spans="2:49" ht="14.5" customHeight="1">
      <c r="B39" s="5" t="s">
        <v>293</v>
      </c>
      <c r="C39" s="6"/>
      <c r="D39" s="6"/>
      <c r="E39" s="7" t="str">
        <f>MONTH(E$6)/3&amp;"Q"&amp;E$7</f>
        <v>1Q2016</v>
      </c>
      <c r="F39" s="7" t="str">
        <f>MONTH(F$6)/3&amp;"Q"&amp;F$7</f>
        <v>2Q2016</v>
      </c>
      <c r="G39" s="7" t="str">
        <f>MONTH(G$6)/3&amp;"Q"&amp;G$7</f>
        <v>3Q2016</v>
      </c>
      <c r="H39" s="7" t="str">
        <f>MONTH(H$6)/3&amp;"Q"&amp;H$7</f>
        <v>4Q2016</v>
      </c>
      <c r="I39" s="7" t="str">
        <f t="shared" ref="I39:AJ39" si="22">MONTH(I$6)/3&amp;"Q"&amp;I$7</f>
        <v>1Q2017</v>
      </c>
      <c r="J39" s="7" t="str">
        <f t="shared" si="22"/>
        <v>2Q2017</v>
      </c>
      <c r="K39" s="7" t="str">
        <f t="shared" si="22"/>
        <v>3Q2017</v>
      </c>
      <c r="L39" s="7" t="str">
        <f t="shared" si="22"/>
        <v>4Q2017</v>
      </c>
      <c r="M39" s="7" t="str">
        <f t="shared" si="22"/>
        <v>1Q2018</v>
      </c>
      <c r="N39" s="7" t="str">
        <f t="shared" si="22"/>
        <v>2Q2018</v>
      </c>
      <c r="O39" s="7" t="str">
        <f t="shared" si="22"/>
        <v>3Q2018</v>
      </c>
      <c r="P39" s="7" t="str">
        <f t="shared" si="22"/>
        <v>4Q2018</v>
      </c>
      <c r="Q39" s="7" t="str">
        <f t="shared" si="22"/>
        <v>1Q2019</v>
      </c>
      <c r="R39" s="7" t="str">
        <f t="shared" si="22"/>
        <v>2Q2019</v>
      </c>
      <c r="S39" s="7" t="str">
        <f t="shared" si="22"/>
        <v>3Q2019</v>
      </c>
      <c r="T39" s="7" t="str">
        <f t="shared" si="22"/>
        <v>4Q2019</v>
      </c>
      <c r="U39" s="7" t="str">
        <f t="shared" si="22"/>
        <v>1Q2020</v>
      </c>
      <c r="V39" s="7" t="str">
        <f t="shared" si="22"/>
        <v>2Q2020</v>
      </c>
      <c r="W39" s="7" t="str">
        <f t="shared" si="22"/>
        <v>3Q2020</v>
      </c>
      <c r="X39" s="7" t="str">
        <f t="shared" si="22"/>
        <v>4Q2020</v>
      </c>
      <c r="Y39" s="7" t="str">
        <f t="shared" si="22"/>
        <v>1Q2021</v>
      </c>
      <c r="Z39" s="7" t="str">
        <f t="shared" si="22"/>
        <v>2Q2021</v>
      </c>
      <c r="AA39" s="7" t="str">
        <f t="shared" si="22"/>
        <v>3Q2021</v>
      </c>
      <c r="AB39" s="7" t="str">
        <f t="shared" si="22"/>
        <v>4Q2021</v>
      </c>
      <c r="AC39" s="7" t="str">
        <f t="shared" si="22"/>
        <v>1Q2022</v>
      </c>
      <c r="AD39" s="7" t="str">
        <f t="shared" si="22"/>
        <v>2Q2022</v>
      </c>
      <c r="AE39" s="7" t="str">
        <f t="shared" si="22"/>
        <v>3Q2022</v>
      </c>
      <c r="AF39" s="7" t="str">
        <f t="shared" si="22"/>
        <v>4Q2022</v>
      </c>
      <c r="AG39" s="7" t="str">
        <f t="shared" si="22"/>
        <v>1Q2023</v>
      </c>
      <c r="AH39" s="7" t="str">
        <f t="shared" si="22"/>
        <v>2Q2023</v>
      </c>
      <c r="AI39" s="7" t="str">
        <f t="shared" si="22"/>
        <v>3Q2023</v>
      </c>
      <c r="AJ39" s="7" t="str">
        <f t="shared" si="22"/>
        <v>4Q2023</v>
      </c>
      <c r="AK39" s="7" t="str">
        <f>MONTH(AK$6)/3&amp;"Q"&amp;AK$7</f>
        <v>1Q2024</v>
      </c>
      <c r="AL39" s="7" t="str">
        <f>MONTH(AL$6)/3&amp;"Q"&amp;AL$7</f>
        <v>2Q2024</v>
      </c>
      <c r="AM39" s="7" t="str">
        <f>MONTH(AM$6)/3&amp;"Q"&amp;AM$7</f>
        <v>3Q2024</v>
      </c>
      <c r="AO39" s="6">
        <f>AO8</f>
        <v>2016</v>
      </c>
      <c r="AP39" s="6">
        <f>AO39+1</f>
        <v>2017</v>
      </c>
      <c r="AQ39" s="6">
        <f t="shared" ref="AQ39:AW39" si="23">AP39+1</f>
        <v>2018</v>
      </c>
      <c r="AR39" s="6">
        <f t="shared" si="23"/>
        <v>2019</v>
      </c>
      <c r="AS39" s="6">
        <f t="shared" si="23"/>
        <v>2020</v>
      </c>
      <c r="AT39" s="6">
        <f t="shared" si="23"/>
        <v>2021</v>
      </c>
      <c r="AU39" s="6">
        <f t="shared" si="23"/>
        <v>2022</v>
      </c>
      <c r="AV39" s="6">
        <f t="shared" si="23"/>
        <v>2023</v>
      </c>
      <c r="AW39" s="6">
        <f t="shared" si="23"/>
        <v>2024</v>
      </c>
    </row>
    <row r="40" spans="2:49" ht="14.5" customHeight="1">
      <c r="B40" s="50" t="s">
        <v>279</v>
      </c>
      <c r="C40" s="48"/>
      <c r="D40" s="48"/>
      <c r="E40" s="123">
        <f>E20</f>
        <v>22.941999999999993</v>
      </c>
      <c r="F40" s="123">
        <f t="shared" ref="F40:AJ40" si="24">F20</f>
        <v>25.129000000000008</v>
      </c>
      <c r="G40" s="123">
        <f t="shared" si="24"/>
        <v>24.436999999999991</v>
      </c>
      <c r="H40" s="123">
        <f t="shared" si="24"/>
        <v>27.837999999999997</v>
      </c>
      <c r="I40" s="123">
        <f t="shared" si="24"/>
        <v>33.58100000000001</v>
      </c>
      <c r="J40" s="123">
        <f t="shared" si="24"/>
        <v>9.2970000000000113</v>
      </c>
      <c r="K40" s="123">
        <f t="shared" si="24"/>
        <v>47.198999999999984</v>
      </c>
      <c r="L40" s="123">
        <f t="shared" si="24"/>
        <v>202.26600000000005</v>
      </c>
      <c r="M40" s="123">
        <f t="shared" si="24"/>
        <v>68.871000000000009</v>
      </c>
      <c r="N40" s="123">
        <f t="shared" si="24"/>
        <v>70.122000000000014</v>
      </c>
      <c r="O40" s="123">
        <f t="shared" si="24"/>
        <v>115.30300000000001</v>
      </c>
      <c r="P40" s="123">
        <f t="shared" si="24"/>
        <v>153.72299999999996</v>
      </c>
      <c r="Q40" s="123">
        <f t="shared" si="24"/>
        <v>74.716999999999956</v>
      </c>
      <c r="R40" s="123">
        <f t="shared" si="24"/>
        <v>85.534999999999982</v>
      </c>
      <c r="S40" s="123">
        <f t="shared" si="24"/>
        <v>200.57199999999997</v>
      </c>
      <c r="T40" s="123">
        <f t="shared" si="24"/>
        <v>212.41699999999992</v>
      </c>
      <c r="U40" s="123">
        <f t="shared" si="24"/>
        <v>123.02099999999999</v>
      </c>
      <c r="V40" s="123">
        <f t="shared" si="24"/>
        <v>108.07800000000003</v>
      </c>
      <c r="W40" s="123">
        <f t="shared" si="24"/>
        <v>203.28700000000003</v>
      </c>
      <c r="X40" s="123">
        <f t="shared" si="24"/>
        <v>367.90599999999995</v>
      </c>
      <c r="Y40" s="123">
        <f t="shared" si="24"/>
        <v>193.50400000000002</v>
      </c>
      <c r="Z40" s="123">
        <f t="shared" si="24"/>
        <v>139.87300000000002</v>
      </c>
      <c r="AA40" s="123">
        <f t="shared" si="24"/>
        <v>250.33099999999999</v>
      </c>
      <c r="AB40" s="123">
        <f t="shared" si="24"/>
        <v>1014.7239999999999</v>
      </c>
      <c r="AC40" s="123">
        <f t="shared" si="24"/>
        <v>178.89199999999997</v>
      </c>
      <c r="AD40" s="123">
        <f t="shared" si="24"/>
        <v>179.886</v>
      </c>
      <c r="AE40" s="123">
        <f t="shared" si="24"/>
        <v>274.64999999999986</v>
      </c>
      <c r="AF40" s="123">
        <f t="shared" si="24"/>
        <v>367.70199999999977</v>
      </c>
      <c r="AG40" s="123">
        <f t="shared" si="24"/>
        <v>227.78400000000008</v>
      </c>
      <c r="AH40" s="123">
        <f t="shared" si="24"/>
        <v>234.26799999999997</v>
      </c>
      <c r="AI40" s="123">
        <f t="shared" si="24"/>
        <v>444.11099999999988</v>
      </c>
      <c r="AJ40" s="123">
        <f t="shared" si="24"/>
        <v>518.03399999999988</v>
      </c>
      <c r="AK40" s="123">
        <f>AK20</f>
        <v>687.09399999999982</v>
      </c>
      <c r="AL40" s="123">
        <f>AL20</f>
        <v>349.83300000000003</v>
      </c>
      <c r="AM40" s="123">
        <f>AM20</f>
        <v>504.24100000000004</v>
      </c>
      <c r="AO40" s="123">
        <f t="shared" ref="AO40:AW43" si="25">SUMIF($7:$7,AO$9,40:40)</f>
        <v>100.34599999999998</v>
      </c>
      <c r="AP40" s="123">
        <f t="shared" si="25"/>
        <v>292.34300000000007</v>
      </c>
      <c r="AQ40" s="123">
        <f t="shared" si="25"/>
        <v>408.01900000000001</v>
      </c>
      <c r="AR40" s="123">
        <f t="shared" si="25"/>
        <v>573.24099999999987</v>
      </c>
      <c r="AS40" s="123">
        <f t="shared" si="25"/>
        <v>802.29200000000003</v>
      </c>
      <c r="AT40" s="123">
        <f t="shared" si="25"/>
        <v>1598.432</v>
      </c>
      <c r="AU40" s="123">
        <f t="shared" si="25"/>
        <v>1001.1299999999997</v>
      </c>
      <c r="AV40" s="123">
        <f t="shared" si="25"/>
        <v>1424.1969999999997</v>
      </c>
      <c r="AW40" s="123">
        <f t="shared" si="25"/>
        <v>1541.1679999999999</v>
      </c>
    </row>
    <row r="41" spans="2:49" ht="14.5" customHeight="1">
      <c r="B41" s="50" t="s">
        <v>278</v>
      </c>
      <c r="C41" s="48"/>
      <c r="D41" s="48"/>
      <c r="E41" s="123">
        <f>-E19</f>
        <v>-1.4990000000000001</v>
      </c>
      <c r="F41" s="123">
        <f t="shared" ref="F41:AJ41" si="26">-F19</f>
        <v>3.2829999999999999</v>
      </c>
      <c r="G41" s="123">
        <f t="shared" si="26"/>
        <v>-5.9240000000000004</v>
      </c>
      <c r="H41" s="123">
        <f t="shared" si="26"/>
        <v>-1.486</v>
      </c>
      <c r="I41" s="123">
        <f t="shared" si="26"/>
        <v>-2.2370000000000001</v>
      </c>
      <c r="J41" s="123">
        <f t="shared" si="26"/>
        <v>-0.76100000000000001</v>
      </c>
      <c r="K41" s="123">
        <f t="shared" si="26"/>
        <v>-0.53400000000000003</v>
      </c>
      <c r="L41" s="123">
        <f t="shared" si="26"/>
        <v>1E-3</v>
      </c>
      <c r="M41" s="123">
        <f t="shared" si="26"/>
        <v>-1.2709999999999999</v>
      </c>
      <c r="N41" s="123">
        <f t="shared" si="26"/>
        <v>-1.196</v>
      </c>
      <c r="O41" s="123">
        <f t="shared" si="26"/>
        <v>0.17699999999999999</v>
      </c>
      <c r="P41" s="123">
        <f t="shared" si="26"/>
        <v>-6.82</v>
      </c>
      <c r="Q41" s="123">
        <f t="shared" si="26"/>
        <v>-5.6829999999999998</v>
      </c>
      <c r="R41" s="123">
        <f t="shared" si="26"/>
        <v>-3.2909999999999999</v>
      </c>
      <c r="S41" s="123">
        <f t="shared" si="26"/>
        <v>-9.7370000000000001</v>
      </c>
      <c r="T41" s="123">
        <f t="shared" si="26"/>
        <v>-7.6459999999999999</v>
      </c>
      <c r="U41" s="123">
        <f t="shared" si="26"/>
        <v>0.86199999999999999</v>
      </c>
      <c r="V41" s="123">
        <f t="shared" si="26"/>
        <v>-11.047000000000001</v>
      </c>
      <c r="W41" s="123">
        <f t="shared" si="26"/>
        <v>-5.5570000000000004</v>
      </c>
      <c r="X41" s="123">
        <f t="shared" si="26"/>
        <v>6.2489999999999997</v>
      </c>
      <c r="Y41" s="123">
        <f t="shared" si="26"/>
        <v>3.2080000000000002</v>
      </c>
      <c r="Z41" s="123">
        <f t="shared" si="26"/>
        <v>24.652999999999999</v>
      </c>
      <c r="AA41" s="123">
        <f t="shared" si="26"/>
        <v>-36.49</v>
      </c>
      <c r="AB41" s="123">
        <f t="shared" si="26"/>
        <v>7.4089999999999998</v>
      </c>
      <c r="AC41" s="123">
        <f t="shared" si="26"/>
        <v>-7.4260000000000002</v>
      </c>
      <c r="AD41" s="123">
        <f t="shared" si="26"/>
        <v>-4.2639999999999993</v>
      </c>
      <c r="AE41" s="123">
        <f t="shared" si="26"/>
        <v>-23.876000000000005</v>
      </c>
      <c r="AF41" s="123">
        <f t="shared" si="26"/>
        <v>-9.2879999999999967</v>
      </c>
      <c r="AG41" s="123">
        <f t="shared" si="26"/>
        <v>-18.643000000000001</v>
      </c>
      <c r="AH41" s="123">
        <f t="shared" si="26"/>
        <v>-7.3580000000000005</v>
      </c>
      <c r="AI41" s="123">
        <f t="shared" si="26"/>
        <v>-30.514999999999997</v>
      </c>
      <c r="AJ41" s="123">
        <f t="shared" si="26"/>
        <v>-26.422999999999995</v>
      </c>
      <c r="AK41" s="123">
        <f>-AK19</f>
        <v>-2.915</v>
      </c>
      <c r="AL41" s="123">
        <f>-AL19</f>
        <v>-3.444</v>
      </c>
      <c r="AM41" s="123">
        <f>-AM19</f>
        <v>-4.016</v>
      </c>
      <c r="AO41" s="123">
        <f t="shared" si="25"/>
        <v>-5.6260000000000003</v>
      </c>
      <c r="AP41" s="123">
        <f t="shared" si="25"/>
        <v>-3.5310000000000001</v>
      </c>
      <c r="AQ41" s="123">
        <f t="shared" si="25"/>
        <v>-9.11</v>
      </c>
      <c r="AR41" s="123">
        <f t="shared" si="25"/>
        <v>-26.356999999999999</v>
      </c>
      <c r="AS41" s="123">
        <f t="shared" si="25"/>
        <v>-9.4930000000000021</v>
      </c>
      <c r="AT41" s="123">
        <f t="shared" si="25"/>
        <v>-1.2200000000000051</v>
      </c>
      <c r="AU41" s="123">
        <f t="shared" si="25"/>
        <v>-44.853999999999999</v>
      </c>
      <c r="AV41" s="123">
        <f t="shared" si="25"/>
        <v>-82.938999999999993</v>
      </c>
      <c r="AW41" s="123">
        <f t="shared" si="25"/>
        <v>-10.375</v>
      </c>
    </row>
    <row r="42" spans="2:49" ht="14.5" customHeight="1">
      <c r="B42" s="50" t="s">
        <v>294</v>
      </c>
      <c r="C42" s="48"/>
      <c r="D42" s="48"/>
      <c r="E42" s="123">
        <v>0</v>
      </c>
      <c r="F42" s="123">
        <v>0</v>
      </c>
      <c r="G42" s="123">
        <v>0</v>
      </c>
      <c r="H42" s="123">
        <v>0</v>
      </c>
      <c r="I42" s="123">
        <v>0</v>
      </c>
      <c r="J42" s="123">
        <v>0</v>
      </c>
      <c r="K42" s="123">
        <v>0</v>
      </c>
      <c r="L42" s="123">
        <v>-61.6</v>
      </c>
      <c r="M42" s="123">
        <v>1.3979999999999999</v>
      </c>
      <c r="N42" s="123">
        <v>4.6909999999999998</v>
      </c>
      <c r="O42" s="123">
        <v>1.4</v>
      </c>
      <c r="P42" s="123">
        <v>-14.95</v>
      </c>
      <c r="Q42" s="123">
        <v>0</v>
      </c>
      <c r="R42" s="142">
        <v>1.107</v>
      </c>
      <c r="S42" s="142">
        <v>-0.109</v>
      </c>
      <c r="T42" s="142">
        <v>0.29899999999999999</v>
      </c>
      <c r="U42" s="123">
        <v>-58.097000000000001</v>
      </c>
      <c r="V42" s="123">
        <v>2.6040000000000001</v>
      </c>
      <c r="W42" s="123">
        <v>1.871</v>
      </c>
      <c r="X42" s="123">
        <v>-99.655000000000001</v>
      </c>
      <c r="Y42" s="123">
        <v>3.83</v>
      </c>
      <c r="Z42" s="123">
        <v>0</v>
      </c>
      <c r="AA42" s="123">
        <v>14.824</v>
      </c>
      <c r="AB42" s="123">
        <v>-661.61699999999996</v>
      </c>
      <c r="AC42" s="123">
        <v>0</v>
      </c>
      <c r="AD42" s="123">
        <v>2.4460000000000002</v>
      </c>
      <c r="AE42" s="123">
        <v>0</v>
      </c>
      <c r="AF42" s="123">
        <v>-17.812999999999999</v>
      </c>
      <c r="AG42" s="123">
        <v>0</v>
      </c>
      <c r="AH42" s="123">
        <v>-2.504</v>
      </c>
      <c r="AI42" s="123">
        <v>0</v>
      </c>
      <c r="AJ42" s="123">
        <v>0</v>
      </c>
      <c r="AK42" s="123">
        <v>-364.91206905000001</v>
      </c>
      <c r="AL42" s="123">
        <v>0</v>
      </c>
      <c r="AM42" s="123">
        <v>0</v>
      </c>
      <c r="AO42" s="123">
        <f t="shared" si="25"/>
        <v>0</v>
      </c>
      <c r="AP42" s="123">
        <f t="shared" si="25"/>
        <v>-61.6</v>
      </c>
      <c r="AQ42" s="123">
        <f t="shared" si="25"/>
        <v>-7.4610000000000003</v>
      </c>
      <c r="AR42" s="123">
        <f t="shared" si="25"/>
        <v>1.2969999999999999</v>
      </c>
      <c r="AS42" s="123">
        <f t="shared" si="25"/>
        <v>-153.27699999999999</v>
      </c>
      <c r="AT42" s="123">
        <f t="shared" si="25"/>
        <v>-642.96299999999997</v>
      </c>
      <c r="AU42" s="123">
        <f t="shared" si="25"/>
        <v>-15.366999999999999</v>
      </c>
      <c r="AV42" s="123">
        <f t="shared" si="25"/>
        <v>-2.504</v>
      </c>
      <c r="AW42" s="123">
        <f t="shared" si="25"/>
        <v>-364.91206905000001</v>
      </c>
    </row>
    <row r="43" spans="2:49" ht="14.5" customHeight="1">
      <c r="B43" s="50" t="s">
        <v>788</v>
      </c>
      <c r="C43" s="48"/>
      <c r="D43" s="48"/>
      <c r="E43" s="123">
        <v>0</v>
      </c>
      <c r="F43" s="123">
        <v>0</v>
      </c>
      <c r="G43" s="123">
        <v>0</v>
      </c>
      <c r="H43" s="123">
        <v>0</v>
      </c>
      <c r="I43" s="123">
        <v>0</v>
      </c>
      <c r="J43" s="123">
        <v>0</v>
      </c>
      <c r="K43" s="123">
        <v>0</v>
      </c>
      <c r="L43" s="123">
        <v>0</v>
      </c>
      <c r="M43" s="123">
        <v>0</v>
      </c>
      <c r="N43" s="123">
        <v>0</v>
      </c>
      <c r="O43" s="123">
        <v>0</v>
      </c>
      <c r="P43" s="123">
        <v>0</v>
      </c>
      <c r="Q43" s="123">
        <v>0</v>
      </c>
      <c r="R43" s="123">
        <v>0</v>
      </c>
      <c r="S43" s="123">
        <v>0</v>
      </c>
      <c r="T43" s="123">
        <v>0</v>
      </c>
      <c r="U43" s="123">
        <v>0</v>
      </c>
      <c r="V43" s="123">
        <v>0</v>
      </c>
      <c r="W43" s="123">
        <v>0</v>
      </c>
      <c r="X43" s="123">
        <v>-4.6289999999999996</v>
      </c>
      <c r="Y43" s="123">
        <v>-8.3759999999999994</v>
      </c>
      <c r="Z43" s="123">
        <v>-9.0749999999999993</v>
      </c>
      <c r="AA43" s="123">
        <v>-6.5460000000000003</v>
      </c>
      <c r="AB43" s="123">
        <v>-2.411</v>
      </c>
      <c r="AC43" s="123">
        <v>0</v>
      </c>
      <c r="AD43" s="123">
        <v>0</v>
      </c>
      <c r="AE43" s="123">
        <v>0</v>
      </c>
      <c r="AF43" s="123">
        <v>0</v>
      </c>
      <c r="AG43" s="123">
        <v>0</v>
      </c>
      <c r="AH43" s="123">
        <v>0</v>
      </c>
      <c r="AI43" s="123">
        <v>0</v>
      </c>
      <c r="AJ43" s="123">
        <v>0</v>
      </c>
      <c r="AK43" s="123">
        <v>0</v>
      </c>
      <c r="AL43" s="123">
        <v>0</v>
      </c>
      <c r="AM43" s="123">
        <v>0</v>
      </c>
      <c r="AO43" s="123">
        <f t="shared" si="25"/>
        <v>0</v>
      </c>
      <c r="AP43" s="123">
        <f t="shared" si="25"/>
        <v>0</v>
      </c>
      <c r="AQ43" s="123">
        <f t="shared" si="25"/>
        <v>0</v>
      </c>
      <c r="AR43" s="123">
        <f t="shared" si="25"/>
        <v>0</v>
      </c>
      <c r="AS43" s="123">
        <f t="shared" si="25"/>
        <v>-4.6289999999999996</v>
      </c>
      <c r="AT43" s="123">
        <f t="shared" si="25"/>
        <v>-26.408000000000001</v>
      </c>
      <c r="AU43" s="123">
        <f t="shared" si="25"/>
        <v>0</v>
      </c>
      <c r="AV43" s="123">
        <f t="shared" si="25"/>
        <v>0</v>
      </c>
      <c r="AW43" s="123">
        <f t="shared" si="25"/>
        <v>0</v>
      </c>
    </row>
    <row r="44" spans="2:49" ht="14.5" customHeight="1">
      <c r="B44" s="50" t="s">
        <v>834</v>
      </c>
      <c r="C44" s="48"/>
      <c r="D44" s="48"/>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-10.277693979499999</v>
      </c>
      <c r="AL44" s="123">
        <v>-15.311696581499998</v>
      </c>
      <c r="AM44" s="123">
        <v>-11.787512535499999</v>
      </c>
      <c r="AO44" s="123"/>
      <c r="AP44" s="123"/>
      <c r="AQ44" s="123"/>
      <c r="AR44" s="123"/>
      <c r="AS44" s="123"/>
      <c r="AT44" s="123"/>
      <c r="AU44" s="123"/>
      <c r="AV44" s="123"/>
      <c r="AW44" s="123"/>
    </row>
    <row r="45" spans="2:49" ht="14.5" customHeight="1">
      <c r="B45" s="50" t="s">
        <v>295</v>
      </c>
      <c r="C45" s="48"/>
      <c r="D45" s="48"/>
      <c r="E45" s="123">
        <f t="shared" ref="E45:AF45" si="27">SUM(E46:E49)</f>
        <v>2.4510000000000001</v>
      </c>
      <c r="F45" s="123">
        <f t="shared" si="27"/>
        <v>2.4510000000000001</v>
      </c>
      <c r="G45" s="123">
        <f t="shared" si="27"/>
        <v>2.4510000000000001</v>
      </c>
      <c r="H45" s="123">
        <f t="shared" si="27"/>
        <v>2.4510000000000001</v>
      </c>
      <c r="I45" s="123">
        <f t="shared" si="27"/>
        <v>1.889</v>
      </c>
      <c r="J45" s="123">
        <f t="shared" si="27"/>
        <v>1.889</v>
      </c>
      <c r="K45" s="123">
        <f t="shared" si="27"/>
        <v>1.889</v>
      </c>
      <c r="L45" s="123">
        <f t="shared" si="27"/>
        <v>1.6559999999999999</v>
      </c>
      <c r="M45" s="123">
        <f t="shared" si="27"/>
        <v>2.2650000000000001</v>
      </c>
      <c r="N45" s="123">
        <f t="shared" si="27"/>
        <v>2.194</v>
      </c>
      <c r="O45" s="123">
        <f t="shared" si="27"/>
        <v>1.657</v>
      </c>
      <c r="P45" s="123">
        <f t="shared" si="27"/>
        <v>13.996000000000002</v>
      </c>
      <c r="Q45" s="123">
        <f t="shared" si="27"/>
        <v>32.899000000000001</v>
      </c>
      <c r="R45" s="123">
        <f t="shared" si="27"/>
        <v>32.663000000000004</v>
      </c>
      <c r="S45" s="123">
        <f t="shared" si="27"/>
        <v>39.710999999999999</v>
      </c>
      <c r="T45" s="123">
        <f t="shared" si="27"/>
        <v>38.725999999999999</v>
      </c>
      <c r="U45" s="123">
        <f t="shared" si="27"/>
        <v>33.923000000000002</v>
      </c>
      <c r="V45" s="123">
        <f t="shared" si="27"/>
        <v>35.75</v>
      </c>
      <c r="W45" s="123">
        <f t="shared" si="27"/>
        <v>30.986999999999998</v>
      </c>
      <c r="X45" s="123">
        <f t="shared" si="27"/>
        <v>32.009</v>
      </c>
      <c r="Y45" s="123">
        <f t="shared" si="27"/>
        <v>44.584999999999994</v>
      </c>
      <c r="Z45" s="123">
        <f t="shared" si="27"/>
        <v>24.692999999999998</v>
      </c>
      <c r="AA45" s="123">
        <f t="shared" si="27"/>
        <v>81.664000000000001</v>
      </c>
      <c r="AB45" s="123">
        <f t="shared" si="27"/>
        <v>46.664000000000001</v>
      </c>
      <c r="AC45" s="123">
        <f t="shared" si="27"/>
        <v>56.262</v>
      </c>
      <c r="AD45" s="123">
        <f t="shared" si="27"/>
        <v>58.538000000000004</v>
      </c>
      <c r="AE45" s="123">
        <f t="shared" si="27"/>
        <v>65.113</v>
      </c>
      <c r="AF45" s="123">
        <f t="shared" si="27"/>
        <v>56.696000000000005</v>
      </c>
      <c r="AG45" s="123">
        <f t="shared" ref="AG45:AM45" si="28">SUM(AG46:AG49)</f>
        <v>76.070999999999998</v>
      </c>
      <c r="AH45" s="123">
        <f t="shared" si="28"/>
        <v>66.106000000000009</v>
      </c>
      <c r="AI45" s="123">
        <f t="shared" si="28"/>
        <v>79.53</v>
      </c>
      <c r="AJ45" s="123">
        <f t="shared" si="28"/>
        <v>77.013757131889392</v>
      </c>
      <c r="AK45" s="123">
        <f t="shared" si="28"/>
        <v>58.868883159540005</v>
      </c>
      <c r="AL45" s="123">
        <f t="shared" si="28"/>
        <v>4.1835050977549884</v>
      </c>
      <c r="AM45" s="123">
        <f t="shared" si="28"/>
        <v>2.5225198367900106</v>
      </c>
      <c r="AO45" s="123">
        <f t="shared" ref="AO45:AW50" si="29">SUMIF($7:$7,AO$9,45:45)</f>
        <v>9.8040000000000003</v>
      </c>
      <c r="AP45" s="123">
        <f t="shared" si="29"/>
        <v>7.3229999999999995</v>
      </c>
      <c r="AQ45" s="123">
        <f t="shared" si="29"/>
        <v>20.112000000000002</v>
      </c>
      <c r="AR45" s="123">
        <f t="shared" si="29"/>
        <v>143.99900000000002</v>
      </c>
      <c r="AS45" s="123">
        <f t="shared" si="29"/>
        <v>132.66899999999998</v>
      </c>
      <c r="AT45" s="123">
        <f t="shared" si="29"/>
        <v>197.60599999999999</v>
      </c>
      <c r="AU45" s="123">
        <f t="shared" si="29"/>
        <v>236.60900000000001</v>
      </c>
      <c r="AV45" s="123">
        <f t="shared" si="29"/>
        <v>298.7207571318894</v>
      </c>
      <c r="AW45" s="123">
        <f t="shared" si="29"/>
        <v>65.574908094085004</v>
      </c>
    </row>
    <row r="46" spans="2:49" ht="14.5" customHeight="1">
      <c r="B46" s="30" t="s">
        <v>288</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L46" s="29">
        <v>0</v>
      </c>
      <c r="AM46" s="29">
        <v>0</v>
      </c>
      <c r="AO46" s="29">
        <f t="shared" si="29"/>
        <v>0</v>
      </c>
      <c r="AP46" s="29">
        <f t="shared" si="29"/>
        <v>0</v>
      </c>
      <c r="AQ46" s="29">
        <f t="shared" si="29"/>
        <v>1.411</v>
      </c>
      <c r="AR46" s="29">
        <f t="shared" si="29"/>
        <v>7.0029999999999992</v>
      </c>
      <c r="AS46" s="29">
        <f t="shared" si="29"/>
        <v>2.7330000000000005</v>
      </c>
      <c r="AT46" s="29">
        <f t="shared" si="29"/>
        <v>-11.718000000000002</v>
      </c>
      <c r="AU46" s="29">
        <f t="shared" si="29"/>
        <v>0</v>
      </c>
      <c r="AV46" s="29">
        <f t="shared" si="29"/>
        <v>0</v>
      </c>
      <c r="AW46" s="29">
        <f t="shared" si="29"/>
        <v>0</v>
      </c>
    </row>
    <row r="47" spans="2:49" ht="14.5" customHeight="1">
      <c r="B47" s="30" t="s">
        <v>832</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L47" s="29">
        <v>0</v>
      </c>
      <c r="AM47" s="29">
        <v>0</v>
      </c>
      <c r="AO47" s="29">
        <f t="shared" si="29"/>
        <v>0</v>
      </c>
      <c r="AP47" s="29">
        <f t="shared" si="29"/>
        <v>0</v>
      </c>
      <c r="AQ47" s="29">
        <f t="shared" si="29"/>
        <v>9.7469999999999999</v>
      </c>
      <c r="AR47" s="29">
        <f t="shared" si="29"/>
        <v>127.428</v>
      </c>
      <c r="AS47" s="29">
        <f t="shared" si="29"/>
        <v>109.089</v>
      </c>
      <c r="AT47" s="29">
        <f t="shared" si="29"/>
        <v>121.97099999999999</v>
      </c>
      <c r="AU47" s="29">
        <f t="shared" si="29"/>
        <v>135.15600000000001</v>
      </c>
      <c r="AV47" s="29">
        <f t="shared" si="29"/>
        <v>143.52293212367849</v>
      </c>
      <c r="AW47" s="29">
        <f t="shared" si="29"/>
        <v>34.599140610189288</v>
      </c>
    </row>
    <row r="48" spans="2:49" ht="14.5" customHeight="1">
      <c r="B48" s="30" t="s">
        <v>833</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L48" s="29">
        <v>0</v>
      </c>
      <c r="AM48" s="29">
        <v>0</v>
      </c>
      <c r="AO48" s="29">
        <f t="shared" si="29"/>
        <v>0</v>
      </c>
      <c r="AP48" s="29">
        <f t="shared" si="29"/>
        <v>0</v>
      </c>
      <c r="AQ48" s="29">
        <f t="shared" si="29"/>
        <v>0</v>
      </c>
      <c r="AR48" s="29">
        <f t="shared" si="29"/>
        <v>0</v>
      </c>
      <c r="AS48" s="29">
        <f t="shared" si="29"/>
        <v>6.2240000000000002</v>
      </c>
      <c r="AT48" s="29">
        <f t="shared" si="29"/>
        <v>71.585000000000008</v>
      </c>
      <c r="AU48" s="29">
        <f t="shared" si="29"/>
        <v>81.787999999999997</v>
      </c>
      <c r="AV48" s="29">
        <f t="shared" si="29"/>
        <v>136.21483012035171</v>
      </c>
      <c r="AW48" s="29">
        <f t="shared" si="29"/>
        <v>19.919239151468265</v>
      </c>
    </row>
    <row r="49" spans="2:50" ht="14.5" customHeight="1">
      <c r="B49" s="30" t="s">
        <v>868</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L49" s="29">
        <v>4.1835050977549884</v>
      </c>
      <c r="AM49" s="29">
        <v>2.5225198367900106</v>
      </c>
      <c r="AO49" s="29">
        <f t="shared" si="29"/>
        <v>9.8040000000000003</v>
      </c>
      <c r="AP49" s="29">
        <f t="shared" si="29"/>
        <v>7.3229999999999995</v>
      </c>
      <c r="AQ49" s="29">
        <f t="shared" si="29"/>
        <v>8.9540000000000006</v>
      </c>
      <c r="AR49" s="29">
        <f t="shared" si="29"/>
        <v>9.5679999999999996</v>
      </c>
      <c r="AS49" s="29">
        <f t="shared" si="29"/>
        <v>14.623000000000001</v>
      </c>
      <c r="AT49" s="29">
        <f t="shared" si="29"/>
        <v>15.768000000000001</v>
      </c>
      <c r="AU49" s="29">
        <f t="shared" si="29"/>
        <v>19.664999999999999</v>
      </c>
      <c r="AV49" s="29">
        <f t="shared" si="29"/>
        <v>18.98299488785921</v>
      </c>
      <c r="AW49" s="29">
        <f t="shared" si="29"/>
        <v>11.056528332427449</v>
      </c>
    </row>
    <row r="50" spans="2:50" ht="14.5" customHeight="1">
      <c r="B50" s="36" t="s">
        <v>296</v>
      </c>
      <c r="C50" s="37"/>
      <c r="D50" s="37"/>
      <c r="E50" s="38">
        <f t="shared" ref="E50:AJ50" si="30">SUM(E40:E45)</f>
        <v>23.893999999999995</v>
      </c>
      <c r="F50" s="38">
        <f t="shared" si="30"/>
        <v>30.86300000000001</v>
      </c>
      <c r="G50" s="38">
        <f t="shared" si="30"/>
        <v>20.963999999999992</v>
      </c>
      <c r="H50" s="38">
        <f t="shared" si="30"/>
        <v>28.802999999999997</v>
      </c>
      <c r="I50" s="38">
        <f t="shared" si="30"/>
        <v>33.233000000000011</v>
      </c>
      <c r="J50" s="38">
        <f t="shared" si="30"/>
        <v>10.425000000000011</v>
      </c>
      <c r="K50" s="38">
        <f t="shared" si="30"/>
        <v>48.553999999999988</v>
      </c>
      <c r="L50" s="38">
        <f t="shared" si="30"/>
        <v>142.32300000000006</v>
      </c>
      <c r="M50" s="38">
        <f t="shared" si="30"/>
        <v>71.263000000000005</v>
      </c>
      <c r="N50" s="38">
        <f t="shared" si="30"/>
        <v>75.811000000000021</v>
      </c>
      <c r="O50" s="38">
        <f t="shared" si="30"/>
        <v>118.53700000000002</v>
      </c>
      <c r="P50" s="38">
        <f t="shared" si="30"/>
        <v>145.94899999999998</v>
      </c>
      <c r="Q50" s="38">
        <f t="shared" si="30"/>
        <v>101.93299999999996</v>
      </c>
      <c r="R50" s="38">
        <f t="shared" si="30"/>
        <v>116.01399999999998</v>
      </c>
      <c r="S50" s="38">
        <f t="shared" si="30"/>
        <v>230.43699999999995</v>
      </c>
      <c r="T50" s="38">
        <f t="shared" si="30"/>
        <v>243.79599999999994</v>
      </c>
      <c r="U50" s="38">
        <f t="shared" si="30"/>
        <v>99.708999999999975</v>
      </c>
      <c r="V50" s="38">
        <f t="shared" si="30"/>
        <v>135.38500000000005</v>
      </c>
      <c r="W50" s="38">
        <f t="shared" si="30"/>
        <v>230.58800000000005</v>
      </c>
      <c r="X50" s="38">
        <f t="shared" si="30"/>
        <v>301.88</v>
      </c>
      <c r="Y50" s="38">
        <f t="shared" si="30"/>
        <v>236.75100000000003</v>
      </c>
      <c r="Z50" s="38">
        <f t="shared" si="30"/>
        <v>180.14400000000001</v>
      </c>
      <c r="AA50" s="38">
        <f t="shared" si="30"/>
        <v>303.78300000000002</v>
      </c>
      <c r="AB50" s="38">
        <f t="shared" si="30"/>
        <v>404.76899999999995</v>
      </c>
      <c r="AC50" s="38">
        <f t="shared" si="30"/>
        <v>227.72799999999998</v>
      </c>
      <c r="AD50" s="38">
        <f t="shared" si="30"/>
        <v>236.60599999999999</v>
      </c>
      <c r="AE50" s="38">
        <f t="shared" si="30"/>
        <v>315.88699999999983</v>
      </c>
      <c r="AF50" s="38">
        <f t="shared" si="30"/>
        <v>397.2969999999998</v>
      </c>
      <c r="AG50" s="38">
        <f t="shared" si="30"/>
        <v>285.2120000000001</v>
      </c>
      <c r="AH50" s="38">
        <f t="shared" si="30"/>
        <v>290.512</v>
      </c>
      <c r="AI50" s="38">
        <f t="shared" si="30"/>
        <v>493.12599999999986</v>
      </c>
      <c r="AJ50" s="38">
        <f t="shared" si="30"/>
        <v>568.62475713188928</v>
      </c>
      <c r="AK50" s="38">
        <f>SUM(AK40:AK45)</f>
        <v>367.85812013003988</v>
      </c>
      <c r="AL50" s="38">
        <f>SUM(AL40:AL45)</f>
        <v>335.260808516255</v>
      </c>
      <c r="AM50" s="234">
        <f>SUM(AM40:AM45)</f>
        <v>490.96000730129003</v>
      </c>
      <c r="AO50" s="38">
        <f t="shared" si="29"/>
        <v>104.524</v>
      </c>
      <c r="AP50" s="38">
        <f t="shared" si="29"/>
        <v>234.53500000000008</v>
      </c>
      <c r="AQ50" s="38">
        <f t="shared" si="29"/>
        <v>411.56000000000006</v>
      </c>
      <c r="AR50" s="38">
        <f t="shared" si="29"/>
        <v>692.17999999999984</v>
      </c>
      <c r="AS50" s="38">
        <f t="shared" si="29"/>
        <v>767.56200000000013</v>
      </c>
      <c r="AT50" s="38">
        <f t="shared" si="29"/>
        <v>1125.4470000000001</v>
      </c>
      <c r="AU50" s="38">
        <f t="shared" si="29"/>
        <v>1177.5179999999996</v>
      </c>
      <c r="AV50" s="38">
        <f t="shared" si="29"/>
        <v>1637.4747571318892</v>
      </c>
      <c r="AW50" s="38">
        <f t="shared" si="29"/>
        <v>1194.0789359475848</v>
      </c>
      <c r="AX50" s="44"/>
    </row>
    <row r="52" spans="2:50" ht="14.5" customHeight="1">
      <c r="B52" s="36" t="s">
        <v>297</v>
      </c>
      <c r="C52" s="37"/>
      <c r="D52" s="37"/>
      <c r="E52" s="128">
        <f t="shared" ref="E52:AJ52" si="31">E50/E37</f>
        <v>0.78806348010633598</v>
      </c>
      <c r="F52" s="128">
        <f t="shared" si="31"/>
        <v>0.81381414104578009</v>
      </c>
      <c r="G52" s="128">
        <f t="shared" si="31"/>
        <v>0.73646030947387287</v>
      </c>
      <c r="H52" s="128">
        <f t="shared" si="31"/>
        <v>0.75343325747469192</v>
      </c>
      <c r="I52" s="128">
        <f t="shared" si="31"/>
        <v>0.82101388408518217</v>
      </c>
      <c r="J52" s="128">
        <f t="shared" si="31"/>
        <v>0.44160630321514827</v>
      </c>
      <c r="K52" s="128">
        <f t="shared" si="31"/>
        <v>0.75410803590842734</v>
      </c>
      <c r="L52" s="128">
        <f t="shared" si="31"/>
        <v>0.8164373974598732</v>
      </c>
      <c r="M52" s="128">
        <f t="shared" si="31"/>
        <v>0.78440286186020913</v>
      </c>
      <c r="N52" s="128">
        <f t="shared" si="31"/>
        <v>0.7694595280385691</v>
      </c>
      <c r="O52" s="128">
        <f t="shared" si="31"/>
        <v>0.83709614773489638</v>
      </c>
      <c r="P52" s="128">
        <f t="shared" si="31"/>
        <v>0.84928135001454752</v>
      </c>
      <c r="Q52" s="128">
        <f t="shared" si="31"/>
        <v>0.78206662677039696</v>
      </c>
      <c r="R52" s="128">
        <f t="shared" si="31"/>
        <v>0.80843739547329685</v>
      </c>
      <c r="S52" s="128">
        <f t="shared" si="31"/>
        <v>0.8715633805480435</v>
      </c>
      <c r="T52" s="128">
        <f t="shared" si="31"/>
        <v>0.85274067234003847</v>
      </c>
      <c r="U52" s="128">
        <f t="shared" si="31"/>
        <v>0.69105110682949134</v>
      </c>
      <c r="V52" s="128">
        <f t="shared" si="31"/>
        <v>0.74306931508202678</v>
      </c>
      <c r="W52" s="128">
        <f t="shared" si="31"/>
        <v>0.80879407648517543</v>
      </c>
      <c r="X52" s="128">
        <f t="shared" si="31"/>
        <v>0.85500247822700559</v>
      </c>
      <c r="Y52" s="128">
        <f t="shared" si="31"/>
        <v>0.74176387100412644</v>
      </c>
      <c r="Z52" s="128">
        <f t="shared" si="31"/>
        <v>0.64315551207808808</v>
      </c>
      <c r="AA52" s="128">
        <f t="shared" si="31"/>
        <v>0.77228711977730047</v>
      </c>
      <c r="AB52" s="128">
        <f t="shared" si="31"/>
        <v>0.8494395745761395</v>
      </c>
      <c r="AC52" s="128">
        <f t="shared" si="31"/>
        <v>0.65089318889873371</v>
      </c>
      <c r="AD52" s="128">
        <f t="shared" si="31"/>
        <v>0.66208868853238867</v>
      </c>
      <c r="AE52" s="128">
        <f t="shared" si="31"/>
        <v>0.68594142223071497</v>
      </c>
      <c r="AF52" s="128">
        <f t="shared" si="31"/>
        <v>0.80704345229510421</v>
      </c>
      <c r="AG52" s="128">
        <f t="shared" si="31"/>
        <v>0.69905587309679518</v>
      </c>
      <c r="AH52" s="128">
        <f t="shared" si="31"/>
        <v>0.6736744466474196</v>
      </c>
      <c r="AI52" s="128">
        <f t="shared" si="31"/>
        <v>0.77062256018852748</v>
      </c>
      <c r="AJ52" s="128">
        <f t="shared" si="31"/>
        <v>0.7944828199059909</v>
      </c>
      <c r="AK52" s="128">
        <f>AK50/AK37</f>
        <v>0.70122267537048488</v>
      </c>
      <c r="AL52" s="128">
        <f>AL50/AL37</f>
        <v>0.6620663241871908</v>
      </c>
      <c r="AM52" s="128">
        <f>AM50/AM37</f>
        <v>0.72595937913322339</v>
      </c>
      <c r="AO52" s="128">
        <f t="shared" ref="AO52:AV52" si="32">AO50/AO37</f>
        <v>0.7746037084141425</v>
      </c>
      <c r="AP52" s="128">
        <f t="shared" si="32"/>
        <v>0.77457206738597006</v>
      </c>
      <c r="AQ52" s="128">
        <f t="shared" si="32"/>
        <v>0.81848736153371915</v>
      </c>
      <c r="AR52" s="128">
        <f t="shared" si="32"/>
        <v>0.83988768816721537</v>
      </c>
      <c r="AS52" s="128">
        <f t="shared" si="32"/>
        <v>0.79568220479983087</v>
      </c>
      <c r="AT52" s="128">
        <f t="shared" si="32"/>
        <v>0.76606098146188073</v>
      </c>
      <c r="AU52" s="128">
        <f t="shared" si="32"/>
        <v>0.70933280964991108</v>
      </c>
      <c r="AV52" s="128">
        <f t="shared" si="32"/>
        <v>0.74605183493691507</v>
      </c>
      <c r="AW52" s="128">
        <f>AW50/AW37</f>
        <v>0.69940750346972991</v>
      </c>
    </row>
    <row r="53" spans="2:50" ht="14.5" customHeight="1">
      <c r="B53" s="218"/>
      <c r="C53" s="134"/>
      <c r="D53" s="134"/>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O53" s="219"/>
      <c r="AP53" s="219"/>
      <c r="AQ53" s="219"/>
      <c r="AR53" s="219"/>
      <c r="AS53" s="219"/>
      <c r="AT53" s="219"/>
      <c r="AU53" s="219"/>
      <c r="AV53" s="219"/>
      <c r="AW53" s="219"/>
    </row>
    <row r="54" spans="2:50" ht="14.5" customHeight="1">
      <c r="B54" s="5" t="s">
        <v>790</v>
      </c>
      <c r="C54" s="6"/>
      <c r="D54" s="6"/>
      <c r="E54" s="7" t="str">
        <f t="shared" ref="E54:AM54" si="33">MONTH(E$6)/3&amp;"Q"&amp;E$7</f>
        <v>1Q2016</v>
      </c>
      <c r="F54" s="7" t="str">
        <f t="shared" si="33"/>
        <v>2Q2016</v>
      </c>
      <c r="G54" s="7" t="str">
        <f t="shared" si="33"/>
        <v>3Q2016</v>
      </c>
      <c r="H54" s="7" t="str">
        <f t="shared" si="33"/>
        <v>4Q2016</v>
      </c>
      <c r="I54" s="7" t="str">
        <f t="shared" si="33"/>
        <v>1Q2017</v>
      </c>
      <c r="J54" s="7" t="str">
        <f t="shared" si="33"/>
        <v>2Q2017</v>
      </c>
      <c r="K54" s="7" t="str">
        <f t="shared" si="33"/>
        <v>3Q2017</v>
      </c>
      <c r="L54" s="7" t="str">
        <f t="shared" si="33"/>
        <v>4Q2017</v>
      </c>
      <c r="M54" s="7" t="str">
        <f t="shared" si="33"/>
        <v>1Q2018</v>
      </c>
      <c r="N54" s="7" t="str">
        <f t="shared" si="33"/>
        <v>2Q2018</v>
      </c>
      <c r="O54" s="7" t="str">
        <f t="shared" si="33"/>
        <v>3Q2018</v>
      </c>
      <c r="P54" s="7" t="str">
        <f t="shared" si="33"/>
        <v>4Q2018</v>
      </c>
      <c r="Q54" s="7" t="str">
        <f t="shared" si="33"/>
        <v>1Q2019</v>
      </c>
      <c r="R54" s="7" t="str">
        <f t="shared" si="33"/>
        <v>2Q2019</v>
      </c>
      <c r="S54" s="7" t="str">
        <f t="shared" si="33"/>
        <v>3Q2019</v>
      </c>
      <c r="T54" s="7" t="str">
        <f t="shared" si="33"/>
        <v>4Q2019</v>
      </c>
      <c r="U54" s="7" t="str">
        <f t="shared" si="33"/>
        <v>1Q2020</v>
      </c>
      <c r="V54" s="7" t="str">
        <f t="shared" si="33"/>
        <v>2Q2020</v>
      </c>
      <c r="W54" s="7" t="str">
        <f t="shared" si="33"/>
        <v>3Q2020</v>
      </c>
      <c r="X54" s="7" t="str">
        <f t="shared" si="33"/>
        <v>4Q2020</v>
      </c>
      <c r="Y54" s="7" t="str">
        <f t="shared" si="33"/>
        <v>1Q2021</v>
      </c>
      <c r="Z54" s="7" t="str">
        <f t="shared" si="33"/>
        <v>2Q2021</v>
      </c>
      <c r="AA54" s="7" t="str">
        <f t="shared" si="33"/>
        <v>3Q2021</v>
      </c>
      <c r="AB54" s="7" t="str">
        <f t="shared" si="33"/>
        <v>4Q2021</v>
      </c>
      <c r="AC54" s="7" t="str">
        <f t="shared" si="33"/>
        <v>1Q2022</v>
      </c>
      <c r="AD54" s="7" t="str">
        <f t="shared" si="33"/>
        <v>2Q2022</v>
      </c>
      <c r="AE54" s="7" t="str">
        <f t="shared" si="33"/>
        <v>3Q2022</v>
      </c>
      <c r="AF54" s="7" t="str">
        <f t="shared" si="33"/>
        <v>4Q2022</v>
      </c>
      <c r="AG54" s="7" t="str">
        <f t="shared" si="33"/>
        <v>1Q2023</v>
      </c>
      <c r="AH54" s="7" t="str">
        <f t="shared" si="33"/>
        <v>2Q2023</v>
      </c>
      <c r="AI54" s="7" t="str">
        <f t="shared" si="33"/>
        <v>3Q2023</v>
      </c>
      <c r="AJ54" s="7" t="str">
        <f t="shared" si="33"/>
        <v>4Q2023</v>
      </c>
      <c r="AK54" s="7" t="str">
        <f t="shared" si="33"/>
        <v>1Q2024</v>
      </c>
      <c r="AL54" s="7" t="str">
        <f t="shared" si="33"/>
        <v>2Q2024</v>
      </c>
      <c r="AM54" s="7" t="str">
        <f t="shared" si="33"/>
        <v>3Q2024</v>
      </c>
      <c r="AO54" s="6">
        <f>AO8</f>
        <v>2016</v>
      </c>
      <c r="AP54" s="6">
        <f>AO54+1</f>
        <v>2017</v>
      </c>
      <c r="AQ54" s="6">
        <f t="shared" ref="AQ54:AW54" si="34">AP54+1</f>
        <v>2018</v>
      </c>
      <c r="AR54" s="6">
        <f t="shared" si="34"/>
        <v>2019</v>
      </c>
      <c r="AS54" s="6">
        <f t="shared" si="34"/>
        <v>2020</v>
      </c>
      <c r="AT54" s="6">
        <f t="shared" si="34"/>
        <v>2021</v>
      </c>
      <c r="AU54" s="6">
        <f t="shared" si="34"/>
        <v>2022</v>
      </c>
      <c r="AV54" s="6">
        <f t="shared" si="34"/>
        <v>2023</v>
      </c>
      <c r="AW54" s="6">
        <f t="shared" si="34"/>
        <v>2024</v>
      </c>
    </row>
    <row r="55" spans="2:50" ht="14.5" customHeight="1">
      <c r="B55" s="50" t="s">
        <v>285</v>
      </c>
      <c r="C55" s="48"/>
      <c r="D55" s="48"/>
      <c r="E55" s="123">
        <f t="shared" ref="E55:AM55" si="35">E26</f>
        <v>4.7249999999999908</v>
      </c>
      <c r="F55" s="123">
        <f t="shared" si="35"/>
        <v>7.7410000000000103</v>
      </c>
      <c r="G55" s="123">
        <f t="shared" si="35"/>
        <v>5.3059999999999938</v>
      </c>
      <c r="H55" s="123">
        <f t="shared" si="35"/>
        <v>8.8289999999999971</v>
      </c>
      <c r="I55" s="123">
        <f t="shared" si="35"/>
        <v>14.898000000000012</v>
      </c>
      <c r="J55" s="123">
        <f t="shared" si="35"/>
        <v>-29.28799999999999</v>
      </c>
      <c r="K55" s="123">
        <f t="shared" si="35"/>
        <v>12.289999999999985</v>
      </c>
      <c r="L55" s="123">
        <f t="shared" si="35"/>
        <v>115.21600000000002</v>
      </c>
      <c r="M55" s="123">
        <f t="shared" si="35"/>
        <v>-16.941999999999986</v>
      </c>
      <c r="N55" s="123">
        <f t="shared" si="35"/>
        <v>-20.371999999999982</v>
      </c>
      <c r="O55" s="123">
        <f t="shared" si="35"/>
        <v>28.350000000000012</v>
      </c>
      <c r="P55" s="123">
        <f t="shared" si="35"/>
        <v>73.823999999999955</v>
      </c>
      <c r="Q55" s="123">
        <f t="shared" si="35"/>
        <v>-23.95700000000004</v>
      </c>
      <c r="R55" s="123">
        <f t="shared" si="35"/>
        <v>-24.507000000000019</v>
      </c>
      <c r="S55" s="123">
        <f t="shared" si="35"/>
        <v>31.627999999999965</v>
      </c>
      <c r="T55" s="123">
        <f t="shared" si="35"/>
        <v>49.464999999999911</v>
      </c>
      <c r="U55" s="123">
        <f t="shared" si="35"/>
        <v>-51.700000000000017</v>
      </c>
      <c r="V55" s="123">
        <f t="shared" si="35"/>
        <v>-30.67299999999997</v>
      </c>
      <c r="W55" s="123">
        <f t="shared" si="35"/>
        <v>37.568000000000019</v>
      </c>
      <c r="X55" s="123">
        <f t="shared" si="35"/>
        <v>109.33299999999997</v>
      </c>
      <c r="Y55" s="123">
        <f t="shared" si="35"/>
        <v>-93.805999999999969</v>
      </c>
      <c r="Z55" s="123">
        <f t="shared" si="35"/>
        <v>-159.60999999999996</v>
      </c>
      <c r="AA55" s="123">
        <f t="shared" si="35"/>
        <v>-25.747000000000014</v>
      </c>
      <c r="AB55" s="123">
        <f t="shared" si="35"/>
        <v>576.11599999999999</v>
      </c>
      <c r="AC55" s="123">
        <f t="shared" si="35"/>
        <v>-95.906000000000034</v>
      </c>
      <c r="AD55" s="123">
        <f t="shared" si="35"/>
        <v>-93.263000000000005</v>
      </c>
      <c r="AE55" s="123">
        <f t="shared" si="35"/>
        <v>35.708999999999897</v>
      </c>
      <c r="AF55" s="123">
        <f t="shared" si="35"/>
        <v>145.42899999999975</v>
      </c>
      <c r="AG55" s="123">
        <f t="shared" si="35"/>
        <v>-84.013999999999896</v>
      </c>
      <c r="AH55" s="123">
        <f t="shared" si="35"/>
        <v>-101.35100000000003</v>
      </c>
      <c r="AI55" s="123">
        <f t="shared" si="35"/>
        <v>102.51899999999992</v>
      </c>
      <c r="AJ55" s="123">
        <f t="shared" si="35"/>
        <v>145.02499999999992</v>
      </c>
      <c r="AK55" s="123">
        <f t="shared" si="35"/>
        <v>135.50699999999981</v>
      </c>
      <c r="AL55" s="123">
        <f t="shared" si="35"/>
        <v>-102.56699999999995</v>
      </c>
      <c r="AM55" s="123">
        <f t="shared" si="35"/>
        <v>37.501999999999953</v>
      </c>
      <c r="AO55" s="123">
        <f t="shared" ref="AO55:AW59" si="36">SUMIF($7:$7,AO$9,55:55)</f>
        <v>26.600999999999992</v>
      </c>
      <c r="AP55" s="123">
        <f t="shared" si="36"/>
        <v>113.11600000000003</v>
      </c>
      <c r="AQ55" s="123">
        <f t="shared" si="36"/>
        <v>64.86</v>
      </c>
      <c r="AR55" s="123">
        <f t="shared" si="36"/>
        <v>32.62899999999982</v>
      </c>
      <c r="AS55" s="123">
        <f t="shared" si="36"/>
        <v>64.527999999999992</v>
      </c>
      <c r="AT55" s="123">
        <f t="shared" si="36"/>
        <v>296.95300000000003</v>
      </c>
      <c r="AU55" s="123">
        <f t="shared" si="36"/>
        <v>-8.0310000000004038</v>
      </c>
      <c r="AV55" s="123">
        <f t="shared" si="36"/>
        <v>62.178999999999917</v>
      </c>
      <c r="AW55" s="123">
        <f t="shared" si="36"/>
        <v>70.441999999999808</v>
      </c>
    </row>
    <row r="56" spans="2:50" ht="14.5" customHeight="1">
      <c r="B56" s="50" t="s">
        <v>294</v>
      </c>
      <c r="C56" s="48"/>
      <c r="D56" s="48"/>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v>0</v>
      </c>
      <c r="AG56" s="123">
        <v>0</v>
      </c>
      <c r="AH56" s="123">
        <v>0</v>
      </c>
      <c r="AI56" s="123">
        <v>0</v>
      </c>
      <c r="AJ56" s="123">
        <v>0</v>
      </c>
      <c r="AK56" s="123">
        <v>-240.84196557000001</v>
      </c>
      <c r="AL56" s="123">
        <v>0</v>
      </c>
      <c r="AM56" s="123">
        <v>0</v>
      </c>
      <c r="AO56" s="123">
        <f t="shared" si="36"/>
        <v>0</v>
      </c>
      <c r="AP56" s="123">
        <f t="shared" si="36"/>
        <v>0</v>
      </c>
      <c r="AQ56" s="123">
        <f t="shared" si="36"/>
        <v>0</v>
      </c>
      <c r="AR56" s="123">
        <f t="shared" si="36"/>
        <v>0</v>
      </c>
      <c r="AS56" s="123">
        <f t="shared" si="36"/>
        <v>0</v>
      </c>
      <c r="AT56" s="123">
        <f t="shared" si="36"/>
        <v>0</v>
      </c>
      <c r="AU56" s="123">
        <f t="shared" si="36"/>
        <v>0</v>
      </c>
      <c r="AV56" s="123">
        <f t="shared" si="36"/>
        <v>0</v>
      </c>
      <c r="AW56" s="123">
        <f t="shared" si="36"/>
        <v>-240.84196557000001</v>
      </c>
    </row>
    <row r="57" spans="2:50" ht="14.5" customHeight="1">
      <c r="B57" s="50" t="s">
        <v>789</v>
      </c>
      <c r="C57" s="48"/>
      <c r="D57" s="48"/>
      <c r="E57" s="123">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-10.277693979499999</v>
      </c>
      <c r="AL57" s="123">
        <v>-15.311696581499998</v>
      </c>
      <c r="AM57" s="123">
        <v>-11.787512535499999</v>
      </c>
      <c r="AO57" s="123">
        <f t="shared" si="36"/>
        <v>0</v>
      </c>
      <c r="AP57" s="123">
        <f t="shared" si="36"/>
        <v>0</v>
      </c>
      <c r="AQ57" s="123">
        <f t="shared" si="36"/>
        <v>0</v>
      </c>
      <c r="AR57" s="123">
        <f t="shared" si="36"/>
        <v>0</v>
      </c>
      <c r="AS57" s="123">
        <f t="shared" si="36"/>
        <v>0</v>
      </c>
      <c r="AT57" s="123">
        <f t="shared" si="36"/>
        <v>0</v>
      </c>
      <c r="AU57" s="123">
        <f t="shared" si="36"/>
        <v>0</v>
      </c>
      <c r="AV57" s="123">
        <f t="shared" si="36"/>
        <v>0</v>
      </c>
      <c r="AW57" s="123">
        <f t="shared" si="36"/>
        <v>-37.376903096499994</v>
      </c>
    </row>
    <row r="58" spans="2:50" ht="14.5" customHeight="1">
      <c r="B58" s="50" t="s">
        <v>791</v>
      </c>
      <c r="C58" s="48"/>
      <c r="D58" s="48"/>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11.125058079999999</v>
      </c>
      <c r="AL58" s="123">
        <v>20.27306626</v>
      </c>
      <c r="AM58" s="123">
        <v>20.840786380000008</v>
      </c>
      <c r="AO58" s="123">
        <f t="shared" si="36"/>
        <v>0</v>
      </c>
      <c r="AP58" s="123">
        <f t="shared" si="36"/>
        <v>0</v>
      </c>
      <c r="AQ58" s="123">
        <f t="shared" si="36"/>
        <v>0</v>
      </c>
      <c r="AR58" s="123">
        <f t="shared" si="36"/>
        <v>0</v>
      </c>
      <c r="AS58" s="123">
        <f t="shared" si="36"/>
        <v>0</v>
      </c>
      <c r="AT58" s="123">
        <f t="shared" si="36"/>
        <v>0</v>
      </c>
      <c r="AU58" s="123">
        <f t="shared" si="36"/>
        <v>0</v>
      </c>
      <c r="AV58" s="123">
        <f t="shared" si="36"/>
        <v>0</v>
      </c>
      <c r="AW58" s="123">
        <f t="shared" si="36"/>
        <v>52.238910720000007</v>
      </c>
    </row>
    <row r="59" spans="2:50" ht="14.5" customHeight="1">
      <c r="B59" s="36" t="s">
        <v>296</v>
      </c>
      <c r="C59" s="37"/>
      <c r="D59" s="37"/>
      <c r="E59" s="38">
        <f t="shared" ref="E59:AK59" si="37">SUM(E55:E58)</f>
        <v>4.7249999999999908</v>
      </c>
      <c r="F59" s="38">
        <f t="shared" si="37"/>
        <v>7.7410000000000103</v>
      </c>
      <c r="G59" s="38">
        <f t="shared" si="37"/>
        <v>5.3059999999999938</v>
      </c>
      <c r="H59" s="38">
        <f t="shared" si="37"/>
        <v>8.8289999999999971</v>
      </c>
      <c r="I59" s="38">
        <f t="shared" si="37"/>
        <v>14.898000000000012</v>
      </c>
      <c r="J59" s="38">
        <f t="shared" si="37"/>
        <v>-29.28799999999999</v>
      </c>
      <c r="K59" s="38">
        <f t="shared" si="37"/>
        <v>12.289999999999985</v>
      </c>
      <c r="L59" s="38">
        <f t="shared" si="37"/>
        <v>115.21600000000002</v>
      </c>
      <c r="M59" s="38">
        <f t="shared" si="37"/>
        <v>-16.941999999999986</v>
      </c>
      <c r="N59" s="38">
        <f t="shared" si="37"/>
        <v>-20.371999999999982</v>
      </c>
      <c r="O59" s="38">
        <f t="shared" si="37"/>
        <v>28.350000000000012</v>
      </c>
      <c r="P59" s="38">
        <f t="shared" si="37"/>
        <v>73.823999999999955</v>
      </c>
      <c r="Q59" s="38">
        <f t="shared" si="37"/>
        <v>-23.95700000000004</v>
      </c>
      <c r="R59" s="38">
        <f t="shared" si="37"/>
        <v>-24.507000000000019</v>
      </c>
      <c r="S59" s="38">
        <f t="shared" si="37"/>
        <v>31.627999999999965</v>
      </c>
      <c r="T59" s="38">
        <f t="shared" si="37"/>
        <v>49.464999999999911</v>
      </c>
      <c r="U59" s="38">
        <f t="shared" si="37"/>
        <v>-51.700000000000017</v>
      </c>
      <c r="V59" s="38">
        <f t="shared" si="37"/>
        <v>-30.67299999999997</v>
      </c>
      <c r="W59" s="38">
        <f t="shared" si="37"/>
        <v>37.568000000000019</v>
      </c>
      <c r="X59" s="38">
        <f t="shared" si="37"/>
        <v>109.33299999999997</v>
      </c>
      <c r="Y59" s="38">
        <f t="shared" si="37"/>
        <v>-93.805999999999969</v>
      </c>
      <c r="Z59" s="38">
        <f t="shared" si="37"/>
        <v>-159.60999999999996</v>
      </c>
      <c r="AA59" s="38">
        <f t="shared" si="37"/>
        <v>-25.747000000000014</v>
      </c>
      <c r="AB59" s="38">
        <f t="shared" si="37"/>
        <v>576.11599999999999</v>
      </c>
      <c r="AC59" s="38">
        <f t="shared" si="37"/>
        <v>-95.906000000000034</v>
      </c>
      <c r="AD59" s="38">
        <f t="shared" si="37"/>
        <v>-93.263000000000005</v>
      </c>
      <c r="AE59" s="38">
        <f t="shared" si="37"/>
        <v>35.708999999999897</v>
      </c>
      <c r="AF59" s="38">
        <f t="shared" si="37"/>
        <v>145.42899999999975</v>
      </c>
      <c r="AG59" s="38">
        <f t="shared" si="37"/>
        <v>-84.013999999999896</v>
      </c>
      <c r="AH59" s="38">
        <f t="shared" si="37"/>
        <v>-101.35100000000003</v>
      </c>
      <c r="AI59" s="38">
        <f t="shared" si="37"/>
        <v>102.51899999999992</v>
      </c>
      <c r="AJ59" s="38">
        <f t="shared" si="37"/>
        <v>145.02499999999992</v>
      </c>
      <c r="AK59" s="38">
        <f t="shared" si="37"/>
        <v>-104.48760146950021</v>
      </c>
      <c r="AL59" s="38">
        <f>SUM(AL55:AL58)</f>
        <v>-97.605630321499945</v>
      </c>
      <c r="AM59" s="38">
        <f>SUM(AM55:AM58)</f>
        <v>46.555273844499965</v>
      </c>
      <c r="AO59" s="38">
        <f t="shared" si="36"/>
        <v>26.600999999999992</v>
      </c>
      <c r="AP59" s="38">
        <f t="shared" si="36"/>
        <v>113.11600000000003</v>
      </c>
      <c r="AQ59" s="38">
        <f t="shared" si="36"/>
        <v>64.86</v>
      </c>
      <c r="AR59" s="38">
        <f t="shared" si="36"/>
        <v>32.62899999999982</v>
      </c>
      <c r="AS59" s="38">
        <f t="shared" si="36"/>
        <v>64.527999999999992</v>
      </c>
      <c r="AT59" s="38">
        <f t="shared" si="36"/>
        <v>296.95300000000003</v>
      </c>
      <c r="AU59" s="38">
        <f t="shared" si="36"/>
        <v>-8.0310000000004038</v>
      </c>
      <c r="AV59" s="38">
        <f t="shared" si="36"/>
        <v>62.178999999999917</v>
      </c>
      <c r="AW59" s="38">
        <f t="shared" si="36"/>
        <v>-155.5379579465002</v>
      </c>
    </row>
    <row r="60" spans="2:50" ht="14.5" customHeight="1">
      <c r="B60" s="218"/>
      <c r="C60" s="134"/>
      <c r="D60" s="134"/>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O60" s="219"/>
      <c r="AP60" s="219"/>
      <c r="AQ60" s="219"/>
      <c r="AR60" s="219"/>
      <c r="AS60" s="219"/>
      <c r="AT60" s="219"/>
      <c r="AU60" s="219"/>
      <c r="AV60" s="219"/>
      <c r="AW60" s="219"/>
    </row>
    <row r="61" spans="2:50" ht="14.5" customHeight="1">
      <c r="B61" s="1" t="s">
        <v>41</v>
      </c>
      <c r="AH61" s="44"/>
    </row>
    <row r="62" spans="2:50" ht="14.5" customHeight="1">
      <c r="B62" s="1" t="s">
        <v>1134</v>
      </c>
      <c r="AH62" s="44"/>
    </row>
    <row r="63" spans="2:50" ht="14.5" customHeight="1">
      <c r="B63" s="1" t="s">
        <v>298</v>
      </c>
      <c r="AH63" s="44"/>
    </row>
    <row r="64" spans="2:50" ht="14.5" customHeight="1">
      <c r="B64" s="1" t="s">
        <v>299</v>
      </c>
      <c r="AI64" s="44"/>
      <c r="AJ64" s="44"/>
      <c r="AK64" s="44"/>
      <c r="AL64" s="44"/>
      <c r="AM64" s="44"/>
    </row>
    <row r="65" spans="2:34" ht="14.5" customHeight="1">
      <c r="B65" s="8" t="s">
        <v>793</v>
      </c>
      <c r="AB65" s="44"/>
    </row>
    <row r="66" spans="2:34" ht="14.5" customHeight="1">
      <c r="B66" s="217" t="s">
        <v>835</v>
      </c>
    </row>
    <row r="67" spans="2:34" ht="14.5" customHeight="1">
      <c r="B67" s="9"/>
      <c r="AH67" s="129"/>
    </row>
  </sheetData>
  <pageMargins left="0.7" right="0.7" top="0.75" bottom="0.75" header="0.3" footer="0.3"/>
  <ignoredErrors>
    <ignoredError sqref="X14:AL14 E14:W14 L20:AL20 E20:K20" formulaRange="1"/>
    <ignoredError sqref="AM52" evalError="1"/>
    <ignoredError sqref="E23:S25 T23:AI25 AJ23:AM26"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AW45"/>
  <sheetViews>
    <sheetView showGridLines="0" zoomScaleNormal="100" workbookViewId="0">
      <pane xSplit="3" ySplit="8" topLeftCell="V9" activePane="bottomRight" state="frozen"/>
      <selection pane="topRight" activeCell="B5" sqref="B5"/>
      <selection pane="bottomLeft" activeCell="B5" sqref="B5"/>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39" width="10.54296875" style="9"/>
    <col min="40" max="40" width="2.54296875" style="9" customWidth="1"/>
    <col min="41" max="16384" width="10.54296875" style="9"/>
  </cols>
  <sheetData>
    <row r="6" spans="2:49" ht="14.5" customHeight="1">
      <c r="C6" s="3" t="s">
        <v>202</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O7" s="22"/>
      <c r="AP7" s="22"/>
      <c r="AQ7" s="22"/>
      <c r="AR7" s="22"/>
      <c r="AS7" s="22"/>
      <c r="AT7" s="22"/>
      <c r="AU7" s="22"/>
      <c r="AV7" s="22"/>
      <c r="AW7" s="22"/>
    </row>
    <row r="8" spans="2:49" ht="14.5" customHeight="1">
      <c r="B8" s="5" t="s">
        <v>300</v>
      </c>
      <c r="C8" s="6"/>
      <c r="D8" s="6"/>
      <c r="E8" s="7" t="str">
        <f>MONTH(E$6)/3&amp;"Q"&amp;E$7</f>
        <v>1Q2016</v>
      </c>
      <c r="F8" s="7" t="str">
        <f>MONTH(F$6)/3&amp;"Q"&amp;F$7</f>
        <v>2Q2016</v>
      </c>
      <c r="G8" s="7" t="str">
        <f>MONTH(G$6)/3&amp;"Q"&amp;G$7</f>
        <v>3Q2016</v>
      </c>
      <c r="H8" s="7" t="str">
        <f>MONTH(H$6)/3&amp;"Q"&amp;H$7</f>
        <v>4Q2016</v>
      </c>
      <c r="I8" s="7" t="str">
        <f t="shared" ref="I8:AJ8"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2"/>
      <c r="AO8" s="6">
        <v>2016</v>
      </c>
      <c r="AP8" s="6">
        <f>AO8+1</f>
        <v>2017</v>
      </c>
      <c r="AQ8" s="6">
        <f t="shared" ref="AQ8:AW8" si="4">AP8+1</f>
        <v>2018</v>
      </c>
      <c r="AR8" s="6">
        <f t="shared" si="4"/>
        <v>2019</v>
      </c>
      <c r="AS8" s="6">
        <f t="shared" si="4"/>
        <v>2020</v>
      </c>
      <c r="AT8" s="6">
        <f t="shared" si="4"/>
        <v>2021</v>
      </c>
      <c r="AU8" s="6">
        <f t="shared" si="4"/>
        <v>2022</v>
      </c>
      <c r="AV8" s="6">
        <f t="shared" si="4"/>
        <v>2023</v>
      </c>
      <c r="AW8" s="6">
        <f t="shared" si="4"/>
        <v>2024</v>
      </c>
    </row>
    <row r="9" spans="2:49" ht="14.5" customHeight="1">
      <c r="B9" s="47" t="s">
        <v>8</v>
      </c>
      <c r="C9" s="48"/>
      <c r="D9" s="48"/>
      <c r="E9" s="123">
        <f>'Net Operating Revenue'!E$26</f>
        <v>31.826000000000001</v>
      </c>
      <c r="F9" s="123">
        <f>'Net Operating Revenue'!F$26</f>
        <v>41.376000000000005</v>
      </c>
      <c r="G9" s="123">
        <f>'Net Operating Revenue'!G$26</f>
        <v>51.170999999999992</v>
      </c>
      <c r="H9" s="123">
        <f>'Net Operating Revenue'!H$26</f>
        <v>70.608999999999995</v>
      </c>
      <c r="I9" s="123">
        <f>'Net Operating Revenue'!I$26</f>
        <v>61.887000000000008</v>
      </c>
      <c r="J9" s="123">
        <f>'Net Operating Revenue'!J$26</f>
        <v>74.109000000000009</v>
      </c>
      <c r="K9" s="123">
        <f>'Net Operating Revenue'!K$26</f>
        <v>153.351</v>
      </c>
      <c r="L9" s="123">
        <f>'Net Operating Revenue'!L$26</f>
        <v>256.76700000000005</v>
      </c>
      <c r="M9" s="123">
        <f>'Net Operating Revenue'!M$26</f>
        <v>179.65200000000002</v>
      </c>
      <c r="N9" s="123">
        <f>'Net Operating Revenue'!N$26</f>
        <v>188.02600000000001</v>
      </c>
      <c r="O9" s="123">
        <f>'Net Operating Revenue'!O$26</f>
        <v>167.83500000000001</v>
      </c>
      <c r="P9" s="123">
        <f>'Net Operating Revenue'!P$26</f>
        <v>206.51</v>
      </c>
      <c r="Q9" s="123">
        <f>'Net Operating Revenue'!Q$26</f>
        <v>198.05399999999997</v>
      </c>
      <c r="R9" s="123">
        <f>'Net Operating Revenue'!R$26</f>
        <v>200.714</v>
      </c>
      <c r="S9" s="123">
        <f>'Net Operating Revenue'!S$26</f>
        <v>284.89</v>
      </c>
      <c r="T9" s="123">
        <f>'Net Operating Revenue'!T$26</f>
        <v>330.76900000000001</v>
      </c>
      <c r="U9" s="123">
        <f>'Net Operating Revenue'!U$26</f>
        <v>192.87299999999999</v>
      </c>
      <c r="V9" s="123">
        <f>'Net Operating Revenue'!V$26</f>
        <v>201.54100000000003</v>
      </c>
      <c r="W9" s="123">
        <f>'Net Operating Revenue'!W$26</f>
        <v>314.44700000000006</v>
      </c>
      <c r="X9" s="123">
        <f>'Net Operating Revenue'!X$26</f>
        <v>393.28</v>
      </c>
      <c r="Y9" s="123">
        <f>'Net Operating Revenue'!Y$26</f>
        <v>370.19099999999997</v>
      </c>
      <c r="Z9" s="123">
        <f>'Net Operating Revenue'!Z$26</f>
        <v>396.48500000000001</v>
      </c>
      <c r="AA9" s="123">
        <f>'Net Operating Revenue'!AA$26</f>
        <v>454.85199999999998</v>
      </c>
      <c r="AB9" s="123">
        <f>'Net Operating Revenue'!AB$26</f>
        <v>548.14799999999991</v>
      </c>
      <c r="AC9" s="123">
        <f>'Net Operating Revenue'!AC$26</f>
        <v>533.91899999999998</v>
      </c>
      <c r="AD9" s="123">
        <f>'Net Operating Revenue'!AD$26</f>
        <v>513.83199999999999</v>
      </c>
      <c r="AE9" s="123">
        <f>'Net Operating Revenue'!AE$26</f>
        <v>667.94499999999994</v>
      </c>
      <c r="AF9" s="123">
        <f>'Net Operating Revenue'!AF$26</f>
        <v>720.97899999999981</v>
      </c>
      <c r="AG9" s="123">
        <f>'Net Operating Revenue'!AG$26</f>
        <v>583.33100000000002</v>
      </c>
      <c r="AH9" s="123">
        <f>'Net Operating Revenue'!AH$26</f>
        <v>609.41099999999994</v>
      </c>
      <c r="AI9" s="123">
        <f>'Net Operating Revenue'!AI$26</f>
        <v>865.84699999999998</v>
      </c>
      <c r="AJ9" s="123">
        <f>'Net Operating Revenue'!AJ$26</f>
        <v>978.73099999999977</v>
      </c>
      <c r="AK9" s="123">
        <f>'Net Operating Revenue'!AK$26</f>
        <v>687.86099999999988</v>
      </c>
      <c r="AL9" s="123">
        <f>'Net Operating Revenue'!AL$26</f>
        <v>761.13</v>
      </c>
      <c r="AM9" s="123">
        <f>'Net Operating Revenue'!AM$26</f>
        <v>1060.0840000000001</v>
      </c>
      <c r="AO9" s="123">
        <f t="shared" ref="AO9:AW22" si="5">SUMIF($7:$7,AO$8,9:9)</f>
        <v>194.98199999999997</v>
      </c>
      <c r="AP9" s="123">
        <f t="shared" si="5"/>
        <v>546.11400000000003</v>
      </c>
      <c r="AQ9" s="123">
        <f t="shared" si="5"/>
        <v>742.02300000000002</v>
      </c>
      <c r="AR9" s="123">
        <f t="shared" si="5"/>
        <v>1014.4269999999999</v>
      </c>
      <c r="AS9" s="123">
        <f t="shared" si="5"/>
        <v>1102.1410000000001</v>
      </c>
      <c r="AT9" s="123">
        <f t="shared" si="5"/>
        <v>1769.6759999999997</v>
      </c>
      <c r="AU9" s="123">
        <f t="shared" si="5"/>
        <v>2436.6749999999997</v>
      </c>
      <c r="AV9" s="123">
        <f t="shared" si="5"/>
        <v>3037.3199999999997</v>
      </c>
      <c r="AW9" s="123">
        <f t="shared" si="5"/>
        <v>2509.0749999999998</v>
      </c>
    </row>
    <row r="10" spans="2:49" ht="14.5" customHeight="1">
      <c r="B10" s="47" t="s">
        <v>301</v>
      </c>
      <c r="C10" s="48"/>
      <c r="D10" s="48"/>
      <c r="E10" s="123">
        <f>'Operating Costs'!E$17</f>
        <v>-15.505000000000001</v>
      </c>
      <c r="F10" s="123">
        <f>'Operating Costs'!F$17</f>
        <v>-17.629000000000001</v>
      </c>
      <c r="G10" s="123">
        <f>'Operating Costs'!G$17</f>
        <v>-37.264000000000003</v>
      </c>
      <c r="H10" s="123">
        <f>'Operating Costs'!H$17</f>
        <v>-46.958000000000006</v>
      </c>
      <c r="I10" s="123">
        <f>'Operating Costs'!I$17</f>
        <v>-35.369000000000007</v>
      </c>
      <c r="J10" s="123">
        <f>'Operating Costs'!J$17</f>
        <v>-72.793999999999997</v>
      </c>
      <c r="K10" s="123">
        <f>'Operating Costs'!K$17</f>
        <v>-111.79500000000002</v>
      </c>
      <c r="L10" s="123">
        <f>'Operating Costs'!L$17</f>
        <v>-125.36999999999999</v>
      </c>
      <c r="M10" s="123">
        <f>'Operating Costs'!M$17</f>
        <v>-131.41699999999997</v>
      </c>
      <c r="N10" s="123">
        <f>'Operating Costs'!N$17</f>
        <v>-135.785</v>
      </c>
      <c r="O10" s="123">
        <f>'Operating Costs'!O$17</f>
        <v>-74.271999999999991</v>
      </c>
      <c r="P10" s="123">
        <f>'Operating Costs'!P$17</f>
        <v>-100.26300000000001</v>
      </c>
      <c r="Q10" s="123">
        <f>'Operating Costs'!Q$17</f>
        <v>-154.91399999999999</v>
      </c>
      <c r="R10" s="123">
        <f>'Operating Costs'!R$17</f>
        <v>-151.35700000000003</v>
      </c>
      <c r="S10" s="123">
        <f>'Operating Costs'!S$17</f>
        <v>-138.59300000000002</v>
      </c>
      <c r="T10" s="123">
        <f>'Operating Costs'!T$17</f>
        <v>-172.14600000000007</v>
      </c>
      <c r="U10" s="123">
        <f>'Operating Costs'!U$17</f>
        <v>-176.803</v>
      </c>
      <c r="V10" s="123">
        <f>'Operating Costs'!V$17</f>
        <v>-153.15299999999999</v>
      </c>
      <c r="W10" s="123">
        <f>'Operating Costs'!W$17</f>
        <v>-165.30799999999999</v>
      </c>
      <c r="X10" s="123">
        <f>'Operating Costs'!X$17</f>
        <v>-199.92</v>
      </c>
      <c r="Y10" s="123">
        <f>'Operating Costs'!Y$17</f>
        <v>-253.84100000000001</v>
      </c>
      <c r="Z10" s="123">
        <f>'Operating Costs'!Z$17</f>
        <v>-313.41200000000003</v>
      </c>
      <c r="AA10" s="123">
        <f>'Operating Costs'!AA$17</f>
        <v>-323.745</v>
      </c>
      <c r="AB10" s="123">
        <f>'Operating Costs'!AB$17</f>
        <v>-274.738</v>
      </c>
      <c r="AC10" s="123">
        <f>'Operating Costs'!AC$17</f>
        <v>-428.20499999999998</v>
      </c>
      <c r="AD10" s="123">
        <f>'Operating Costs'!AD$17</f>
        <v>-400.93700000000001</v>
      </c>
      <c r="AE10" s="123">
        <f>'Operating Costs'!AE$17</f>
        <v>-474.04200000000003</v>
      </c>
      <c r="AF10" s="123">
        <f>'Operating Costs'!AF$17</f>
        <v>-465.21900000000005</v>
      </c>
      <c r="AG10" s="123">
        <f>'Operating Costs'!AG$17</f>
        <v>-451.29</v>
      </c>
      <c r="AH10" s="123">
        <f>'Operating Costs'!AH$17</f>
        <v>-463.27399999999994</v>
      </c>
      <c r="AI10" s="123">
        <f>'Operating Costs'!AI$17</f>
        <v>-504.86899999999997</v>
      </c>
      <c r="AJ10" s="123">
        <f>'Operating Costs'!AJ$17</f>
        <v>-595.37899999999991</v>
      </c>
      <c r="AK10" s="123">
        <f>'Operating Costs'!AK$17</f>
        <v>-496.46500000000003</v>
      </c>
      <c r="AL10" s="123">
        <f>'Operating Costs'!AL$17</f>
        <v>-548.19799999999998</v>
      </c>
      <c r="AM10" s="123">
        <f>'Operating Costs'!AM$17</f>
        <v>-695.25300000000004</v>
      </c>
      <c r="AO10" s="123">
        <f t="shared" si="5"/>
        <v>-117.35599999999999</v>
      </c>
      <c r="AP10" s="123">
        <f t="shared" si="5"/>
        <v>-345.32800000000003</v>
      </c>
      <c r="AQ10" s="123">
        <f t="shared" si="5"/>
        <v>-441.73699999999997</v>
      </c>
      <c r="AR10" s="123">
        <f t="shared" si="5"/>
        <v>-617.0100000000001</v>
      </c>
      <c r="AS10" s="123">
        <f t="shared" si="5"/>
        <v>-695.18399999999997</v>
      </c>
      <c r="AT10" s="123">
        <f t="shared" si="5"/>
        <v>-1165.7360000000001</v>
      </c>
      <c r="AU10" s="123">
        <f t="shared" si="5"/>
        <v>-1768.4030000000002</v>
      </c>
      <c r="AV10" s="123">
        <f t="shared" si="5"/>
        <v>-2014.8119999999999</v>
      </c>
      <c r="AW10" s="123">
        <f t="shared" si="5"/>
        <v>-1739.9160000000002</v>
      </c>
    </row>
    <row r="11" spans="2:49" ht="14.5" customHeight="1">
      <c r="B11" s="49" t="s">
        <v>302</v>
      </c>
      <c r="C11" s="37"/>
      <c r="D11" s="37"/>
      <c r="E11" s="38">
        <f>SUM(E9:E10)</f>
        <v>16.320999999999998</v>
      </c>
      <c r="F11" s="38">
        <f>SUM(F9:F10)</f>
        <v>23.747000000000003</v>
      </c>
      <c r="G11" s="38">
        <f t="shared" ref="G11:AJ11" si="6">SUM(G9:G10)</f>
        <v>13.906999999999989</v>
      </c>
      <c r="H11" s="38">
        <f t="shared" si="6"/>
        <v>23.650999999999989</v>
      </c>
      <c r="I11" s="38">
        <f t="shared" si="6"/>
        <v>26.518000000000001</v>
      </c>
      <c r="J11" s="38">
        <f t="shared" si="6"/>
        <v>1.3150000000000119</v>
      </c>
      <c r="K11" s="38">
        <f t="shared" si="6"/>
        <v>41.555999999999983</v>
      </c>
      <c r="L11" s="38">
        <f t="shared" si="6"/>
        <v>131.39700000000005</v>
      </c>
      <c r="M11" s="38">
        <f t="shared" si="6"/>
        <v>48.235000000000042</v>
      </c>
      <c r="N11" s="38">
        <f t="shared" si="6"/>
        <v>52.241000000000014</v>
      </c>
      <c r="O11" s="38">
        <f t="shared" si="6"/>
        <v>93.563000000000017</v>
      </c>
      <c r="P11" s="38">
        <f t="shared" si="6"/>
        <v>106.24699999999999</v>
      </c>
      <c r="Q11" s="38">
        <f t="shared" si="6"/>
        <v>43.139999999999986</v>
      </c>
      <c r="R11" s="38">
        <f t="shared" si="6"/>
        <v>49.356999999999971</v>
      </c>
      <c r="S11" s="38">
        <f t="shared" si="6"/>
        <v>146.29699999999997</v>
      </c>
      <c r="T11" s="38">
        <f t="shared" si="6"/>
        <v>158.62299999999993</v>
      </c>
      <c r="U11" s="38">
        <f t="shared" si="6"/>
        <v>16.069999999999993</v>
      </c>
      <c r="V11" s="38">
        <f t="shared" si="6"/>
        <v>48.388000000000034</v>
      </c>
      <c r="W11" s="38">
        <f t="shared" si="6"/>
        <v>149.13900000000007</v>
      </c>
      <c r="X11" s="38">
        <f t="shared" si="6"/>
        <v>193.35999999999999</v>
      </c>
      <c r="Y11" s="38">
        <f t="shared" si="6"/>
        <v>116.34999999999997</v>
      </c>
      <c r="Z11" s="38">
        <f t="shared" si="6"/>
        <v>83.072999999999979</v>
      </c>
      <c r="AA11" s="38">
        <f t="shared" si="6"/>
        <v>131.10699999999997</v>
      </c>
      <c r="AB11" s="38">
        <f t="shared" si="6"/>
        <v>273.40999999999991</v>
      </c>
      <c r="AC11" s="38">
        <f t="shared" si="6"/>
        <v>105.714</v>
      </c>
      <c r="AD11" s="38">
        <f t="shared" si="6"/>
        <v>112.89499999999998</v>
      </c>
      <c r="AE11" s="38">
        <f t="shared" si="6"/>
        <v>193.90299999999991</v>
      </c>
      <c r="AF11" s="38">
        <f t="shared" si="6"/>
        <v>255.75999999999976</v>
      </c>
      <c r="AG11" s="38">
        <f t="shared" si="6"/>
        <v>132.041</v>
      </c>
      <c r="AH11" s="38">
        <f t="shared" si="6"/>
        <v>146.137</v>
      </c>
      <c r="AI11" s="38">
        <f t="shared" si="6"/>
        <v>360.97800000000001</v>
      </c>
      <c r="AJ11" s="38">
        <f t="shared" si="6"/>
        <v>383.35199999999986</v>
      </c>
      <c r="AK11" s="234">
        <f>SUM(AK9:AK10)</f>
        <v>191.39599999999984</v>
      </c>
      <c r="AL11" s="234">
        <f>SUM(AL9:AL10)</f>
        <v>212.93200000000002</v>
      </c>
      <c r="AM11" s="234">
        <f>SUM(AM9:AM10)</f>
        <v>364.83100000000002</v>
      </c>
      <c r="AO11" s="38">
        <f t="shared" si="5"/>
        <v>77.625999999999976</v>
      </c>
      <c r="AP11" s="38">
        <f t="shared" si="5"/>
        <v>200.78600000000006</v>
      </c>
      <c r="AQ11" s="38">
        <f t="shared" si="5"/>
        <v>300.28600000000006</v>
      </c>
      <c r="AR11" s="38">
        <f t="shared" si="5"/>
        <v>397.41699999999986</v>
      </c>
      <c r="AS11" s="38">
        <f t="shared" si="5"/>
        <v>406.95700000000011</v>
      </c>
      <c r="AT11" s="38">
        <f t="shared" si="5"/>
        <v>603.93999999999983</v>
      </c>
      <c r="AU11" s="38">
        <f t="shared" si="5"/>
        <v>668.27199999999971</v>
      </c>
      <c r="AV11" s="38">
        <f t="shared" si="5"/>
        <v>1022.5079999999998</v>
      </c>
      <c r="AW11" s="38">
        <f t="shared" si="5"/>
        <v>769.15899999999988</v>
      </c>
    </row>
    <row r="12" spans="2:49" ht="14.5" customHeight="1">
      <c r="B12" s="47" t="s">
        <v>303</v>
      </c>
      <c r="C12" s="48"/>
      <c r="D12" s="48"/>
      <c r="E12" s="123">
        <f>SUM(E13:E15)</f>
        <v>-0.76399999999999979</v>
      </c>
      <c r="F12" s="123">
        <f>SUM(F13:F15)</f>
        <v>-6</v>
      </c>
      <c r="G12" s="123">
        <f t="shared" ref="G12:AJ12" si="7">SUM(G13:G15)</f>
        <v>3.1500000000000004</v>
      </c>
      <c r="H12" s="123">
        <f t="shared" si="7"/>
        <v>-3.1990000000000007</v>
      </c>
      <c r="I12" s="123">
        <f t="shared" si="7"/>
        <v>-0.32199999999999962</v>
      </c>
      <c r="J12" s="123">
        <f>SUM(J13:J15)</f>
        <v>-4.7649999999999997</v>
      </c>
      <c r="K12" s="123">
        <f t="shared" si="7"/>
        <v>-7.5409999999999995</v>
      </c>
      <c r="L12" s="123">
        <f t="shared" si="7"/>
        <v>44.544000000000004</v>
      </c>
      <c r="M12" s="123">
        <f t="shared" si="7"/>
        <v>-9.2949999999999982</v>
      </c>
      <c r="N12" s="123">
        <f t="shared" si="7"/>
        <v>-12.150000000000002</v>
      </c>
      <c r="O12" s="123">
        <f t="shared" si="7"/>
        <v>-8.3759999999999994</v>
      </c>
      <c r="P12" s="123">
        <f t="shared" si="7"/>
        <v>17.239000000000001</v>
      </c>
      <c r="Q12" s="123">
        <f t="shared" si="7"/>
        <v>-3.0999999999999996</v>
      </c>
      <c r="R12" s="123">
        <f t="shared" si="7"/>
        <v>-5.1449999999999996</v>
      </c>
      <c r="S12" s="123">
        <f t="shared" si="7"/>
        <v>9.9000000000000199E-2</v>
      </c>
      <c r="T12" s="123">
        <f t="shared" si="7"/>
        <v>-3.1530000000000014</v>
      </c>
      <c r="U12" s="123">
        <f t="shared" si="7"/>
        <v>48.167999999999999</v>
      </c>
      <c r="V12" s="123">
        <f t="shared" si="7"/>
        <v>-4.1469999999999985</v>
      </c>
      <c r="W12" s="123">
        <f t="shared" si="7"/>
        <v>-8.836999999999998</v>
      </c>
      <c r="X12" s="123">
        <f t="shared" si="7"/>
        <v>96.596000000000004</v>
      </c>
      <c r="Y12" s="123">
        <f t="shared" si="7"/>
        <v>-22.689999999999998</v>
      </c>
      <c r="Z12" s="123">
        <f t="shared" si="7"/>
        <v>-43.207999999999998</v>
      </c>
      <c r="AA12" s="123">
        <f t="shared" si="7"/>
        <v>19.015000000000004</v>
      </c>
      <c r="AB12" s="123">
        <f t="shared" si="7"/>
        <v>639.351</v>
      </c>
      <c r="AC12" s="123">
        <f t="shared" si="7"/>
        <v>-28.495999999999995</v>
      </c>
      <c r="AD12" s="123">
        <f t="shared" si="7"/>
        <v>-34.748999999999995</v>
      </c>
      <c r="AE12" s="123">
        <f t="shared" si="7"/>
        <v>-21.987999999999992</v>
      </c>
      <c r="AF12" s="123">
        <f t="shared" si="7"/>
        <v>8.4310000000000045</v>
      </c>
      <c r="AG12" s="123">
        <f t="shared" si="7"/>
        <v>-11.628999999999998</v>
      </c>
      <c r="AH12" s="123">
        <f t="shared" si="7"/>
        <v>-27.876000000000001</v>
      </c>
      <c r="AI12" s="123">
        <f t="shared" si="7"/>
        <v>-33.338000000000008</v>
      </c>
      <c r="AJ12" s="123">
        <f t="shared" si="7"/>
        <v>2.421999999999997</v>
      </c>
      <c r="AK12" s="123">
        <f>SUM(AK13:AK15)</f>
        <v>334.70900000000006</v>
      </c>
      <c r="AL12" s="123">
        <f>SUM(AL13:AL15)</f>
        <v>-53.280999999999999</v>
      </c>
      <c r="AM12" s="123">
        <f>SUM(AM13:AM15)</f>
        <v>-53.422000000000025</v>
      </c>
      <c r="AO12" s="123">
        <f t="shared" si="5"/>
        <v>-6.8129999999999997</v>
      </c>
      <c r="AP12" s="123">
        <f t="shared" si="5"/>
        <v>31.916000000000004</v>
      </c>
      <c r="AQ12" s="123">
        <f t="shared" si="5"/>
        <v>-12.581999999999997</v>
      </c>
      <c r="AR12" s="123">
        <f t="shared" si="5"/>
        <v>-11.298999999999999</v>
      </c>
      <c r="AS12" s="123">
        <f t="shared" si="5"/>
        <v>131.78</v>
      </c>
      <c r="AT12" s="123">
        <f t="shared" si="5"/>
        <v>592.46799999999996</v>
      </c>
      <c r="AU12" s="123">
        <f t="shared" si="5"/>
        <v>-76.801999999999964</v>
      </c>
      <c r="AV12" s="123">
        <f t="shared" si="5"/>
        <v>-70.421000000000006</v>
      </c>
      <c r="AW12" s="123">
        <f t="shared" si="5"/>
        <v>228.00600000000003</v>
      </c>
    </row>
    <row r="13" spans="2:49" ht="14.5" customHeight="1">
      <c r="B13" s="30" t="s">
        <v>304</v>
      </c>
      <c r="E13" s="29">
        <f>'G&amp;A Expenses'!E$14</f>
        <v>-2.3199999999999998</v>
      </c>
      <c r="F13" s="29">
        <f>'G&amp;A Expenses'!F$14</f>
        <v>-2.7370000000000001</v>
      </c>
      <c r="G13" s="29">
        <f>'G&amp;A Expenses'!G$14</f>
        <v>-2.7589999999999999</v>
      </c>
      <c r="H13" s="29">
        <f>'G&amp;A Expenses'!H$14</f>
        <v>-4.6050000000000004</v>
      </c>
      <c r="I13" s="29">
        <f>'G&amp;A Expenses'!I$14</f>
        <v>-2.4379999999999997</v>
      </c>
      <c r="J13" s="29">
        <f>'G&amp;A Expenses'!J$14</f>
        <v>-5.8849999999999998</v>
      </c>
      <c r="K13" s="29">
        <f>'G&amp;A Expenses'!K$14</f>
        <v>-7.8579999999999997</v>
      </c>
      <c r="L13" s="29">
        <f>'G&amp;A Expenses'!L$14</f>
        <v>-17.626999999999999</v>
      </c>
      <c r="M13" s="29">
        <f>'G&amp;A Expenses'!M$14</f>
        <v>-10.532999999999999</v>
      </c>
      <c r="N13" s="29">
        <f>'G&amp;A Expenses'!N$14</f>
        <v>-12.126000000000001</v>
      </c>
      <c r="O13" s="29">
        <f>'G&amp;A Expenses'!O$14</f>
        <v>-9.1760000000000002</v>
      </c>
      <c r="P13" s="29">
        <f>'G&amp;A Expenses'!P$14</f>
        <v>-8.5779999999999994</v>
      </c>
      <c r="Q13" s="29">
        <f>'G&amp;A Expenses'!Q$14</f>
        <v>-8.5869999999999997</v>
      </c>
      <c r="R13" s="29">
        <f>'G&amp;A Expenses'!R$14</f>
        <v>-8.6939999999999991</v>
      </c>
      <c r="S13" s="29">
        <f>'G&amp;A Expenses'!S$14</f>
        <v>-9.7910000000000004</v>
      </c>
      <c r="T13" s="29">
        <f>'G&amp;A Expenses'!T$14</f>
        <v>-13.520000000000001</v>
      </c>
      <c r="U13" s="29">
        <f>'G&amp;A Expenses'!U$14</f>
        <v>-10.049000000000001</v>
      </c>
      <c r="V13" s="29">
        <f>'G&amp;A Expenses'!V$14</f>
        <v>-14.183</v>
      </c>
      <c r="W13" s="29">
        <f>'G&amp;A Expenses'!W$14</f>
        <v>-13.815999999999999</v>
      </c>
      <c r="X13" s="29">
        <f>'G&amp;A Expenses'!X$14</f>
        <v>-22.67</v>
      </c>
      <c r="Y13" s="29">
        <f>'G&amp;A Expenses'!Y$14</f>
        <v>-22.316999999999997</v>
      </c>
      <c r="Z13" s="29">
        <f>'G&amp;A Expenses'!Z$14</f>
        <v>-18.928000000000001</v>
      </c>
      <c r="AA13" s="29">
        <f>'G&amp;A Expenses'!AA$14</f>
        <v>-20.295999999999999</v>
      </c>
      <c r="AB13" s="29">
        <f>'G&amp;A Expenses'!AB$14</f>
        <v>-47.889000000000003</v>
      </c>
      <c r="AC13" s="29">
        <f>'G&amp;A Expenses'!AC$14</f>
        <v>-38.832999999999998</v>
      </c>
      <c r="AD13" s="29">
        <f>'G&amp;A Expenses'!AD$14</f>
        <v>-39.689</v>
      </c>
      <c r="AE13" s="29">
        <f>'G&amp;A Expenses'!AE$14</f>
        <v>-42.015999999999998</v>
      </c>
      <c r="AF13" s="29">
        <f>'G&amp;A Expenses'!AF$14</f>
        <v>-22.518999999999991</v>
      </c>
      <c r="AG13" s="29">
        <f>'G&amp;A Expenses'!AG$14</f>
        <v>-30.290999999999997</v>
      </c>
      <c r="AH13" s="29">
        <f>'G&amp;A Expenses'!AH$14</f>
        <v>-37.594999999999999</v>
      </c>
      <c r="AI13" s="29">
        <f>'G&amp;A Expenses'!AI$14</f>
        <v>-52.710000000000008</v>
      </c>
      <c r="AJ13" s="29">
        <f>'G&amp;A Expenses'!AJ$14</f>
        <v>-57.041999999999994</v>
      </c>
      <c r="AK13" s="29">
        <f>'G&amp;A Expenses'!AK$14</f>
        <v>-36.358999999999995</v>
      </c>
      <c r="AL13" s="29">
        <f>'G&amp;A Expenses'!AL$14</f>
        <v>-53.551000000000002</v>
      </c>
      <c r="AM13" s="29">
        <f>'G&amp;A Expenses'!AM$14</f>
        <v>-54.501999999999988</v>
      </c>
      <c r="AO13" s="29">
        <f t="shared" si="5"/>
        <v>-12.421000000000001</v>
      </c>
      <c r="AP13" s="29">
        <f t="shared" si="5"/>
        <v>-33.808</v>
      </c>
      <c r="AQ13" s="29">
        <f t="shared" si="5"/>
        <v>-40.412999999999997</v>
      </c>
      <c r="AR13" s="29">
        <f t="shared" si="5"/>
        <v>-40.591999999999999</v>
      </c>
      <c r="AS13" s="29">
        <f t="shared" si="5"/>
        <v>-60.718000000000004</v>
      </c>
      <c r="AT13" s="29">
        <f t="shared" si="5"/>
        <v>-109.43</v>
      </c>
      <c r="AU13" s="29">
        <f t="shared" si="5"/>
        <v>-143.05699999999996</v>
      </c>
      <c r="AV13" s="29">
        <f t="shared" si="5"/>
        <v>-177.63800000000001</v>
      </c>
      <c r="AW13" s="29">
        <f t="shared" si="5"/>
        <v>-144.41199999999998</v>
      </c>
    </row>
    <row r="14" spans="2:49" ht="14.5" customHeight="1">
      <c r="B14" s="30" t="s">
        <v>277</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L14" s="29">
        <v>-3.1739999999999999</v>
      </c>
      <c r="AM14" s="29">
        <v>-2.9360000000000355</v>
      </c>
      <c r="AO14" s="29">
        <f t="shared" si="5"/>
        <v>-1.8000000000000002E-2</v>
      </c>
      <c r="AP14" s="29">
        <f t="shared" si="5"/>
        <v>62.192999999999998</v>
      </c>
      <c r="AQ14" s="29">
        <f t="shared" si="5"/>
        <v>18.721</v>
      </c>
      <c r="AR14" s="29">
        <f t="shared" si="5"/>
        <v>2.9359999999999999</v>
      </c>
      <c r="AS14" s="29">
        <f t="shared" si="5"/>
        <v>183.005</v>
      </c>
      <c r="AT14" s="29">
        <f t="shared" si="5"/>
        <v>700.678</v>
      </c>
      <c r="AU14" s="29">
        <f t="shared" si="5"/>
        <v>21.401</v>
      </c>
      <c r="AV14" s="29">
        <f t="shared" si="5"/>
        <v>24.277999999999995</v>
      </c>
      <c r="AW14" s="29">
        <f t="shared" si="5"/>
        <v>362.04300000000001</v>
      </c>
    </row>
    <row r="15" spans="2:49" ht="14.5" customHeight="1">
      <c r="B15" s="30" t="s">
        <v>278</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L15" s="29">
        <v>3.444</v>
      </c>
      <c r="AM15" s="29">
        <v>4.016</v>
      </c>
      <c r="AO15" s="29">
        <f t="shared" si="5"/>
        <v>5.6260000000000003</v>
      </c>
      <c r="AP15" s="29">
        <f t="shared" si="5"/>
        <v>3.5310000000000001</v>
      </c>
      <c r="AQ15" s="29">
        <f t="shared" si="5"/>
        <v>9.11</v>
      </c>
      <c r="AR15" s="29">
        <f t="shared" si="5"/>
        <v>26.356999999999999</v>
      </c>
      <c r="AS15" s="29">
        <f t="shared" si="5"/>
        <v>9.4930000000000021</v>
      </c>
      <c r="AT15" s="29">
        <f t="shared" si="5"/>
        <v>1.2200000000000051</v>
      </c>
      <c r="AU15" s="29">
        <f t="shared" si="5"/>
        <v>44.853999999999999</v>
      </c>
      <c r="AV15" s="29">
        <f t="shared" si="5"/>
        <v>82.938999999999993</v>
      </c>
      <c r="AW15" s="29">
        <f t="shared" si="5"/>
        <v>10.375</v>
      </c>
    </row>
    <row r="16" spans="2:49" ht="14.5" customHeight="1">
      <c r="B16" s="49" t="s">
        <v>281</v>
      </c>
      <c r="C16" s="37"/>
      <c r="D16" s="37"/>
      <c r="E16" s="38">
        <f>SUM(E11:E12)</f>
        <v>15.556999999999999</v>
      </c>
      <c r="F16" s="38">
        <f>SUM(F11:F12)</f>
        <v>17.747000000000003</v>
      </c>
      <c r="G16" s="38">
        <f t="shared" ref="G16:AI16" si="8">SUM(G11:G12)</f>
        <v>17.056999999999988</v>
      </c>
      <c r="H16" s="38">
        <f t="shared" si="8"/>
        <v>20.451999999999988</v>
      </c>
      <c r="I16" s="38">
        <f t="shared" si="8"/>
        <v>26.196000000000002</v>
      </c>
      <c r="J16" s="38">
        <f t="shared" si="8"/>
        <v>-3.4499999999999877</v>
      </c>
      <c r="K16" s="38">
        <f t="shared" si="8"/>
        <v>34.014999999999986</v>
      </c>
      <c r="L16" s="38">
        <f t="shared" si="8"/>
        <v>175.94100000000006</v>
      </c>
      <c r="M16" s="38">
        <f t="shared" si="8"/>
        <v>38.94000000000004</v>
      </c>
      <c r="N16" s="38">
        <f t="shared" si="8"/>
        <v>40.091000000000008</v>
      </c>
      <c r="O16" s="38">
        <f t="shared" si="8"/>
        <v>85.187000000000012</v>
      </c>
      <c r="P16" s="38">
        <f t="shared" si="8"/>
        <v>123.48599999999999</v>
      </c>
      <c r="Q16" s="38">
        <f t="shared" si="8"/>
        <v>40.039999999999985</v>
      </c>
      <c r="R16" s="38">
        <f t="shared" si="8"/>
        <v>44.211999999999975</v>
      </c>
      <c r="S16" s="38">
        <f t="shared" si="8"/>
        <v>146.39599999999996</v>
      </c>
      <c r="T16" s="38">
        <f t="shared" si="8"/>
        <v>155.46999999999994</v>
      </c>
      <c r="U16" s="38">
        <f t="shared" si="8"/>
        <v>64.238</v>
      </c>
      <c r="V16" s="38">
        <f t="shared" si="8"/>
        <v>44.241000000000035</v>
      </c>
      <c r="W16" s="38">
        <f t="shared" si="8"/>
        <v>140.30200000000008</v>
      </c>
      <c r="X16" s="38">
        <f t="shared" si="8"/>
        <v>289.95600000000002</v>
      </c>
      <c r="Y16" s="38">
        <f t="shared" si="8"/>
        <v>93.659999999999968</v>
      </c>
      <c r="Z16" s="38">
        <f t="shared" si="8"/>
        <v>39.864999999999981</v>
      </c>
      <c r="AA16" s="38">
        <f t="shared" si="8"/>
        <v>150.12199999999999</v>
      </c>
      <c r="AB16" s="38">
        <f t="shared" si="8"/>
        <v>912.76099999999997</v>
      </c>
      <c r="AC16" s="38">
        <f t="shared" si="8"/>
        <v>77.218000000000004</v>
      </c>
      <c r="AD16" s="38">
        <f t="shared" si="8"/>
        <v>78.145999999999987</v>
      </c>
      <c r="AE16" s="38">
        <f t="shared" si="8"/>
        <v>171.91499999999991</v>
      </c>
      <c r="AF16" s="38">
        <f t="shared" si="8"/>
        <v>264.19099999999975</v>
      </c>
      <c r="AG16" s="38">
        <f t="shared" si="8"/>
        <v>120.41200000000001</v>
      </c>
      <c r="AH16" s="38">
        <f t="shared" si="8"/>
        <v>118.261</v>
      </c>
      <c r="AI16" s="38">
        <f t="shared" si="8"/>
        <v>327.64</v>
      </c>
      <c r="AJ16" s="38">
        <f>SUM(AJ11:AJ12)</f>
        <v>385.77399999999989</v>
      </c>
      <c r="AK16" s="38">
        <f>SUM(AK11:AK12)</f>
        <v>526.1049999999999</v>
      </c>
      <c r="AL16" s="38">
        <f>SUM(AL11:AL12)</f>
        <v>159.65100000000001</v>
      </c>
      <c r="AM16" s="38">
        <f>SUM(AM11:AM12)</f>
        <v>311.40899999999999</v>
      </c>
      <c r="AO16" s="38">
        <f t="shared" si="5"/>
        <v>70.812999999999974</v>
      </c>
      <c r="AP16" s="38">
        <f t="shared" si="5"/>
        <v>232.70200000000006</v>
      </c>
      <c r="AQ16" s="38">
        <f t="shared" si="5"/>
        <v>287.70400000000006</v>
      </c>
      <c r="AR16" s="38">
        <f t="shared" si="5"/>
        <v>386.11799999999982</v>
      </c>
      <c r="AS16" s="38">
        <f t="shared" si="5"/>
        <v>538.73700000000008</v>
      </c>
      <c r="AT16" s="38">
        <f t="shared" si="5"/>
        <v>1196.4079999999999</v>
      </c>
      <c r="AU16" s="38">
        <f t="shared" si="5"/>
        <v>591.46999999999957</v>
      </c>
      <c r="AV16" s="38">
        <f t="shared" si="5"/>
        <v>952.08699999999988</v>
      </c>
      <c r="AW16" s="38">
        <f t="shared" si="5"/>
        <v>997.16499999999985</v>
      </c>
    </row>
    <row r="17" spans="2:49" ht="14.5" customHeight="1">
      <c r="B17" s="47" t="s">
        <v>11</v>
      </c>
      <c r="C17" s="48"/>
      <c r="D17" s="48"/>
      <c r="E17" s="123">
        <f>SUM(E18:E19)</f>
        <v>-8.9980000000000011</v>
      </c>
      <c r="F17" s="123">
        <f>SUM(F18:F19)</f>
        <v>-8.4420000000000002</v>
      </c>
      <c r="G17" s="123">
        <f t="shared" ref="G17:AI17" si="9">SUM(G18:G19)</f>
        <v>-9.4309999999999974</v>
      </c>
      <c r="H17" s="123">
        <f t="shared" si="9"/>
        <v>-8.8250000000000011</v>
      </c>
      <c r="I17" s="123">
        <f t="shared" si="9"/>
        <v>-8.0869999999999997</v>
      </c>
      <c r="J17" s="123">
        <f t="shared" si="9"/>
        <v>-23.478999999999999</v>
      </c>
      <c r="K17" s="123">
        <f t="shared" si="9"/>
        <v>-17.422000000000001</v>
      </c>
      <c r="L17" s="123">
        <f t="shared" si="9"/>
        <v>-51.834000000000003</v>
      </c>
      <c r="M17" s="123">
        <f t="shared" si="9"/>
        <v>-51.034999999999997</v>
      </c>
      <c r="N17" s="123">
        <f t="shared" si="9"/>
        <v>-52.778999999999996</v>
      </c>
      <c r="O17" s="123">
        <f t="shared" si="9"/>
        <v>-47.128</v>
      </c>
      <c r="P17" s="123">
        <f t="shared" si="9"/>
        <v>-46.45</v>
      </c>
      <c r="Q17" s="123">
        <f t="shared" si="9"/>
        <v>-58.915999999999997</v>
      </c>
      <c r="R17" s="123">
        <f t="shared" si="9"/>
        <v>-65.7</v>
      </c>
      <c r="S17" s="123">
        <f t="shared" si="9"/>
        <v>-100.92999999999999</v>
      </c>
      <c r="T17" s="123">
        <f t="shared" si="9"/>
        <v>-94.753</v>
      </c>
      <c r="U17" s="123">
        <f t="shared" si="9"/>
        <v>-104.465</v>
      </c>
      <c r="V17" s="123">
        <f t="shared" si="9"/>
        <v>-69.867000000000004</v>
      </c>
      <c r="W17" s="123">
        <f t="shared" si="9"/>
        <v>-95.619</v>
      </c>
      <c r="X17" s="123">
        <f t="shared" si="9"/>
        <v>-147.767</v>
      </c>
      <c r="Y17" s="123">
        <f t="shared" si="9"/>
        <v>-176.696</v>
      </c>
      <c r="Z17" s="123">
        <f t="shared" si="9"/>
        <v>-188.22499999999999</v>
      </c>
      <c r="AA17" s="123">
        <f t="shared" si="9"/>
        <v>-160.506</v>
      </c>
      <c r="AB17" s="123">
        <f t="shared" si="9"/>
        <v>-178.09099999999995</v>
      </c>
      <c r="AC17" s="123">
        <f t="shared" si="9"/>
        <v>-160.078</v>
      </c>
      <c r="AD17" s="123">
        <f t="shared" si="9"/>
        <v>-166.684</v>
      </c>
      <c r="AE17" s="123">
        <f t="shared" si="9"/>
        <v>-117.49999999999996</v>
      </c>
      <c r="AF17" s="123">
        <f t="shared" si="9"/>
        <v>-114.50200000000007</v>
      </c>
      <c r="AG17" s="123">
        <f t="shared" si="9"/>
        <v>-188.27999999999997</v>
      </c>
      <c r="AH17" s="123">
        <f t="shared" si="9"/>
        <v>-201.18199999999999</v>
      </c>
      <c r="AI17" s="123">
        <f t="shared" si="9"/>
        <v>-193.45199999999994</v>
      </c>
      <c r="AJ17" s="123">
        <f>SUM(AJ18:AJ19)</f>
        <v>-217.66099999999997</v>
      </c>
      <c r="AK17" s="123">
        <f>SUM(AK18:AK19)</f>
        <v>-238.852</v>
      </c>
      <c r="AL17" s="123">
        <f>SUM(AL18:AL19)</f>
        <v>-244.34799999999998</v>
      </c>
      <c r="AM17" s="123">
        <f>SUM(AM18:AM19)</f>
        <v>-248.15600000000006</v>
      </c>
      <c r="AO17" s="123">
        <f t="shared" si="5"/>
        <v>-35.695999999999998</v>
      </c>
      <c r="AP17" s="123">
        <f t="shared" si="5"/>
        <v>-100.822</v>
      </c>
      <c r="AQ17" s="123">
        <f t="shared" si="5"/>
        <v>-197.392</v>
      </c>
      <c r="AR17" s="123">
        <f t="shared" si="5"/>
        <v>-320.29899999999998</v>
      </c>
      <c r="AS17" s="123">
        <f t="shared" si="5"/>
        <v>-417.71800000000002</v>
      </c>
      <c r="AT17" s="123">
        <f t="shared" si="5"/>
        <v>-703.51800000000003</v>
      </c>
      <c r="AU17" s="123">
        <f t="shared" si="5"/>
        <v>-558.76400000000001</v>
      </c>
      <c r="AV17" s="123">
        <f t="shared" si="5"/>
        <v>-800.57499999999993</v>
      </c>
      <c r="AW17" s="123">
        <f t="shared" si="5"/>
        <v>-731.35599999999999</v>
      </c>
    </row>
    <row r="18" spans="2:49" ht="14.5" customHeight="1">
      <c r="B18" s="30" t="s">
        <v>305</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L18" s="29">
        <f>'Net Financial Result'!AL$9</f>
        <v>35.024999999999999</v>
      </c>
      <c r="AM18" s="29">
        <f>'Net Financial Result'!AM$9</f>
        <v>43.716999999999999</v>
      </c>
      <c r="AO18" s="29">
        <f t="shared" si="5"/>
        <v>7.3550000000000004</v>
      </c>
      <c r="AP18" s="29">
        <f t="shared" si="5"/>
        <v>18.380000000000003</v>
      </c>
      <c r="AQ18" s="29">
        <f t="shared" si="5"/>
        <v>26.874000000000002</v>
      </c>
      <c r="AR18" s="29">
        <f t="shared" si="5"/>
        <v>24.661999999999999</v>
      </c>
      <c r="AS18" s="29">
        <f t="shared" si="5"/>
        <v>23.698</v>
      </c>
      <c r="AT18" s="29">
        <f t="shared" si="5"/>
        <v>42.808000000000007</v>
      </c>
      <c r="AU18" s="29">
        <f t="shared" si="5"/>
        <v>134.703</v>
      </c>
      <c r="AV18" s="29">
        <f t="shared" si="5"/>
        <v>119.887</v>
      </c>
      <c r="AW18" s="29">
        <f t="shared" si="5"/>
        <v>105.64</v>
      </c>
    </row>
    <row r="19" spans="2:49" ht="14.5" customHeight="1">
      <c r="B19" s="30" t="s">
        <v>306</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-160.54700000000005</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L19" s="29">
        <f>'Net Financial Result'!AL$13</f>
        <v>-279.37299999999999</v>
      </c>
      <c r="AM19" s="29">
        <f>'Net Financial Result'!AM$13</f>
        <v>-291.87300000000005</v>
      </c>
      <c r="AO19" s="29">
        <f t="shared" si="5"/>
        <v>-43.050999999999995</v>
      </c>
      <c r="AP19" s="29">
        <f t="shared" si="5"/>
        <v>-119.202</v>
      </c>
      <c r="AQ19" s="29">
        <f t="shared" si="5"/>
        <v>-224.26600000000002</v>
      </c>
      <c r="AR19" s="29">
        <f t="shared" si="5"/>
        <v>-344.96100000000001</v>
      </c>
      <c r="AS19" s="29">
        <f t="shared" si="5"/>
        <v>-441.41600000000005</v>
      </c>
      <c r="AT19" s="29">
        <f t="shared" si="5"/>
        <v>-746.32599999999991</v>
      </c>
      <c r="AU19" s="29">
        <f t="shared" si="5"/>
        <v>-693.46699999999998</v>
      </c>
      <c r="AV19" s="29">
        <f t="shared" si="5"/>
        <v>-920.46199999999988</v>
      </c>
      <c r="AW19" s="29">
        <f t="shared" si="5"/>
        <v>-836.99600000000009</v>
      </c>
    </row>
    <row r="20" spans="2:49" ht="14.5" customHeight="1">
      <c r="B20" s="49" t="s">
        <v>283</v>
      </c>
      <c r="C20" s="37"/>
      <c r="D20" s="37"/>
      <c r="E20" s="38">
        <f>SUM(E16:E17)</f>
        <v>6.5589999999999975</v>
      </c>
      <c r="F20" s="38">
        <f>SUM(F16:F17)</f>
        <v>9.3050000000000033</v>
      </c>
      <c r="G20" s="38">
        <f t="shared" ref="G20:AJ20" si="10">SUM(G16:G17)</f>
        <v>7.6259999999999906</v>
      </c>
      <c r="H20" s="38">
        <f t="shared" si="10"/>
        <v>11.626999999999986</v>
      </c>
      <c r="I20" s="38">
        <f t="shared" si="10"/>
        <v>18.109000000000002</v>
      </c>
      <c r="J20" s="38">
        <f t="shared" si="10"/>
        <v>-26.928999999999988</v>
      </c>
      <c r="K20" s="38">
        <f t="shared" si="10"/>
        <v>16.592999999999986</v>
      </c>
      <c r="L20" s="38">
        <f t="shared" si="10"/>
        <v>124.10700000000006</v>
      </c>
      <c r="M20" s="38">
        <f t="shared" si="10"/>
        <v>-12.094999999999956</v>
      </c>
      <c r="N20" s="38">
        <f t="shared" si="10"/>
        <v>-12.687999999999988</v>
      </c>
      <c r="O20" s="38">
        <f t="shared" si="10"/>
        <v>38.059000000000012</v>
      </c>
      <c r="P20" s="38">
        <f t="shared" si="10"/>
        <v>77.035999999999987</v>
      </c>
      <c r="Q20" s="38">
        <f t="shared" si="10"/>
        <v>-18.876000000000012</v>
      </c>
      <c r="R20" s="38">
        <f t="shared" si="10"/>
        <v>-21.488000000000028</v>
      </c>
      <c r="S20" s="38">
        <f t="shared" si="10"/>
        <v>45.465999999999966</v>
      </c>
      <c r="T20" s="38">
        <f t="shared" si="10"/>
        <v>60.716999999999942</v>
      </c>
      <c r="U20" s="38">
        <f t="shared" si="10"/>
        <v>-40.227000000000004</v>
      </c>
      <c r="V20" s="38">
        <f t="shared" si="10"/>
        <v>-25.625999999999969</v>
      </c>
      <c r="W20" s="38">
        <f t="shared" si="10"/>
        <v>44.683000000000078</v>
      </c>
      <c r="X20" s="38">
        <f t="shared" si="10"/>
        <v>142.18900000000002</v>
      </c>
      <c r="Y20" s="38">
        <f t="shared" si="10"/>
        <v>-83.03600000000003</v>
      </c>
      <c r="Z20" s="38">
        <f t="shared" si="10"/>
        <v>-148.36000000000001</v>
      </c>
      <c r="AA20" s="38">
        <f t="shared" si="10"/>
        <v>-10.384000000000015</v>
      </c>
      <c r="AB20" s="38">
        <f t="shared" si="10"/>
        <v>734.67000000000007</v>
      </c>
      <c r="AC20" s="38">
        <f t="shared" si="10"/>
        <v>-82.86</v>
      </c>
      <c r="AD20" s="38">
        <f t="shared" si="10"/>
        <v>-88.538000000000011</v>
      </c>
      <c r="AE20" s="38">
        <f t="shared" si="10"/>
        <v>54.414999999999949</v>
      </c>
      <c r="AF20" s="38">
        <f t="shared" si="10"/>
        <v>149.68899999999968</v>
      </c>
      <c r="AG20" s="38">
        <f t="shared" si="10"/>
        <v>-67.867999999999967</v>
      </c>
      <c r="AH20" s="38">
        <f t="shared" si="10"/>
        <v>-82.920999999999992</v>
      </c>
      <c r="AI20" s="38">
        <f t="shared" si="10"/>
        <v>134.18800000000005</v>
      </c>
      <c r="AJ20" s="38">
        <f t="shared" si="10"/>
        <v>168.11299999999991</v>
      </c>
      <c r="AK20" s="38">
        <f>SUM(AK16:AK17)</f>
        <v>287.25299999999993</v>
      </c>
      <c r="AL20" s="38">
        <f>SUM(AL16:AL17)</f>
        <v>-84.696999999999974</v>
      </c>
      <c r="AM20" s="38">
        <f>SUM(AM16:AM17)</f>
        <v>63.252999999999929</v>
      </c>
      <c r="AO20" s="38">
        <f t="shared" si="5"/>
        <v>35.116999999999976</v>
      </c>
      <c r="AP20" s="38">
        <f t="shared" si="5"/>
        <v>131.88000000000005</v>
      </c>
      <c r="AQ20" s="38">
        <f t="shared" si="5"/>
        <v>90.312000000000054</v>
      </c>
      <c r="AR20" s="38">
        <f t="shared" si="5"/>
        <v>65.818999999999875</v>
      </c>
      <c r="AS20" s="38">
        <f t="shared" si="5"/>
        <v>121.01900000000012</v>
      </c>
      <c r="AT20" s="38">
        <f t="shared" si="5"/>
        <v>492.89</v>
      </c>
      <c r="AU20" s="38">
        <f t="shared" si="5"/>
        <v>32.705999999999605</v>
      </c>
      <c r="AV20" s="38">
        <f t="shared" si="5"/>
        <v>151.512</v>
      </c>
      <c r="AW20" s="38">
        <f t="shared" si="5"/>
        <v>265.80899999999986</v>
      </c>
    </row>
    <row r="21" spans="2:49" ht="14.5" customHeight="1">
      <c r="B21" s="50" t="s">
        <v>284</v>
      </c>
      <c r="C21" s="48"/>
      <c r="D21" s="48"/>
      <c r="E21" s="123">
        <v>-1.8340000000000001</v>
      </c>
      <c r="F21" s="123">
        <v>-1.5640000000000001</v>
      </c>
      <c r="G21" s="123">
        <v>-2.3199999999999998</v>
      </c>
      <c r="H21" s="123">
        <v>-2.798</v>
      </c>
      <c r="I21" s="123">
        <v>-3.2109999999999999</v>
      </c>
      <c r="J21" s="123">
        <v>-2.359</v>
      </c>
      <c r="K21" s="123">
        <v>-4.3029999999999999</v>
      </c>
      <c r="L21" s="123">
        <v>-8.891</v>
      </c>
      <c r="M21" s="123">
        <v>-4.8470000000000004</v>
      </c>
      <c r="N21" s="123">
        <v>-7.6840000000000002</v>
      </c>
      <c r="O21" s="123">
        <v>-9.7089999999999996</v>
      </c>
      <c r="P21" s="123">
        <v>-3.2120000000000002</v>
      </c>
      <c r="Q21" s="123">
        <v>-5.0810000000000004</v>
      </c>
      <c r="R21" s="123">
        <v>-3.0190000000000001</v>
      </c>
      <c r="S21" s="123">
        <v>-13.837999999999999</v>
      </c>
      <c r="T21" s="123">
        <v>-11.252000000000001</v>
      </c>
      <c r="U21" s="123">
        <v>-11.473000000000001</v>
      </c>
      <c r="V21" s="123">
        <v>-5.0469999999999997</v>
      </c>
      <c r="W21" s="123">
        <v>-7.1150000000000002</v>
      </c>
      <c r="X21" s="123">
        <v>-32.856000000000002</v>
      </c>
      <c r="Y21" s="123">
        <v>-10.77</v>
      </c>
      <c r="Z21" s="123">
        <v>-11.25</v>
      </c>
      <c r="AA21" s="123">
        <v>-15.363</v>
      </c>
      <c r="AB21" s="123">
        <v>-158.55400000000003</v>
      </c>
      <c r="AC21" s="123">
        <v>-13.045999999999999</v>
      </c>
      <c r="AD21" s="123">
        <v>-4.7250000000000014</v>
      </c>
      <c r="AE21" s="123">
        <v>-18.705999999999996</v>
      </c>
      <c r="AF21" s="123">
        <v>-4.26</v>
      </c>
      <c r="AG21" s="123">
        <v>-16.146000000000001</v>
      </c>
      <c r="AH21" s="123">
        <v>-18.43</v>
      </c>
      <c r="AI21" s="123">
        <v>-31.669000000000004</v>
      </c>
      <c r="AJ21" s="123">
        <v>-23.087999999999994</v>
      </c>
      <c r="AK21" s="123">
        <v>-151.74600000000001</v>
      </c>
      <c r="AL21" s="123">
        <v>-17.870000000000005</v>
      </c>
      <c r="AM21" s="123">
        <v>-25.750999999999976</v>
      </c>
      <c r="AO21" s="123">
        <f t="shared" si="5"/>
        <v>-8.516</v>
      </c>
      <c r="AP21" s="123">
        <f t="shared" si="5"/>
        <v>-18.764000000000003</v>
      </c>
      <c r="AQ21" s="123">
        <f t="shared" si="5"/>
        <v>-25.452000000000002</v>
      </c>
      <c r="AR21" s="123">
        <f t="shared" si="5"/>
        <v>-33.190000000000005</v>
      </c>
      <c r="AS21" s="123">
        <f t="shared" si="5"/>
        <v>-56.491</v>
      </c>
      <c r="AT21" s="123">
        <f t="shared" si="5"/>
        <v>-195.93700000000001</v>
      </c>
      <c r="AU21" s="123">
        <f t="shared" si="5"/>
        <v>-40.736999999999995</v>
      </c>
      <c r="AV21" s="123">
        <f t="shared" si="5"/>
        <v>-89.332999999999998</v>
      </c>
      <c r="AW21" s="123">
        <f t="shared" si="5"/>
        <v>-195.36699999999999</v>
      </c>
    </row>
    <row r="22" spans="2:49" ht="14.5" customHeight="1">
      <c r="B22" s="36" t="s">
        <v>285</v>
      </c>
      <c r="C22" s="37"/>
      <c r="D22" s="37"/>
      <c r="E22" s="234">
        <f>SUM(E20:E21)</f>
        <v>4.7249999999999979</v>
      </c>
      <c r="F22" s="38">
        <f>SUM(F20:F21)</f>
        <v>7.7410000000000032</v>
      </c>
      <c r="G22" s="38">
        <f>SUM(G20:G21)</f>
        <v>5.3059999999999903</v>
      </c>
      <c r="H22" s="38">
        <f t="shared" ref="H22:AJ22" si="11">SUM(H20:H21)</f>
        <v>8.8289999999999864</v>
      </c>
      <c r="I22" s="38">
        <f t="shared" si="11"/>
        <v>14.898000000000001</v>
      </c>
      <c r="J22" s="38">
        <f t="shared" si="11"/>
        <v>-29.28799999999999</v>
      </c>
      <c r="K22" s="38">
        <f t="shared" si="11"/>
        <v>12.289999999999985</v>
      </c>
      <c r="L22" s="38">
        <f t="shared" si="11"/>
        <v>115.21600000000005</v>
      </c>
      <c r="M22" s="38">
        <f t="shared" si="11"/>
        <v>-16.941999999999958</v>
      </c>
      <c r="N22" s="38">
        <f t="shared" si="11"/>
        <v>-20.371999999999989</v>
      </c>
      <c r="O22" s="38">
        <f t="shared" si="11"/>
        <v>28.350000000000012</v>
      </c>
      <c r="P22" s="38">
        <f t="shared" si="11"/>
        <v>73.823999999999984</v>
      </c>
      <c r="Q22" s="38">
        <f t="shared" si="11"/>
        <v>-23.957000000000011</v>
      </c>
      <c r="R22" s="38">
        <f t="shared" si="11"/>
        <v>-24.507000000000026</v>
      </c>
      <c r="S22" s="38">
        <f t="shared" si="11"/>
        <v>31.627999999999965</v>
      </c>
      <c r="T22" s="38">
        <f t="shared" si="11"/>
        <v>49.464999999999939</v>
      </c>
      <c r="U22" s="38">
        <f t="shared" si="11"/>
        <v>-51.7</v>
      </c>
      <c r="V22" s="38">
        <f t="shared" si="11"/>
        <v>-30.67299999999997</v>
      </c>
      <c r="W22" s="38">
        <f t="shared" si="11"/>
        <v>37.568000000000076</v>
      </c>
      <c r="X22" s="38">
        <f t="shared" si="11"/>
        <v>109.33300000000003</v>
      </c>
      <c r="Y22" s="38">
        <f t="shared" si="11"/>
        <v>-93.806000000000026</v>
      </c>
      <c r="Z22" s="38">
        <f t="shared" si="11"/>
        <v>-159.61000000000001</v>
      </c>
      <c r="AA22" s="38">
        <f t="shared" si="11"/>
        <v>-25.747000000000014</v>
      </c>
      <c r="AB22" s="38">
        <f t="shared" si="11"/>
        <v>576.11599999999999</v>
      </c>
      <c r="AC22" s="38">
        <f t="shared" si="11"/>
        <v>-95.906000000000006</v>
      </c>
      <c r="AD22" s="38">
        <f t="shared" si="11"/>
        <v>-93.263000000000005</v>
      </c>
      <c r="AE22" s="38">
        <f t="shared" si="11"/>
        <v>35.708999999999953</v>
      </c>
      <c r="AF22" s="38">
        <f t="shared" si="11"/>
        <v>145.42899999999969</v>
      </c>
      <c r="AG22" s="38">
        <f t="shared" si="11"/>
        <v>-84.013999999999967</v>
      </c>
      <c r="AH22" s="38">
        <f t="shared" si="11"/>
        <v>-101.351</v>
      </c>
      <c r="AI22" s="38">
        <f t="shared" si="11"/>
        <v>102.51900000000003</v>
      </c>
      <c r="AJ22" s="38">
        <f t="shared" si="11"/>
        <v>145.02499999999992</v>
      </c>
      <c r="AK22" s="38">
        <f>SUM(AK20:AK21)</f>
        <v>135.50699999999992</v>
      </c>
      <c r="AL22" s="38">
        <f>SUM(AL20:AL21)</f>
        <v>-102.56699999999998</v>
      </c>
      <c r="AM22" s="38">
        <f>SUM(AM20:AM21)</f>
        <v>37.501999999999953</v>
      </c>
      <c r="AO22" s="38">
        <f t="shared" si="5"/>
        <v>26.600999999999978</v>
      </c>
      <c r="AP22" s="38">
        <f t="shared" si="5"/>
        <v>113.11600000000004</v>
      </c>
      <c r="AQ22" s="38">
        <f t="shared" si="5"/>
        <v>64.860000000000042</v>
      </c>
      <c r="AR22" s="38">
        <f t="shared" si="5"/>
        <v>32.628999999999863</v>
      </c>
      <c r="AS22" s="38">
        <f t="shared" si="5"/>
        <v>64.528000000000134</v>
      </c>
      <c r="AT22" s="38">
        <f t="shared" si="5"/>
        <v>296.95299999999992</v>
      </c>
      <c r="AU22" s="38">
        <f t="shared" si="5"/>
        <v>-8.0310000000003754</v>
      </c>
      <c r="AV22" s="38">
        <f t="shared" si="5"/>
        <v>62.179000000000002</v>
      </c>
      <c r="AW22" s="38">
        <f t="shared" si="5"/>
        <v>70.441999999999894</v>
      </c>
    </row>
    <row r="23" spans="2:49" ht="14.5" customHeight="1">
      <c r="AB23" s="41"/>
    </row>
    <row r="24" spans="2:49" ht="14.5" customHeight="1">
      <c r="B24" s="50" t="s">
        <v>285</v>
      </c>
      <c r="C24" s="48"/>
      <c r="D24" s="48"/>
      <c r="E24" s="235">
        <f t="shared" ref="E24:AM24" si="12">SUM(E25:E26)</f>
        <v>4.7249999999999996</v>
      </c>
      <c r="F24" s="123">
        <f t="shared" si="12"/>
        <v>7.7409999999999997</v>
      </c>
      <c r="G24" s="123">
        <f>SUM(G25:G26)</f>
        <v>5.306</v>
      </c>
      <c r="H24" s="123">
        <f t="shared" si="12"/>
        <v>8.8289999999999988</v>
      </c>
      <c r="I24" s="123">
        <f t="shared" si="12"/>
        <v>14.898</v>
      </c>
      <c r="J24" s="123">
        <f t="shared" si="12"/>
        <v>-29.288</v>
      </c>
      <c r="K24" s="123">
        <f t="shared" si="12"/>
        <v>12.290000000000001</v>
      </c>
      <c r="L24" s="123">
        <f t="shared" si="12"/>
        <v>115.21600000000001</v>
      </c>
      <c r="M24" s="123">
        <f t="shared" si="12"/>
        <v>-16.941999999999997</v>
      </c>
      <c r="N24" s="123">
        <f t="shared" si="12"/>
        <v>-20.372</v>
      </c>
      <c r="O24" s="123">
        <f t="shared" si="12"/>
        <v>28.35</v>
      </c>
      <c r="P24" s="123">
        <f t="shared" si="12"/>
        <v>73.823999999999998</v>
      </c>
      <c r="Q24" s="123">
        <f t="shared" si="12"/>
        <v>-23.956999999999997</v>
      </c>
      <c r="R24" s="123">
        <f t="shared" si="12"/>
        <v>-24.507000000000001</v>
      </c>
      <c r="S24" s="123">
        <f t="shared" si="12"/>
        <v>31.628</v>
      </c>
      <c r="T24" s="123">
        <f t="shared" si="12"/>
        <v>49.464999999999996</v>
      </c>
      <c r="U24" s="123">
        <f t="shared" si="12"/>
        <v>-51.699999999999996</v>
      </c>
      <c r="V24" s="123">
        <f t="shared" si="12"/>
        <v>-30.673000000000002</v>
      </c>
      <c r="W24" s="123">
        <f t="shared" si="12"/>
        <v>37.567999999999998</v>
      </c>
      <c r="X24" s="123">
        <f t="shared" si="12"/>
        <v>109.333</v>
      </c>
      <c r="Y24" s="123">
        <f t="shared" si="12"/>
        <v>-93.805999999999997</v>
      </c>
      <c r="Z24" s="123">
        <f t="shared" si="12"/>
        <v>-159.61000000000001</v>
      </c>
      <c r="AA24" s="123">
        <f t="shared" si="12"/>
        <v>-25.747</v>
      </c>
      <c r="AB24" s="123">
        <f t="shared" si="12"/>
        <v>576.11599999999999</v>
      </c>
      <c r="AC24" s="123">
        <f t="shared" si="12"/>
        <v>-95.906000000000006</v>
      </c>
      <c r="AD24" s="123">
        <f t="shared" si="12"/>
        <v>-93.263000000000005</v>
      </c>
      <c r="AE24" s="123">
        <f t="shared" si="12"/>
        <v>44.15</v>
      </c>
      <c r="AF24" s="123">
        <f t="shared" si="12"/>
        <v>136.98800000000003</v>
      </c>
      <c r="AG24" s="123">
        <f t="shared" si="12"/>
        <v>-84.013999999999996</v>
      </c>
      <c r="AH24" s="123">
        <f t="shared" si="12"/>
        <v>-101.35100000000001</v>
      </c>
      <c r="AI24" s="123">
        <f t="shared" si="12"/>
        <v>102.51900000000002</v>
      </c>
      <c r="AJ24" s="123">
        <f t="shared" si="12"/>
        <v>145.023</v>
      </c>
      <c r="AK24" s="123">
        <f t="shared" si="12"/>
        <v>135.50699999999998</v>
      </c>
      <c r="AL24" s="123">
        <f t="shared" si="12"/>
        <v>-102.56700000000001</v>
      </c>
      <c r="AM24" s="123">
        <f t="shared" si="12"/>
        <v>37.501999999999995</v>
      </c>
      <c r="AO24" s="123">
        <f t="shared" ref="AO24:AW26" si="13">SUMIF($7:$7,AO$8,24:24)</f>
        <v>26.600999999999999</v>
      </c>
      <c r="AP24" s="123">
        <f t="shared" si="13"/>
        <v>113.11600000000001</v>
      </c>
      <c r="AQ24" s="123">
        <f t="shared" si="13"/>
        <v>64.860000000000014</v>
      </c>
      <c r="AR24" s="123">
        <f t="shared" si="13"/>
        <v>32.628999999999998</v>
      </c>
      <c r="AS24" s="123">
        <f t="shared" si="13"/>
        <v>64.528000000000006</v>
      </c>
      <c r="AT24" s="123">
        <f t="shared" si="13"/>
        <v>296.95299999999997</v>
      </c>
      <c r="AU24" s="123">
        <f t="shared" si="13"/>
        <v>-8.0309999999999775</v>
      </c>
      <c r="AV24" s="123">
        <f t="shared" si="13"/>
        <v>62.177000000000007</v>
      </c>
      <c r="AW24" s="123">
        <f t="shared" si="13"/>
        <v>70.441999999999965</v>
      </c>
    </row>
    <row r="25" spans="2:49" ht="14.5" customHeight="1">
      <c r="B25" s="30" t="s">
        <v>307</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L25" s="29">
        <v>-102.68300000000001</v>
      </c>
      <c r="AM25" s="29">
        <f>36.184</f>
        <v>36.183999999999997</v>
      </c>
      <c r="AO25" s="29">
        <f t="shared" si="13"/>
        <v>9.7319999999999993</v>
      </c>
      <c r="AP25" s="29">
        <f t="shared" si="13"/>
        <v>100.379</v>
      </c>
      <c r="AQ25" s="29">
        <f t="shared" si="13"/>
        <v>56.715000000000003</v>
      </c>
      <c r="AR25" s="29">
        <f t="shared" si="13"/>
        <v>27.149000000000001</v>
      </c>
      <c r="AS25" s="29">
        <f t="shared" si="13"/>
        <v>59.160999999999994</v>
      </c>
      <c r="AT25" s="29">
        <f t="shared" si="13"/>
        <v>304.57299999999998</v>
      </c>
      <c r="AU25" s="29">
        <f t="shared" si="13"/>
        <v>-11.015999999999991</v>
      </c>
      <c r="AV25" s="29">
        <f t="shared" si="13"/>
        <v>62.842000000000013</v>
      </c>
      <c r="AW25" s="29">
        <f t="shared" si="13"/>
        <v>69.307999999999979</v>
      </c>
    </row>
    <row r="26" spans="2:49" ht="14.5" customHeight="1">
      <c r="B26" s="53" t="s">
        <v>308</v>
      </c>
      <c r="C26" s="54"/>
      <c r="D26" s="54"/>
      <c r="E26" s="124">
        <v>1.57</v>
      </c>
      <c r="F26" s="124">
        <v>0.27100000000000002</v>
      </c>
      <c r="G26" s="124">
        <v>6.1870000000000003</v>
      </c>
      <c r="H26" s="124">
        <v>8.8409999999999993</v>
      </c>
      <c r="I26" s="124">
        <v>2.78</v>
      </c>
      <c r="J26" s="124">
        <v>4.2149999999999999</v>
      </c>
      <c r="K26" s="124">
        <v>1.675</v>
      </c>
      <c r="L26" s="124">
        <v>4.0670000000000002</v>
      </c>
      <c r="M26" s="124">
        <v>-0.51900000000000002</v>
      </c>
      <c r="N26" s="124">
        <v>-0.63300000000000001</v>
      </c>
      <c r="O26" s="124">
        <v>4.0350000000000001</v>
      </c>
      <c r="P26" s="124">
        <v>5.2619999999999996</v>
      </c>
      <c r="Q26" s="124">
        <v>1.216</v>
      </c>
      <c r="R26" s="124">
        <v>0.71199999999999997</v>
      </c>
      <c r="S26" s="124">
        <v>1.2889999999999999</v>
      </c>
      <c r="T26" s="124">
        <v>2.2629999999999999</v>
      </c>
      <c r="U26" s="124">
        <v>1.234</v>
      </c>
      <c r="V26" s="124">
        <v>1.304</v>
      </c>
      <c r="W26" s="124">
        <v>2.0819999999999999</v>
      </c>
      <c r="X26" s="124">
        <v>0.747</v>
      </c>
      <c r="Y26" s="124">
        <v>-2.5019999999999998</v>
      </c>
      <c r="Z26" s="124">
        <v>-9.1440000000000001</v>
      </c>
      <c r="AA26" s="124">
        <v>3.6230000000000002</v>
      </c>
      <c r="AB26" s="124">
        <v>0.40300000000000002</v>
      </c>
      <c r="AC26" s="124">
        <v>0</v>
      </c>
      <c r="AD26" s="124">
        <v>0</v>
      </c>
      <c r="AE26" s="124">
        <v>-5.1999999999999998E-2</v>
      </c>
      <c r="AF26" s="124">
        <v>3.0369999999999999</v>
      </c>
      <c r="AG26" s="124">
        <v>0.26300000000000001</v>
      </c>
      <c r="AH26" s="124">
        <v>-0.39900000000000002</v>
      </c>
      <c r="AI26" s="124">
        <v>-0.50900000000000001</v>
      </c>
      <c r="AJ26" s="124">
        <v>-0.02</v>
      </c>
      <c r="AK26" s="124">
        <v>-0.3</v>
      </c>
      <c r="AL26" s="124">
        <v>0.11600000000000001</v>
      </c>
      <c r="AM26" s="124">
        <v>1.3180000000000001</v>
      </c>
      <c r="AO26" s="124">
        <f t="shared" si="13"/>
        <v>16.869</v>
      </c>
      <c r="AP26" s="124">
        <f t="shared" si="13"/>
        <v>12.737</v>
      </c>
      <c r="AQ26" s="124">
        <f t="shared" si="13"/>
        <v>8.1449999999999996</v>
      </c>
      <c r="AR26" s="124">
        <f t="shared" si="13"/>
        <v>5.4799999999999995</v>
      </c>
      <c r="AS26" s="124">
        <f t="shared" si="13"/>
        <v>5.367</v>
      </c>
      <c r="AT26" s="124">
        <f t="shared" si="13"/>
        <v>-7.6199999999999992</v>
      </c>
      <c r="AU26" s="124">
        <f t="shared" si="13"/>
        <v>2.9849999999999999</v>
      </c>
      <c r="AV26" s="124">
        <f t="shared" si="13"/>
        <v>-0.66500000000000004</v>
      </c>
      <c r="AW26" s="228">
        <f t="shared" si="13"/>
        <v>1.1340000000000001</v>
      </c>
    </row>
    <row r="28" spans="2:49" ht="14.5" customHeight="1">
      <c r="B28" s="1" t="s">
        <v>41</v>
      </c>
      <c r="AJ28" s="199"/>
      <c r="AK28" s="199"/>
      <c r="AL28" s="199"/>
      <c r="AM28" s="199"/>
    </row>
    <row r="29" spans="2:49" ht="14.5" customHeight="1">
      <c r="B29" s="1" t="s">
        <v>1134</v>
      </c>
      <c r="AJ29" s="199"/>
      <c r="AK29" s="199"/>
      <c r="AL29" s="199"/>
      <c r="AM29" s="199"/>
    </row>
    <row r="30" spans="2:49" ht="14.5" customHeight="1">
      <c r="B30" s="1" t="s">
        <v>298</v>
      </c>
      <c r="AM30" s="199"/>
      <c r="AO30" s="129"/>
      <c r="AP30" s="129"/>
      <c r="AQ30" s="129"/>
      <c r="AR30" s="129"/>
      <c r="AS30" s="129"/>
      <c r="AT30" s="129"/>
      <c r="AU30" s="129"/>
      <c r="AV30" s="129"/>
      <c r="AW30" s="129"/>
    </row>
    <row r="31" spans="2:49" ht="14.5" customHeight="1">
      <c r="B31" s="1" t="s">
        <v>299</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row>
    <row r="32" spans="2:49"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O32" s="52"/>
      <c r="AP32" s="52"/>
      <c r="AQ32" s="52"/>
      <c r="AR32" s="52"/>
      <c r="AS32" s="52"/>
      <c r="AT32" s="52"/>
      <c r="AU32" s="52"/>
      <c r="AV32" s="52"/>
      <c r="AW32" s="52"/>
    </row>
    <row r="33" spans="5:39" ht="14.5" customHeight="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row>
    <row r="34" spans="5:39" ht="14.5" customHeight="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row>
    <row r="35" spans="5:39" ht="14.5" customHeight="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row>
    <row r="36" spans="5:39" ht="14.5" customHeight="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row>
    <row r="37" spans="5:39" ht="14.5" customHeight="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row>
    <row r="38" spans="5:39"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row>
    <row r="39" spans="5:39" ht="14.5" customHeight="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row>
    <row r="40" spans="5:39" ht="14.5" customHeight="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row r="41" spans="5:39" ht="14.5" customHeight="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row>
    <row r="42" spans="5:39" ht="14.5" customHeight="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row>
    <row r="43" spans="5:39" ht="14.5" customHeight="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row>
    <row r="45" spans="5:39" ht="14.5" customHeight="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W31"/>
  <sheetViews>
    <sheetView showGridLines="0" zoomScaleNormal="100" workbookViewId="0">
      <pane xSplit="3" ySplit="8" topLeftCell="V9" activePane="bottomRight" state="frozen"/>
      <selection activeCell="AW9" sqref="AW9"/>
      <selection pane="topRight" activeCell="AW9" sqref="AW9"/>
      <selection pane="bottomLeft" activeCell="AW9" sqref="AW9"/>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9" width="10.54296875" style="9"/>
    <col min="40" max="40" width="2.54296875" style="9" customWidth="1"/>
    <col min="41" max="16384" width="10.54296875" style="9"/>
  </cols>
  <sheetData>
    <row r="2" spans="2:49" ht="14.5" customHeight="1">
      <c r="J2" s="29"/>
    </row>
    <row r="3" spans="2:49" ht="14.5" customHeight="1">
      <c r="J3" s="29"/>
    </row>
    <row r="4" spans="2:49" ht="14.5" customHeight="1">
      <c r="J4" s="29"/>
    </row>
    <row r="6" spans="2:49" ht="14.5" customHeight="1">
      <c r="C6" s="3" t="s">
        <v>202</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O7" s="22"/>
      <c r="AP7" s="22"/>
      <c r="AQ7" s="22"/>
      <c r="AR7" s="22"/>
      <c r="AS7" s="22"/>
      <c r="AT7" s="22"/>
      <c r="AU7" s="22"/>
      <c r="AV7" s="22"/>
      <c r="AW7" s="22"/>
    </row>
    <row r="8" spans="2:49" ht="14.5" customHeight="1">
      <c r="B8" s="5" t="s">
        <v>309</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2"/>
      <c r="AO8" s="6">
        <v>2016</v>
      </c>
      <c r="AP8" s="6">
        <f>AO8+1</f>
        <v>2017</v>
      </c>
      <c r="AQ8" s="6">
        <f t="shared" ref="AQ8:AW8" si="4">AP8+1</f>
        <v>2018</v>
      </c>
      <c r="AR8" s="6">
        <f t="shared" si="4"/>
        <v>2019</v>
      </c>
      <c r="AS8" s="6">
        <f t="shared" si="4"/>
        <v>2020</v>
      </c>
      <c r="AT8" s="6">
        <f t="shared" si="4"/>
        <v>2021</v>
      </c>
      <c r="AU8" s="6">
        <f t="shared" si="4"/>
        <v>2022</v>
      </c>
      <c r="AV8" s="6">
        <f t="shared" si="4"/>
        <v>2023</v>
      </c>
      <c r="AW8" s="6">
        <f t="shared" si="4"/>
        <v>2024</v>
      </c>
    </row>
    <row r="9" spans="2:49" ht="14.5" customHeight="1">
      <c r="B9" s="39" t="s">
        <v>310</v>
      </c>
      <c r="C9" s="40"/>
      <c r="D9" s="40"/>
      <c r="E9" s="125">
        <f>SUM(E10:E12)</f>
        <v>15.702</v>
      </c>
      <c r="F9" s="125">
        <f>SUM(F10:F12)</f>
        <v>11.775</v>
      </c>
      <c r="G9" s="125">
        <f t="shared" ref="G9:AI9" si="5">SUM(G10:G12)</f>
        <v>8.35</v>
      </c>
      <c r="H9" s="125">
        <f t="shared" si="5"/>
        <v>10.864000000000003</v>
      </c>
      <c r="I9" s="125">
        <f>SUM(I10:I12)</f>
        <v>9.9380000000000006</v>
      </c>
      <c r="J9" s="125">
        <f t="shared" si="5"/>
        <v>4.6839999999999993</v>
      </c>
      <c r="K9" s="125">
        <f t="shared" si="5"/>
        <v>9.6340000000000003</v>
      </c>
      <c r="L9" s="125">
        <f t="shared" si="5"/>
        <v>10.315</v>
      </c>
      <c r="M9" s="125">
        <f t="shared" si="5"/>
        <v>17.062000000000001</v>
      </c>
      <c r="N9" s="125">
        <f t="shared" si="5"/>
        <v>17.802</v>
      </c>
      <c r="O9" s="125">
        <f>SUM(O10:O12)</f>
        <v>8.2360000000000007</v>
      </c>
      <c r="P9" s="125">
        <f t="shared" si="5"/>
        <v>19.385999999999999</v>
      </c>
      <c r="Q9" s="125">
        <f t="shared" si="5"/>
        <v>56.408999999999992</v>
      </c>
      <c r="R9" s="125">
        <f t="shared" si="5"/>
        <v>77.245000000000005</v>
      </c>
      <c r="S9" s="125">
        <f t="shared" si="5"/>
        <v>165.04599999999999</v>
      </c>
      <c r="T9" s="125">
        <f t="shared" si="5"/>
        <v>176.376</v>
      </c>
      <c r="U9" s="125">
        <f t="shared" si="5"/>
        <v>82.647999999999996</v>
      </c>
      <c r="V9" s="125">
        <f t="shared" si="5"/>
        <v>110.08500000000001</v>
      </c>
      <c r="W9" s="125">
        <f t="shared" si="5"/>
        <v>175.91900000000001</v>
      </c>
      <c r="X9" s="125">
        <f t="shared" si="5"/>
        <v>163.48399999999998</v>
      </c>
      <c r="Y9" s="125">
        <f t="shared" si="5"/>
        <v>128.642</v>
      </c>
      <c r="Z9" s="125">
        <f t="shared" si="5"/>
        <v>125.004</v>
      </c>
      <c r="AA9" s="125">
        <f t="shared" si="5"/>
        <v>184.43900000000002</v>
      </c>
      <c r="AB9" s="125">
        <f t="shared" si="5"/>
        <v>165.16800000000001</v>
      </c>
      <c r="AC9" s="125">
        <f t="shared" si="5"/>
        <v>131.41300000000001</v>
      </c>
      <c r="AD9" s="125">
        <f t="shared" si="5"/>
        <v>143.52500000000001</v>
      </c>
      <c r="AE9" s="125">
        <f t="shared" si="5"/>
        <v>222.09399999999999</v>
      </c>
      <c r="AF9" s="125">
        <f t="shared" si="5"/>
        <v>224.53</v>
      </c>
      <c r="AG9" s="125">
        <f t="shared" si="5"/>
        <v>174.80600000000001</v>
      </c>
      <c r="AH9" s="125">
        <f t="shared" si="5"/>
        <v>160.37499999999994</v>
      </c>
      <c r="AI9" s="125">
        <f t="shared" si="5"/>
        <v>254.85800000000003</v>
      </c>
      <c r="AJ9" s="125">
        <f>SUM(AJ10:AJ12)</f>
        <v>338.34100000000001</v>
      </c>
      <c r="AK9" s="229">
        <v>186.36600000000001</v>
      </c>
      <c r="AL9" s="229">
        <v>222.20400000000001</v>
      </c>
      <c r="AM9" s="229">
        <v>325.66500000000008</v>
      </c>
      <c r="AO9" s="229">
        <f t="shared" ref="AO9:AW18" si="6">SUMIF($7:$7,AO$8,9:9)</f>
        <v>46.691000000000003</v>
      </c>
      <c r="AP9" s="229">
        <f t="shared" si="6"/>
        <v>34.570999999999998</v>
      </c>
      <c r="AQ9" s="229">
        <f t="shared" si="6"/>
        <v>62.486000000000004</v>
      </c>
      <c r="AR9" s="229">
        <f t="shared" si="6"/>
        <v>475.07600000000002</v>
      </c>
      <c r="AS9" s="229">
        <f t="shared" si="6"/>
        <v>532.13599999999997</v>
      </c>
      <c r="AT9" s="229">
        <f t="shared" si="6"/>
        <v>603.25300000000004</v>
      </c>
      <c r="AU9" s="229">
        <f t="shared" si="6"/>
        <v>721.56200000000001</v>
      </c>
      <c r="AV9" s="229">
        <f t="shared" si="6"/>
        <v>928.38</v>
      </c>
      <c r="AW9" s="229">
        <f t="shared" si="6"/>
        <v>734.23500000000013</v>
      </c>
    </row>
    <row r="10" spans="2:49" ht="14.5" customHeight="1">
      <c r="B10" s="30" t="s">
        <v>152</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41">
        <v>0</v>
      </c>
      <c r="AL10" s="41">
        <v>0</v>
      </c>
      <c r="AM10" s="41">
        <v>0</v>
      </c>
      <c r="AO10" s="29">
        <f t="shared" si="6"/>
        <v>29.076000000000001</v>
      </c>
      <c r="AP10" s="29">
        <f t="shared" si="6"/>
        <v>34.375999999999998</v>
      </c>
      <c r="AQ10" s="29">
        <f t="shared" si="6"/>
        <v>23.551000000000002</v>
      </c>
      <c r="AR10" s="29">
        <f t="shared" si="6"/>
        <v>29.47</v>
      </c>
      <c r="AS10" s="29">
        <f t="shared" si="6"/>
        <v>31.749000000000002</v>
      </c>
      <c r="AT10" s="29">
        <f t="shared" si="6"/>
        <v>32.793999999999997</v>
      </c>
      <c r="AU10" s="29">
        <f t="shared" si="6"/>
        <v>47.004000000000005</v>
      </c>
      <c r="AV10" s="29">
        <f t="shared" si="6"/>
        <v>-3.532</v>
      </c>
      <c r="AW10" s="41">
        <f t="shared" si="6"/>
        <v>0</v>
      </c>
    </row>
    <row r="11" spans="2:49" ht="14.5" customHeight="1">
      <c r="B11" s="30" t="s">
        <v>311</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41">
        <v>0</v>
      </c>
      <c r="AL11" s="41">
        <v>0</v>
      </c>
      <c r="AM11" s="41">
        <v>0</v>
      </c>
      <c r="AO11" s="29">
        <f t="shared" si="6"/>
        <v>17.614999999999998</v>
      </c>
      <c r="AP11" s="29">
        <f t="shared" si="6"/>
        <v>0.19499999999999998</v>
      </c>
      <c r="AQ11" s="29">
        <f t="shared" si="6"/>
        <v>9.6980000000000004</v>
      </c>
      <c r="AR11" s="29">
        <f t="shared" si="6"/>
        <v>284.38300000000004</v>
      </c>
      <c r="AS11" s="29">
        <f t="shared" si="6"/>
        <v>261.173</v>
      </c>
      <c r="AT11" s="29">
        <f t="shared" si="6"/>
        <v>321.95600000000002</v>
      </c>
      <c r="AU11" s="29">
        <f t="shared" si="6"/>
        <v>375.49700000000001</v>
      </c>
      <c r="AV11" s="29">
        <f t="shared" si="6"/>
        <v>605.13800000000003</v>
      </c>
      <c r="AW11" s="41">
        <f t="shared" si="6"/>
        <v>0</v>
      </c>
    </row>
    <row r="12" spans="2:49" ht="14.5" customHeight="1">
      <c r="B12" s="30" t="s">
        <v>312</v>
      </c>
      <c r="E12" s="29">
        <v>0</v>
      </c>
      <c r="F12" s="29">
        <v>0</v>
      </c>
      <c r="G12" s="29">
        <v>0</v>
      </c>
      <c r="H12" s="29">
        <v>0</v>
      </c>
      <c r="I12" s="29">
        <v>0</v>
      </c>
      <c r="J12" s="29">
        <v>0</v>
      </c>
      <c r="K12" s="29">
        <v>0</v>
      </c>
      <c r="L12" s="29">
        <v>0</v>
      </c>
      <c r="M12" s="126">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41">
        <v>0</v>
      </c>
      <c r="AL12" s="41">
        <v>0</v>
      </c>
      <c r="AM12" s="41">
        <v>0</v>
      </c>
      <c r="AO12" s="29">
        <f t="shared" si="6"/>
        <v>0</v>
      </c>
      <c r="AP12" s="29">
        <f t="shared" si="6"/>
        <v>0</v>
      </c>
      <c r="AQ12" s="29">
        <f t="shared" si="6"/>
        <v>29.237000000000002</v>
      </c>
      <c r="AR12" s="29">
        <f t="shared" si="6"/>
        <v>161.22299999999998</v>
      </c>
      <c r="AS12" s="29">
        <f t="shared" si="6"/>
        <v>239.214</v>
      </c>
      <c r="AT12" s="29">
        <f t="shared" si="6"/>
        <v>248.50299999999999</v>
      </c>
      <c r="AU12" s="29">
        <f t="shared" si="6"/>
        <v>299.06099999999998</v>
      </c>
      <c r="AV12" s="29">
        <f t="shared" si="6"/>
        <v>326.774</v>
      </c>
      <c r="AW12" s="41">
        <f t="shared" si="6"/>
        <v>0</v>
      </c>
    </row>
    <row r="13" spans="2:49" ht="14.5" customHeight="1">
      <c r="B13" s="14" t="s">
        <v>313</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07">
        <v>495.12</v>
      </c>
      <c r="AL13" s="207">
        <v>543.51900000000001</v>
      </c>
      <c r="AM13" s="207">
        <v>737.35500000000002</v>
      </c>
      <c r="AO13" s="26">
        <f t="shared" si="6"/>
        <v>159.85300000000001</v>
      </c>
      <c r="AP13" s="26">
        <f t="shared" si="6"/>
        <v>434.40300000000002</v>
      </c>
      <c r="AQ13" s="26">
        <f t="shared" si="6"/>
        <v>706.67900000000009</v>
      </c>
      <c r="AR13" s="26">
        <f t="shared" si="6"/>
        <v>541.73400000000004</v>
      </c>
      <c r="AS13" s="26">
        <f t="shared" si="6"/>
        <v>554.49</v>
      </c>
      <c r="AT13" s="26">
        <f t="shared" si="6"/>
        <v>1096.3119999999999</v>
      </c>
      <c r="AU13" s="26">
        <f t="shared" si="6"/>
        <v>1814.692</v>
      </c>
      <c r="AV13" s="26">
        <f t="shared" si="6"/>
        <v>2268.9879999999998</v>
      </c>
      <c r="AW13" s="207">
        <f t="shared" si="6"/>
        <v>1775.9940000000001</v>
      </c>
    </row>
    <row r="14" spans="2:49" ht="14.5" customHeight="1">
      <c r="B14" s="14" t="s">
        <v>314</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07">
        <v>16.542999999999999</v>
      </c>
      <c r="AL14" s="207">
        <v>16.21</v>
      </c>
      <c r="AM14" s="207">
        <v>-2.8790000000000013</v>
      </c>
      <c r="AO14" s="26">
        <f t="shared" si="6"/>
        <v>2.4609999999999999</v>
      </c>
      <c r="AP14" s="26">
        <f t="shared" si="6"/>
        <v>124.375</v>
      </c>
      <c r="AQ14" s="26">
        <f t="shared" si="6"/>
        <v>28.251999999999999</v>
      </c>
      <c r="AR14" s="26">
        <f t="shared" si="6"/>
        <v>71.996000000000009</v>
      </c>
      <c r="AS14" s="26">
        <f t="shared" si="6"/>
        <v>82.552999999999997</v>
      </c>
      <c r="AT14" s="26">
        <f t="shared" si="6"/>
        <v>155.749</v>
      </c>
      <c r="AU14" s="26">
        <f t="shared" si="6"/>
        <v>105.14500000000001</v>
      </c>
      <c r="AV14" s="26">
        <f t="shared" si="6"/>
        <v>92.471000000000004</v>
      </c>
      <c r="AW14" s="207">
        <f t="shared" si="6"/>
        <v>29.873999999999999</v>
      </c>
    </row>
    <row r="15" spans="2:49" ht="14.5" customHeight="1">
      <c r="B15" s="14" t="s">
        <v>792</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07">
        <v>6.4619999999999997</v>
      </c>
      <c r="AL15" s="207">
        <v>33.473999999999997</v>
      </c>
      <c r="AM15" s="207">
        <v>23.204999999999998</v>
      </c>
      <c r="AO15" s="26">
        <f t="shared" si="6"/>
        <v>0</v>
      </c>
      <c r="AP15" s="26">
        <f t="shared" si="6"/>
        <v>0</v>
      </c>
      <c r="AQ15" s="26">
        <f t="shared" si="6"/>
        <v>0</v>
      </c>
      <c r="AR15" s="26">
        <f t="shared" si="6"/>
        <v>0</v>
      </c>
      <c r="AS15" s="26">
        <f t="shared" si="6"/>
        <v>0</v>
      </c>
      <c r="AT15" s="26">
        <f t="shared" si="6"/>
        <v>0</v>
      </c>
      <c r="AU15" s="26">
        <f t="shared" si="6"/>
        <v>0</v>
      </c>
      <c r="AV15" s="26">
        <f t="shared" si="6"/>
        <v>0</v>
      </c>
      <c r="AW15" s="207">
        <f t="shared" si="6"/>
        <v>63.140999999999991</v>
      </c>
    </row>
    <row r="16" spans="2:49" ht="14.5" customHeight="1">
      <c r="B16" s="14" t="s">
        <v>836</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07">
        <v>30.751999999999999</v>
      </c>
      <c r="AL16" s="207">
        <v>33.063000000000002</v>
      </c>
      <c r="AM16" s="207">
        <v>25.067999999999998</v>
      </c>
      <c r="AO16" s="26">
        <f t="shared" si="6"/>
        <v>0</v>
      </c>
      <c r="AP16" s="26">
        <f t="shared" si="6"/>
        <v>0</v>
      </c>
      <c r="AQ16" s="26">
        <f t="shared" si="6"/>
        <v>0</v>
      </c>
      <c r="AR16" s="26">
        <f t="shared" si="6"/>
        <v>0</v>
      </c>
      <c r="AS16" s="26">
        <f t="shared" si="6"/>
        <v>0</v>
      </c>
      <c r="AT16" s="26">
        <f t="shared" si="6"/>
        <v>0</v>
      </c>
      <c r="AU16" s="26">
        <f t="shared" si="6"/>
        <v>0</v>
      </c>
      <c r="AV16" s="26">
        <f t="shared" si="6"/>
        <v>0</v>
      </c>
      <c r="AW16" s="207">
        <f t="shared" si="6"/>
        <v>88.882999999999996</v>
      </c>
    </row>
    <row r="17" spans="2:49" ht="14.5" customHeight="1">
      <c r="B17" s="14" t="s">
        <v>847</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18.085000000000001</v>
      </c>
      <c r="AC17" s="26">
        <v>15.116</v>
      </c>
      <c r="AD17" s="26">
        <v>3.3810000000000002</v>
      </c>
      <c r="AE17" s="26">
        <v>20.102</v>
      </c>
      <c r="AF17" s="26">
        <v>14.496</v>
      </c>
      <c r="AG17" s="26">
        <v>12.015000000000001</v>
      </c>
      <c r="AH17" s="26">
        <v>22.143000000000001</v>
      </c>
      <c r="AI17" s="26">
        <v>50.108999999999995</v>
      </c>
      <c r="AJ17" s="26">
        <v>14.887</v>
      </c>
      <c r="AK17" s="207">
        <v>45.451999999999998</v>
      </c>
      <c r="AL17" s="207">
        <v>6.5390000000000015</v>
      </c>
      <c r="AM17" s="207">
        <v>15.539000000000001</v>
      </c>
      <c r="AO17" s="26">
        <f t="shared" si="6"/>
        <v>0</v>
      </c>
      <c r="AP17" s="26">
        <f t="shared" si="6"/>
        <v>0</v>
      </c>
      <c r="AQ17" s="26">
        <f t="shared" si="6"/>
        <v>0</v>
      </c>
      <c r="AR17" s="26">
        <f t="shared" si="6"/>
        <v>0</v>
      </c>
      <c r="AS17" s="26">
        <f t="shared" si="6"/>
        <v>0</v>
      </c>
      <c r="AT17" s="26">
        <f t="shared" si="6"/>
        <v>18.085000000000001</v>
      </c>
      <c r="AU17" s="26">
        <f t="shared" si="6"/>
        <v>53.095000000000006</v>
      </c>
      <c r="AV17" s="26">
        <f t="shared" si="6"/>
        <v>99.153999999999996</v>
      </c>
      <c r="AW17" s="207">
        <f t="shared" si="6"/>
        <v>67.53</v>
      </c>
    </row>
    <row r="18" spans="2:49" ht="14.5" customHeight="1">
      <c r="B18" s="14" t="s">
        <v>852</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07">
        <v>-14.635999999999999</v>
      </c>
      <c r="AL18" s="207">
        <v>-10.170999999999999</v>
      </c>
      <c r="AM18" s="207">
        <v>-0.85599999999999998</v>
      </c>
      <c r="AO18" s="26">
        <f t="shared" si="6"/>
        <v>0</v>
      </c>
      <c r="AP18" s="26">
        <f t="shared" si="6"/>
        <v>0</v>
      </c>
      <c r="AQ18" s="26">
        <f t="shared" si="6"/>
        <v>0</v>
      </c>
      <c r="AR18" s="26">
        <f t="shared" si="6"/>
        <v>0</v>
      </c>
      <c r="AS18" s="26">
        <f t="shared" si="6"/>
        <v>0</v>
      </c>
      <c r="AT18" s="26">
        <f t="shared" si="6"/>
        <v>0</v>
      </c>
      <c r="AU18" s="26">
        <f t="shared" si="6"/>
        <v>0</v>
      </c>
      <c r="AV18" s="26">
        <f t="shared" si="6"/>
        <v>0</v>
      </c>
      <c r="AW18" s="207">
        <f t="shared" si="6"/>
        <v>-25.663</v>
      </c>
    </row>
    <row r="19" spans="2:49" ht="14.5" customHeight="1">
      <c r="B19" s="14" t="s">
        <v>315</v>
      </c>
      <c r="C19" s="15"/>
      <c r="D19" s="15"/>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23.274000000000001</v>
      </c>
      <c r="AC19" s="26">
        <v>0</v>
      </c>
      <c r="AD19" s="26">
        <v>0</v>
      </c>
      <c r="AE19" s="26">
        <v>2.2080000000000002</v>
      </c>
      <c r="AF19" s="26">
        <v>0.46800000000000003</v>
      </c>
      <c r="AG19" s="26">
        <v>0.22</v>
      </c>
      <c r="AH19" s="26">
        <v>0.65100000000000002</v>
      </c>
      <c r="AI19" s="26">
        <v>0.5069999999999999</v>
      </c>
      <c r="AJ19" s="26">
        <v>-0.313</v>
      </c>
      <c r="AK19" s="207">
        <v>2.0489999999999999</v>
      </c>
      <c r="AL19" s="207">
        <v>0</v>
      </c>
      <c r="AM19" s="207">
        <v>0</v>
      </c>
      <c r="AO19" s="26">
        <f t="shared" ref="AO19:AW19" si="7">SUMIF($7:$7,AO$8,19:19)</f>
        <v>0</v>
      </c>
      <c r="AP19" s="26">
        <f t="shared" si="7"/>
        <v>0</v>
      </c>
      <c r="AQ19" s="26">
        <f t="shared" si="7"/>
        <v>0</v>
      </c>
      <c r="AR19" s="26">
        <f t="shared" si="7"/>
        <v>0</v>
      </c>
      <c r="AS19" s="26">
        <f t="shared" si="7"/>
        <v>0</v>
      </c>
      <c r="AT19" s="26">
        <f t="shared" si="7"/>
        <v>23.274000000000001</v>
      </c>
      <c r="AU19" s="26">
        <f t="shared" si="7"/>
        <v>2.6760000000000002</v>
      </c>
      <c r="AV19" s="26">
        <f t="shared" si="7"/>
        <v>1.0649999999999999</v>
      </c>
      <c r="AW19" s="207">
        <f t="shared" si="7"/>
        <v>2.0489999999999999</v>
      </c>
    </row>
    <row r="20" spans="2:49" ht="14.5" customHeight="1">
      <c r="B20" s="14" t="s">
        <v>316</v>
      </c>
      <c r="C20" s="15"/>
      <c r="D20" s="15"/>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0.51600000000000001</v>
      </c>
      <c r="AJ20" s="26">
        <v>0.30099999999999999</v>
      </c>
      <c r="AK20" s="207">
        <v>0.59299999999999997</v>
      </c>
      <c r="AL20" s="207">
        <v>9.157</v>
      </c>
      <c r="AM20" s="207">
        <v>56.345000000000006</v>
      </c>
      <c r="AO20" s="26">
        <f t="shared" ref="AO20:AW24" si="8">SUMIF($7:$7,AO$8,20:20)</f>
        <v>0</v>
      </c>
      <c r="AP20" s="26">
        <f t="shared" si="8"/>
        <v>0</v>
      </c>
      <c r="AQ20" s="26">
        <f t="shared" si="8"/>
        <v>0</v>
      </c>
      <c r="AR20" s="26">
        <f t="shared" si="8"/>
        <v>0</v>
      </c>
      <c r="AS20" s="26">
        <f t="shared" si="8"/>
        <v>0</v>
      </c>
      <c r="AT20" s="26">
        <f t="shared" si="8"/>
        <v>0</v>
      </c>
      <c r="AU20" s="26">
        <f t="shared" si="8"/>
        <v>0</v>
      </c>
      <c r="AV20" s="26">
        <f t="shared" si="8"/>
        <v>0.81699999999999995</v>
      </c>
      <c r="AW20" s="207">
        <f t="shared" si="8"/>
        <v>66.094999999999999</v>
      </c>
    </row>
    <row r="21" spans="2:49" ht="14.5" customHeight="1">
      <c r="B21" s="14" t="s">
        <v>317</v>
      </c>
      <c r="C21" s="15"/>
      <c r="D21" s="15"/>
      <c r="E21" s="26">
        <v>-2.1070000000000002</v>
      </c>
      <c r="F21" s="26">
        <v>-2.4209999999999994</v>
      </c>
      <c r="G21" s="26">
        <v>-4.2120000000000006</v>
      </c>
      <c r="H21" s="26">
        <v>-5.2829999999999995</v>
      </c>
      <c r="I21" s="26">
        <v>-4.8730000000000002</v>
      </c>
      <c r="J21" s="26">
        <v>-6.5659999999999998</v>
      </c>
      <c r="K21" s="26">
        <v>-14.617000000000001</v>
      </c>
      <c r="L21" s="26">
        <v>-21.178999999999998</v>
      </c>
      <c r="M21" s="26">
        <v>-13.044</v>
      </c>
      <c r="N21" s="26">
        <v>-13.927</v>
      </c>
      <c r="O21" s="26">
        <v>-13.75</v>
      </c>
      <c r="P21" s="26">
        <v>-14.673</v>
      </c>
      <c r="Q21" s="26">
        <v>-15.622</v>
      </c>
      <c r="R21" s="26">
        <v>-15.746</v>
      </c>
      <c r="S21" s="26">
        <v>-19.574999999999999</v>
      </c>
      <c r="T21" s="26">
        <v>-23.436</v>
      </c>
      <c r="U21" s="26">
        <v>-17.823</v>
      </c>
      <c r="V21" s="26">
        <v>-11.282</v>
      </c>
      <c r="W21" s="26">
        <v>-12.786</v>
      </c>
      <c r="X21" s="26">
        <v>-25.146999999999998</v>
      </c>
      <c r="Y21" s="26">
        <v>-17.995000000000001</v>
      </c>
      <c r="Z21" s="26">
        <v>-26.425999999999998</v>
      </c>
      <c r="AA21" s="26">
        <v>-48.034999999999997</v>
      </c>
      <c r="AB21" s="26">
        <v>-34.540999999999997</v>
      </c>
      <c r="AC21" s="26">
        <f>SUM(AC22:AC24)</f>
        <v>-50.603999999999999</v>
      </c>
      <c r="AD21" s="26">
        <f t="shared" ref="AD21:AJ21" si="9">SUM(AD22:AD24)</f>
        <v>-61.259999999999991</v>
      </c>
      <c r="AE21" s="26">
        <f t="shared" si="9"/>
        <v>-70.786000000000001</v>
      </c>
      <c r="AF21" s="26">
        <f t="shared" si="9"/>
        <v>-77.844999999999999</v>
      </c>
      <c r="AG21" s="26">
        <f t="shared" si="9"/>
        <v>-68.125</v>
      </c>
      <c r="AH21" s="26">
        <f t="shared" si="9"/>
        <v>-70.881000000000014</v>
      </c>
      <c r="AI21" s="26">
        <f t="shared" si="9"/>
        <v>-106.836</v>
      </c>
      <c r="AJ21" s="26">
        <f t="shared" si="9"/>
        <v>-107.71299999999998</v>
      </c>
      <c r="AK21" s="207">
        <f>SUM(AK22:AK24)</f>
        <v>-80.839999999999989</v>
      </c>
      <c r="AL21" s="207">
        <f>SUM(AL22:AL24)</f>
        <v>-92.865000000000023</v>
      </c>
      <c r="AM21" s="207">
        <f>SUM(AM22:AM24)</f>
        <v>-119.35799999999999</v>
      </c>
      <c r="AO21" s="26">
        <f t="shared" si="8"/>
        <v>-14.023</v>
      </c>
      <c r="AP21" s="26">
        <f t="shared" si="8"/>
        <v>-47.234999999999999</v>
      </c>
      <c r="AQ21" s="26">
        <f t="shared" si="8"/>
        <v>-55.394000000000005</v>
      </c>
      <c r="AR21" s="26">
        <f t="shared" si="8"/>
        <v>-74.378999999999991</v>
      </c>
      <c r="AS21" s="26">
        <f t="shared" si="8"/>
        <v>-67.037999999999997</v>
      </c>
      <c r="AT21" s="26">
        <f t="shared" si="8"/>
        <v>-126.99699999999999</v>
      </c>
      <c r="AU21" s="26">
        <f t="shared" si="8"/>
        <v>-260.495</v>
      </c>
      <c r="AV21" s="26">
        <f t="shared" si="8"/>
        <v>-353.55500000000001</v>
      </c>
      <c r="AW21" s="207">
        <f t="shared" si="8"/>
        <v>-293.06299999999999</v>
      </c>
    </row>
    <row r="22" spans="2:49" ht="14.5" customHeight="1">
      <c r="B22" s="30" t="s">
        <v>318</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-43.527999999999999</v>
      </c>
      <c r="AD22" s="29">
        <v>-46.943999999999996</v>
      </c>
      <c r="AE22" s="29">
        <v>-53.539000000000001</v>
      </c>
      <c r="AF22" s="29">
        <v>-60.492999999999995</v>
      </c>
      <c r="AG22" s="29">
        <v>-49.12</v>
      </c>
      <c r="AH22" s="29">
        <v>-51.362000000000002</v>
      </c>
      <c r="AI22" s="29">
        <v>-85.756</v>
      </c>
      <c r="AJ22" s="29">
        <v>-86.627999999999986</v>
      </c>
      <c r="AK22" s="41">
        <v>-60.704999999999998</v>
      </c>
      <c r="AL22" s="41">
        <v>-72.814000000000007</v>
      </c>
      <c r="AM22" s="41">
        <v>-98.85</v>
      </c>
      <c r="AO22" s="29">
        <f t="shared" si="8"/>
        <v>0</v>
      </c>
      <c r="AP22" s="29">
        <f t="shared" si="8"/>
        <v>0</v>
      </c>
      <c r="AQ22" s="29">
        <f t="shared" si="8"/>
        <v>0</v>
      </c>
      <c r="AR22" s="29">
        <f t="shared" si="8"/>
        <v>0</v>
      </c>
      <c r="AS22" s="29">
        <f t="shared" si="8"/>
        <v>0</v>
      </c>
      <c r="AT22" s="29">
        <f t="shared" si="8"/>
        <v>0</v>
      </c>
      <c r="AU22" s="29">
        <f t="shared" si="8"/>
        <v>-204.50399999999999</v>
      </c>
      <c r="AV22" s="29">
        <f t="shared" si="8"/>
        <v>-272.86599999999999</v>
      </c>
      <c r="AW22" s="41">
        <f t="shared" si="8"/>
        <v>-232.369</v>
      </c>
    </row>
    <row r="23" spans="2:49" ht="14.5" customHeight="1">
      <c r="B23" s="30" t="s">
        <v>319</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-5.5789999999999997</v>
      </c>
      <c r="AD23" s="29">
        <v>-14.314999999999998</v>
      </c>
      <c r="AE23" s="29">
        <v>-17.247</v>
      </c>
      <c r="AF23" s="29">
        <v>-17.352000000000004</v>
      </c>
      <c r="AG23" s="29">
        <v>-19.004999999999999</v>
      </c>
      <c r="AH23" s="29">
        <v>-19.479000000000003</v>
      </c>
      <c r="AI23" s="29">
        <v>-21.08</v>
      </c>
      <c r="AJ23" s="29">
        <v>-20.985999999999997</v>
      </c>
      <c r="AK23" s="41">
        <v>-20.036999999999999</v>
      </c>
      <c r="AL23" s="41">
        <v>-19.922000000000004</v>
      </c>
      <c r="AM23" s="41">
        <v>-18.494</v>
      </c>
      <c r="AO23" s="29">
        <f t="shared" si="8"/>
        <v>0</v>
      </c>
      <c r="AP23" s="29">
        <f t="shared" si="8"/>
        <v>0</v>
      </c>
      <c r="AQ23" s="29">
        <f t="shared" si="8"/>
        <v>0</v>
      </c>
      <c r="AR23" s="29">
        <f t="shared" si="8"/>
        <v>0</v>
      </c>
      <c r="AS23" s="29">
        <f t="shared" si="8"/>
        <v>0</v>
      </c>
      <c r="AT23" s="29">
        <f t="shared" si="8"/>
        <v>0</v>
      </c>
      <c r="AU23" s="29">
        <f t="shared" si="8"/>
        <v>-54.493000000000002</v>
      </c>
      <c r="AV23" s="29">
        <f t="shared" si="8"/>
        <v>-80.55</v>
      </c>
      <c r="AW23" s="41">
        <f t="shared" si="8"/>
        <v>-58.453000000000003</v>
      </c>
    </row>
    <row r="24" spans="2:49" ht="14.5" customHeight="1">
      <c r="B24" s="31" t="s">
        <v>320</v>
      </c>
      <c r="C24" s="32"/>
      <c r="D24" s="32"/>
      <c r="E24" s="127">
        <v>0</v>
      </c>
      <c r="F24" s="127">
        <v>0</v>
      </c>
      <c r="G24" s="127">
        <v>0</v>
      </c>
      <c r="H24" s="127">
        <v>0</v>
      </c>
      <c r="I24" s="127">
        <v>0</v>
      </c>
      <c r="J24" s="127">
        <v>0</v>
      </c>
      <c r="K24" s="127">
        <v>0</v>
      </c>
      <c r="L24" s="127">
        <v>0</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-1.4970000000000001</v>
      </c>
      <c r="AD24" s="127">
        <v>-1E-3</v>
      </c>
      <c r="AE24" s="127">
        <v>0</v>
      </c>
      <c r="AF24" s="127">
        <v>0</v>
      </c>
      <c r="AG24" s="127">
        <v>0</v>
      </c>
      <c r="AH24" s="127">
        <v>-0.04</v>
      </c>
      <c r="AI24" s="127">
        <v>0</v>
      </c>
      <c r="AJ24" s="127">
        <v>-9.9000000000000005E-2</v>
      </c>
      <c r="AK24" s="230">
        <v>-9.8000000000000004E-2</v>
      </c>
      <c r="AL24" s="230">
        <v>-0.129</v>
      </c>
      <c r="AM24" s="230">
        <v>-2.0139999999999998</v>
      </c>
      <c r="AO24" s="127">
        <f t="shared" si="8"/>
        <v>0</v>
      </c>
      <c r="AP24" s="127">
        <f t="shared" si="8"/>
        <v>0</v>
      </c>
      <c r="AQ24" s="127">
        <f t="shared" si="8"/>
        <v>0</v>
      </c>
      <c r="AR24" s="127">
        <f t="shared" si="8"/>
        <v>0</v>
      </c>
      <c r="AS24" s="127">
        <f t="shared" si="8"/>
        <v>0</v>
      </c>
      <c r="AT24" s="127">
        <f t="shared" si="8"/>
        <v>0</v>
      </c>
      <c r="AU24" s="127">
        <f t="shared" si="8"/>
        <v>-1.498</v>
      </c>
      <c r="AV24" s="127">
        <f t="shared" si="8"/>
        <v>-0.13900000000000001</v>
      </c>
      <c r="AW24" s="230">
        <f t="shared" si="8"/>
        <v>-2.2409999999999997</v>
      </c>
    </row>
    <row r="25" spans="2:49" ht="14.5" customHeight="1">
      <c r="B25" s="30"/>
      <c r="AK25" s="41"/>
      <c r="AL25" s="41"/>
      <c r="AT25" s="41"/>
    </row>
    <row r="26" spans="2:49" ht="14.5" customHeight="1">
      <c r="B26" s="11" t="s">
        <v>8</v>
      </c>
      <c r="C26" s="12"/>
      <c r="D26" s="12"/>
      <c r="E26" s="25">
        <f t="shared" ref="E26:AM26" si="10">SUM(E9,E13:E21)</f>
        <v>31.826000000000001</v>
      </c>
      <c r="F26" s="25">
        <f t="shared" si="10"/>
        <v>41.376000000000005</v>
      </c>
      <c r="G26" s="25">
        <f t="shared" si="10"/>
        <v>51.170999999999992</v>
      </c>
      <c r="H26" s="25">
        <f t="shared" si="10"/>
        <v>70.608999999999995</v>
      </c>
      <c r="I26" s="25">
        <f t="shared" si="10"/>
        <v>61.887000000000008</v>
      </c>
      <c r="J26" s="25">
        <f t="shared" si="10"/>
        <v>74.109000000000009</v>
      </c>
      <c r="K26" s="25">
        <f t="shared" si="10"/>
        <v>153.351</v>
      </c>
      <c r="L26" s="25">
        <f t="shared" si="10"/>
        <v>256.76700000000005</v>
      </c>
      <c r="M26" s="25">
        <f t="shared" si="10"/>
        <v>179.65200000000002</v>
      </c>
      <c r="N26" s="25">
        <f t="shared" si="10"/>
        <v>188.02600000000001</v>
      </c>
      <c r="O26" s="25">
        <f t="shared" si="10"/>
        <v>167.83500000000001</v>
      </c>
      <c r="P26" s="25">
        <f t="shared" si="10"/>
        <v>206.51</v>
      </c>
      <c r="Q26" s="25">
        <f t="shared" si="10"/>
        <v>198.05399999999997</v>
      </c>
      <c r="R26" s="25">
        <f t="shared" si="10"/>
        <v>200.714</v>
      </c>
      <c r="S26" s="25">
        <f t="shared" si="10"/>
        <v>284.89</v>
      </c>
      <c r="T26" s="25">
        <f t="shared" si="10"/>
        <v>330.76900000000001</v>
      </c>
      <c r="U26" s="25">
        <f t="shared" si="10"/>
        <v>192.87299999999999</v>
      </c>
      <c r="V26" s="25">
        <f t="shared" si="10"/>
        <v>201.54100000000003</v>
      </c>
      <c r="W26" s="25">
        <f t="shared" si="10"/>
        <v>314.44700000000006</v>
      </c>
      <c r="X26" s="25">
        <f t="shared" si="10"/>
        <v>393.28</v>
      </c>
      <c r="Y26" s="25">
        <f t="shared" si="10"/>
        <v>370.19099999999997</v>
      </c>
      <c r="Z26" s="25">
        <f t="shared" si="10"/>
        <v>396.48500000000001</v>
      </c>
      <c r="AA26" s="25">
        <f t="shared" si="10"/>
        <v>454.85199999999998</v>
      </c>
      <c r="AB26" s="25">
        <f t="shared" si="10"/>
        <v>548.14799999999991</v>
      </c>
      <c r="AC26" s="25">
        <f t="shared" si="10"/>
        <v>533.91899999999998</v>
      </c>
      <c r="AD26" s="25">
        <f t="shared" si="10"/>
        <v>513.83199999999999</v>
      </c>
      <c r="AE26" s="25">
        <f t="shared" si="10"/>
        <v>667.94499999999994</v>
      </c>
      <c r="AF26" s="25">
        <f t="shared" si="10"/>
        <v>720.97899999999981</v>
      </c>
      <c r="AG26" s="25">
        <f t="shared" si="10"/>
        <v>583.33100000000002</v>
      </c>
      <c r="AH26" s="25">
        <f t="shared" si="10"/>
        <v>609.41099999999994</v>
      </c>
      <c r="AI26" s="25">
        <f t="shared" si="10"/>
        <v>865.84699999999998</v>
      </c>
      <c r="AJ26" s="25">
        <f t="shared" si="10"/>
        <v>978.73099999999977</v>
      </c>
      <c r="AK26" s="220">
        <f t="shared" si="10"/>
        <v>687.86099999999988</v>
      </c>
      <c r="AL26" s="220">
        <f t="shared" si="10"/>
        <v>761.13</v>
      </c>
      <c r="AM26" s="220">
        <f t="shared" si="10"/>
        <v>1060.0840000000001</v>
      </c>
      <c r="AO26" s="25">
        <f t="shared" ref="AO26:AW26" si="11">SUMIF($7:$7,AO$8,26:26)</f>
        <v>194.98199999999997</v>
      </c>
      <c r="AP26" s="25">
        <f t="shared" si="11"/>
        <v>546.11400000000003</v>
      </c>
      <c r="AQ26" s="25">
        <f t="shared" si="11"/>
        <v>742.02300000000002</v>
      </c>
      <c r="AR26" s="25">
        <f t="shared" si="11"/>
        <v>1014.4269999999999</v>
      </c>
      <c r="AS26" s="25">
        <f t="shared" si="11"/>
        <v>1102.1410000000001</v>
      </c>
      <c r="AT26" s="25">
        <f t="shared" si="11"/>
        <v>1769.6759999999997</v>
      </c>
      <c r="AU26" s="25">
        <f t="shared" si="11"/>
        <v>2436.6749999999997</v>
      </c>
      <c r="AV26" s="25">
        <f t="shared" si="11"/>
        <v>3037.3199999999997</v>
      </c>
      <c r="AW26" s="220">
        <f t="shared" si="11"/>
        <v>2509.0749999999998</v>
      </c>
    </row>
    <row r="28" spans="2:49" ht="14.5" customHeight="1">
      <c r="AM28" s="44"/>
    </row>
    <row r="31" spans="2:49" ht="14.5" customHeight="1">
      <c r="AT31" s="129"/>
      <c r="AU31" s="129"/>
      <c r="AV31" s="129"/>
      <c r="AW31" s="129"/>
    </row>
  </sheetData>
  <pageMargins left="0.511811024" right="0.511811024" top="0.78740157499999996" bottom="0.78740157499999996" header="0.31496062000000002" footer="0.31496062000000002"/>
  <ignoredErrors>
    <ignoredError sqref="G9:H9 E26:H26 I9:L9 I26:L26 M9:P9 M26 N26:O26 E9:F9 Q9 U9:X9 R9:T9 P26:T26 U26:X26 Y9:AB9 Y26:AB26 AC9 AD9:AF9 AG9:AJ9"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W32"/>
  <sheetViews>
    <sheetView showGridLines="0" zoomScaleNormal="100" workbookViewId="0">
      <pane xSplit="3" ySplit="8" topLeftCell="V9" activePane="bottomRight" state="frozen"/>
      <selection pane="topRight" activeCell="D10" sqref="D10"/>
      <selection pane="bottomLeft" activeCell="D10" sqref="D10"/>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9" width="10.54296875" style="9"/>
    <col min="40" max="40" width="2.54296875" style="9" customWidth="1"/>
    <col min="41" max="16384" width="10.54296875" style="9"/>
  </cols>
  <sheetData>
    <row r="6" spans="2:49" ht="14.5" customHeight="1">
      <c r="C6" s="3" t="s">
        <v>202</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EOMONTH(AH6,3)</f>
        <v>45199</v>
      </c>
      <c r="AJ6" s="4">
        <f>EOMONTH(AI6,3)</f>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321</v>
      </c>
      <c r="C8" s="6"/>
      <c r="D8" s="6"/>
      <c r="E8" s="7" t="str">
        <f>MONTH(E$6)/3&amp;"Q"&amp;E$7</f>
        <v>1Q2016</v>
      </c>
      <c r="F8" s="7" t="str">
        <f t="shared" ref="F8:AM8" si="2">MONTH(F$6)/3&amp;"Q"&amp;F$7</f>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 t="shared" si="2"/>
        <v>1Q2024</v>
      </c>
      <c r="AL8" s="7" t="str">
        <f t="shared" si="2"/>
        <v>2Q2024</v>
      </c>
      <c r="AM8" s="7" t="str">
        <f t="shared" si="2"/>
        <v>3Q2024</v>
      </c>
      <c r="AN8" s="2"/>
      <c r="AO8" s="6">
        <v>2016</v>
      </c>
      <c r="AP8" s="6">
        <f>AO8+1</f>
        <v>2017</v>
      </c>
      <c r="AQ8" s="6">
        <f t="shared" ref="AQ8:AW8" si="3">AP8+1</f>
        <v>2018</v>
      </c>
      <c r="AR8" s="6">
        <f t="shared" si="3"/>
        <v>2019</v>
      </c>
      <c r="AS8" s="6">
        <f t="shared" si="3"/>
        <v>2020</v>
      </c>
      <c r="AT8" s="6">
        <f t="shared" si="3"/>
        <v>2021</v>
      </c>
      <c r="AU8" s="6">
        <f t="shared" si="3"/>
        <v>2022</v>
      </c>
      <c r="AV8" s="6">
        <f t="shared" si="3"/>
        <v>2023</v>
      </c>
      <c r="AW8" s="6">
        <f t="shared" si="3"/>
        <v>2024</v>
      </c>
    </row>
    <row r="9" spans="2:49" ht="14.5" customHeight="1">
      <c r="B9" s="39" t="s">
        <v>272</v>
      </c>
      <c r="C9" s="40"/>
      <c r="D9" s="40"/>
      <c r="E9" s="125">
        <v>-5.0540000000000003</v>
      </c>
      <c r="F9" s="125">
        <v>-7.16</v>
      </c>
      <c r="G9" s="125">
        <v>-28.389000000000003</v>
      </c>
      <c r="H9" s="125">
        <v>-38.639000000000003</v>
      </c>
      <c r="I9" s="125">
        <v>-26.341999999999999</v>
      </c>
      <c r="J9" s="125">
        <v>-57.454999999999998</v>
      </c>
      <c r="K9" s="125">
        <v>-102.16300000000001</v>
      </c>
      <c r="L9" s="125">
        <v>-96.821999999999974</v>
      </c>
      <c r="M9" s="125">
        <v>-97.843000000000004</v>
      </c>
      <c r="N9" s="125">
        <v>-99.265000000000001</v>
      </c>
      <c r="O9" s="125">
        <v>-36.366999999999997</v>
      </c>
      <c r="P9" s="125">
        <v>-64.600999999999999</v>
      </c>
      <c r="Q9" s="125">
        <v>-116.15300000000001</v>
      </c>
      <c r="R9" s="125">
        <v>-103.376</v>
      </c>
      <c r="S9" s="125">
        <v>-70.453000000000003</v>
      </c>
      <c r="T9" s="125">
        <v>-93.851000000000056</v>
      </c>
      <c r="U9" s="125">
        <v>-94.138000000000005</v>
      </c>
      <c r="V9" s="125">
        <v>-62.78</v>
      </c>
      <c r="W9" s="125">
        <v>-75.466000000000008</v>
      </c>
      <c r="X9" s="125">
        <v>-93.23599999999999</v>
      </c>
      <c r="Y9" s="125">
        <v>-94.725999999999999</v>
      </c>
      <c r="Z9" s="125">
        <v>-153.52600000000001</v>
      </c>
      <c r="AA9" s="125">
        <v>-184.09800000000001</v>
      </c>
      <c r="AB9" s="125">
        <v>-153.16899999999998</v>
      </c>
      <c r="AC9" s="125">
        <v>-275.77699999999999</v>
      </c>
      <c r="AD9" s="125">
        <v>-253.12799999999999</v>
      </c>
      <c r="AE9" s="125">
        <v>-313.23300000000006</v>
      </c>
      <c r="AF9" s="125">
        <v>-333.56000000000006</v>
      </c>
      <c r="AG9" s="125">
        <v>-296.12799999999999</v>
      </c>
      <c r="AH9" s="125">
        <v>-290.42699999999996</v>
      </c>
      <c r="AI9" s="125">
        <v>-371.50200000000007</v>
      </c>
      <c r="AJ9" s="26">
        <v>-407.767</v>
      </c>
      <c r="AK9" s="26">
        <v>-263.86099999999999</v>
      </c>
      <c r="AL9" s="26">
        <v>-288.404</v>
      </c>
      <c r="AM9" s="26">
        <v>-440.40800000000002</v>
      </c>
      <c r="AO9" s="125">
        <f t="shared" ref="AO9:AW15" si="4">SUMIF($7:$7,AO$8,9:9)</f>
        <v>-79.242000000000004</v>
      </c>
      <c r="AP9" s="125">
        <f t="shared" si="4"/>
        <v>-282.78199999999998</v>
      </c>
      <c r="AQ9" s="125">
        <f t="shared" si="4"/>
        <v>-298.07600000000002</v>
      </c>
      <c r="AR9" s="125">
        <f t="shared" si="4"/>
        <v>-383.83300000000003</v>
      </c>
      <c r="AS9" s="125">
        <f t="shared" si="4"/>
        <v>-325.62</v>
      </c>
      <c r="AT9" s="125">
        <f t="shared" si="4"/>
        <v>-585.51900000000001</v>
      </c>
      <c r="AU9" s="125">
        <f t="shared" si="4"/>
        <v>-1175.6980000000001</v>
      </c>
      <c r="AV9" s="125">
        <f t="shared" si="4"/>
        <v>-1365.8240000000001</v>
      </c>
      <c r="AW9" s="125">
        <f t="shared" si="4"/>
        <v>-992.673</v>
      </c>
    </row>
    <row r="10" spans="2:49" ht="14.5" customHeight="1">
      <c r="B10" s="14" t="s">
        <v>275</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-37.604999999999997</v>
      </c>
      <c r="AG10" s="26">
        <v>-50.797999999999995</v>
      </c>
      <c r="AH10" s="26">
        <v>-56.377999999999993</v>
      </c>
      <c r="AI10" s="26">
        <v>-36.554000000000002</v>
      </c>
      <c r="AJ10" s="26">
        <v>-76.397999999999797</v>
      </c>
      <c r="AK10" s="26">
        <v>-76.316000000000003</v>
      </c>
      <c r="AL10" s="26">
        <v>-78.25800000000001</v>
      </c>
      <c r="AM10" s="26">
        <v>-90.375999999999976</v>
      </c>
      <c r="AO10" s="26">
        <f t="shared" si="4"/>
        <v>-16.771000000000001</v>
      </c>
      <c r="AP10" s="26">
        <f t="shared" si="4"/>
        <v>-24.770000000000003</v>
      </c>
      <c r="AQ10" s="26">
        <f t="shared" si="4"/>
        <v>-32.235999999999997</v>
      </c>
      <c r="AR10" s="26">
        <f t="shared" si="4"/>
        <v>-48.248000000000005</v>
      </c>
      <c r="AS10" s="26">
        <f t="shared" si="4"/>
        <v>-85.102999999999994</v>
      </c>
      <c r="AT10" s="26">
        <f t="shared" si="4"/>
        <v>-167.94499999999999</v>
      </c>
      <c r="AU10" s="26">
        <f t="shared" si="4"/>
        <v>-212.25699999999998</v>
      </c>
      <c r="AV10" s="26">
        <f t="shared" si="4"/>
        <v>-220.12799999999979</v>
      </c>
      <c r="AW10" s="26">
        <f t="shared" si="4"/>
        <v>-244.95</v>
      </c>
    </row>
    <row r="11" spans="2:49" ht="14.5" customHeight="1">
      <c r="B11" s="14" t="s">
        <v>276</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07">
        <v>-32.057000000000002</v>
      </c>
      <c r="AL11" s="207">
        <v>-39.152000000000001</v>
      </c>
      <c r="AM11" s="207">
        <v>-39.956000000000003</v>
      </c>
      <c r="AO11" s="26">
        <f t="shared" si="4"/>
        <v>-5.9159999999999995</v>
      </c>
      <c r="AP11" s="26">
        <f t="shared" si="4"/>
        <v>-11.201000000000001</v>
      </c>
      <c r="AQ11" s="26">
        <f t="shared" si="4"/>
        <v>-17.905999999999999</v>
      </c>
      <c r="AR11" s="26">
        <f t="shared" si="4"/>
        <v>-33.144999999999996</v>
      </c>
      <c r="AS11" s="26">
        <f t="shared" si="4"/>
        <v>-50.209999999999994</v>
      </c>
      <c r="AT11" s="26">
        <f t="shared" si="4"/>
        <v>-85.001999999999995</v>
      </c>
      <c r="AU11" s="26">
        <f t="shared" si="4"/>
        <v>-93.423000000000002</v>
      </c>
      <c r="AV11" s="26">
        <f t="shared" si="4"/>
        <v>-122.54300000000001</v>
      </c>
      <c r="AW11" s="26">
        <f t="shared" si="4"/>
        <v>-111.16500000000001</v>
      </c>
    </row>
    <row r="12" spans="2:49" ht="14.5" customHeight="1">
      <c r="B12" s="14" t="s">
        <v>322</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L12" s="26">
        <v>0</v>
      </c>
      <c r="AM12" s="26">
        <v>0</v>
      </c>
      <c r="AO12" s="26">
        <f t="shared" si="4"/>
        <v>0</v>
      </c>
      <c r="AP12" s="26">
        <f t="shared" si="4"/>
        <v>0</v>
      </c>
      <c r="AQ12" s="26">
        <f t="shared" si="4"/>
        <v>0</v>
      </c>
      <c r="AR12" s="26">
        <f t="shared" si="4"/>
        <v>0</v>
      </c>
      <c r="AS12" s="26">
        <f t="shared" si="4"/>
        <v>0</v>
      </c>
      <c r="AT12" s="26">
        <f t="shared" si="4"/>
        <v>0</v>
      </c>
      <c r="AU12" s="26">
        <f t="shared" si="4"/>
        <v>-1.7149999999999999</v>
      </c>
      <c r="AV12" s="26">
        <f t="shared" si="4"/>
        <v>-9.7000000000000003E-2</v>
      </c>
      <c r="AW12" s="26">
        <f t="shared" si="4"/>
        <v>0</v>
      </c>
    </row>
    <row r="13" spans="2:49" ht="14.5" customHeight="1">
      <c r="B13" s="14" t="s">
        <v>323</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07">
        <v>-155.74100000000001</v>
      </c>
      <c r="AL13" s="207">
        <v>-184.499</v>
      </c>
      <c r="AM13" s="26">
        <v>-186.20600000000002</v>
      </c>
      <c r="AO13" s="26">
        <f t="shared" si="4"/>
        <v>-27.757999999999999</v>
      </c>
      <c r="AP13" s="26">
        <f t="shared" si="4"/>
        <v>-52.938000000000002</v>
      </c>
      <c r="AQ13" s="26">
        <f t="shared" si="4"/>
        <v>-119.78200000000001</v>
      </c>
      <c r="AR13" s="26">
        <f t="shared" si="4"/>
        <v>-185.19800000000001</v>
      </c>
      <c r="AS13" s="26">
        <f t="shared" si="4"/>
        <v>-260.85899999999998</v>
      </c>
      <c r="AT13" s="26">
        <f t="shared" si="4"/>
        <v>-395.28699999999998</v>
      </c>
      <c r="AU13" s="26">
        <f t="shared" si="4"/>
        <v>-395.34299999999996</v>
      </c>
      <c r="AV13" s="26">
        <f t="shared" si="4"/>
        <v>-455.56099999999998</v>
      </c>
      <c r="AW13" s="26">
        <f t="shared" si="4"/>
        <v>-526.44600000000003</v>
      </c>
    </row>
    <row r="14" spans="2:49" ht="14.5" customHeight="1">
      <c r="B14" s="14" t="s">
        <v>324</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32.003</v>
      </c>
      <c r="AF14" s="26">
        <v>36.792000000000002</v>
      </c>
      <c r="AG14" s="26">
        <v>31.856999999999999</v>
      </c>
      <c r="AH14" s="26">
        <v>32.018999999999998</v>
      </c>
      <c r="AI14" s="26">
        <v>52.817</v>
      </c>
      <c r="AJ14" s="26">
        <v>54.808999999999997</v>
      </c>
      <c r="AK14" s="26">
        <v>37.856000000000002</v>
      </c>
      <c r="AL14" s="26">
        <v>44.645000000000003</v>
      </c>
      <c r="AM14" s="26">
        <v>64.239999999999995</v>
      </c>
      <c r="AO14" s="26">
        <f t="shared" si="4"/>
        <v>7.3630000000000004</v>
      </c>
      <c r="AP14" s="26">
        <f t="shared" si="4"/>
        <v>30.056999999999999</v>
      </c>
      <c r="AQ14" s="26">
        <f t="shared" si="4"/>
        <v>29.263999999999996</v>
      </c>
      <c r="AR14" s="26">
        <f t="shared" si="4"/>
        <v>38.252000000000002</v>
      </c>
      <c r="AS14" s="26">
        <f t="shared" si="4"/>
        <v>34.523000000000003</v>
      </c>
      <c r="AT14" s="26">
        <f t="shared" si="4"/>
        <v>79.691000000000003</v>
      </c>
      <c r="AU14" s="26">
        <f t="shared" si="4"/>
        <v>126.479</v>
      </c>
      <c r="AV14" s="26">
        <f t="shared" si="4"/>
        <v>171.50200000000001</v>
      </c>
      <c r="AW14" s="26">
        <f t="shared" si="4"/>
        <v>146.74099999999999</v>
      </c>
    </row>
    <row r="15" spans="2:49" ht="14.5" customHeight="1">
      <c r="B15" s="33" t="s">
        <v>325</v>
      </c>
      <c r="C15" s="34"/>
      <c r="D15" s="34"/>
      <c r="E15" s="35">
        <v>-0.54400000000000004</v>
      </c>
      <c r="F15" s="35">
        <v>-0.57799999999999985</v>
      </c>
      <c r="G15" s="35">
        <v>-0.67300000000000004</v>
      </c>
      <c r="H15" s="35">
        <v>6.7629999999999999</v>
      </c>
      <c r="I15" s="35">
        <v>-0.624</v>
      </c>
      <c r="J15" s="35">
        <v>-1.175</v>
      </c>
      <c r="K15" s="35">
        <v>-1.1739999999999999</v>
      </c>
      <c r="L15" s="35">
        <v>-0.72100000000000009</v>
      </c>
      <c r="M15" s="35">
        <v>-0.88500000000000001</v>
      </c>
      <c r="N15" s="35">
        <v>-0.38</v>
      </c>
      <c r="O15" s="35">
        <v>-0.86199999999999999</v>
      </c>
      <c r="P15" s="35">
        <v>-0.874</v>
      </c>
      <c r="Q15" s="35">
        <v>-0.89</v>
      </c>
      <c r="R15" s="35">
        <v>-0.92900000000000005</v>
      </c>
      <c r="S15" s="35">
        <v>-1.2569999999999999</v>
      </c>
      <c r="T15" s="35">
        <v>-1.762</v>
      </c>
      <c r="U15" s="35">
        <v>-1.954</v>
      </c>
      <c r="V15" s="35">
        <v>-1.8460000000000001</v>
      </c>
      <c r="W15" s="35">
        <v>-2.11</v>
      </c>
      <c r="X15" s="35">
        <v>-2.0049999999999999</v>
      </c>
      <c r="Y15" s="35">
        <v>-3.4239999999999999</v>
      </c>
      <c r="Z15" s="35">
        <v>-3.56</v>
      </c>
      <c r="AA15" s="35">
        <v>-5.15</v>
      </c>
      <c r="AB15" s="35">
        <v>0.46</v>
      </c>
      <c r="AC15" s="35">
        <v>-3.38</v>
      </c>
      <c r="AD15" s="35">
        <v>-4.7709999999999999</v>
      </c>
      <c r="AE15" s="35">
        <v>-4.3230000000000004</v>
      </c>
      <c r="AF15" s="35">
        <v>-3.972</v>
      </c>
      <c r="AG15" s="35">
        <v>-4.7290000000000001</v>
      </c>
      <c r="AH15" s="35">
        <v>-6.0460000000000003</v>
      </c>
      <c r="AI15" s="35">
        <v>-5.4489999999999998</v>
      </c>
      <c r="AJ15" s="35">
        <v>-5.9370000000000012</v>
      </c>
      <c r="AK15" s="233">
        <v>-6.3460000000000001</v>
      </c>
      <c r="AL15" s="233">
        <v>-2.5299999999999994</v>
      </c>
      <c r="AM15" s="35">
        <v>-2.5470000000000006</v>
      </c>
      <c r="AO15" s="35">
        <f t="shared" si="4"/>
        <v>4.968</v>
      </c>
      <c r="AP15" s="35">
        <f t="shared" si="4"/>
        <v>-3.694</v>
      </c>
      <c r="AQ15" s="35">
        <f t="shared" si="4"/>
        <v>-3.0010000000000003</v>
      </c>
      <c r="AR15" s="35">
        <f t="shared" si="4"/>
        <v>-4.8379999999999992</v>
      </c>
      <c r="AS15" s="35">
        <f t="shared" si="4"/>
        <v>-7.915</v>
      </c>
      <c r="AT15" s="35">
        <f t="shared" si="4"/>
        <v>-11.673999999999999</v>
      </c>
      <c r="AU15" s="35">
        <f t="shared" si="4"/>
        <v>-16.446000000000002</v>
      </c>
      <c r="AV15" s="35">
        <f t="shared" si="4"/>
        <v>-22.161000000000001</v>
      </c>
      <c r="AW15" s="35">
        <f t="shared" si="4"/>
        <v>-11.423</v>
      </c>
    </row>
    <row r="16" spans="2:49" ht="14.5" customHeight="1">
      <c r="B16" s="30"/>
      <c r="AT16" s="46"/>
    </row>
    <row r="17" spans="2:49" ht="14.5" customHeight="1">
      <c r="B17" s="11" t="s">
        <v>326</v>
      </c>
      <c r="C17" s="12"/>
      <c r="D17" s="12"/>
      <c r="E17" s="25">
        <f>SUM(E9:E15)</f>
        <v>-15.505000000000001</v>
      </c>
      <c r="F17" s="25">
        <f t="shared" ref="F17:AK17" si="5">SUM(F9:F15)</f>
        <v>-17.629000000000001</v>
      </c>
      <c r="G17" s="25">
        <f t="shared" si="5"/>
        <v>-37.264000000000003</v>
      </c>
      <c r="H17" s="25">
        <f t="shared" si="5"/>
        <v>-46.958000000000006</v>
      </c>
      <c r="I17" s="25">
        <f t="shared" si="5"/>
        <v>-35.369000000000007</v>
      </c>
      <c r="J17" s="25">
        <f t="shared" si="5"/>
        <v>-72.793999999999997</v>
      </c>
      <c r="K17" s="25">
        <f t="shared" si="5"/>
        <v>-111.79500000000002</v>
      </c>
      <c r="L17" s="25">
        <f t="shared" si="5"/>
        <v>-125.36999999999999</v>
      </c>
      <c r="M17" s="25">
        <f t="shared" si="5"/>
        <v>-131.41699999999997</v>
      </c>
      <c r="N17" s="25">
        <f t="shared" si="5"/>
        <v>-135.785</v>
      </c>
      <c r="O17" s="25">
        <f t="shared" si="5"/>
        <v>-74.271999999999991</v>
      </c>
      <c r="P17" s="25">
        <f t="shared" si="5"/>
        <v>-100.26300000000001</v>
      </c>
      <c r="Q17" s="25">
        <f t="shared" si="5"/>
        <v>-154.91399999999999</v>
      </c>
      <c r="R17" s="25">
        <f t="shared" si="5"/>
        <v>-151.35700000000003</v>
      </c>
      <c r="S17" s="25">
        <f t="shared" si="5"/>
        <v>-138.59300000000002</v>
      </c>
      <c r="T17" s="25">
        <f t="shared" si="5"/>
        <v>-172.14600000000007</v>
      </c>
      <c r="U17" s="25">
        <f t="shared" si="5"/>
        <v>-176.803</v>
      </c>
      <c r="V17" s="25">
        <f t="shared" si="5"/>
        <v>-153.15299999999999</v>
      </c>
      <c r="W17" s="25">
        <f t="shared" si="5"/>
        <v>-165.30799999999999</v>
      </c>
      <c r="X17" s="25">
        <f t="shared" si="5"/>
        <v>-199.92</v>
      </c>
      <c r="Y17" s="25">
        <f t="shared" si="5"/>
        <v>-253.84100000000001</v>
      </c>
      <c r="Z17" s="25">
        <f t="shared" si="5"/>
        <v>-313.41200000000003</v>
      </c>
      <c r="AA17" s="25">
        <f t="shared" si="5"/>
        <v>-323.745</v>
      </c>
      <c r="AB17" s="25">
        <f t="shared" si="5"/>
        <v>-274.738</v>
      </c>
      <c r="AC17" s="25">
        <f t="shared" si="5"/>
        <v>-428.20499999999998</v>
      </c>
      <c r="AD17" s="25">
        <f t="shared" si="5"/>
        <v>-400.93700000000001</v>
      </c>
      <c r="AE17" s="25">
        <f t="shared" si="5"/>
        <v>-474.04200000000003</v>
      </c>
      <c r="AF17" s="25">
        <f t="shared" si="5"/>
        <v>-465.21900000000005</v>
      </c>
      <c r="AG17" s="220">
        <f t="shared" si="5"/>
        <v>-451.29</v>
      </c>
      <c r="AH17" s="220">
        <f t="shared" si="5"/>
        <v>-463.27399999999994</v>
      </c>
      <c r="AI17" s="220">
        <f t="shared" si="5"/>
        <v>-504.86899999999997</v>
      </c>
      <c r="AJ17" s="220">
        <f t="shared" si="5"/>
        <v>-595.37899999999991</v>
      </c>
      <c r="AK17" s="220">
        <f t="shared" si="5"/>
        <v>-496.46500000000003</v>
      </c>
      <c r="AL17" s="220">
        <f>SUM(AL9:AL15)</f>
        <v>-548.19799999999998</v>
      </c>
      <c r="AM17" s="220">
        <f>SUM(AM9:AM15)</f>
        <v>-695.25300000000004</v>
      </c>
      <c r="AO17" s="25">
        <f t="shared" ref="AO17:AW17" si="6">SUMIF($7:$7,AO$8,17:17)</f>
        <v>-117.35599999999999</v>
      </c>
      <c r="AP17" s="25">
        <f t="shared" si="6"/>
        <v>-345.32800000000003</v>
      </c>
      <c r="AQ17" s="25">
        <f t="shared" si="6"/>
        <v>-441.73699999999997</v>
      </c>
      <c r="AR17" s="25">
        <f t="shared" si="6"/>
        <v>-617.0100000000001</v>
      </c>
      <c r="AS17" s="25">
        <f t="shared" si="6"/>
        <v>-695.18399999999997</v>
      </c>
      <c r="AT17" s="25">
        <f t="shared" si="6"/>
        <v>-1165.7360000000001</v>
      </c>
      <c r="AU17" s="25">
        <f t="shared" si="6"/>
        <v>-1768.4030000000002</v>
      </c>
      <c r="AV17" s="25">
        <f t="shared" si="6"/>
        <v>-2014.8119999999999</v>
      </c>
      <c r="AW17" s="220">
        <f t="shared" si="6"/>
        <v>-1739.9160000000002</v>
      </c>
    </row>
    <row r="19" spans="2:49" ht="14.5" customHeight="1">
      <c r="E19" s="44"/>
      <c r="F19" s="44"/>
      <c r="J19" s="45"/>
      <c r="AJ19" s="44"/>
      <c r="AK19" s="44"/>
      <c r="AL19" s="44"/>
      <c r="AM19" s="44"/>
      <c r="AU19" s="44"/>
      <c r="AV19" s="44"/>
      <c r="AW19" s="42"/>
    </row>
    <row r="20" spans="2:49" ht="14.5" customHeight="1">
      <c r="AU20" s="44"/>
      <c r="AV20" s="44"/>
      <c r="AW20" s="44"/>
    </row>
    <row r="21" spans="2:49" ht="14.5" customHeight="1">
      <c r="K21" s="44"/>
      <c r="L21" s="44"/>
      <c r="N21" s="44"/>
      <c r="AI21" s="44"/>
      <c r="AJ21" s="42"/>
      <c r="AK21" s="44"/>
      <c r="AL21" s="44"/>
      <c r="AM21" s="44"/>
      <c r="AO21" s="44"/>
      <c r="AU21" s="44"/>
    </row>
    <row r="22" spans="2:49" ht="14.5" customHeight="1">
      <c r="I22" s="29"/>
      <c r="L22" s="44"/>
      <c r="AH22" s="42"/>
      <c r="AI22" s="44"/>
      <c r="AJ22" s="44"/>
      <c r="AK22" s="44"/>
      <c r="AL22" s="44"/>
      <c r="AM22" s="44"/>
      <c r="AO22" s="44"/>
      <c r="AP22" s="44"/>
    </row>
    <row r="23" spans="2:49" ht="14.5" customHeight="1">
      <c r="L23" s="44"/>
      <c r="AF23" s="42"/>
      <c r="AI23" s="44"/>
      <c r="AJ23" s="44"/>
      <c r="AK23" s="44"/>
      <c r="AL23" s="44"/>
      <c r="AM23" s="44"/>
      <c r="AO23" s="44"/>
    </row>
    <row r="24" spans="2:49" ht="14.5" customHeight="1">
      <c r="L24" s="44"/>
      <c r="AI24" s="44"/>
      <c r="AL24" s="44"/>
      <c r="AM24" s="44"/>
      <c r="AO24" s="44"/>
    </row>
    <row r="25" spans="2:49" ht="14.5" customHeight="1">
      <c r="AJ25" s="44"/>
      <c r="AK25" s="44"/>
      <c r="AL25" s="44"/>
      <c r="AM25" s="44"/>
      <c r="AO25" s="44"/>
      <c r="AP25" s="44"/>
    </row>
    <row r="26" spans="2:49" ht="14.5" customHeight="1">
      <c r="AJ26" s="44"/>
      <c r="AK26" s="44"/>
      <c r="AL26" s="44"/>
      <c r="AM26" s="44"/>
      <c r="AO26" s="44"/>
      <c r="AP26" s="44"/>
    </row>
    <row r="27" spans="2:49" ht="14.5" customHeight="1">
      <c r="AJ27" s="44"/>
      <c r="AK27" s="44"/>
      <c r="AL27" s="44"/>
      <c r="AM27" s="44"/>
      <c r="AO27" s="44"/>
      <c r="AP27" s="44"/>
    </row>
    <row r="28" spans="2:49" ht="14.5" customHeight="1">
      <c r="AM28" s="44"/>
    </row>
    <row r="29" spans="2:49" ht="14.5" customHeight="1">
      <c r="AM29" s="44"/>
    </row>
    <row r="31" spans="2:49" ht="14.5" customHeight="1">
      <c r="AM31" s="44"/>
    </row>
    <row r="32" spans="2:49" ht="14.5" customHeight="1">
      <c r="AM32" s="44"/>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W21"/>
  <sheetViews>
    <sheetView showGridLines="0" zoomScaleNormal="100" workbookViewId="0">
      <pane xSplit="3" ySplit="8" topLeftCell="V9" activePane="bottomRight" state="frozen"/>
      <selection pane="topRight" activeCell="D10" sqref="D10"/>
      <selection pane="bottomLeft" activeCell="D10" sqref="D10"/>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9" width="10.54296875" style="9" customWidth="1"/>
    <col min="40" max="40" width="2.54296875" style="9" customWidth="1"/>
    <col min="41" max="48" width="10.54296875" style="9" customWidth="1"/>
    <col min="49" max="16384" width="10.54296875" style="9"/>
  </cols>
  <sheetData>
    <row r="6" spans="2:49" ht="14.5" customHeight="1">
      <c r="C6" s="3" t="s">
        <v>202</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O7" s="22"/>
      <c r="AP7" s="22"/>
      <c r="AQ7" s="22"/>
      <c r="AR7" s="22"/>
      <c r="AS7" s="22"/>
      <c r="AT7" s="22"/>
      <c r="AU7" s="22"/>
      <c r="AV7" s="22"/>
      <c r="AW7" s="22"/>
    </row>
    <row r="8" spans="2:49" ht="14.5" customHeight="1">
      <c r="B8" s="5" t="s">
        <v>327</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2"/>
      <c r="AO8" s="6">
        <v>2016</v>
      </c>
      <c r="AP8" s="6">
        <f>AO8+1</f>
        <v>2017</v>
      </c>
      <c r="AQ8" s="6">
        <f t="shared" ref="AQ8:AW8" si="4">AP8+1</f>
        <v>2018</v>
      </c>
      <c r="AR8" s="6">
        <f t="shared" si="4"/>
        <v>2019</v>
      </c>
      <c r="AS8" s="6">
        <f t="shared" si="4"/>
        <v>2020</v>
      </c>
      <c r="AT8" s="6">
        <f t="shared" si="4"/>
        <v>2021</v>
      </c>
      <c r="AU8" s="6">
        <f t="shared" si="4"/>
        <v>2022</v>
      </c>
      <c r="AV8" s="6">
        <f t="shared" si="4"/>
        <v>2023</v>
      </c>
      <c r="AW8" s="6">
        <f t="shared" si="4"/>
        <v>2024</v>
      </c>
    </row>
    <row r="9" spans="2:49" ht="14.5" customHeight="1">
      <c r="B9" s="39" t="s">
        <v>864</v>
      </c>
      <c r="C9" s="40"/>
      <c r="D9" s="40"/>
      <c r="E9" s="125">
        <v>-1.401</v>
      </c>
      <c r="F9" s="125">
        <v>-1.796</v>
      </c>
      <c r="G9" s="125">
        <v>-1.7889999999999999</v>
      </c>
      <c r="H9" s="125">
        <v>-3.4510000000000001</v>
      </c>
      <c r="I9" s="125">
        <v>-1.2689999999999999</v>
      </c>
      <c r="J9" s="125">
        <v>-4.0609999999999999</v>
      </c>
      <c r="K9" s="125">
        <v>-6.2629999999999999</v>
      </c>
      <c r="L9" s="125">
        <v>-8.9629999999999992</v>
      </c>
      <c r="M9" s="125">
        <v>-8.0869999999999997</v>
      </c>
      <c r="N9" s="125">
        <v>-11.125</v>
      </c>
      <c r="O9" s="125">
        <v>-7.0670000000000002</v>
      </c>
      <c r="P9" s="125">
        <v>-7.6680000000000001</v>
      </c>
      <c r="Q9" s="125">
        <v>-6.9790000000000001</v>
      </c>
      <c r="R9" s="125">
        <v>-5.6619999999999999</v>
      </c>
      <c r="S9" s="125">
        <v>-7.7919999999999998</v>
      </c>
      <c r="T9" s="125">
        <v>-7.673</v>
      </c>
      <c r="U9" s="125">
        <v>-7.2560000000000002</v>
      </c>
      <c r="V9" s="125">
        <v>-9.8260000000000005</v>
      </c>
      <c r="W9" s="125">
        <v>-7.923</v>
      </c>
      <c r="X9" s="125">
        <v>-18.126999999999999</v>
      </c>
      <c r="Y9" s="125">
        <v>-15.638999999999999</v>
      </c>
      <c r="Z9" s="125">
        <v>-14.803000000000001</v>
      </c>
      <c r="AA9" s="125">
        <v>-15.420999999999999</v>
      </c>
      <c r="AB9" s="125">
        <v>-8</v>
      </c>
      <c r="AC9" s="125">
        <v>-25.675999999999998</v>
      </c>
      <c r="AD9" s="125">
        <v>-19.320000000000004</v>
      </c>
      <c r="AE9" s="125">
        <v>-28.360999999999997</v>
      </c>
      <c r="AF9" s="125">
        <v>-20.870999999999995</v>
      </c>
      <c r="AG9" s="125">
        <v>-7.8189999999999955</v>
      </c>
      <c r="AH9" s="125">
        <v>-41.724000000000004</v>
      </c>
      <c r="AI9" s="125">
        <v>-29.511000000000006</v>
      </c>
      <c r="AJ9" s="26">
        <v>-41.173999999999992</v>
      </c>
      <c r="AK9" s="26">
        <v>-25.396000000000001</v>
      </c>
      <c r="AL9" s="26">
        <v>-34.862000000000002</v>
      </c>
      <c r="AM9" s="26">
        <v>-22.600999999999992</v>
      </c>
      <c r="AO9" s="125">
        <f t="shared" ref="AO9:AW9" si="5">SUMIF($7:$7,AO$8,9:9)</f>
        <v>-8.4369999999999994</v>
      </c>
      <c r="AP9" s="125">
        <f t="shared" si="5"/>
        <v>-20.555999999999997</v>
      </c>
      <c r="AQ9" s="125">
        <f t="shared" si="5"/>
        <v>-33.947000000000003</v>
      </c>
      <c r="AR9" s="125">
        <f t="shared" si="5"/>
        <v>-28.106000000000002</v>
      </c>
      <c r="AS9" s="125">
        <f t="shared" si="5"/>
        <v>-43.132000000000005</v>
      </c>
      <c r="AT9" s="125">
        <f t="shared" si="5"/>
        <v>-53.863</v>
      </c>
      <c r="AU9" s="125">
        <f t="shared" si="5"/>
        <v>-94.227999999999994</v>
      </c>
      <c r="AV9" s="125">
        <f t="shared" si="5"/>
        <v>-120.22799999999999</v>
      </c>
      <c r="AW9" s="125">
        <f t="shared" si="5"/>
        <v>-82.858999999999995</v>
      </c>
    </row>
    <row r="10" spans="2:49" ht="14.5" customHeight="1">
      <c r="B10" s="14" t="s">
        <v>328</v>
      </c>
      <c r="C10" s="15"/>
      <c r="D10" s="15"/>
      <c r="E10" s="26">
        <v>-0.42099999999999999</v>
      </c>
      <c r="F10" s="26">
        <v>-0.46600000000000003</v>
      </c>
      <c r="G10" s="26">
        <v>-0.46100000000000002</v>
      </c>
      <c r="H10" s="26">
        <v>-0.61099999999999999</v>
      </c>
      <c r="I10" s="26">
        <v>0</v>
      </c>
      <c r="J10" s="26">
        <v>0</v>
      </c>
      <c r="K10" s="26">
        <v>0</v>
      </c>
      <c r="L10" s="26">
        <v>0</v>
      </c>
      <c r="M10" s="26">
        <v>0</v>
      </c>
      <c r="N10" s="26">
        <v>0</v>
      </c>
      <c r="O10" s="26">
        <v>0</v>
      </c>
      <c r="P10" s="26">
        <v>0</v>
      </c>
      <c r="Q10" s="26">
        <v>-0.72799999999999998</v>
      </c>
      <c r="R10" s="26">
        <v>-2.2829999999999999</v>
      </c>
      <c r="S10" s="26">
        <v>-0.94600000000000006</v>
      </c>
      <c r="T10" s="26">
        <v>-4.0140000000000002</v>
      </c>
      <c r="U10" s="26">
        <v>-1.7470000000000001</v>
      </c>
      <c r="V10" s="26">
        <v>-3.2620000000000005</v>
      </c>
      <c r="W10" s="26">
        <v>-3.2889999999999997</v>
      </c>
      <c r="X10" s="26">
        <v>-3.6139999999999999</v>
      </c>
      <c r="Y10" s="26">
        <v>-4.5389999999999997</v>
      </c>
      <c r="Z10" s="26">
        <v>-2.0110000000000001</v>
      </c>
      <c r="AA10" s="26">
        <v>-2.3890000000000002</v>
      </c>
      <c r="AB10" s="26">
        <v>-36.233000000000004</v>
      </c>
      <c r="AC10" s="26">
        <v>-6.3220000000000001</v>
      </c>
      <c r="AD10" s="26">
        <v>-13.306999999999999</v>
      </c>
      <c r="AE10" s="26">
        <v>-8.3469999999999995</v>
      </c>
      <c r="AF10" s="26">
        <v>-8.7000000000000188E-2</v>
      </c>
      <c r="AG10" s="26">
        <v>-17.678000000000001</v>
      </c>
      <c r="AH10" s="26">
        <v>7.8309999999999995</v>
      </c>
      <c r="AI10" s="26">
        <v>-16.596</v>
      </c>
      <c r="AJ10" s="26">
        <v>-10.164000000000001</v>
      </c>
      <c r="AK10" s="26">
        <v>-6.516</v>
      </c>
      <c r="AL10" s="26">
        <v>-12.658999999999999</v>
      </c>
      <c r="AM10" s="26">
        <v>-24.488</v>
      </c>
      <c r="AO10" s="26">
        <f t="shared" ref="AO10:AW12" si="6">SUMIF($7:$7,AO$8,10:10)</f>
        <v>-1.9590000000000001</v>
      </c>
      <c r="AP10" s="26">
        <f t="shared" si="6"/>
        <v>0</v>
      </c>
      <c r="AQ10" s="26">
        <f t="shared" si="6"/>
        <v>0</v>
      </c>
      <c r="AR10" s="26">
        <f t="shared" si="6"/>
        <v>-7.9710000000000001</v>
      </c>
      <c r="AS10" s="26">
        <f t="shared" si="6"/>
        <v>-11.911999999999999</v>
      </c>
      <c r="AT10" s="26">
        <f t="shared" si="6"/>
        <v>-45.172000000000004</v>
      </c>
      <c r="AU10" s="26">
        <f t="shared" si="6"/>
        <v>-28.062999999999999</v>
      </c>
      <c r="AV10" s="26">
        <f t="shared" si="6"/>
        <v>-36.606999999999999</v>
      </c>
      <c r="AW10" s="26">
        <f t="shared" si="6"/>
        <v>-43.662999999999997</v>
      </c>
    </row>
    <row r="11" spans="2:49" ht="14.5" customHeight="1">
      <c r="B11" s="14" t="s">
        <v>323</v>
      </c>
      <c r="C11" s="15"/>
      <c r="D11" s="15"/>
      <c r="E11" s="26">
        <v>-0.44500000000000001</v>
      </c>
      <c r="F11" s="26">
        <v>-0.443</v>
      </c>
      <c r="G11" s="26">
        <v>-0.44000000000000006</v>
      </c>
      <c r="H11" s="26">
        <v>-0.44699999999999984</v>
      </c>
      <c r="I11" s="26">
        <v>-0.44400000000000001</v>
      </c>
      <c r="J11" s="26">
        <v>-0.44900000000000001</v>
      </c>
      <c r="K11" s="26">
        <v>-0.42799999999999999</v>
      </c>
      <c r="L11" s="26">
        <v>-5.3819999999999997</v>
      </c>
      <c r="M11" s="26">
        <v>-0.123</v>
      </c>
      <c r="N11" s="26">
        <v>-0.13700000000000001</v>
      </c>
      <c r="O11" s="26">
        <v>-0.13600000000000001</v>
      </c>
      <c r="P11" s="26">
        <v>-0.13700000000000001</v>
      </c>
      <c r="Q11" s="26">
        <v>-0.13700000000000001</v>
      </c>
      <c r="R11" s="26">
        <v>-0.60099999999999998</v>
      </c>
      <c r="S11" s="26">
        <v>-0.57299999999999995</v>
      </c>
      <c r="T11" s="26">
        <v>-0.61399999999999999</v>
      </c>
      <c r="U11" s="26">
        <v>-0.33900000000000002</v>
      </c>
      <c r="V11" s="26">
        <v>-0.36</v>
      </c>
      <c r="W11" s="26">
        <v>-0.67100000000000004</v>
      </c>
      <c r="X11" s="26">
        <v>-1.3260000000000001</v>
      </c>
      <c r="Y11" s="26">
        <v>-1.2010000000000001</v>
      </c>
      <c r="Z11" s="26">
        <v>-1.2789999999999999</v>
      </c>
      <c r="AA11" s="26">
        <v>-1.369</v>
      </c>
      <c r="AB11" s="26">
        <v>-2.8879999999999999</v>
      </c>
      <c r="AC11" s="26">
        <v>-3.49</v>
      </c>
      <c r="AD11" s="26">
        <v>-3.3389999999999995</v>
      </c>
      <c r="AE11" s="26">
        <v>-3.519000000000001</v>
      </c>
      <c r="AF11" s="26">
        <v>-3.9689999999999994</v>
      </c>
      <c r="AG11" s="26">
        <v>-3.8530000000000002</v>
      </c>
      <c r="AH11" s="26">
        <v>-3.9649999999999994</v>
      </c>
      <c r="AI11" s="26">
        <v>-4.2670000000000012</v>
      </c>
      <c r="AJ11" s="26">
        <v>-4.4640000000000004</v>
      </c>
      <c r="AK11" s="26">
        <v>-5.2480000000000002</v>
      </c>
      <c r="AL11" s="26">
        <v>-5.6829999999999989</v>
      </c>
      <c r="AM11" s="26">
        <v>-6.6259999999999994</v>
      </c>
      <c r="AO11" s="26">
        <f t="shared" si="6"/>
        <v>-1.7749999999999999</v>
      </c>
      <c r="AP11" s="26">
        <f t="shared" si="6"/>
        <v>-6.7029999999999994</v>
      </c>
      <c r="AQ11" s="26">
        <f t="shared" si="6"/>
        <v>-0.53300000000000003</v>
      </c>
      <c r="AR11" s="26">
        <f t="shared" si="6"/>
        <v>-1.9249999999999998</v>
      </c>
      <c r="AS11" s="26">
        <f t="shared" si="6"/>
        <v>-2.6960000000000002</v>
      </c>
      <c r="AT11" s="26">
        <f t="shared" si="6"/>
        <v>-6.7370000000000001</v>
      </c>
      <c r="AU11" s="26">
        <f t="shared" si="6"/>
        <v>-14.317</v>
      </c>
      <c r="AV11" s="26">
        <f t="shared" si="6"/>
        <v>-16.548999999999999</v>
      </c>
      <c r="AW11" s="26">
        <f t="shared" si="6"/>
        <v>-17.556999999999999</v>
      </c>
    </row>
    <row r="12" spans="2:49" ht="14.5" customHeight="1">
      <c r="B12" s="33" t="s">
        <v>325</v>
      </c>
      <c r="C12" s="34"/>
      <c r="D12" s="34"/>
      <c r="E12" s="35">
        <v>-5.2999999999999999E-2</v>
      </c>
      <c r="F12" s="35">
        <v>-3.2000000000000001E-2</v>
      </c>
      <c r="G12" s="35">
        <v>-6.9000000000000006E-2</v>
      </c>
      <c r="H12" s="35">
        <v>-9.6000000000000002E-2</v>
      </c>
      <c r="I12" s="35">
        <v>-0.72499999999999998</v>
      </c>
      <c r="J12" s="35">
        <v>-1.375</v>
      </c>
      <c r="K12" s="35">
        <v>-1.167</v>
      </c>
      <c r="L12" s="35">
        <v>-3.282</v>
      </c>
      <c r="M12" s="35">
        <v>-2.323</v>
      </c>
      <c r="N12" s="35">
        <v>-0.86399999999999999</v>
      </c>
      <c r="O12" s="35">
        <v>-1.9730000000000001</v>
      </c>
      <c r="P12" s="35">
        <v>-0.77300000000000002</v>
      </c>
      <c r="Q12" s="35">
        <v>-0.74299999999999999</v>
      </c>
      <c r="R12" s="35">
        <v>-0.14799999999999999</v>
      </c>
      <c r="S12" s="35">
        <v>-0.48</v>
      </c>
      <c r="T12" s="35">
        <v>-1.2190000000000001</v>
      </c>
      <c r="U12" s="35">
        <v>-0.70699999999999996</v>
      </c>
      <c r="V12" s="35">
        <v>-0.73499999999999999</v>
      </c>
      <c r="W12" s="35">
        <v>-1.9330000000000001</v>
      </c>
      <c r="X12" s="35">
        <v>0.39700000000000002</v>
      </c>
      <c r="Y12" s="35">
        <v>-0.93799999999999994</v>
      </c>
      <c r="Z12" s="35">
        <v>-0.83499999999999996</v>
      </c>
      <c r="AA12" s="35">
        <v>-1.117</v>
      </c>
      <c r="AB12" s="35">
        <v>-0.76800000000000024</v>
      </c>
      <c r="AC12" s="35">
        <v>-3.3450000000000002</v>
      </c>
      <c r="AD12" s="35">
        <v>-3.7229999999999994</v>
      </c>
      <c r="AE12" s="35">
        <v>-1.7889999999999997</v>
      </c>
      <c r="AF12" s="35">
        <v>2.4079999999999995</v>
      </c>
      <c r="AG12" s="35">
        <v>-0.94099999999999995</v>
      </c>
      <c r="AH12" s="35">
        <v>0.2629999999999999</v>
      </c>
      <c r="AI12" s="35">
        <v>-2.3359999999999999</v>
      </c>
      <c r="AJ12" s="35">
        <v>-1.2399999999999998</v>
      </c>
      <c r="AK12" s="35">
        <v>0.80100000000000005</v>
      </c>
      <c r="AL12" s="35">
        <v>-0.34700000000000003</v>
      </c>
      <c r="AM12" s="35">
        <v>-0.78700000000000003</v>
      </c>
      <c r="AO12" s="35">
        <f t="shared" si="6"/>
        <v>-0.25</v>
      </c>
      <c r="AP12" s="35">
        <f t="shared" si="6"/>
        <v>-6.5490000000000004</v>
      </c>
      <c r="AQ12" s="35">
        <f t="shared" si="6"/>
        <v>-5.9329999999999998</v>
      </c>
      <c r="AR12" s="35">
        <f t="shared" si="6"/>
        <v>-2.59</v>
      </c>
      <c r="AS12" s="35">
        <f t="shared" si="6"/>
        <v>-2.9779999999999998</v>
      </c>
      <c r="AT12" s="35">
        <f t="shared" si="6"/>
        <v>-3.6579999999999999</v>
      </c>
      <c r="AU12" s="35">
        <f t="shared" si="6"/>
        <v>-6.4489999999999998</v>
      </c>
      <c r="AV12" s="35">
        <f t="shared" si="6"/>
        <v>-4.2539999999999996</v>
      </c>
      <c r="AW12" s="35">
        <f t="shared" si="6"/>
        <v>-0.33300000000000002</v>
      </c>
    </row>
    <row r="13" spans="2:49" ht="14.5" customHeight="1">
      <c r="B13" s="30"/>
    </row>
    <row r="14" spans="2:49" ht="14.5" customHeight="1">
      <c r="B14" s="11" t="s">
        <v>304</v>
      </c>
      <c r="C14" s="12"/>
      <c r="D14" s="12"/>
      <c r="E14" s="25">
        <f t="shared" ref="E14:AM14" si="7">SUM(E9:E12)</f>
        <v>-2.3199999999999998</v>
      </c>
      <c r="F14" s="25">
        <f t="shared" si="7"/>
        <v>-2.7370000000000001</v>
      </c>
      <c r="G14" s="25">
        <f t="shared" si="7"/>
        <v>-2.7589999999999999</v>
      </c>
      <c r="H14" s="25">
        <f t="shared" si="7"/>
        <v>-4.6050000000000004</v>
      </c>
      <c r="I14" s="25">
        <f t="shared" si="7"/>
        <v>-2.4379999999999997</v>
      </c>
      <c r="J14" s="25">
        <f t="shared" si="7"/>
        <v>-5.8849999999999998</v>
      </c>
      <c r="K14" s="25">
        <f t="shared" si="7"/>
        <v>-7.8579999999999997</v>
      </c>
      <c r="L14" s="25">
        <f t="shared" si="7"/>
        <v>-17.626999999999999</v>
      </c>
      <c r="M14" s="25">
        <f t="shared" si="7"/>
        <v>-10.532999999999999</v>
      </c>
      <c r="N14" s="25">
        <f t="shared" si="7"/>
        <v>-12.126000000000001</v>
      </c>
      <c r="O14" s="25">
        <f t="shared" si="7"/>
        <v>-9.1760000000000002</v>
      </c>
      <c r="P14" s="25">
        <f t="shared" si="7"/>
        <v>-8.5779999999999994</v>
      </c>
      <c r="Q14" s="25">
        <f t="shared" si="7"/>
        <v>-8.5869999999999997</v>
      </c>
      <c r="R14" s="25">
        <f t="shared" si="7"/>
        <v>-8.6939999999999991</v>
      </c>
      <c r="S14" s="25">
        <f t="shared" si="7"/>
        <v>-9.7910000000000004</v>
      </c>
      <c r="T14" s="25">
        <f t="shared" si="7"/>
        <v>-13.520000000000001</v>
      </c>
      <c r="U14" s="25">
        <f t="shared" si="7"/>
        <v>-10.049000000000001</v>
      </c>
      <c r="V14" s="25">
        <f t="shared" si="7"/>
        <v>-14.183</v>
      </c>
      <c r="W14" s="25">
        <f t="shared" si="7"/>
        <v>-13.815999999999999</v>
      </c>
      <c r="X14" s="25">
        <f t="shared" si="7"/>
        <v>-22.67</v>
      </c>
      <c r="Y14" s="25">
        <f t="shared" si="7"/>
        <v>-22.316999999999997</v>
      </c>
      <c r="Z14" s="25">
        <f t="shared" si="7"/>
        <v>-18.928000000000001</v>
      </c>
      <c r="AA14" s="25">
        <f t="shared" si="7"/>
        <v>-20.295999999999999</v>
      </c>
      <c r="AB14" s="25">
        <f t="shared" si="7"/>
        <v>-47.889000000000003</v>
      </c>
      <c r="AC14" s="25">
        <f t="shared" si="7"/>
        <v>-38.832999999999998</v>
      </c>
      <c r="AD14" s="25">
        <f t="shared" si="7"/>
        <v>-39.689</v>
      </c>
      <c r="AE14" s="25">
        <f t="shared" si="7"/>
        <v>-42.015999999999998</v>
      </c>
      <c r="AF14" s="25">
        <f t="shared" si="7"/>
        <v>-22.518999999999991</v>
      </c>
      <c r="AG14" s="25">
        <f t="shared" si="7"/>
        <v>-30.290999999999997</v>
      </c>
      <c r="AH14" s="25">
        <f t="shared" si="7"/>
        <v>-37.594999999999999</v>
      </c>
      <c r="AI14" s="25">
        <f t="shared" si="7"/>
        <v>-52.710000000000008</v>
      </c>
      <c r="AJ14" s="25">
        <f t="shared" si="7"/>
        <v>-57.041999999999994</v>
      </c>
      <c r="AK14" s="25">
        <f t="shared" si="7"/>
        <v>-36.358999999999995</v>
      </c>
      <c r="AL14" s="25">
        <f t="shared" si="7"/>
        <v>-53.551000000000002</v>
      </c>
      <c r="AM14" s="25">
        <f t="shared" si="7"/>
        <v>-54.501999999999988</v>
      </c>
      <c r="AO14" s="25">
        <f t="shared" ref="AO14:AW14" si="8">SUMIF($7:$7,AO$8,14:14)</f>
        <v>-12.421000000000001</v>
      </c>
      <c r="AP14" s="25">
        <f t="shared" si="8"/>
        <v>-33.808</v>
      </c>
      <c r="AQ14" s="25">
        <f t="shared" si="8"/>
        <v>-40.412999999999997</v>
      </c>
      <c r="AR14" s="25">
        <f t="shared" si="8"/>
        <v>-40.591999999999999</v>
      </c>
      <c r="AS14" s="25">
        <f t="shared" si="8"/>
        <v>-60.718000000000004</v>
      </c>
      <c r="AT14" s="25">
        <f t="shared" si="8"/>
        <v>-109.43</v>
      </c>
      <c r="AU14" s="25">
        <f t="shared" si="8"/>
        <v>-143.05699999999996</v>
      </c>
      <c r="AV14" s="25">
        <f t="shared" si="8"/>
        <v>-177.63800000000001</v>
      </c>
      <c r="AW14" s="220">
        <f t="shared" si="8"/>
        <v>-144.41199999999998</v>
      </c>
    </row>
    <row r="16" spans="2:49" ht="14.5" customHeight="1">
      <c r="F16" s="43"/>
      <c r="I16" s="42"/>
      <c r="AC16" s="44"/>
      <c r="AD16" s="44"/>
      <c r="AE16" s="44"/>
      <c r="AF16" s="29"/>
      <c r="AG16" s="29"/>
      <c r="AH16" s="29"/>
      <c r="AI16" s="29"/>
      <c r="AJ16" s="29"/>
      <c r="AK16" s="29"/>
      <c r="AL16" s="29"/>
      <c r="AM16" s="29"/>
      <c r="AU16" s="29"/>
      <c r="AV16" s="29"/>
      <c r="AW16" s="29"/>
    </row>
    <row r="17" spans="5:39" ht="14.5" customHeight="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row>
    <row r="18" spans="5:39" ht="14.5" customHeight="1">
      <c r="I18" s="42"/>
      <c r="AM18" s="44"/>
    </row>
    <row r="19" spans="5:39" ht="14.5" customHeight="1">
      <c r="I19" s="42"/>
    </row>
    <row r="20" spans="5:39" ht="14.5" customHeight="1">
      <c r="I20" s="42"/>
    </row>
    <row r="21" spans="5:39" ht="14.5" customHeight="1">
      <c r="I21" s="42"/>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W28"/>
  <sheetViews>
    <sheetView showGridLines="0" zoomScaleNormal="100" workbookViewId="0">
      <pane xSplit="3" ySplit="8" topLeftCell="V9" activePane="bottomRight" state="frozen"/>
      <selection pane="topRight" activeCell="D10" sqref="D10"/>
      <selection pane="bottomLeft" activeCell="D10" sqref="D10"/>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9" width="10.54296875" style="9"/>
    <col min="40" max="40" width="2.54296875" style="9" customWidth="1"/>
    <col min="41" max="16384" width="10.54296875" style="9"/>
  </cols>
  <sheetData>
    <row r="6" spans="2:49" ht="14.5" customHeight="1">
      <c r="C6" s="3" t="s">
        <v>202</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329</v>
      </c>
      <c r="C8" s="6"/>
      <c r="D8" s="6"/>
      <c r="E8" s="7" t="str">
        <f>MONTH(E$6)/3&amp;"Q"&amp;E$7</f>
        <v>1Q2016</v>
      </c>
      <c r="F8" s="7" t="str">
        <f t="shared" ref="F8:AJ8" si="2">MONTH(F$6)/3&amp;"Q"&amp;F$7</f>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2"/>
      <c r="AO8" s="6">
        <v>2016</v>
      </c>
      <c r="AP8" s="6">
        <f>AO8+1</f>
        <v>2017</v>
      </c>
      <c r="AQ8" s="6">
        <f t="shared" ref="AQ8:AW8" si="3">AP8+1</f>
        <v>2018</v>
      </c>
      <c r="AR8" s="6">
        <f t="shared" si="3"/>
        <v>2019</v>
      </c>
      <c r="AS8" s="6">
        <f t="shared" si="3"/>
        <v>2020</v>
      </c>
      <c r="AT8" s="6">
        <f t="shared" si="3"/>
        <v>2021</v>
      </c>
      <c r="AU8" s="6">
        <f t="shared" si="3"/>
        <v>2022</v>
      </c>
      <c r="AV8" s="6">
        <f t="shared" si="3"/>
        <v>2023</v>
      </c>
      <c r="AW8" s="6">
        <f t="shared" si="3"/>
        <v>2024</v>
      </c>
    </row>
    <row r="9" spans="2:49" ht="14.5" customHeight="1">
      <c r="B9" s="36" t="s">
        <v>305</v>
      </c>
      <c r="C9" s="37"/>
      <c r="D9" s="37"/>
      <c r="E9" s="38">
        <f>SUM(E10:E11)</f>
        <v>1.548</v>
      </c>
      <c r="F9" s="38">
        <f>SUM(F10:F11)</f>
        <v>2.1219999999999999</v>
      </c>
      <c r="G9" s="38">
        <f>SUM(G10:G11)</f>
        <v>1.5950000000000002</v>
      </c>
      <c r="H9" s="38">
        <f>SUM(H10:H11)</f>
        <v>2.0900000000000003</v>
      </c>
      <c r="I9" s="38">
        <f t="shared" ref="I9:AI9" si="4">SUM(I10:I11)</f>
        <v>1.6520000000000001</v>
      </c>
      <c r="J9" s="38">
        <f t="shared" si="4"/>
        <v>2.1040000000000001</v>
      </c>
      <c r="K9" s="38">
        <f t="shared" si="4"/>
        <v>6.9160000000000004</v>
      </c>
      <c r="L9" s="38">
        <f t="shared" si="4"/>
        <v>7.7080000000000002</v>
      </c>
      <c r="M9" s="38">
        <f t="shared" si="4"/>
        <v>5.907</v>
      </c>
      <c r="N9" s="38">
        <f t="shared" si="4"/>
        <v>6.2009999999999996</v>
      </c>
      <c r="O9" s="38">
        <f t="shared" si="4"/>
        <v>6.7359999999999998</v>
      </c>
      <c r="P9" s="38">
        <f t="shared" si="4"/>
        <v>8.0299999999999994</v>
      </c>
      <c r="Q9" s="38">
        <f t="shared" si="4"/>
        <v>4.0179999999999998</v>
      </c>
      <c r="R9" s="38">
        <f t="shared" si="4"/>
        <v>4.7489999999999997</v>
      </c>
      <c r="S9" s="38">
        <f t="shared" si="4"/>
        <v>5.1559999999999997</v>
      </c>
      <c r="T9" s="38">
        <f t="shared" si="4"/>
        <v>10.739000000000001</v>
      </c>
      <c r="U9" s="38">
        <f t="shared" si="4"/>
        <v>6.1909999999999998</v>
      </c>
      <c r="V9" s="38">
        <f t="shared" si="4"/>
        <v>4.9279999999999999</v>
      </c>
      <c r="W9" s="38">
        <f t="shared" si="4"/>
        <v>5.1739999999999995</v>
      </c>
      <c r="X9" s="38">
        <f t="shared" si="4"/>
        <v>7.4049999999999994</v>
      </c>
      <c r="Y9" s="38">
        <f t="shared" si="4"/>
        <v>5.8170000000000002</v>
      </c>
      <c r="Z9" s="38">
        <f t="shared" si="4"/>
        <v>9.73</v>
      </c>
      <c r="AA9" s="38">
        <f t="shared" si="4"/>
        <v>11.100999999999999</v>
      </c>
      <c r="AB9" s="38">
        <f t="shared" si="4"/>
        <v>16.160000000000004</v>
      </c>
      <c r="AC9" s="38">
        <f t="shared" si="4"/>
        <v>26.771999999999998</v>
      </c>
      <c r="AD9" s="38">
        <f t="shared" si="4"/>
        <v>25.042999999999999</v>
      </c>
      <c r="AE9" s="38">
        <f t="shared" si="4"/>
        <v>36.843000000000004</v>
      </c>
      <c r="AF9" s="38">
        <f t="shared" si="4"/>
        <v>46.044999999999995</v>
      </c>
      <c r="AG9" s="38">
        <f t="shared" si="4"/>
        <v>40.883000000000003</v>
      </c>
      <c r="AH9" s="38">
        <f t="shared" si="4"/>
        <v>29.641000000000002</v>
      </c>
      <c r="AI9" s="38">
        <f t="shared" si="4"/>
        <v>24.960999999999984</v>
      </c>
      <c r="AJ9" s="38">
        <f>SUM(AJ10:AJ11)</f>
        <v>24.402000000000008</v>
      </c>
      <c r="AK9" s="38">
        <f>SUM(AK10:AK11)</f>
        <v>26.898</v>
      </c>
      <c r="AL9" s="38">
        <f>SUM(AL10:AL11)</f>
        <v>35.024999999999999</v>
      </c>
      <c r="AM9" s="38">
        <f>SUM(AM10:AM11)</f>
        <v>43.716999999999999</v>
      </c>
      <c r="AO9" s="38">
        <f t="shared" ref="AO9:AW11" si="5">SUMIF($7:$7,AO$8,9:9)</f>
        <v>7.3550000000000004</v>
      </c>
      <c r="AP9" s="38">
        <f t="shared" si="5"/>
        <v>18.380000000000003</v>
      </c>
      <c r="AQ9" s="38">
        <f t="shared" si="5"/>
        <v>26.874000000000002</v>
      </c>
      <c r="AR9" s="38">
        <f t="shared" si="5"/>
        <v>24.661999999999999</v>
      </c>
      <c r="AS9" s="38">
        <f t="shared" si="5"/>
        <v>23.698</v>
      </c>
      <c r="AT9" s="38">
        <f t="shared" si="5"/>
        <v>42.808000000000007</v>
      </c>
      <c r="AU9" s="38">
        <f t="shared" si="5"/>
        <v>134.703</v>
      </c>
      <c r="AV9" s="38">
        <f t="shared" si="5"/>
        <v>119.887</v>
      </c>
      <c r="AW9" s="38">
        <f t="shared" si="5"/>
        <v>105.64</v>
      </c>
    </row>
    <row r="10" spans="2:49" ht="14.5" customHeight="1">
      <c r="B10" s="14" t="s">
        <v>330</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L10" s="26">
        <v>30.707000000000001</v>
      </c>
      <c r="AM10" s="26">
        <v>37.418999999999997</v>
      </c>
      <c r="AO10" s="26">
        <f t="shared" si="5"/>
        <v>6.7830000000000004</v>
      </c>
      <c r="AP10" s="26">
        <f t="shared" si="5"/>
        <v>17.394000000000002</v>
      </c>
      <c r="AQ10" s="26">
        <f t="shared" si="5"/>
        <v>26.861999999999998</v>
      </c>
      <c r="AR10" s="26">
        <f t="shared" si="5"/>
        <v>24.632000000000001</v>
      </c>
      <c r="AS10" s="26">
        <f t="shared" si="5"/>
        <v>22.319999999999997</v>
      </c>
      <c r="AT10" s="26">
        <f t="shared" si="5"/>
        <v>39.164000000000001</v>
      </c>
      <c r="AU10" s="26">
        <f t="shared" si="5"/>
        <v>123.999</v>
      </c>
      <c r="AV10" s="26">
        <f t="shared" si="5"/>
        <v>117.61</v>
      </c>
      <c r="AW10" s="26">
        <f t="shared" si="5"/>
        <v>93.453999999999994</v>
      </c>
    </row>
    <row r="11" spans="2:49" ht="14.5" customHeight="1">
      <c r="B11" s="14" t="s">
        <v>331</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L11" s="26">
        <v>4.3179999999999996</v>
      </c>
      <c r="AM11" s="26">
        <v>6.298</v>
      </c>
      <c r="AO11" s="26">
        <f t="shared" si="5"/>
        <v>0.57199999999999995</v>
      </c>
      <c r="AP11" s="26">
        <f t="shared" si="5"/>
        <v>0.98599999999999999</v>
      </c>
      <c r="AQ11" s="26">
        <f t="shared" si="5"/>
        <v>1.2E-2</v>
      </c>
      <c r="AR11" s="26">
        <f t="shared" si="5"/>
        <v>2.9999999999999995E-2</v>
      </c>
      <c r="AS11" s="26">
        <f t="shared" si="5"/>
        <v>1.3779999999999997</v>
      </c>
      <c r="AT11" s="26">
        <f t="shared" si="5"/>
        <v>3.6440000000000001</v>
      </c>
      <c r="AU11" s="26">
        <f t="shared" si="5"/>
        <v>10.704000000000001</v>
      </c>
      <c r="AV11" s="26">
        <f t="shared" si="5"/>
        <v>2.2770000000000001</v>
      </c>
      <c r="AW11" s="26">
        <f t="shared" si="5"/>
        <v>12.186</v>
      </c>
    </row>
    <row r="12" spans="2:49" ht="14.5" customHeight="1">
      <c r="B12" s="30"/>
      <c r="E12" s="44"/>
    </row>
    <row r="13" spans="2:49" ht="14.5" customHeight="1">
      <c r="B13" s="36" t="s">
        <v>306</v>
      </c>
      <c r="C13" s="37"/>
      <c r="D13" s="37"/>
      <c r="E13" s="38">
        <f t="shared" ref="E13:AM13" si="6">SUM(E14:E18)</f>
        <v>-10.546000000000001</v>
      </c>
      <c r="F13" s="38">
        <f t="shared" si="6"/>
        <v>-10.564</v>
      </c>
      <c r="G13" s="38">
        <f t="shared" si="6"/>
        <v>-11.025999999999998</v>
      </c>
      <c r="H13" s="38">
        <f t="shared" si="6"/>
        <v>-10.915000000000001</v>
      </c>
      <c r="I13" s="38">
        <f t="shared" si="6"/>
        <v>-9.7390000000000008</v>
      </c>
      <c r="J13" s="38">
        <f t="shared" si="6"/>
        <v>-25.582999999999998</v>
      </c>
      <c r="K13" s="38">
        <f t="shared" si="6"/>
        <v>-24.338000000000001</v>
      </c>
      <c r="L13" s="38">
        <f t="shared" si="6"/>
        <v>-59.542000000000002</v>
      </c>
      <c r="M13" s="38">
        <f t="shared" si="6"/>
        <v>-56.942</v>
      </c>
      <c r="N13" s="38">
        <f t="shared" si="6"/>
        <v>-58.98</v>
      </c>
      <c r="O13" s="38">
        <f t="shared" si="6"/>
        <v>-53.863999999999997</v>
      </c>
      <c r="P13" s="38">
        <f t="shared" si="6"/>
        <v>-54.480000000000004</v>
      </c>
      <c r="Q13" s="38">
        <f t="shared" si="6"/>
        <v>-62.933999999999997</v>
      </c>
      <c r="R13" s="38">
        <f t="shared" si="6"/>
        <v>-70.448999999999998</v>
      </c>
      <c r="S13" s="38">
        <f t="shared" si="6"/>
        <v>-106.086</v>
      </c>
      <c r="T13" s="38">
        <f t="shared" si="6"/>
        <v>-105.492</v>
      </c>
      <c r="U13" s="38">
        <f t="shared" si="6"/>
        <v>-110.65600000000001</v>
      </c>
      <c r="V13" s="38">
        <f t="shared" si="6"/>
        <v>-74.795000000000002</v>
      </c>
      <c r="W13" s="38">
        <f t="shared" si="6"/>
        <v>-100.79299999999999</v>
      </c>
      <c r="X13" s="38">
        <f t="shared" si="6"/>
        <v>-155.172</v>
      </c>
      <c r="Y13" s="38">
        <f t="shared" si="6"/>
        <v>-182.51300000000001</v>
      </c>
      <c r="Z13" s="38">
        <f t="shared" si="6"/>
        <v>-197.95499999999998</v>
      </c>
      <c r="AA13" s="38">
        <f t="shared" si="6"/>
        <v>-171.607</v>
      </c>
      <c r="AB13" s="38">
        <f t="shared" si="6"/>
        <v>-194.25099999999995</v>
      </c>
      <c r="AC13" s="38">
        <f t="shared" si="6"/>
        <v>-186.85</v>
      </c>
      <c r="AD13" s="38">
        <f t="shared" si="6"/>
        <v>-191.727</v>
      </c>
      <c r="AE13" s="38">
        <f t="shared" si="6"/>
        <v>-154.34299999999996</v>
      </c>
      <c r="AF13" s="38">
        <f t="shared" si="6"/>
        <v>-160.54700000000005</v>
      </c>
      <c r="AG13" s="38">
        <f t="shared" si="6"/>
        <v>-229.16299999999998</v>
      </c>
      <c r="AH13" s="38">
        <f t="shared" si="6"/>
        <v>-230.82299999999998</v>
      </c>
      <c r="AI13" s="38">
        <f t="shared" si="6"/>
        <v>-218.41299999999993</v>
      </c>
      <c r="AJ13" s="38">
        <f t="shared" si="6"/>
        <v>-242.06299999999999</v>
      </c>
      <c r="AK13" s="38">
        <f t="shared" si="6"/>
        <v>-265.75</v>
      </c>
      <c r="AL13" s="38">
        <f t="shared" si="6"/>
        <v>-279.37299999999999</v>
      </c>
      <c r="AM13" s="38">
        <f t="shared" si="6"/>
        <v>-291.87300000000005</v>
      </c>
      <c r="AO13" s="38">
        <f t="shared" ref="AO13:AW14" si="7">SUMIF($7:$7,AO$8,13:13)</f>
        <v>-43.050999999999995</v>
      </c>
      <c r="AP13" s="38">
        <f t="shared" si="7"/>
        <v>-119.202</v>
      </c>
      <c r="AQ13" s="38">
        <f t="shared" si="7"/>
        <v>-224.26600000000002</v>
      </c>
      <c r="AR13" s="38">
        <f t="shared" si="7"/>
        <v>-344.96100000000001</v>
      </c>
      <c r="AS13" s="38">
        <f t="shared" si="7"/>
        <v>-441.41600000000005</v>
      </c>
      <c r="AT13" s="38">
        <f t="shared" si="7"/>
        <v>-746.32599999999991</v>
      </c>
      <c r="AU13" s="38">
        <f t="shared" si="7"/>
        <v>-693.46699999999998</v>
      </c>
      <c r="AV13" s="38">
        <f t="shared" si="7"/>
        <v>-920.46199999999988</v>
      </c>
      <c r="AW13" s="38">
        <f t="shared" si="7"/>
        <v>-836.99600000000009</v>
      </c>
    </row>
    <row r="14" spans="2:49" ht="14.5" customHeight="1">
      <c r="B14" s="14" t="s">
        <v>867</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-44.685000000000002</v>
      </c>
      <c r="N14" s="26">
        <v>-44.06</v>
      </c>
      <c r="O14" s="26">
        <v>-46.783000000000001</v>
      </c>
      <c r="P14" s="26">
        <v>-50.155000000000001</v>
      </c>
      <c r="Q14" s="26">
        <v>-53.616</v>
      </c>
      <c r="R14" s="26">
        <v>-60.439</v>
      </c>
      <c r="S14" s="26">
        <v>-80.545000000000002</v>
      </c>
      <c r="T14" s="26">
        <v>-78.668000000000006</v>
      </c>
      <c r="U14" s="26">
        <v>-87.460999999999999</v>
      </c>
      <c r="V14" s="26">
        <v>-59.481999999999999</v>
      </c>
      <c r="W14" s="26">
        <v>-79.655000000000001</v>
      </c>
      <c r="X14" s="26">
        <v>-119.38200000000001</v>
      </c>
      <c r="Y14" s="26">
        <v>-156.66200000000001</v>
      </c>
      <c r="Z14" s="26">
        <v>-172.315</v>
      </c>
      <c r="AA14" s="26">
        <v>-138.179</v>
      </c>
      <c r="AB14" s="26">
        <v>-166.83299999999994</v>
      </c>
      <c r="AC14" s="26">
        <v>-160.48400000000001</v>
      </c>
      <c r="AD14" s="26">
        <v>-172.86500000000001</v>
      </c>
      <c r="AE14" s="26">
        <v>-138.05599999999998</v>
      </c>
      <c r="AF14" s="26">
        <v>-120.32200000000007</v>
      </c>
      <c r="AG14" s="26">
        <v>-193.92500000000001</v>
      </c>
      <c r="AH14" s="26">
        <v>-222.95099999999999</v>
      </c>
      <c r="AI14" s="26">
        <v>-185.87999999999994</v>
      </c>
      <c r="AJ14" s="26">
        <v>-200.286</v>
      </c>
      <c r="AK14" s="26">
        <v>-225.8</v>
      </c>
      <c r="AL14" s="26">
        <v>-248.90199999999999</v>
      </c>
      <c r="AM14" s="26">
        <v>-248.69600000000003</v>
      </c>
      <c r="AO14" s="26">
        <f t="shared" si="7"/>
        <v>-31.649000000000001</v>
      </c>
      <c r="AP14" s="26">
        <f t="shared" si="7"/>
        <v>-87.9</v>
      </c>
      <c r="AQ14" s="26">
        <f t="shared" si="7"/>
        <v>-185.68300000000002</v>
      </c>
      <c r="AR14" s="26">
        <f t="shared" si="7"/>
        <v>-273.26800000000003</v>
      </c>
      <c r="AS14" s="26">
        <f t="shared" si="7"/>
        <v>-345.98</v>
      </c>
      <c r="AT14" s="26">
        <f t="shared" si="7"/>
        <v>-633.98899999999992</v>
      </c>
      <c r="AU14" s="26">
        <f t="shared" si="7"/>
        <v>-591.72700000000009</v>
      </c>
      <c r="AV14" s="26">
        <f t="shared" si="7"/>
        <v>-803.04199999999992</v>
      </c>
      <c r="AW14" s="26">
        <f t="shared" si="7"/>
        <v>-723.39800000000002</v>
      </c>
    </row>
    <row r="15" spans="2:49" ht="14.5" customHeight="1">
      <c r="B15" s="14" t="s">
        <v>332</v>
      </c>
      <c r="C15" s="15"/>
      <c r="D15" s="15"/>
      <c r="E15" s="26">
        <v>-1.4610000000000001</v>
      </c>
      <c r="F15" s="26">
        <v>-1.8880000000000001</v>
      </c>
      <c r="G15" s="26">
        <v>-2.5449999999999999</v>
      </c>
      <c r="H15" s="26">
        <v>-2.7409999999999997</v>
      </c>
      <c r="I15" s="26">
        <v>-2.488</v>
      </c>
      <c r="J15" s="26">
        <v>-4.3220000000000001</v>
      </c>
      <c r="K15" s="26">
        <v>-2.948</v>
      </c>
      <c r="L15" s="26">
        <v>-4.2320000000000002</v>
      </c>
      <c r="M15" s="26">
        <v>-11.271000000000001</v>
      </c>
      <c r="N15" s="26">
        <v>-13.419</v>
      </c>
      <c r="O15" s="26">
        <v>-7.157</v>
      </c>
      <c r="P15" s="26">
        <v>-4.9820000000000002</v>
      </c>
      <c r="Q15" s="26">
        <v>-7.5979999999999999</v>
      </c>
      <c r="R15" s="26">
        <v>-6.5609999999999999</v>
      </c>
      <c r="S15" s="26">
        <v>-12.827</v>
      </c>
      <c r="T15" s="26">
        <v>-12.417</v>
      </c>
      <c r="U15" s="26">
        <v>-12.45</v>
      </c>
      <c r="V15" s="26">
        <v>-8.2409999999999997</v>
      </c>
      <c r="W15" s="26">
        <v>-10.718</v>
      </c>
      <c r="X15" s="26">
        <v>-15.676</v>
      </c>
      <c r="Y15" s="26">
        <v>-8.4459999999999997</v>
      </c>
      <c r="Z15" s="26">
        <v>-12.73</v>
      </c>
      <c r="AA15" s="26">
        <v>-10.608000000000001</v>
      </c>
      <c r="AB15" s="26">
        <v>-24.231999999999996</v>
      </c>
      <c r="AC15" s="26">
        <v>-8.9149999999999991</v>
      </c>
      <c r="AD15" s="26">
        <v>-6.9510000000000005</v>
      </c>
      <c r="AE15" s="26">
        <v>-13.120000000000001</v>
      </c>
      <c r="AF15" s="26">
        <v>-12.739999999999998</v>
      </c>
      <c r="AG15" s="26">
        <v>-8.3849999999999998</v>
      </c>
      <c r="AH15" s="26">
        <v>-8.3409999999999993</v>
      </c>
      <c r="AI15" s="26">
        <v>-10.379000000000001</v>
      </c>
      <c r="AJ15" s="26">
        <v>-10.391</v>
      </c>
      <c r="AK15" s="26">
        <v>-13.333</v>
      </c>
      <c r="AL15" s="26">
        <v>-5.7939999999999987</v>
      </c>
      <c r="AM15" s="26">
        <v>-7.8109999999999999</v>
      </c>
      <c r="AO15" s="26">
        <f t="shared" ref="AO15:AW18" si="8">SUMIF($7:$7,AO$8,15:15)</f>
        <v>-8.6349999999999998</v>
      </c>
      <c r="AP15" s="26">
        <f t="shared" si="8"/>
        <v>-13.990000000000002</v>
      </c>
      <c r="AQ15" s="26">
        <f t="shared" si="8"/>
        <v>-36.829000000000001</v>
      </c>
      <c r="AR15" s="26">
        <f t="shared" si="8"/>
        <v>-39.402999999999999</v>
      </c>
      <c r="AS15" s="26">
        <f t="shared" si="8"/>
        <v>-47.085000000000001</v>
      </c>
      <c r="AT15" s="26">
        <f t="shared" si="8"/>
        <v>-56.015999999999998</v>
      </c>
      <c r="AU15" s="26">
        <f t="shared" si="8"/>
        <v>-41.725999999999999</v>
      </c>
      <c r="AV15" s="26">
        <f t="shared" si="8"/>
        <v>-37.496000000000002</v>
      </c>
      <c r="AW15" s="26">
        <f t="shared" si="8"/>
        <v>-26.937999999999999</v>
      </c>
    </row>
    <row r="16" spans="2:49" ht="14.5" customHeight="1">
      <c r="B16" s="14" t="s">
        <v>333</v>
      </c>
      <c r="C16" s="15"/>
      <c r="D16" s="15"/>
      <c r="E16" s="26">
        <v>0</v>
      </c>
      <c r="F16" s="26">
        <v>0</v>
      </c>
      <c r="G16" s="26">
        <v>0</v>
      </c>
      <c r="H16" s="26">
        <v>0</v>
      </c>
      <c r="I16" s="26">
        <v>0</v>
      </c>
      <c r="J16" s="26">
        <v>0</v>
      </c>
      <c r="K16" s="26">
        <v>-1.413</v>
      </c>
      <c r="L16" s="26">
        <v>0</v>
      </c>
      <c r="M16" s="26">
        <v>0</v>
      </c>
      <c r="N16" s="26">
        <v>0</v>
      </c>
      <c r="O16" s="26">
        <v>0</v>
      </c>
      <c r="P16" s="26">
        <v>0</v>
      </c>
      <c r="Q16" s="26">
        <v>-1.173</v>
      </c>
      <c r="R16" s="26">
        <v>-1.2E-2</v>
      </c>
      <c r="S16" s="26">
        <v>-1.0920000000000001</v>
      </c>
      <c r="T16" s="26">
        <v>-0.755</v>
      </c>
      <c r="U16" s="26">
        <v>-1.373</v>
      </c>
      <c r="V16" s="26">
        <v>-1.3720000000000001</v>
      </c>
      <c r="W16" s="26">
        <v>-1.4219999999999999</v>
      </c>
      <c r="X16" s="26">
        <v>-7.7089999999999996</v>
      </c>
      <c r="Y16" s="26">
        <v>-3.0830000000000002</v>
      </c>
      <c r="Z16" s="26">
        <v>-3.0920000000000001</v>
      </c>
      <c r="AA16" s="26">
        <v>-3.1019999999999999</v>
      </c>
      <c r="AB16" s="26">
        <v>-3.0829999999999984</v>
      </c>
      <c r="AC16" s="26">
        <v>-3.0009999999999999</v>
      </c>
      <c r="AD16" s="26">
        <v>-3.0029999999999997</v>
      </c>
      <c r="AE16" s="26">
        <v>-3.0030000000000001</v>
      </c>
      <c r="AF16" s="26">
        <v>-3.2550000000000008</v>
      </c>
      <c r="AG16" s="26">
        <v>-2.9260000000000002</v>
      </c>
      <c r="AH16" s="26">
        <v>-2.891</v>
      </c>
      <c r="AI16" s="26">
        <v>-2.9930000000000003</v>
      </c>
      <c r="AJ16" s="26">
        <v>-3.4119999999999999</v>
      </c>
      <c r="AK16" s="26">
        <v>-3.9329999999999998</v>
      </c>
      <c r="AL16" s="26">
        <v>-4.9920000000000009</v>
      </c>
      <c r="AM16" s="26">
        <v>-4.8499999999999996</v>
      </c>
      <c r="AO16" s="26">
        <f t="shared" si="8"/>
        <v>0</v>
      </c>
      <c r="AP16" s="26">
        <f t="shared" si="8"/>
        <v>-1.413</v>
      </c>
      <c r="AQ16" s="26">
        <f t="shared" si="8"/>
        <v>0</v>
      </c>
      <c r="AR16" s="26">
        <f t="shared" si="8"/>
        <v>-3.032</v>
      </c>
      <c r="AS16" s="26">
        <f t="shared" si="8"/>
        <v>-11.875999999999999</v>
      </c>
      <c r="AT16" s="26">
        <f t="shared" si="8"/>
        <v>-12.36</v>
      </c>
      <c r="AU16" s="26">
        <f t="shared" si="8"/>
        <v>-12.262</v>
      </c>
      <c r="AV16" s="26">
        <f t="shared" si="8"/>
        <v>-12.222000000000001</v>
      </c>
      <c r="AW16" s="26">
        <f t="shared" si="8"/>
        <v>-13.775</v>
      </c>
    </row>
    <row r="17" spans="2:49" ht="14.5" customHeight="1">
      <c r="B17" s="14" t="s">
        <v>334</v>
      </c>
      <c r="C17" s="15"/>
      <c r="D17" s="15"/>
      <c r="E17" s="26">
        <v>0</v>
      </c>
      <c r="F17" s="26">
        <v>0</v>
      </c>
      <c r="G17" s="26">
        <v>0</v>
      </c>
      <c r="H17" s="26">
        <v>0</v>
      </c>
      <c r="I17" s="26">
        <v>0</v>
      </c>
      <c r="J17" s="26">
        <v>0</v>
      </c>
      <c r="K17" s="26">
        <v>0</v>
      </c>
      <c r="L17" s="26">
        <v>-6.0019999999999998</v>
      </c>
      <c r="M17" s="26">
        <v>0</v>
      </c>
      <c r="N17" s="26">
        <v>0</v>
      </c>
      <c r="O17" s="26">
        <v>0</v>
      </c>
      <c r="P17" s="26">
        <v>0</v>
      </c>
      <c r="Q17" s="26">
        <v>0</v>
      </c>
      <c r="R17" s="26">
        <v>0</v>
      </c>
      <c r="S17" s="26">
        <v>-11.68</v>
      </c>
      <c r="T17" s="26">
        <v>-8.9779999999999998</v>
      </c>
      <c r="U17" s="26">
        <v>-6.1479999999999997</v>
      </c>
      <c r="V17" s="26">
        <v>-2.1429999999999998</v>
      </c>
      <c r="W17" s="26">
        <v>-6.3529999999999998</v>
      </c>
      <c r="X17" s="26">
        <v>-9.282</v>
      </c>
      <c r="Y17" s="26">
        <v>-10.454000000000001</v>
      </c>
      <c r="Z17" s="26">
        <v>-7.7889999999999997</v>
      </c>
      <c r="AA17" s="26">
        <v>-5.0410000000000004</v>
      </c>
      <c r="AB17" s="26">
        <v>-5.166999999999998</v>
      </c>
      <c r="AC17" s="26">
        <v>-4.3010000000000002</v>
      </c>
      <c r="AD17" s="26">
        <v>-0.66199999999999992</v>
      </c>
      <c r="AE17" s="26">
        <v>0</v>
      </c>
      <c r="AF17" s="26">
        <v>0</v>
      </c>
      <c r="AG17" s="26">
        <v>0</v>
      </c>
      <c r="AH17" s="26">
        <v>0</v>
      </c>
      <c r="AI17" s="26">
        <v>-0.53100000000000003</v>
      </c>
      <c r="AJ17" s="26">
        <v>-15.226000000000001</v>
      </c>
      <c r="AK17" s="26">
        <v>-3.508</v>
      </c>
      <c r="AL17" s="26">
        <v>-4.1390000000000002</v>
      </c>
      <c r="AM17" s="26">
        <v>-2.3309999999999995</v>
      </c>
      <c r="AO17" s="26">
        <f t="shared" si="8"/>
        <v>0</v>
      </c>
      <c r="AP17" s="26">
        <f t="shared" si="8"/>
        <v>-6.0019999999999998</v>
      </c>
      <c r="AQ17" s="26">
        <f t="shared" si="8"/>
        <v>0</v>
      </c>
      <c r="AR17" s="26">
        <f t="shared" si="8"/>
        <v>-20.658000000000001</v>
      </c>
      <c r="AS17" s="26">
        <f t="shared" si="8"/>
        <v>-23.926000000000002</v>
      </c>
      <c r="AT17" s="26">
        <f t="shared" si="8"/>
        <v>-28.451000000000001</v>
      </c>
      <c r="AU17" s="26">
        <f t="shared" si="8"/>
        <v>-4.9630000000000001</v>
      </c>
      <c r="AV17" s="26">
        <f t="shared" si="8"/>
        <v>-15.757000000000001</v>
      </c>
      <c r="AW17" s="26">
        <f t="shared" si="8"/>
        <v>-9.9779999999999998</v>
      </c>
    </row>
    <row r="18" spans="2:49" ht="14.5" customHeight="1">
      <c r="B18" s="33" t="s">
        <v>335</v>
      </c>
      <c r="C18" s="34"/>
      <c r="D18" s="34"/>
      <c r="E18" s="35">
        <v>-0.96800000000000008</v>
      </c>
      <c r="F18" s="35">
        <v>-0.71599999999999986</v>
      </c>
      <c r="G18" s="35">
        <v>-0.59000000000000008</v>
      </c>
      <c r="H18" s="35">
        <v>-0.49300000000000033</v>
      </c>
      <c r="I18" s="35">
        <v>-0.55600000000000005</v>
      </c>
      <c r="J18" s="35">
        <v>-1.4450000000000001</v>
      </c>
      <c r="K18" s="35">
        <v>-2.8719999999999999</v>
      </c>
      <c r="L18" s="35">
        <v>-5.024</v>
      </c>
      <c r="M18" s="35">
        <v>-0.98599999999999999</v>
      </c>
      <c r="N18" s="35">
        <v>-1.5009999999999999</v>
      </c>
      <c r="O18" s="35">
        <v>7.5999999999999998E-2</v>
      </c>
      <c r="P18" s="35">
        <v>0.65700000000000003</v>
      </c>
      <c r="Q18" s="35">
        <v>-0.54700000000000004</v>
      </c>
      <c r="R18" s="35">
        <v>-3.4369999999999998</v>
      </c>
      <c r="S18" s="35">
        <v>5.8000000000000003E-2</v>
      </c>
      <c r="T18" s="35">
        <v>-4.6740000000000004</v>
      </c>
      <c r="U18" s="35">
        <v>-3.2240000000000002</v>
      </c>
      <c r="V18" s="35">
        <v>-3.5569999999999999</v>
      </c>
      <c r="W18" s="35">
        <v>-2.645</v>
      </c>
      <c r="X18" s="35">
        <v>-3.1230000000000002</v>
      </c>
      <c r="Y18" s="35">
        <v>-3.8679999999999999</v>
      </c>
      <c r="Z18" s="35">
        <v>-2.0289999999999999</v>
      </c>
      <c r="AA18" s="35">
        <v>-14.677</v>
      </c>
      <c r="AB18" s="35">
        <v>5.0639999999999983</v>
      </c>
      <c r="AC18" s="35">
        <v>-10.148999999999999</v>
      </c>
      <c r="AD18" s="35">
        <v>-8.2460000000000004</v>
      </c>
      <c r="AE18" s="35">
        <v>-0.16400000000000148</v>
      </c>
      <c r="AF18" s="35">
        <v>-24.23</v>
      </c>
      <c r="AG18" s="35">
        <v>-23.927</v>
      </c>
      <c r="AH18" s="35">
        <v>3.3599999999999994</v>
      </c>
      <c r="AI18" s="35">
        <v>-18.630000000000003</v>
      </c>
      <c r="AJ18" s="35">
        <v>-12.747999999999999</v>
      </c>
      <c r="AK18" s="35">
        <v>-19.175999999999998</v>
      </c>
      <c r="AL18" s="35">
        <v>-15.546000000000003</v>
      </c>
      <c r="AM18" s="35">
        <v>-28.184999999999995</v>
      </c>
      <c r="AO18" s="35">
        <f t="shared" si="8"/>
        <v>-2.7670000000000003</v>
      </c>
      <c r="AP18" s="35">
        <f t="shared" si="8"/>
        <v>-9.8970000000000002</v>
      </c>
      <c r="AQ18" s="35">
        <f t="shared" si="8"/>
        <v>-1.754</v>
      </c>
      <c r="AR18" s="35">
        <f t="shared" si="8"/>
        <v>-8.6000000000000014</v>
      </c>
      <c r="AS18" s="35">
        <f t="shared" si="8"/>
        <v>-12.548999999999999</v>
      </c>
      <c r="AT18" s="35">
        <f t="shared" si="8"/>
        <v>-15.51</v>
      </c>
      <c r="AU18" s="35">
        <f t="shared" si="8"/>
        <v>-42.789000000000001</v>
      </c>
      <c r="AV18" s="35">
        <f t="shared" si="8"/>
        <v>-51.945</v>
      </c>
      <c r="AW18" s="35">
        <f t="shared" si="8"/>
        <v>-62.906999999999996</v>
      </c>
    </row>
    <row r="19" spans="2:49" ht="14.5" customHeight="1">
      <c r="B19" s="30"/>
    </row>
    <row r="20" spans="2:49" ht="14.5" customHeight="1">
      <c r="B20" s="11" t="s">
        <v>11</v>
      </c>
      <c r="C20" s="12"/>
      <c r="D20" s="12"/>
      <c r="E20" s="25">
        <f t="shared" ref="E20:AM20" si="9">SUM(E9,E13)</f>
        <v>-8.9980000000000011</v>
      </c>
      <c r="F20" s="25">
        <f t="shared" si="9"/>
        <v>-8.4420000000000002</v>
      </c>
      <c r="G20" s="25">
        <f t="shared" si="9"/>
        <v>-9.4309999999999974</v>
      </c>
      <c r="H20" s="25">
        <f t="shared" si="9"/>
        <v>-8.8250000000000011</v>
      </c>
      <c r="I20" s="25">
        <f t="shared" si="9"/>
        <v>-8.0869999999999997</v>
      </c>
      <c r="J20" s="25">
        <f t="shared" si="9"/>
        <v>-23.478999999999999</v>
      </c>
      <c r="K20" s="25">
        <f t="shared" si="9"/>
        <v>-17.422000000000001</v>
      </c>
      <c r="L20" s="25">
        <f t="shared" si="9"/>
        <v>-51.834000000000003</v>
      </c>
      <c r="M20" s="25">
        <f t="shared" si="9"/>
        <v>-51.034999999999997</v>
      </c>
      <c r="N20" s="25">
        <f t="shared" si="9"/>
        <v>-52.778999999999996</v>
      </c>
      <c r="O20" s="25">
        <f t="shared" si="9"/>
        <v>-47.128</v>
      </c>
      <c r="P20" s="25">
        <f t="shared" si="9"/>
        <v>-46.45</v>
      </c>
      <c r="Q20" s="25">
        <f t="shared" si="9"/>
        <v>-58.915999999999997</v>
      </c>
      <c r="R20" s="25">
        <f t="shared" si="9"/>
        <v>-65.7</v>
      </c>
      <c r="S20" s="25">
        <f t="shared" si="9"/>
        <v>-100.92999999999999</v>
      </c>
      <c r="T20" s="25">
        <f t="shared" si="9"/>
        <v>-94.753</v>
      </c>
      <c r="U20" s="25">
        <f t="shared" si="9"/>
        <v>-104.465</v>
      </c>
      <c r="V20" s="25">
        <f t="shared" si="9"/>
        <v>-69.867000000000004</v>
      </c>
      <c r="W20" s="25">
        <f t="shared" si="9"/>
        <v>-95.619</v>
      </c>
      <c r="X20" s="25">
        <f t="shared" si="9"/>
        <v>-147.767</v>
      </c>
      <c r="Y20" s="25">
        <f t="shared" si="9"/>
        <v>-176.696</v>
      </c>
      <c r="Z20" s="25">
        <f t="shared" si="9"/>
        <v>-188.22499999999999</v>
      </c>
      <c r="AA20" s="25">
        <f t="shared" si="9"/>
        <v>-160.506</v>
      </c>
      <c r="AB20" s="25">
        <f t="shared" si="9"/>
        <v>-178.09099999999995</v>
      </c>
      <c r="AC20" s="25">
        <f t="shared" si="9"/>
        <v>-160.078</v>
      </c>
      <c r="AD20" s="25">
        <f t="shared" si="9"/>
        <v>-166.684</v>
      </c>
      <c r="AE20" s="25">
        <f t="shared" si="9"/>
        <v>-117.49999999999996</v>
      </c>
      <c r="AF20" s="25">
        <f t="shared" si="9"/>
        <v>-114.50200000000007</v>
      </c>
      <c r="AG20" s="25">
        <f t="shared" si="9"/>
        <v>-188.27999999999997</v>
      </c>
      <c r="AH20" s="25">
        <f t="shared" si="9"/>
        <v>-201.18199999999999</v>
      </c>
      <c r="AI20" s="25">
        <f t="shared" si="9"/>
        <v>-193.45199999999994</v>
      </c>
      <c r="AJ20" s="25">
        <f t="shared" si="9"/>
        <v>-217.66099999999997</v>
      </c>
      <c r="AK20" s="220">
        <f t="shared" si="9"/>
        <v>-238.852</v>
      </c>
      <c r="AL20" s="220">
        <f t="shared" si="9"/>
        <v>-244.34799999999998</v>
      </c>
      <c r="AM20" s="220">
        <f t="shared" si="9"/>
        <v>-248.15600000000006</v>
      </c>
      <c r="AO20" s="25">
        <f t="shared" ref="AO20:AW20" si="10">SUMIF($7:$7,AO$8,20:20)</f>
        <v>-35.695999999999998</v>
      </c>
      <c r="AP20" s="25">
        <f t="shared" si="10"/>
        <v>-100.822</v>
      </c>
      <c r="AQ20" s="25">
        <f t="shared" si="10"/>
        <v>-197.392</v>
      </c>
      <c r="AR20" s="25">
        <f t="shared" si="10"/>
        <v>-320.29899999999998</v>
      </c>
      <c r="AS20" s="25">
        <f t="shared" si="10"/>
        <v>-417.71800000000002</v>
      </c>
      <c r="AT20" s="25">
        <f t="shared" si="10"/>
        <v>-703.51800000000003</v>
      </c>
      <c r="AU20" s="25">
        <f t="shared" si="10"/>
        <v>-558.76400000000001</v>
      </c>
      <c r="AV20" s="25">
        <f t="shared" si="10"/>
        <v>-800.57499999999993</v>
      </c>
      <c r="AW20" s="25">
        <f t="shared" si="10"/>
        <v>-731.35599999999999</v>
      </c>
    </row>
    <row r="23" spans="2:49" ht="14.5" customHeight="1">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2:49" ht="14.5" customHeight="1">
      <c r="I24" s="42"/>
      <c r="AM24" s="42"/>
    </row>
    <row r="25" spans="2:49" ht="14.5" customHeight="1">
      <c r="I25" s="42"/>
    </row>
    <row r="26" spans="2:49" ht="14.5" customHeight="1">
      <c r="I26" s="42"/>
    </row>
    <row r="27" spans="2:49" ht="14.5" customHeight="1">
      <c r="I27" s="42"/>
    </row>
    <row r="28" spans="2:49" ht="14.5" customHeight="1">
      <c r="I28" s="42"/>
    </row>
  </sheetData>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AW40"/>
  <sheetViews>
    <sheetView showGridLines="0" zoomScaleNormal="100" workbookViewId="0">
      <pane xSplit="3" ySplit="8" topLeftCell="V9" activePane="bottomRight" state="frozen"/>
      <selection activeCell="I56" sqref="I56"/>
      <selection pane="topRight" activeCell="I56" sqref="I56"/>
      <selection pane="bottomLeft" activeCell="I56" sqref="I56"/>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9" width="10.54296875" style="9" customWidth="1"/>
    <col min="40" max="40" width="2.54296875" style="9" customWidth="1"/>
    <col min="41" max="16384" width="10.54296875" style="9"/>
  </cols>
  <sheetData>
    <row r="6" spans="2:49" ht="14.5" customHeight="1">
      <c r="C6" s="3" t="s">
        <v>202</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336</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2"/>
      <c r="AO8" s="6">
        <v>2016</v>
      </c>
      <c r="AP8" s="6">
        <f t="shared" ref="AP8:AW8" si="3">AO8+1</f>
        <v>2017</v>
      </c>
      <c r="AQ8" s="6">
        <f t="shared" si="3"/>
        <v>2018</v>
      </c>
      <c r="AR8" s="6">
        <f t="shared" si="3"/>
        <v>2019</v>
      </c>
      <c r="AS8" s="6">
        <f t="shared" si="3"/>
        <v>2020</v>
      </c>
      <c r="AT8" s="6">
        <f t="shared" si="3"/>
        <v>2021</v>
      </c>
      <c r="AU8" s="6">
        <f t="shared" si="3"/>
        <v>2022</v>
      </c>
      <c r="AV8" s="6">
        <f t="shared" si="3"/>
        <v>2023</v>
      </c>
      <c r="AW8" s="6">
        <f t="shared" si="3"/>
        <v>2024</v>
      </c>
    </row>
    <row r="9" spans="2:49" ht="14.5" customHeight="1">
      <c r="B9" s="47" t="s">
        <v>1114</v>
      </c>
      <c r="C9" s="48"/>
      <c r="D9" s="48"/>
      <c r="E9" s="123">
        <f t="shared" ref="E9:AM9" si="4">SUM(E10:E13)</f>
        <v>63.346000000000004</v>
      </c>
      <c r="F9" s="123">
        <f t="shared" si="4"/>
        <v>72.748999999999995</v>
      </c>
      <c r="G9" s="123">
        <f t="shared" si="4"/>
        <v>79.41</v>
      </c>
      <c r="H9" s="123">
        <f t="shared" si="4"/>
        <v>101.97300000000001</v>
      </c>
      <c r="I9" s="123">
        <f t="shared" si="4"/>
        <v>119.285</v>
      </c>
      <c r="J9" s="123">
        <f t="shared" si="4"/>
        <v>148.56100000000001</v>
      </c>
      <c r="K9" s="123">
        <f t="shared" si="4"/>
        <v>635.51400000000001</v>
      </c>
      <c r="L9" s="123">
        <f t="shared" si="4"/>
        <v>596.76699999999994</v>
      </c>
      <c r="M9" s="123">
        <f t="shared" si="4"/>
        <v>614.02499999999998</v>
      </c>
      <c r="N9" s="123">
        <f t="shared" si="4"/>
        <v>537.572</v>
      </c>
      <c r="O9" s="123">
        <f t="shared" si="4"/>
        <v>604.14099999999996</v>
      </c>
      <c r="P9" s="123">
        <f t="shared" si="4"/>
        <v>424.47400000000005</v>
      </c>
      <c r="Q9" s="123">
        <f t="shared" si="4"/>
        <v>480.87600000000003</v>
      </c>
      <c r="R9" s="123">
        <f t="shared" si="4"/>
        <v>458.70699999999999</v>
      </c>
      <c r="S9" s="123">
        <f t="shared" si="4"/>
        <v>1306.4070000000002</v>
      </c>
      <c r="T9" s="123">
        <f t="shared" si="4"/>
        <v>1276.8810000000001</v>
      </c>
      <c r="U9" s="123">
        <f t="shared" si="4"/>
        <v>993.42700000000002</v>
      </c>
      <c r="V9" s="123">
        <f t="shared" si="4"/>
        <v>978.51099999999997</v>
      </c>
      <c r="W9" s="123">
        <f t="shared" si="4"/>
        <v>2100.424</v>
      </c>
      <c r="X9" s="123">
        <f t="shared" si="4"/>
        <v>1331.009</v>
      </c>
      <c r="Y9" s="123">
        <f t="shared" si="4"/>
        <v>1891.7200000000003</v>
      </c>
      <c r="Z9" s="123">
        <f t="shared" si="4"/>
        <v>1135.2079999999999</v>
      </c>
      <c r="AA9" s="123">
        <f t="shared" si="4"/>
        <v>1217.7020000000002</v>
      </c>
      <c r="AB9" s="123">
        <f t="shared" si="4"/>
        <v>2269.9990000000003</v>
      </c>
      <c r="AC9" s="123">
        <f t="shared" si="4"/>
        <v>2234.4789999999998</v>
      </c>
      <c r="AD9" s="123">
        <f t="shared" si="4"/>
        <v>2652.3979999999997</v>
      </c>
      <c r="AE9" s="123">
        <f t="shared" si="4"/>
        <v>2740.1439999999998</v>
      </c>
      <c r="AF9" s="123">
        <f t="shared" si="4"/>
        <v>2973.6200000000003</v>
      </c>
      <c r="AG9" s="123">
        <f t="shared" si="4"/>
        <v>2469.8520000000003</v>
      </c>
      <c r="AH9" s="123">
        <f t="shared" si="4"/>
        <v>2021.6189999999999</v>
      </c>
      <c r="AI9" s="123">
        <f t="shared" si="4"/>
        <v>2122.2039999999997</v>
      </c>
      <c r="AJ9" s="123">
        <f t="shared" si="4"/>
        <v>1976.6849999999999</v>
      </c>
      <c r="AK9" s="123">
        <f t="shared" si="4"/>
        <v>2134.5610000000001</v>
      </c>
      <c r="AL9" s="123">
        <f t="shared" si="4"/>
        <v>2312.6689999999999</v>
      </c>
      <c r="AM9" s="123">
        <f t="shared" si="4"/>
        <v>2764.5360000000001</v>
      </c>
      <c r="AO9" s="123">
        <f t="shared" ref="AO9:AW9" si="5">SUM(AO10:AO13)</f>
        <v>101.97300000000001</v>
      </c>
      <c r="AP9" s="123">
        <f t="shared" si="5"/>
        <v>596.76699999999994</v>
      </c>
      <c r="AQ9" s="123">
        <f t="shared" si="5"/>
        <v>424.47400000000005</v>
      </c>
      <c r="AR9" s="123">
        <f t="shared" si="5"/>
        <v>1276.8810000000001</v>
      </c>
      <c r="AS9" s="123">
        <f t="shared" si="5"/>
        <v>1331.009</v>
      </c>
      <c r="AT9" s="123">
        <f t="shared" si="5"/>
        <v>2269.9990000000003</v>
      </c>
      <c r="AU9" s="123">
        <f t="shared" si="5"/>
        <v>2973.6200000000003</v>
      </c>
      <c r="AV9" s="123">
        <f t="shared" si="5"/>
        <v>1976.6849999999999</v>
      </c>
      <c r="AW9" s="123">
        <f t="shared" si="5"/>
        <v>2764.5360000000001</v>
      </c>
    </row>
    <row r="10" spans="2:49" ht="14.5" customHeight="1">
      <c r="B10" s="30" t="s">
        <v>337</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L10" s="29">
        <v>1347.31</v>
      </c>
      <c r="AM10" s="29">
        <v>1253.2529999999999</v>
      </c>
      <c r="AO10" s="29">
        <f>H10</f>
        <v>38.188000000000002</v>
      </c>
      <c r="AP10" s="29">
        <f>L10</f>
        <v>350.887</v>
      </c>
      <c r="AQ10" s="29">
        <f>P10</f>
        <v>195.38800000000001</v>
      </c>
      <c r="AR10" s="29">
        <f>T10</f>
        <v>984.47</v>
      </c>
      <c r="AS10" s="29">
        <f>X10</f>
        <v>881.36400000000003</v>
      </c>
      <c r="AT10" s="29">
        <f>AB10</f>
        <v>1194.182</v>
      </c>
      <c r="AU10" s="29">
        <f>AF10</f>
        <v>1472.998</v>
      </c>
      <c r="AV10" s="29">
        <f>AJ10</f>
        <v>950.16200000000003</v>
      </c>
      <c r="AW10" s="29">
        <f>AM10</f>
        <v>1253.2529999999999</v>
      </c>
    </row>
    <row r="11" spans="2:49" ht="14.5" customHeight="1">
      <c r="B11" s="30" t="s">
        <v>340</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L11" s="29">
        <v>381.048</v>
      </c>
      <c r="AM11" s="29">
        <v>491.93200000000002</v>
      </c>
      <c r="AO11" s="29">
        <f>H11</f>
        <v>47.491999999999997</v>
      </c>
      <c r="AP11" s="29">
        <f>L11</f>
        <v>209.715</v>
      </c>
      <c r="AQ11" s="29">
        <f>P11</f>
        <v>179.01400000000001</v>
      </c>
      <c r="AR11" s="29">
        <f>T11</f>
        <v>206.928</v>
      </c>
      <c r="AS11" s="29">
        <f>X11</f>
        <v>276.30700000000002</v>
      </c>
      <c r="AT11" s="29">
        <f>AB11</f>
        <v>297.55099999999999</v>
      </c>
      <c r="AU11" s="29">
        <f>AF11</f>
        <v>310.54599999999999</v>
      </c>
      <c r="AV11" s="29">
        <f>AJ11</f>
        <v>410.13600000000002</v>
      </c>
      <c r="AW11" s="29">
        <f>AM11</f>
        <v>491.93200000000002</v>
      </c>
    </row>
    <row r="12" spans="2:49" ht="14.5" customHeight="1">
      <c r="B12" s="30" t="s">
        <v>342</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581.86800000000005</v>
      </c>
      <c r="AC12" s="29">
        <v>721.53</v>
      </c>
      <c r="AD12" s="29">
        <v>776.32299999999998</v>
      </c>
      <c r="AE12" s="29">
        <v>825.91200000000003</v>
      </c>
      <c r="AF12" s="29">
        <v>960.48800000000006</v>
      </c>
      <c r="AG12" s="29">
        <v>842.93299999999999</v>
      </c>
      <c r="AH12" s="29">
        <v>808.12199999999996</v>
      </c>
      <c r="AI12" s="29">
        <v>815.61699999999996</v>
      </c>
      <c r="AJ12" s="29">
        <v>362.13299999999998</v>
      </c>
      <c r="AK12" s="29">
        <v>297.44299999999998</v>
      </c>
      <c r="AL12" s="29">
        <v>242.916</v>
      </c>
      <c r="AM12" s="29">
        <v>725.25900000000001</v>
      </c>
      <c r="AO12" s="29">
        <f>H12</f>
        <v>0</v>
      </c>
      <c r="AP12" s="29">
        <f>L12</f>
        <v>0</v>
      </c>
      <c r="AQ12" s="29">
        <f>P12</f>
        <v>0</v>
      </c>
      <c r="AR12" s="29">
        <f>T12</f>
        <v>0</v>
      </c>
      <c r="AS12" s="29">
        <f>X12</f>
        <v>0</v>
      </c>
      <c r="AT12" s="29">
        <f>AB12</f>
        <v>581.86800000000005</v>
      </c>
      <c r="AU12" s="29">
        <f>AF12</f>
        <v>960.48800000000006</v>
      </c>
      <c r="AV12" s="29">
        <f>AJ12</f>
        <v>362.13299999999998</v>
      </c>
      <c r="AW12" s="29">
        <f>AM12</f>
        <v>725.25900000000001</v>
      </c>
    </row>
    <row r="13" spans="2:49" ht="14.5" customHeight="1">
      <c r="B13" s="30" t="s">
        <v>338</v>
      </c>
      <c r="E13" s="29">
        <v>14.009</v>
      </c>
      <c r="F13" s="29">
        <v>16.347999999999999</v>
      </c>
      <c r="G13" s="29">
        <v>18.693000000000001</v>
      </c>
      <c r="H13" s="29">
        <v>16.292999999999999</v>
      </c>
      <c r="I13" s="29">
        <v>23.049999999999997</v>
      </c>
      <c r="J13" s="29">
        <v>32.463999999999999</v>
      </c>
      <c r="K13" s="29">
        <v>28.601999999999997</v>
      </c>
      <c r="L13" s="29">
        <v>36.164999999999999</v>
      </c>
      <c r="M13" s="29">
        <v>40.619</v>
      </c>
      <c r="N13" s="29">
        <v>46.936999999999998</v>
      </c>
      <c r="O13" s="29">
        <v>54.137999999999998</v>
      </c>
      <c r="P13" s="29">
        <v>50.071999999999996</v>
      </c>
      <c r="Q13" s="29">
        <v>48.785999999999994</v>
      </c>
      <c r="R13" s="29">
        <v>56.056999999999995</v>
      </c>
      <c r="S13" s="29">
        <v>59.635999999999996</v>
      </c>
      <c r="T13" s="29">
        <v>85.483000000000004</v>
      </c>
      <c r="U13" s="29">
        <v>91.12</v>
      </c>
      <c r="V13" s="29">
        <v>91.942000000000007</v>
      </c>
      <c r="W13" s="29">
        <v>134.286</v>
      </c>
      <c r="X13" s="29">
        <v>173.33799999999999</v>
      </c>
      <c r="Y13" s="29">
        <v>178.572</v>
      </c>
      <c r="Z13" s="29">
        <v>353.00399999999996</v>
      </c>
      <c r="AA13" s="29">
        <v>341.50300000000004</v>
      </c>
      <c r="AB13" s="29">
        <v>196.398</v>
      </c>
      <c r="AC13" s="29">
        <v>163.68699999999998</v>
      </c>
      <c r="AD13" s="29">
        <v>172.20699999999999</v>
      </c>
      <c r="AE13" s="29">
        <v>180.74499999999998</v>
      </c>
      <c r="AF13" s="29">
        <v>229.58799999999999</v>
      </c>
      <c r="AG13" s="29">
        <v>198.37800000000001</v>
      </c>
      <c r="AH13" s="29">
        <v>203.41499999999999</v>
      </c>
      <c r="AI13" s="29">
        <v>182.47799999999998</v>
      </c>
      <c r="AJ13" s="29">
        <v>254.25400000000002</v>
      </c>
      <c r="AK13" s="29">
        <v>264.25799999999998</v>
      </c>
      <c r="AL13" s="29">
        <v>341.39499999999998</v>
      </c>
      <c r="AM13" s="29">
        <v>294.09199999999998</v>
      </c>
      <c r="AO13" s="29">
        <f>H13</f>
        <v>16.292999999999999</v>
      </c>
      <c r="AP13" s="29">
        <f>L13</f>
        <v>36.164999999999999</v>
      </c>
      <c r="AQ13" s="29">
        <f>P13</f>
        <v>50.071999999999996</v>
      </c>
      <c r="AR13" s="29">
        <f>T13</f>
        <v>85.483000000000004</v>
      </c>
      <c r="AS13" s="29">
        <f>X13</f>
        <v>173.33799999999999</v>
      </c>
      <c r="AT13" s="29">
        <f>AB13</f>
        <v>196.398</v>
      </c>
      <c r="AU13" s="29">
        <f>AF13</f>
        <v>229.58799999999999</v>
      </c>
      <c r="AV13" s="29">
        <f>AJ13</f>
        <v>254.25400000000002</v>
      </c>
      <c r="AW13" s="29">
        <f>AM13</f>
        <v>294.09199999999998</v>
      </c>
    </row>
    <row r="14" spans="2:49" ht="14.5" customHeight="1">
      <c r="B14" s="47" t="s">
        <v>1115</v>
      </c>
      <c r="C14" s="48"/>
      <c r="D14" s="48"/>
      <c r="E14" s="123">
        <f t="shared" ref="E14:AJ14" si="6">SUM(E15:E19,E21:E23)</f>
        <v>696.87699999999995</v>
      </c>
      <c r="F14" s="123">
        <f t="shared" si="6"/>
        <v>688.84899999999993</v>
      </c>
      <c r="G14" s="123">
        <f t="shared" si="6"/>
        <v>682.60400000000004</v>
      </c>
      <c r="H14" s="123">
        <f t="shared" si="6"/>
        <v>671.63400000000013</v>
      </c>
      <c r="I14" s="123">
        <f t="shared" si="6"/>
        <v>662.69200000000001</v>
      </c>
      <c r="J14" s="123">
        <f t="shared" si="6"/>
        <v>1291.318</v>
      </c>
      <c r="K14" s="123">
        <f t="shared" si="6"/>
        <v>1274.8719999999998</v>
      </c>
      <c r="L14" s="123">
        <f t="shared" si="6"/>
        <v>3309.0049999999997</v>
      </c>
      <c r="M14" s="123">
        <f t="shared" si="6"/>
        <v>3288.0519999999997</v>
      </c>
      <c r="N14" s="123">
        <f t="shared" si="6"/>
        <v>3290.6179999999999</v>
      </c>
      <c r="O14" s="123">
        <f t="shared" si="6"/>
        <v>3261.1350000000002</v>
      </c>
      <c r="P14" s="123">
        <f t="shared" si="6"/>
        <v>3680.72</v>
      </c>
      <c r="Q14" s="123">
        <f t="shared" si="6"/>
        <v>4200.4740000000002</v>
      </c>
      <c r="R14" s="123">
        <f t="shared" si="6"/>
        <v>6164.0659999999998</v>
      </c>
      <c r="S14" s="123">
        <f t="shared" si="6"/>
        <v>6125.3310000000001</v>
      </c>
      <c r="T14" s="123">
        <f t="shared" si="6"/>
        <v>5985.59</v>
      </c>
      <c r="U14" s="123">
        <f t="shared" si="6"/>
        <v>6735.0420000000004</v>
      </c>
      <c r="V14" s="123">
        <f t="shared" si="6"/>
        <v>6687.3009999999995</v>
      </c>
      <c r="W14" s="123">
        <f t="shared" si="6"/>
        <v>6754.6140000000005</v>
      </c>
      <c r="X14" s="123">
        <f t="shared" si="6"/>
        <v>9262.1949999999997</v>
      </c>
      <c r="Y14" s="123">
        <f t="shared" si="6"/>
        <v>9204.8349999999991</v>
      </c>
      <c r="Z14" s="123">
        <f t="shared" si="6"/>
        <v>9114.2530000000006</v>
      </c>
      <c r="AA14" s="123">
        <f t="shared" si="6"/>
        <v>8958.0049999999992</v>
      </c>
      <c r="AB14" s="123">
        <f t="shared" si="6"/>
        <v>10393.928</v>
      </c>
      <c r="AC14" s="123">
        <f t="shared" si="6"/>
        <v>10874.511</v>
      </c>
      <c r="AD14" s="123">
        <f t="shared" si="6"/>
        <v>11871.157000000001</v>
      </c>
      <c r="AE14" s="123">
        <f t="shared" si="6"/>
        <v>12911.547999999999</v>
      </c>
      <c r="AF14" s="123">
        <f t="shared" si="6"/>
        <v>13903.981000000002</v>
      </c>
      <c r="AG14" s="123">
        <f t="shared" si="6"/>
        <v>14355.456</v>
      </c>
      <c r="AH14" s="123">
        <f t="shared" si="6"/>
        <v>15142.163</v>
      </c>
      <c r="AI14" s="123">
        <f t="shared" si="6"/>
        <v>15823.156999999999</v>
      </c>
      <c r="AJ14" s="123">
        <f t="shared" si="6"/>
        <v>15081.346000000001</v>
      </c>
      <c r="AK14" s="123">
        <f>SUM(AK15:AK19,AK21:AK23)</f>
        <v>16865.855</v>
      </c>
      <c r="AL14" s="123">
        <f>SUM(AL15:AL19,AL21:AL23)</f>
        <v>17033.386999999999</v>
      </c>
      <c r="AM14" s="123">
        <f>SUM(AM15:AM19,AM21:AM23)</f>
        <v>17133.28</v>
      </c>
      <c r="AO14" s="123">
        <f t="shared" ref="AO14:AV14" si="7">SUM(AO15:AO19,AO21:AO23)</f>
        <v>671.63400000000013</v>
      </c>
      <c r="AP14" s="123">
        <f t="shared" si="7"/>
        <v>3309.0049999999997</v>
      </c>
      <c r="AQ14" s="123">
        <f t="shared" si="7"/>
        <v>3680.72</v>
      </c>
      <c r="AR14" s="123">
        <f t="shared" si="7"/>
        <v>5985.59</v>
      </c>
      <c r="AS14" s="123">
        <f t="shared" si="7"/>
        <v>9262.1949999999997</v>
      </c>
      <c r="AT14" s="123">
        <f t="shared" si="7"/>
        <v>10393.928</v>
      </c>
      <c r="AU14" s="123">
        <f t="shared" si="7"/>
        <v>13903.981000000002</v>
      </c>
      <c r="AV14" s="123">
        <f t="shared" si="7"/>
        <v>15081.346000000001</v>
      </c>
      <c r="AW14" s="123">
        <f>SUM(AW15:AW19,AW21:AW23)</f>
        <v>17133.28</v>
      </c>
    </row>
    <row r="15" spans="2:49" ht="14.5" customHeight="1">
      <c r="B15" s="30" t="s">
        <v>339</v>
      </c>
      <c r="E15" s="29">
        <v>26.6</v>
      </c>
      <c r="F15" s="29">
        <v>26.474</v>
      </c>
      <c r="G15" s="29">
        <v>27.547999999999998</v>
      </c>
      <c r="H15" s="29">
        <v>25.12</v>
      </c>
      <c r="I15" s="29">
        <v>25.516999999999999</v>
      </c>
      <c r="J15" s="29">
        <v>39.749000000000002</v>
      </c>
      <c r="K15" s="29">
        <v>50.497999999999998</v>
      </c>
      <c r="L15" s="29">
        <v>82.513999999999996</v>
      </c>
      <c r="M15" s="29">
        <v>80.819999999999993</v>
      </c>
      <c r="N15" s="29">
        <v>98.382000000000005</v>
      </c>
      <c r="O15" s="29">
        <v>102.354</v>
      </c>
      <c r="P15" s="29">
        <v>95.963999999999999</v>
      </c>
      <c r="Q15" s="29">
        <v>117.405</v>
      </c>
      <c r="R15" s="29">
        <v>186.404</v>
      </c>
      <c r="S15" s="29">
        <v>200.32</v>
      </c>
      <c r="T15" s="29">
        <v>154.06299999999999</v>
      </c>
      <c r="U15" s="29">
        <v>176.26900000000001</v>
      </c>
      <c r="V15" s="29">
        <v>165.059</v>
      </c>
      <c r="W15" s="29">
        <v>182.874</v>
      </c>
      <c r="X15" s="29">
        <v>461.77100000000002</v>
      </c>
      <c r="Y15" s="29">
        <v>496.65800000000002</v>
      </c>
      <c r="Z15" s="29">
        <v>510.411</v>
      </c>
      <c r="AA15" s="29">
        <v>439.39400000000001</v>
      </c>
      <c r="AB15" s="29">
        <v>229.29900000000001</v>
      </c>
      <c r="AC15" s="29">
        <v>262.10700000000003</v>
      </c>
      <c r="AD15" s="29">
        <v>200.23500000000001</v>
      </c>
      <c r="AE15" s="29">
        <v>341.53500000000003</v>
      </c>
      <c r="AF15" s="29">
        <v>211.06899999999999</v>
      </c>
      <c r="AG15" s="29">
        <v>230.34800000000001</v>
      </c>
      <c r="AH15" s="29">
        <v>224.50299999999999</v>
      </c>
      <c r="AI15" s="29">
        <v>243.309</v>
      </c>
      <c r="AJ15" s="29">
        <v>231.14400000000001</v>
      </c>
      <c r="AK15" s="29">
        <v>369.279</v>
      </c>
      <c r="AL15" s="29">
        <v>351.07400000000001</v>
      </c>
      <c r="AM15" s="29">
        <v>558.75699999999995</v>
      </c>
      <c r="AO15" s="29">
        <f>H15</f>
        <v>25.12</v>
      </c>
      <c r="AP15" s="29">
        <f>L15</f>
        <v>82.513999999999996</v>
      </c>
      <c r="AQ15" s="29">
        <f>P15</f>
        <v>95.963999999999999</v>
      </c>
      <c r="AR15" s="29">
        <f>T15</f>
        <v>154.06299999999999</v>
      </c>
      <c r="AS15" s="29">
        <f>X15</f>
        <v>461.77100000000002</v>
      </c>
      <c r="AT15" s="29">
        <f>AB15</f>
        <v>229.29900000000001</v>
      </c>
      <c r="AU15" s="29">
        <f>AF15</f>
        <v>211.06899999999999</v>
      </c>
      <c r="AV15" s="29">
        <f>AJ15</f>
        <v>231.14400000000001</v>
      </c>
      <c r="AW15" s="29">
        <f>AM15</f>
        <v>558.75699999999995</v>
      </c>
    </row>
    <row r="16" spans="2:49" ht="14.5" customHeight="1">
      <c r="B16" s="30" t="s">
        <v>340</v>
      </c>
      <c r="E16" s="29">
        <v>1.903</v>
      </c>
      <c r="F16" s="29">
        <v>0.65600000000000003</v>
      </c>
      <c r="G16" s="29">
        <v>0.51700000000000002</v>
      </c>
      <c r="H16" s="29">
        <v>0.59399999999999997</v>
      </c>
      <c r="I16" s="29">
        <v>0.54800000000000004</v>
      </c>
      <c r="J16" s="29">
        <v>0.39800000000000002</v>
      </c>
      <c r="K16" s="29">
        <v>0.34100000000000003</v>
      </c>
      <c r="L16" s="29">
        <v>0</v>
      </c>
      <c r="M16" s="29">
        <v>0</v>
      </c>
      <c r="N16" s="29">
        <v>15.782999999999999</v>
      </c>
      <c r="O16" s="29">
        <v>9.9589999999999996</v>
      </c>
      <c r="P16" s="29">
        <v>6.9169999999999998</v>
      </c>
      <c r="Q16" s="29">
        <v>0</v>
      </c>
      <c r="R16" s="29">
        <v>15.945</v>
      </c>
      <c r="S16" s="29">
        <v>19.963999999999999</v>
      </c>
      <c r="T16" s="29">
        <v>26.385999999999999</v>
      </c>
      <c r="U16" s="29">
        <v>10.615</v>
      </c>
      <c r="V16" s="29">
        <v>16.116</v>
      </c>
      <c r="W16" s="29">
        <v>30.553000000000001</v>
      </c>
      <c r="X16" s="29">
        <v>31.088000000000001</v>
      </c>
      <c r="Y16" s="29">
        <v>28.129000000000001</v>
      </c>
      <c r="Z16" s="29">
        <v>38.107999999999997</v>
      </c>
      <c r="AA16" s="29">
        <v>9.7880000000000003</v>
      </c>
      <c r="AB16" s="29">
        <v>18.492999999999999</v>
      </c>
      <c r="AC16" s="29">
        <v>16.826000000000001</v>
      </c>
      <c r="AD16" s="29">
        <v>21.067</v>
      </c>
      <c r="AE16" s="29">
        <v>35.308999999999997</v>
      </c>
      <c r="AF16" s="29">
        <v>46.661999999999999</v>
      </c>
      <c r="AG16" s="29">
        <v>41.664999999999999</v>
      </c>
      <c r="AH16" s="29">
        <v>38.4</v>
      </c>
      <c r="AI16" s="29">
        <v>53.661999999999999</v>
      </c>
      <c r="AJ16" s="29">
        <v>57.518999999999998</v>
      </c>
      <c r="AK16" s="29">
        <v>29.271000000000001</v>
      </c>
      <c r="AL16" s="29">
        <v>19.262</v>
      </c>
      <c r="AM16" s="29">
        <v>36.08</v>
      </c>
      <c r="AO16" s="29">
        <f>H16</f>
        <v>0.59399999999999997</v>
      </c>
      <c r="AP16" s="29">
        <f>L16</f>
        <v>0</v>
      </c>
      <c r="AQ16" s="29">
        <f>P16</f>
        <v>6.9169999999999998</v>
      </c>
      <c r="AR16" s="29">
        <f>T16</f>
        <v>26.385999999999999</v>
      </c>
      <c r="AS16" s="29">
        <f>X16</f>
        <v>31.088000000000001</v>
      </c>
      <c r="AT16" s="29">
        <f>AB16</f>
        <v>18.492999999999999</v>
      </c>
      <c r="AU16" s="29">
        <f>AF16</f>
        <v>46.661999999999999</v>
      </c>
      <c r="AV16" s="29">
        <f>AJ16</f>
        <v>57.518999999999998</v>
      </c>
      <c r="AW16" s="29">
        <f>AM16</f>
        <v>36.08</v>
      </c>
    </row>
    <row r="17" spans="2:49" ht="14.5" customHeight="1">
      <c r="B17" s="30" t="s">
        <v>341</v>
      </c>
      <c r="E17" s="29">
        <v>7.1580000000000004</v>
      </c>
      <c r="F17" s="29">
        <v>6.0279999999999996</v>
      </c>
      <c r="G17" s="29">
        <v>4.8979999999999997</v>
      </c>
      <c r="H17" s="29">
        <v>3.7679999999999998</v>
      </c>
      <c r="I17" s="29">
        <v>0</v>
      </c>
      <c r="J17" s="29">
        <v>0</v>
      </c>
      <c r="K17" s="29">
        <v>0</v>
      </c>
      <c r="L17" s="29">
        <v>0</v>
      </c>
      <c r="M17" s="29">
        <v>0</v>
      </c>
      <c r="N17" s="29">
        <v>0</v>
      </c>
      <c r="O17" s="29">
        <v>0</v>
      </c>
      <c r="P17" s="29">
        <v>0</v>
      </c>
      <c r="Q17" s="29">
        <v>0</v>
      </c>
      <c r="R17" s="29">
        <v>0</v>
      </c>
      <c r="S17" s="29">
        <v>0</v>
      </c>
      <c r="T17" s="29">
        <v>3.5640000000000001</v>
      </c>
      <c r="U17" s="29">
        <v>0</v>
      </c>
      <c r="V17" s="29">
        <v>0</v>
      </c>
      <c r="W17" s="29">
        <v>0</v>
      </c>
      <c r="X17" s="29">
        <v>157.30600000000001</v>
      </c>
      <c r="Y17" s="29">
        <v>157.27199999999999</v>
      </c>
      <c r="Z17" s="29">
        <v>157.23699999999999</v>
      </c>
      <c r="AA17" s="29">
        <v>158.399</v>
      </c>
      <c r="AB17" s="29">
        <v>3.597</v>
      </c>
      <c r="AC17" s="29">
        <v>4.6159999999999997</v>
      </c>
      <c r="AD17" s="29">
        <v>5.1870000000000003</v>
      </c>
      <c r="AE17" s="29">
        <v>4.5960000000000001</v>
      </c>
      <c r="AF17" s="29">
        <v>1.2390000000000001</v>
      </c>
      <c r="AG17" s="29">
        <v>1.923</v>
      </c>
      <c r="AH17" s="29">
        <v>3.0110000000000001</v>
      </c>
      <c r="AI17" s="29">
        <v>1.986</v>
      </c>
      <c r="AJ17" s="29">
        <v>1.788</v>
      </c>
      <c r="AK17" s="29">
        <v>3.0489999999999999</v>
      </c>
      <c r="AL17" s="29">
        <v>3.569</v>
      </c>
      <c r="AM17" s="29">
        <v>3.0339999999999998</v>
      </c>
      <c r="AO17" s="29">
        <f>H17</f>
        <v>3.7679999999999998</v>
      </c>
      <c r="AP17" s="29">
        <f>L17</f>
        <v>0</v>
      </c>
      <c r="AQ17" s="29">
        <f>P17</f>
        <v>0</v>
      </c>
      <c r="AR17" s="29">
        <f>T17</f>
        <v>3.5640000000000001</v>
      </c>
      <c r="AS17" s="29">
        <f>X17</f>
        <v>157.30600000000001</v>
      </c>
      <c r="AT17" s="29">
        <f>AB17</f>
        <v>3.597</v>
      </c>
      <c r="AU17" s="29">
        <f>AF17</f>
        <v>1.2390000000000001</v>
      </c>
      <c r="AV17" s="29">
        <f>AJ17</f>
        <v>1.788</v>
      </c>
      <c r="AW17" s="29">
        <f>AM17</f>
        <v>3.0339999999999998</v>
      </c>
    </row>
    <row r="18" spans="2:49" ht="14.5" customHeight="1">
      <c r="B18" s="30" t="s">
        <v>342</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974.36</v>
      </c>
      <c r="AC18" s="29">
        <v>1175.144</v>
      </c>
      <c r="AD18" s="29">
        <v>1383.28</v>
      </c>
      <c r="AE18" s="29">
        <v>1478.27</v>
      </c>
      <c r="AF18" s="29">
        <v>1472.26</v>
      </c>
      <c r="AG18" s="29">
        <v>1475.758</v>
      </c>
      <c r="AH18" s="29">
        <v>1534.0989999999999</v>
      </c>
      <c r="AI18" s="29">
        <v>1629.481</v>
      </c>
      <c r="AJ18" s="29">
        <v>444.45600000000002</v>
      </c>
      <c r="AK18" s="29">
        <v>437.24200000000002</v>
      </c>
      <c r="AL18" s="29">
        <v>414.834</v>
      </c>
      <c r="AM18" s="29">
        <v>443.42</v>
      </c>
      <c r="AO18" s="29">
        <f>H18</f>
        <v>0</v>
      </c>
      <c r="AP18" s="29">
        <f>L18</f>
        <v>0</v>
      </c>
      <c r="AQ18" s="29">
        <f>P18</f>
        <v>0</v>
      </c>
      <c r="AR18" s="29">
        <f>T18</f>
        <v>0</v>
      </c>
      <c r="AS18" s="29">
        <f>X18</f>
        <v>0</v>
      </c>
      <c r="AT18" s="29">
        <f>AB18</f>
        <v>974.36</v>
      </c>
      <c r="AU18" s="29">
        <f>AF18</f>
        <v>1472.26</v>
      </c>
      <c r="AV18" s="29">
        <f>AJ18</f>
        <v>444.45600000000002</v>
      </c>
      <c r="AW18" s="29">
        <f>AM18</f>
        <v>443.42</v>
      </c>
    </row>
    <row r="19" spans="2:49" ht="14.5" customHeight="1">
      <c r="B19" s="30" t="s">
        <v>338</v>
      </c>
      <c r="E19" s="29">
        <v>4.407</v>
      </c>
      <c r="F19" s="29">
        <v>4.9489999999999998</v>
      </c>
      <c r="G19" s="29">
        <v>4.7690000000000001</v>
      </c>
      <c r="H19" s="29">
        <v>4.516</v>
      </c>
      <c r="I19" s="29">
        <v>4.1040000000000001</v>
      </c>
      <c r="J19" s="29">
        <v>2.8719999999999999</v>
      </c>
      <c r="K19" s="29">
        <v>1.7330000000000001</v>
      </c>
      <c r="L19" s="29">
        <v>1.69</v>
      </c>
      <c r="M19" s="29">
        <v>4.9169999999999998</v>
      </c>
      <c r="N19" s="29">
        <v>1.341</v>
      </c>
      <c r="O19" s="29">
        <v>1.34</v>
      </c>
      <c r="P19" s="29">
        <v>1.34</v>
      </c>
      <c r="Q19" s="29">
        <v>1.34</v>
      </c>
      <c r="R19" s="29">
        <v>10.068</v>
      </c>
      <c r="S19" s="29">
        <v>10.863</v>
      </c>
      <c r="T19" s="29">
        <v>12.984</v>
      </c>
      <c r="U19" s="29">
        <v>13.648</v>
      </c>
      <c r="V19" s="29">
        <v>16.062999999999999</v>
      </c>
      <c r="W19" s="29">
        <v>83.875</v>
      </c>
      <c r="X19" s="29">
        <v>71.653000000000006</v>
      </c>
      <c r="Y19" s="29">
        <v>71.843999999999994</v>
      </c>
      <c r="Z19" s="29">
        <v>63.612000000000002</v>
      </c>
      <c r="AA19" s="29">
        <v>64.915999999999997</v>
      </c>
      <c r="AB19" s="29">
        <v>83.554000000000002</v>
      </c>
      <c r="AC19" s="29">
        <v>70.984999999999999</v>
      </c>
      <c r="AD19" s="29">
        <v>70.441999999999993</v>
      </c>
      <c r="AE19" s="29">
        <v>71</v>
      </c>
      <c r="AF19" s="29">
        <v>70.418999999999997</v>
      </c>
      <c r="AG19" s="29">
        <v>86.796000000000006</v>
      </c>
      <c r="AH19" s="29">
        <v>100.248</v>
      </c>
      <c r="AI19" s="29">
        <v>198.35399999999998</v>
      </c>
      <c r="AJ19" s="29">
        <v>171.29499999999999</v>
      </c>
      <c r="AK19" s="29">
        <v>171.12100000000001</v>
      </c>
      <c r="AL19" s="29">
        <v>178.08499999999998</v>
      </c>
      <c r="AM19" s="29">
        <v>187.65899999999999</v>
      </c>
      <c r="AO19" s="29">
        <f>H19</f>
        <v>4.516</v>
      </c>
      <c r="AP19" s="29">
        <f>L19</f>
        <v>1.69</v>
      </c>
      <c r="AQ19" s="29">
        <f>P19</f>
        <v>1.34</v>
      </c>
      <c r="AR19" s="29">
        <f>T19</f>
        <v>12.984</v>
      </c>
      <c r="AS19" s="29">
        <f>X19</f>
        <v>71.653000000000006</v>
      </c>
      <c r="AT19" s="29">
        <f>AB19</f>
        <v>83.554000000000002</v>
      </c>
      <c r="AU19" s="29">
        <f>AF19</f>
        <v>70.418999999999997</v>
      </c>
      <c r="AV19" s="29">
        <f>AJ19</f>
        <v>171.29499999999999</v>
      </c>
      <c r="AW19" s="29">
        <f>AM19</f>
        <v>187.65899999999999</v>
      </c>
    </row>
    <row r="20" spans="2:49" ht="14.5" customHeight="1">
      <c r="B20" s="47"/>
      <c r="C20" s="48"/>
      <c r="D20" s="48"/>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O20" s="123"/>
      <c r="AP20" s="123"/>
      <c r="AQ20" s="123"/>
      <c r="AR20" s="123"/>
      <c r="AS20" s="123"/>
      <c r="AT20" s="123"/>
      <c r="AU20" s="123"/>
      <c r="AV20" s="123"/>
      <c r="AW20" s="123"/>
    </row>
    <row r="21" spans="2:49" ht="14.5" customHeight="1">
      <c r="B21" s="30" t="s">
        <v>343</v>
      </c>
      <c r="E21" s="29">
        <v>30.452000000000002</v>
      </c>
      <c r="F21" s="29">
        <v>31.684000000000001</v>
      </c>
      <c r="G21" s="29">
        <v>33.040999999999997</v>
      </c>
      <c r="H21" s="29">
        <v>33.164000000000001</v>
      </c>
      <c r="I21" s="29">
        <v>35.374000000000002</v>
      </c>
      <c r="J21" s="29">
        <v>36.109000000000002</v>
      </c>
      <c r="K21" s="29">
        <v>36.616</v>
      </c>
      <c r="L21" s="29">
        <v>29.286000000000001</v>
      </c>
      <c r="M21" s="29">
        <v>30.376000000000001</v>
      </c>
      <c r="N21" s="29">
        <v>30.733000000000001</v>
      </c>
      <c r="O21" s="29">
        <v>30.036000000000001</v>
      </c>
      <c r="P21" s="29">
        <v>490.142</v>
      </c>
      <c r="Q21" s="29">
        <v>494.97800000000001</v>
      </c>
      <c r="R21" s="29">
        <v>496.762</v>
      </c>
      <c r="S21" s="29">
        <v>504.589</v>
      </c>
      <c r="T21" s="29">
        <v>460.21899999999999</v>
      </c>
      <c r="U21" s="29">
        <v>458.84699999999998</v>
      </c>
      <c r="V21" s="29">
        <v>469.89400000000001</v>
      </c>
      <c r="W21" s="29">
        <v>474.43099999999998</v>
      </c>
      <c r="X21" s="29">
        <v>821.26300000000003</v>
      </c>
      <c r="Y21" s="29">
        <v>818.05499999999995</v>
      </c>
      <c r="Z21" s="29">
        <v>795.44200000000001</v>
      </c>
      <c r="AA21" s="29">
        <v>819.75900000000001</v>
      </c>
      <c r="AB21" s="29">
        <v>726.54300000000001</v>
      </c>
      <c r="AC21" s="29">
        <v>733.96900000000005</v>
      </c>
      <c r="AD21" s="29">
        <v>735.73299999999995</v>
      </c>
      <c r="AE21" s="29">
        <v>759.60900000000004</v>
      </c>
      <c r="AF21" s="29">
        <v>953.45500000000004</v>
      </c>
      <c r="AG21" s="29">
        <v>955.46600000000001</v>
      </c>
      <c r="AH21" s="29">
        <v>959.81600000000003</v>
      </c>
      <c r="AI21" s="29">
        <v>982.84</v>
      </c>
      <c r="AJ21" s="29">
        <v>968.15700000000004</v>
      </c>
      <c r="AK21" s="29">
        <v>49.889000000000003</v>
      </c>
      <c r="AL21" s="29">
        <v>57.722999999999999</v>
      </c>
      <c r="AM21" s="29">
        <v>57.823999999999998</v>
      </c>
      <c r="AO21" s="29">
        <f>H21</f>
        <v>33.164000000000001</v>
      </c>
      <c r="AP21" s="29">
        <f>L21</f>
        <v>29.286000000000001</v>
      </c>
      <c r="AQ21" s="29">
        <f>P21</f>
        <v>490.142</v>
      </c>
      <c r="AR21" s="29">
        <f>T21</f>
        <v>460.21899999999999</v>
      </c>
      <c r="AS21" s="29">
        <f>X21</f>
        <v>821.26300000000003</v>
      </c>
      <c r="AT21" s="29">
        <f>AB21</f>
        <v>726.54300000000001</v>
      </c>
      <c r="AU21" s="29">
        <f>AF21</f>
        <v>953.45500000000004</v>
      </c>
      <c r="AV21" s="29">
        <f>AJ21</f>
        <v>968.15700000000004</v>
      </c>
      <c r="AW21" s="29">
        <f>AM21</f>
        <v>57.823999999999998</v>
      </c>
    </row>
    <row r="22" spans="2:49" ht="14.5" customHeight="1">
      <c r="B22" s="30" t="s">
        <v>1116</v>
      </c>
      <c r="E22" s="29">
        <v>605.64099999999996</v>
      </c>
      <c r="F22" s="29">
        <v>598.71199999999999</v>
      </c>
      <c r="G22" s="29">
        <v>591.76</v>
      </c>
      <c r="H22" s="29">
        <v>584.77700000000004</v>
      </c>
      <c r="I22" s="29">
        <v>577.79700000000003</v>
      </c>
      <c r="J22" s="29">
        <v>1192.2370000000001</v>
      </c>
      <c r="K22" s="29">
        <v>1164.173</v>
      </c>
      <c r="L22" s="29">
        <v>2735.29</v>
      </c>
      <c r="M22" s="29">
        <v>2717.605</v>
      </c>
      <c r="N22" s="29">
        <v>2695.31</v>
      </c>
      <c r="O22" s="29">
        <v>2673.7640000000001</v>
      </c>
      <c r="P22" s="29">
        <v>2648.212</v>
      </c>
      <c r="Q22" s="29">
        <v>3089.0230000000001</v>
      </c>
      <c r="R22" s="29">
        <v>4614.7939999999999</v>
      </c>
      <c r="S22" s="29">
        <v>4557.8519999999999</v>
      </c>
      <c r="T22" s="29">
        <v>4516.4219999999996</v>
      </c>
      <c r="U22" s="29">
        <v>5117.8620000000001</v>
      </c>
      <c r="V22" s="29">
        <v>5074.93</v>
      </c>
      <c r="W22" s="29">
        <v>5033.0460000000003</v>
      </c>
      <c r="X22" s="29">
        <v>6599.6779999999999</v>
      </c>
      <c r="Y22" s="29">
        <v>6527.0510000000004</v>
      </c>
      <c r="Z22" s="29">
        <v>6455.7910000000002</v>
      </c>
      <c r="AA22" s="29">
        <v>6369.2969999999996</v>
      </c>
      <c r="AB22" s="29">
        <v>7246.4709999999995</v>
      </c>
      <c r="AC22" s="29">
        <v>7421.9480000000003</v>
      </c>
      <c r="AD22" s="29">
        <v>7866.3280000000004</v>
      </c>
      <c r="AE22" s="29">
        <v>8632.0769999999993</v>
      </c>
      <c r="AF22" s="29">
        <v>9582.9760000000006</v>
      </c>
      <c r="AG22" s="29">
        <v>10021.821</v>
      </c>
      <c r="AH22" s="29">
        <v>10731.546</v>
      </c>
      <c r="AI22" s="29">
        <v>11146.044</v>
      </c>
      <c r="AJ22" s="29">
        <v>11819.939</v>
      </c>
      <c r="AK22" s="29">
        <v>13432.545</v>
      </c>
      <c r="AL22" s="29">
        <v>13612.508</v>
      </c>
      <c r="AM22" s="29">
        <v>13488.44</v>
      </c>
      <c r="AO22" s="29">
        <f>H22</f>
        <v>584.77700000000004</v>
      </c>
      <c r="AP22" s="29">
        <f>L22</f>
        <v>2735.29</v>
      </c>
      <c r="AQ22" s="29">
        <f>P22</f>
        <v>2648.212</v>
      </c>
      <c r="AR22" s="29">
        <f>T22</f>
        <v>4516.4219999999996</v>
      </c>
      <c r="AS22" s="29">
        <f>X22</f>
        <v>6599.6779999999999</v>
      </c>
      <c r="AT22" s="29">
        <f>AB22</f>
        <v>7246.4709999999995</v>
      </c>
      <c r="AU22" s="29">
        <f>AF22</f>
        <v>9582.9760000000006</v>
      </c>
      <c r="AV22" s="29">
        <f>AJ22</f>
        <v>11819.939</v>
      </c>
      <c r="AW22" s="29">
        <f>AM22</f>
        <v>13488.44</v>
      </c>
    </row>
    <row r="23" spans="2:49" ht="14.5" customHeight="1">
      <c r="B23" s="31" t="s">
        <v>344</v>
      </c>
      <c r="C23" s="32"/>
      <c r="D23" s="32"/>
      <c r="E23" s="127">
        <v>20.716000000000001</v>
      </c>
      <c r="F23" s="127">
        <v>20.346</v>
      </c>
      <c r="G23" s="127">
        <v>20.071000000000002</v>
      </c>
      <c r="H23" s="127">
        <v>19.695</v>
      </c>
      <c r="I23" s="127">
        <v>19.352</v>
      </c>
      <c r="J23" s="127">
        <v>19.952999999999999</v>
      </c>
      <c r="K23" s="127">
        <v>21.510999999999999</v>
      </c>
      <c r="L23" s="127">
        <v>460.22500000000002</v>
      </c>
      <c r="M23" s="127">
        <v>454.334</v>
      </c>
      <c r="N23" s="127">
        <v>449.06900000000002</v>
      </c>
      <c r="O23" s="127">
        <v>443.68200000000002</v>
      </c>
      <c r="P23" s="127">
        <v>438.14499999999998</v>
      </c>
      <c r="Q23" s="127">
        <v>497.72800000000001</v>
      </c>
      <c r="R23" s="127">
        <v>840.09299999999996</v>
      </c>
      <c r="S23" s="127">
        <v>831.74300000000005</v>
      </c>
      <c r="T23" s="127">
        <v>811.952</v>
      </c>
      <c r="U23" s="127">
        <v>957.80100000000004</v>
      </c>
      <c r="V23" s="127">
        <v>945.23900000000003</v>
      </c>
      <c r="W23" s="127">
        <v>949.83500000000004</v>
      </c>
      <c r="X23" s="127">
        <v>1119.4359999999999</v>
      </c>
      <c r="Y23" s="127">
        <v>1105.826</v>
      </c>
      <c r="Z23" s="127">
        <v>1093.652</v>
      </c>
      <c r="AA23" s="127">
        <v>1096.452</v>
      </c>
      <c r="AB23" s="127">
        <v>1111.6110000000001</v>
      </c>
      <c r="AC23" s="127">
        <v>1188.9159999999999</v>
      </c>
      <c r="AD23" s="127">
        <v>1588.885</v>
      </c>
      <c r="AE23" s="127">
        <v>1589.152</v>
      </c>
      <c r="AF23" s="127">
        <v>1565.9010000000001</v>
      </c>
      <c r="AG23" s="127">
        <v>1541.6790000000001</v>
      </c>
      <c r="AH23" s="127">
        <v>1550.54</v>
      </c>
      <c r="AI23" s="127">
        <v>1567.481</v>
      </c>
      <c r="AJ23" s="127">
        <v>1387.048</v>
      </c>
      <c r="AK23" s="127">
        <v>2373.4589999999998</v>
      </c>
      <c r="AL23" s="127">
        <v>2396.3319999999999</v>
      </c>
      <c r="AM23" s="127">
        <v>2358.0659999999998</v>
      </c>
      <c r="AO23" s="127">
        <f>H23</f>
        <v>19.695</v>
      </c>
      <c r="AP23" s="127">
        <f>L23</f>
        <v>460.22500000000002</v>
      </c>
      <c r="AQ23" s="127">
        <f>P23</f>
        <v>438.14499999999998</v>
      </c>
      <c r="AR23" s="127">
        <f>T23</f>
        <v>811.952</v>
      </c>
      <c r="AS23" s="127">
        <f>X23</f>
        <v>1119.4359999999999</v>
      </c>
      <c r="AT23" s="127">
        <f>AB23</f>
        <v>1111.6110000000001</v>
      </c>
      <c r="AU23" s="127">
        <f>AF23</f>
        <v>1565.9010000000001</v>
      </c>
      <c r="AV23" s="127">
        <f>AJ23</f>
        <v>1387.048</v>
      </c>
      <c r="AW23" s="127">
        <f>AM23</f>
        <v>2358.0659999999998</v>
      </c>
    </row>
    <row r="25" spans="2:49" ht="14.5" customHeight="1">
      <c r="B25" s="95" t="s">
        <v>1125</v>
      </c>
      <c r="C25" s="12"/>
      <c r="D25" s="12"/>
      <c r="E25" s="25">
        <f t="shared" ref="E25:AM25" si="8">SUM(E9,E14)</f>
        <v>760.22299999999996</v>
      </c>
      <c r="F25" s="25">
        <f t="shared" si="8"/>
        <v>761.59799999999996</v>
      </c>
      <c r="G25" s="25">
        <f t="shared" si="8"/>
        <v>762.01400000000001</v>
      </c>
      <c r="H25" s="25">
        <f t="shared" si="8"/>
        <v>773.6070000000002</v>
      </c>
      <c r="I25" s="25">
        <f t="shared" si="8"/>
        <v>781.97699999999998</v>
      </c>
      <c r="J25" s="25">
        <f t="shared" si="8"/>
        <v>1439.8789999999999</v>
      </c>
      <c r="K25" s="25">
        <f t="shared" si="8"/>
        <v>1910.386</v>
      </c>
      <c r="L25" s="25">
        <f t="shared" si="8"/>
        <v>3905.7719999999995</v>
      </c>
      <c r="M25" s="25">
        <f t="shared" si="8"/>
        <v>3902.0769999999998</v>
      </c>
      <c r="N25" s="25">
        <f t="shared" si="8"/>
        <v>3828.19</v>
      </c>
      <c r="O25" s="25">
        <f t="shared" si="8"/>
        <v>3865.2760000000003</v>
      </c>
      <c r="P25" s="25">
        <f t="shared" si="8"/>
        <v>4105.1939999999995</v>
      </c>
      <c r="Q25" s="25">
        <f t="shared" si="8"/>
        <v>4681.3500000000004</v>
      </c>
      <c r="R25" s="25">
        <f t="shared" si="8"/>
        <v>6622.7730000000001</v>
      </c>
      <c r="S25" s="25">
        <f t="shared" si="8"/>
        <v>7431.7380000000003</v>
      </c>
      <c r="T25" s="25">
        <f t="shared" si="8"/>
        <v>7262.4710000000005</v>
      </c>
      <c r="U25" s="25">
        <f t="shared" si="8"/>
        <v>7728.4690000000001</v>
      </c>
      <c r="V25" s="25">
        <f t="shared" si="8"/>
        <v>7665.8119999999999</v>
      </c>
      <c r="W25" s="25">
        <f t="shared" si="8"/>
        <v>8855.0380000000005</v>
      </c>
      <c r="X25" s="25">
        <f t="shared" si="8"/>
        <v>10593.204</v>
      </c>
      <c r="Y25" s="25">
        <f t="shared" si="8"/>
        <v>11096.555</v>
      </c>
      <c r="Z25" s="25">
        <f t="shared" si="8"/>
        <v>10249.461000000001</v>
      </c>
      <c r="AA25" s="25">
        <f t="shared" si="8"/>
        <v>10175.706999999999</v>
      </c>
      <c r="AB25" s="25">
        <f t="shared" si="8"/>
        <v>12663.927</v>
      </c>
      <c r="AC25" s="25">
        <f t="shared" si="8"/>
        <v>13108.99</v>
      </c>
      <c r="AD25" s="25">
        <f t="shared" si="8"/>
        <v>14523.555</v>
      </c>
      <c r="AE25" s="25">
        <f t="shared" si="8"/>
        <v>15651.691999999999</v>
      </c>
      <c r="AF25" s="25">
        <f t="shared" si="8"/>
        <v>16877.601000000002</v>
      </c>
      <c r="AG25" s="25">
        <f t="shared" si="8"/>
        <v>16825.308000000001</v>
      </c>
      <c r="AH25" s="25">
        <f t="shared" si="8"/>
        <v>17163.781999999999</v>
      </c>
      <c r="AI25" s="25">
        <f t="shared" si="8"/>
        <v>17945.360999999997</v>
      </c>
      <c r="AJ25" s="25">
        <f t="shared" si="8"/>
        <v>17058.031000000003</v>
      </c>
      <c r="AK25" s="25">
        <f t="shared" si="8"/>
        <v>19000.416000000001</v>
      </c>
      <c r="AL25" s="25">
        <f t="shared" si="8"/>
        <v>19346.055999999997</v>
      </c>
      <c r="AM25" s="25">
        <f t="shared" si="8"/>
        <v>19897.815999999999</v>
      </c>
      <c r="AO25" s="25">
        <f t="shared" ref="AO25:AW25" si="9">SUM(AO9,AO14)</f>
        <v>773.6070000000002</v>
      </c>
      <c r="AP25" s="25">
        <f t="shared" si="9"/>
        <v>3905.7719999999995</v>
      </c>
      <c r="AQ25" s="25">
        <f t="shared" si="9"/>
        <v>4105.1939999999995</v>
      </c>
      <c r="AR25" s="25">
        <f t="shared" si="9"/>
        <v>7262.4710000000005</v>
      </c>
      <c r="AS25" s="25">
        <f t="shared" si="9"/>
        <v>10593.204</v>
      </c>
      <c r="AT25" s="25">
        <f t="shared" si="9"/>
        <v>12663.927</v>
      </c>
      <c r="AU25" s="25">
        <f t="shared" si="9"/>
        <v>16877.601000000002</v>
      </c>
      <c r="AV25" s="25">
        <f t="shared" si="9"/>
        <v>17058.031000000003</v>
      </c>
      <c r="AW25" s="25">
        <f t="shared" si="9"/>
        <v>19897.815999999999</v>
      </c>
    </row>
    <row r="26" spans="2:49" ht="14.5" customHeight="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row>
    <row r="27" spans="2:49" ht="14.5" customHeight="1">
      <c r="B27" s="8" t="s">
        <v>1197</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O27" s="52"/>
      <c r="AP27" s="52"/>
      <c r="AQ27" s="52"/>
      <c r="AR27" s="52"/>
      <c r="AS27" s="52"/>
      <c r="AT27" s="52"/>
      <c r="AU27" s="52"/>
      <c r="AV27" s="52"/>
      <c r="AW27" s="52"/>
    </row>
    <row r="28" spans="2:49" ht="14.5" customHeight="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row>
    <row r="29" spans="2:49" ht="14.5" customHeight="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row>
    <row r="30" spans="2:49" ht="14.5" customHeight="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row>
    <row r="31" spans="2:49" ht="14.5" customHeight="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row>
    <row r="32" spans="2:49" ht="14.5" customHeight="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row>
    <row r="33" spans="6:39" ht="14.5" customHeight="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row>
    <row r="34" spans="6:39" ht="14.5" customHeight="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row>
    <row r="35" spans="6:39" ht="14.5" customHeight="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row>
    <row r="36" spans="6:39" ht="14.5" customHeight="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row>
    <row r="37" spans="6:39" ht="14.5" customHeight="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row>
    <row r="38" spans="6:39" ht="14.5" customHeight="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row>
    <row r="40" spans="6:39" ht="14.5" customHeight="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sheetData>
  <pageMargins left="0.511811024" right="0.511811024" top="0.78740157499999996" bottom="0.78740157499999996" header="0.31496062000000002" footer="0.31496062000000002"/>
  <pageSetup paperSize="9" orientation="portrait" r:id="rId1"/>
  <ignoredErrors>
    <ignoredError sqref="AO14:AV14 AJ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AW70"/>
  <sheetViews>
    <sheetView showGridLines="0" zoomScaleNormal="100" workbookViewId="0">
      <pane xSplit="3" ySplit="8" topLeftCell="V9" activePane="bottomRight" state="frozen"/>
      <selection activeCell="I56" sqref="I56"/>
      <selection pane="topRight" activeCell="I56" sqref="I56"/>
      <selection pane="bottomLeft" activeCell="I56" sqref="I56"/>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9" width="10.54296875" style="9" customWidth="1"/>
    <col min="40" max="40" width="2.54296875" style="9" customWidth="1"/>
    <col min="41" max="16384" width="10.54296875" style="9"/>
  </cols>
  <sheetData>
    <row r="6" spans="2:49" ht="14.5" customHeight="1">
      <c r="C6" s="3" t="s">
        <v>202</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345</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2"/>
      <c r="AO8" s="6">
        <v>2016</v>
      </c>
      <c r="AP8" s="6">
        <f t="shared" ref="AP8:AW8" si="3">AO8+1</f>
        <v>2017</v>
      </c>
      <c r="AQ8" s="6">
        <f t="shared" si="3"/>
        <v>2018</v>
      </c>
      <c r="AR8" s="6">
        <f t="shared" si="3"/>
        <v>2019</v>
      </c>
      <c r="AS8" s="6">
        <f t="shared" si="3"/>
        <v>2020</v>
      </c>
      <c r="AT8" s="6">
        <f t="shared" si="3"/>
        <v>2021</v>
      </c>
      <c r="AU8" s="6">
        <f t="shared" si="3"/>
        <v>2022</v>
      </c>
      <c r="AV8" s="6">
        <f t="shared" si="3"/>
        <v>2023</v>
      </c>
      <c r="AW8" s="6">
        <f t="shared" si="3"/>
        <v>2024</v>
      </c>
    </row>
    <row r="9" spans="2:49" ht="14.5" customHeight="1">
      <c r="B9" s="47" t="s">
        <v>1118</v>
      </c>
      <c r="C9" s="48"/>
      <c r="D9" s="48"/>
      <c r="E9" s="123">
        <f t="shared" ref="E9:AI9" si="4">SUM(E10:E16)</f>
        <v>59.28</v>
      </c>
      <c r="F9" s="123">
        <f t="shared" si="4"/>
        <v>62.993000000000002</v>
      </c>
      <c r="G9" s="123">
        <f t="shared" si="4"/>
        <v>78.832999999999998</v>
      </c>
      <c r="H9" s="123">
        <f t="shared" si="4"/>
        <v>101.42599999999999</v>
      </c>
      <c r="I9" s="123">
        <f t="shared" si="4"/>
        <v>100.17699999999999</v>
      </c>
      <c r="J9" s="123">
        <f t="shared" si="4"/>
        <v>231.61499999999998</v>
      </c>
      <c r="K9" s="123">
        <f t="shared" si="4"/>
        <v>184.28</v>
      </c>
      <c r="L9" s="123">
        <f t="shared" si="4"/>
        <v>319.101</v>
      </c>
      <c r="M9" s="123">
        <f t="shared" si="4"/>
        <v>309.12599999999998</v>
      </c>
      <c r="N9" s="123">
        <f t="shared" si="4"/>
        <v>253.48399999999998</v>
      </c>
      <c r="O9" s="123">
        <f t="shared" si="4"/>
        <v>264.31700000000001</v>
      </c>
      <c r="P9" s="123">
        <f t="shared" si="4"/>
        <v>211.55899999999997</v>
      </c>
      <c r="Q9" s="123">
        <f t="shared" si="4"/>
        <v>279.15199999999999</v>
      </c>
      <c r="R9" s="123">
        <f t="shared" si="4"/>
        <v>343.572</v>
      </c>
      <c r="S9" s="123">
        <f t="shared" si="4"/>
        <v>513.12400000000002</v>
      </c>
      <c r="T9" s="123">
        <f t="shared" si="4"/>
        <v>334.82300000000004</v>
      </c>
      <c r="U9" s="123">
        <f t="shared" si="4"/>
        <v>404.41</v>
      </c>
      <c r="V9" s="123">
        <f t="shared" si="4"/>
        <v>395.858</v>
      </c>
      <c r="W9" s="123">
        <f t="shared" si="4"/>
        <v>408.84800000000001</v>
      </c>
      <c r="X9" s="123">
        <f t="shared" si="4"/>
        <v>608.33100000000002</v>
      </c>
      <c r="Y9" s="123">
        <f t="shared" si="4"/>
        <v>596.81399999999996</v>
      </c>
      <c r="Z9" s="123">
        <f t="shared" si="4"/>
        <v>646.92200000000003</v>
      </c>
      <c r="AA9" s="123">
        <f t="shared" si="4"/>
        <v>709.41099999999994</v>
      </c>
      <c r="AB9" s="123">
        <f t="shared" si="4"/>
        <v>1520.623</v>
      </c>
      <c r="AC9" s="123">
        <f t="shared" si="4"/>
        <v>1766.6990000000001</v>
      </c>
      <c r="AD9" s="123">
        <f t="shared" si="4"/>
        <v>2470.6840000000002</v>
      </c>
      <c r="AE9" s="123">
        <f t="shared" si="4"/>
        <v>2859.9760000000006</v>
      </c>
      <c r="AF9" s="123">
        <f t="shared" si="4"/>
        <v>3109.6549999999997</v>
      </c>
      <c r="AG9" s="123">
        <f t="shared" si="4"/>
        <v>2814.8920000000003</v>
      </c>
      <c r="AH9" s="123">
        <f t="shared" si="4"/>
        <v>3288.6890000000003</v>
      </c>
      <c r="AI9" s="123">
        <f t="shared" si="4"/>
        <v>4462.9430000000002</v>
      </c>
      <c r="AJ9" s="123">
        <f>SUM(AJ10:AJ16)</f>
        <v>4208.963999999999</v>
      </c>
      <c r="AK9" s="123">
        <f>SUM(AK10:AK16)</f>
        <v>2515.5789999999997</v>
      </c>
      <c r="AL9" s="123">
        <f>SUM(AL10:AL16)</f>
        <v>3210.4569999999999</v>
      </c>
      <c r="AM9" s="123">
        <f>SUM(AM10:AM16)</f>
        <v>2800.5430000000001</v>
      </c>
      <c r="AO9" s="123">
        <f>SUM(AO10:AO16)</f>
        <v>101.42599999999999</v>
      </c>
      <c r="AP9" s="123">
        <f t="shared" ref="AP9:AV9" si="5">SUM(AP10:AP16)</f>
        <v>319.101</v>
      </c>
      <c r="AQ9" s="123">
        <f t="shared" si="5"/>
        <v>211.55899999999997</v>
      </c>
      <c r="AR9" s="123">
        <f t="shared" si="5"/>
        <v>334.82300000000004</v>
      </c>
      <c r="AS9" s="123">
        <f t="shared" si="5"/>
        <v>608.33100000000002</v>
      </c>
      <c r="AT9" s="123">
        <f t="shared" si="5"/>
        <v>1520.623</v>
      </c>
      <c r="AU9" s="123">
        <f t="shared" si="5"/>
        <v>3109.6549999999997</v>
      </c>
      <c r="AV9" s="123">
        <f t="shared" si="5"/>
        <v>4208.963999999999</v>
      </c>
      <c r="AW9" s="123">
        <f>SUM(AW10:AW16)</f>
        <v>2800.5430000000001</v>
      </c>
    </row>
    <row r="10" spans="2:49" ht="14.5" customHeight="1">
      <c r="B10" s="30" t="s">
        <v>346</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L10" s="29">
        <v>273.79000000000002</v>
      </c>
      <c r="AM10" s="29">
        <v>334.69600000000003</v>
      </c>
      <c r="AO10" s="29">
        <f t="shared" ref="AO10:AO16" si="6">H10</f>
        <v>27.478000000000002</v>
      </c>
      <c r="AP10" s="29">
        <f t="shared" ref="AP10:AP16" si="7">L10</f>
        <v>95.173000000000002</v>
      </c>
      <c r="AQ10" s="29">
        <f t="shared" ref="AQ10:AQ16" si="8">P10</f>
        <v>67.010000000000005</v>
      </c>
      <c r="AR10" s="29">
        <f t="shared" ref="AR10:AR16" si="9">T10</f>
        <v>69.19</v>
      </c>
      <c r="AS10" s="29">
        <f t="shared" ref="AS10:AS16" si="10">X10</f>
        <v>84.814999999999998</v>
      </c>
      <c r="AT10" s="29">
        <f t="shared" ref="AT10:AT16" si="11">AB10</f>
        <v>219.251</v>
      </c>
      <c r="AU10" s="29">
        <f t="shared" ref="AU10:AU16" si="12">AF10</f>
        <v>236.73400000000001</v>
      </c>
      <c r="AV10" s="29">
        <f t="shared" ref="AV10:AV16" si="13">AJ10</f>
        <v>395.78699999999998</v>
      </c>
      <c r="AW10" s="29">
        <f>AM10</f>
        <v>334.69600000000003</v>
      </c>
    </row>
    <row r="11" spans="2:49" ht="14.5" customHeight="1">
      <c r="B11" s="30" t="s">
        <v>347</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L11" s="29">
        <v>2466.1550000000002</v>
      </c>
      <c r="AM11" s="29">
        <v>1516.105</v>
      </c>
      <c r="AO11" s="29">
        <f t="shared" si="6"/>
        <v>34.351999999999997</v>
      </c>
      <c r="AP11" s="29">
        <f t="shared" si="7"/>
        <v>135.47999999999999</v>
      </c>
      <c r="AQ11" s="29">
        <f t="shared" si="8"/>
        <v>107.86799999999999</v>
      </c>
      <c r="AR11" s="29">
        <f t="shared" si="9"/>
        <v>193.666</v>
      </c>
      <c r="AS11" s="29">
        <f t="shared" si="10"/>
        <v>373.86099999999999</v>
      </c>
      <c r="AT11" s="29">
        <f t="shared" si="11"/>
        <v>482.08800000000002</v>
      </c>
      <c r="AU11" s="29">
        <f t="shared" si="12"/>
        <v>1724.473</v>
      </c>
      <c r="AV11" s="29">
        <f t="shared" si="13"/>
        <v>3204.0419999999999</v>
      </c>
      <c r="AW11" s="29">
        <f t="shared" ref="AW11:AW16" si="14">AM11</f>
        <v>1516.105</v>
      </c>
    </row>
    <row r="12" spans="2:49" ht="14.5" customHeight="1">
      <c r="B12" s="30" t="s">
        <v>348</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L12" s="29">
        <v>127.372</v>
      </c>
      <c r="AM12" s="29">
        <v>163.09200000000001</v>
      </c>
      <c r="AO12" s="29">
        <f t="shared" si="6"/>
        <v>5.5380000000000003</v>
      </c>
      <c r="AP12" s="29">
        <f t="shared" si="7"/>
        <v>24.949000000000002</v>
      </c>
      <c r="AQ12" s="29">
        <f t="shared" si="8"/>
        <v>22.039000000000001</v>
      </c>
      <c r="AR12" s="29">
        <f t="shared" si="9"/>
        <v>38.725999999999999</v>
      </c>
      <c r="AS12" s="29">
        <f t="shared" si="10"/>
        <v>44.536999999999999</v>
      </c>
      <c r="AT12" s="29">
        <f t="shared" si="11"/>
        <v>62.372999999999998</v>
      </c>
      <c r="AU12" s="29">
        <f t="shared" si="12"/>
        <v>102.535</v>
      </c>
      <c r="AV12" s="29">
        <f t="shared" si="13"/>
        <v>146.42699999999999</v>
      </c>
      <c r="AW12" s="29">
        <f t="shared" si="14"/>
        <v>163.09200000000001</v>
      </c>
    </row>
    <row r="13" spans="2:49" ht="14.5" customHeight="1">
      <c r="B13" s="30" t="s">
        <v>349</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L13" s="29">
        <v>14.734999999999999</v>
      </c>
      <c r="AM13" s="29">
        <v>15.513999999999999</v>
      </c>
      <c r="AO13" s="29">
        <f t="shared" si="6"/>
        <v>0</v>
      </c>
      <c r="AP13" s="29">
        <f t="shared" si="7"/>
        <v>0</v>
      </c>
      <c r="AQ13" s="29">
        <f t="shared" si="8"/>
        <v>0</v>
      </c>
      <c r="AR13" s="29">
        <f t="shared" si="9"/>
        <v>4.9340000000000002</v>
      </c>
      <c r="AS13" s="29">
        <f t="shared" si="10"/>
        <v>20.056999999999999</v>
      </c>
      <c r="AT13" s="29">
        <f t="shared" si="11"/>
        <v>16.794</v>
      </c>
      <c r="AU13" s="29">
        <f t="shared" si="12"/>
        <v>17.484999999999999</v>
      </c>
      <c r="AV13" s="29">
        <f t="shared" si="13"/>
        <v>12.289</v>
      </c>
      <c r="AW13" s="29">
        <f t="shared" si="14"/>
        <v>15.513999999999999</v>
      </c>
    </row>
    <row r="14" spans="2:49" ht="14.5" customHeight="1">
      <c r="B14" s="30" t="s">
        <v>342</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339.77100000000002</v>
      </c>
      <c r="AK14" s="29">
        <v>262.67899999999997</v>
      </c>
      <c r="AL14" s="29">
        <v>197.09</v>
      </c>
      <c r="AM14" s="29">
        <v>650.25800000000004</v>
      </c>
      <c r="AO14" s="29">
        <f t="shared" si="6"/>
        <v>0</v>
      </c>
      <c r="AP14" s="29">
        <f t="shared" si="7"/>
        <v>0</v>
      </c>
      <c r="AQ14" s="29">
        <f t="shared" si="8"/>
        <v>0</v>
      </c>
      <c r="AR14" s="29">
        <f t="shared" si="9"/>
        <v>0</v>
      </c>
      <c r="AS14" s="29">
        <f t="shared" si="10"/>
        <v>0</v>
      </c>
      <c r="AT14" s="29">
        <f t="shared" si="11"/>
        <v>591.84799999999996</v>
      </c>
      <c r="AU14" s="29">
        <f t="shared" si="12"/>
        <v>949.54200000000003</v>
      </c>
      <c r="AV14" s="29">
        <f t="shared" si="13"/>
        <v>339.77100000000002</v>
      </c>
      <c r="AW14" s="29">
        <f t="shared" si="14"/>
        <v>650.25800000000004</v>
      </c>
    </row>
    <row r="15" spans="2:49" ht="14.5" customHeight="1">
      <c r="B15" s="30" t="s">
        <v>350</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L15" s="29">
        <v>67.978999999999999</v>
      </c>
      <c r="AM15" s="29">
        <v>70.311000000000007</v>
      </c>
      <c r="AO15" s="29">
        <f t="shared" si="6"/>
        <v>0</v>
      </c>
      <c r="AP15" s="29">
        <f t="shared" si="7"/>
        <v>0</v>
      </c>
      <c r="AQ15" s="29">
        <f t="shared" si="8"/>
        <v>0</v>
      </c>
      <c r="AR15" s="29">
        <f t="shared" si="9"/>
        <v>1.204</v>
      </c>
      <c r="AS15" s="29">
        <f t="shared" si="10"/>
        <v>18.542999999999999</v>
      </c>
      <c r="AT15" s="29">
        <f t="shared" si="11"/>
        <v>88.204999999999998</v>
      </c>
      <c r="AU15" s="29">
        <f t="shared" si="12"/>
        <v>65.161999999999992</v>
      </c>
      <c r="AV15" s="29">
        <f t="shared" si="13"/>
        <v>73.248000000000005</v>
      </c>
      <c r="AW15" s="29">
        <f t="shared" si="14"/>
        <v>70.311000000000007</v>
      </c>
    </row>
    <row r="16" spans="2:49" ht="14.5" customHeight="1">
      <c r="B16" s="30" t="s">
        <v>338</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L16" s="29">
        <v>63.335999999999999</v>
      </c>
      <c r="AM16" s="29">
        <v>50.567</v>
      </c>
      <c r="AO16" s="29">
        <f t="shared" si="6"/>
        <v>34.058</v>
      </c>
      <c r="AP16" s="29">
        <f t="shared" si="7"/>
        <v>63.499000000000002</v>
      </c>
      <c r="AQ16" s="29">
        <f t="shared" si="8"/>
        <v>14.641999999999999</v>
      </c>
      <c r="AR16" s="29">
        <f t="shared" si="9"/>
        <v>27.103000000000002</v>
      </c>
      <c r="AS16" s="29">
        <f t="shared" si="10"/>
        <v>66.518000000000001</v>
      </c>
      <c r="AT16" s="29">
        <f t="shared" si="11"/>
        <v>60.064</v>
      </c>
      <c r="AU16" s="29">
        <f t="shared" si="12"/>
        <v>13.724</v>
      </c>
      <c r="AV16" s="29">
        <f t="shared" si="13"/>
        <v>37.4</v>
      </c>
      <c r="AW16" s="29">
        <f t="shared" si="14"/>
        <v>50.567</v>
      </c>
    </row>
    <row r="17" spans="2:49" ht="14.5" customHeight="1">
      <c r="B17" s="47" t="s">
        <v>1119</v>
      </c>
      <c r="C17" s="48"/>
      <c r="D17" s="48"/>
      <c r="E17" s="123">
        <f t="shared" ref="E17:AJ17" si="15">SUM(E18:E24)</f>
        <v>328.66699999999997</v>
      </c>
      <c r="F17" s="123">
        <f t="shared" si="15"/>
        <v>323.19</v>
      </c>
      <c r="G17" s="123">
        <f t="shared" si="15"/>
        <v>308.13200000000006</v>
      </c>
      <c r="H17" s="123">
        <f t="shared" si="15"/>
        <v>302.43399999999997</v>
      </c>
      <c r="I17" s="123">
        <f t="shared" si="15"/>
        <v>298.28800000000001</v>
      </c>
      <c r="J17" s="123">
        <f t="shared" si="15"/>
        <v>702.04199999999992</v>
      </c>
      <c r="K17" s="123">
        <f t="shared" si="15"/>
        <v>697.38800000000003</v>
      </c>
      <c r="L17" s="123">
        <f t="shared" si="15"/>
        <v>1776.1550000000002</v>
      </c>
      <c r="M17" s="123">
        <f t="shared" si="15"/>
        <v>1795.913</v>
      </c>
      <c r="N17" s="123">
        <f t="shared" si="15"/>
        <v>1793.1679999999999</v>
      </c>
      <c r="O17" s="123">
        <f t="shared" si="15"/>
        <v>2043.627</v>
      </c>
      <c r="P17" s="123">
        <f t="shared" si="15"/>
        <v>2038.097</v>
      </c>
      <c r="Q17" s="123">
        <f t="shared" si="15"/>
        <v>2420.6779999999999</v>
      </c>
      <c r="R17" s="123">
        <f t="shared" si="15"/>
        <v>4307.473</v>
      </c>
      <c r="S17" s="123">
        <f t="shared" si="15"/>
        <v>4106.5420000000004</v>
      </c>
      <c r="T17" s="123">
        <f t="shared" si="15"/>
        <v>4065.9850000000001</v>
      </c>
      <c r="U17" s="123">
        <f t="shared" si="15"/>
        <v>4515.4909999999991</v>
      </c>
      <c r="V17" s="123">
        <f t="shared" si="15"/>
        <v>4495.0220000000018</v>
      </c>
      <c r="W17" s="123">
        <f t="shared" si="15"/>
        <v>4679.5479999999998</v>
      </c>
      <c r="X17" s="123">
        <f t="shared" si="15"/>
        <v>6130.0330000000004</v>
      </c>
      <c r="Y17" s="123">
        <f t="shared" si="15"/>
        <v>6738.6350000000002</v>
      </c>
      <c r="Z17" s="123">
        <f t="shared" si="15"/>
        <v>5813.0879999999997</v>
      </c>
      <c r="AA17" s="123">
        <f t="shared" si="15"/>
        <v>5698.5400000000009</v>
      </c>
      <c r="AB17" s="123">
        <f t="shared" si="15"/>
        <v>6837.0550000000003</v>
      </c>
      <c r="AC17" s="123">
        <f t="shared" si="15"/>
        <v>7131.9509999999991</v>
      </c>
      <c r="AD17" s="123">
        <f t="shared" si="15"/>
        <v>7912.8490000000011</v>
      </c>
      <c r="AE17" s="123">
        <f t="shared" si="15"/>
        <v>8598.5420000000013</v>
      </c>
      <c r="AF17" s="123">
        <f t="shared" si="15"/>
        <v>8588.5800000000017</v>
      </c>
      <c r="AG17" s="123">
        <f t="shared" si="15"/>
        <v>8923.1490000000013</v>
      </c>
      <c r="AH17" s="123">
        <f t="shared" si="15"/>
        <v>8901.3670000000002</v>
      </c>
      <c r="AI17" s="123">
        <f t="shared" si="15"/>
        <v>8371.58</v>
      </c>
      <c r="AJ17" s="123">
        <f t="shared" si="15"/>
        <v>7607.3189999999995</v>
      </c>
      <c r="AK17" s="123">
        <f>SUM(AK18:AK24)</f>
        <v>11077.942000000001</v>
      </c>
      <c r="AL17" s="123">
        <f>SUM(AL18:AL24)</f>
        <v>10767.826000000003</v>
      </c>
      <c r="AM17" s="123">
        <f>SUM(AM18:AM24)</f>
        <v>11695.071</v>
      </c>
      <c r="AO17" s="123">
        <f>SUM(AO18:AO24)</f>
        <v>302.43399999999997</v>
      </c>
      <c r="AP17" s="123">
        <f t="shared" ref="AP17:AV17" si="16">SUM(AP18:AP24)</f>
        <v>1776.1550000000002</v>
      </c>
      <c r="AQ17" s="123">
        <f t="shared" si="16"/>
        <v>2038.097</v>
      </c>
      <c r="AR17" s="123">
        <f t="shared" si="16"/>
        <v>4065.9850000000001</v>
      </c>
      <c r="AS17" s="123">
        <f t="shared" si="16"/>
        <v>6130.0330000000004</v>
      </c>
      <c r="AT17" s="123">
        <f t="shared" si="16"/>
        <v>6837.0550000000003</v>
      </c>
      <c r="AU17" s="123">
        <f t="shared" si="16"/>
        <v>8588.5800000000017</v>
      </c>
      <c r="AV17" s="123">
        <f t="shared" si="16"/>
        <v>7607.3189999999995</v>
      </c>
      <c r="AW17" s="123">
        <f>SUM(AW18:AW24)</f>
        <v>11695.071</v>
      </c>
    </row>
    <row r="18" spans="2:49" ht="14.5" customHeight="1">
      <c r="B18" s="30" t="s">
        <v>351</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L18" s="29">
        <v>120.351</v>
      </c>
      <c r="AM18" s="29">
        <v>96.052000000000007</v>
      </c>
      <c r="AO18" s="29">
        <f t="shared" ref="AO18:AO24" si="17">H18</f>
        <v>11.936999999999999</v>
      </c>
      <c r="AP18" s="29">
        <f t="shared" ref="AP18:AP24" si="18">L18</f>
        <v>15.615</v>
      </c>
      <c r="AQ18" s="29">
        <f t="shared" ref="AQ18:AQ24" si="19">P18</f>
        <v>12.864000000000001</v>
      </c>
      <c r="AR18" s="29">
        <f t="shared" ref="AR18:AR24" si="20">T18</f>
        <v>28.59</v>
      </c>
      <c r="AS18" s="29">
        <f t="shared" ref="AS18:AS24" si="21">X18</f>
        <v>214.68199999999999</v>
      </c>
      <c r="AT18" s="29">
        <f t="shared" ref="AT18:AT24" si="22">AB18</f>
        <v>168.50800000000001</v>
      </c>
      <c r="AU18" s="29">
        <f t="shared" ref="AU18:AU24" si="23">AF18</f>
        <v>179.523</v>
      </c>
      <c r="AV18" s="29">
        <f t="shared" ref="AV18:AV24" si="24">AJ18</f>
        <v>98.21</v>
      </c>
      <c r="AW18" s="29">
        <f t="shared" ref="AW18:AW24" si="25">AM18</f>
        <v>96.052000000000007</v>
      </c>
    </row>
    <row r="19" spans="2:49" ht="14.5" customHeight="1">
      <c r="B19" s="30" t="s">
        <v>347</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6548.5029999999997</v>
      </c>
      <c r="AK19" s="29">
        <v>9428.9</v>
      </c>
      <c r="AL19" s="29">
        <v>9076.6980000000003</v>
      </c>
      <c r="AM19" s="29">
        <v>9988.0349999999999</v>
      </c>
      <c r="AO19" s="29">
        <f t="shared" si="17"/>
        <v>281.95499999999998</v>
      </c>
      <c r="AP19" s="29">
        <f t="shared" si="18"/>
        <v>1747.249</v>
      </c>
      <c r="AQ19" s="29">
        <f t="shared" si="19"/>
        <v>2001.1420000000001</v>
      </c>
      <c r="AR19" s="29">
        <f t="shared" si="20"/>
        <v>3757.2179999999998</v>
      </c>
      <c r="AS19" s="29">
        <f t="shared" si="21"/>
        <v>5522.9930000000004</v>
      </c>
      <c r="AT19" s="29">
        <f t="shared" si="22"/>
        <v>5556.3450000000003</v>
      </c>
      <c r="AU19" s="29">
        <f t="shared" si="23"/>
        <v>6651.5309999999999</v>
      </c>
      <c r="AV19" s="29">
        <f t="shared" si="24"/>
        <v>6548.5029999999997</v>
      </c>
      <c r="AW19" s="29">
        <f t="shared" si="25"/>
        <v>9988.0349999999999</v>
      </c>
    </row>
    <row r="20" spans="2:49" ht="14.5" customHeight="1">
      <c r="B20" s="30" t="s">
        <v>349</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L20" s="29">
        <v>206.08799999999999</v>
      </c>
      <c r="AM20" s="29">
        <v>205.82300000000001</v>
      </c>
      <c r="AO20" s="29">
        <f t="shared" si="17"/>
        <v>0</v>
      </c>
      <c r="AP20" s="29">
        <f t="shared" si="18"/>
        <v>0</v>
      </c>
      <c r="AQ20" s="29">
        <f t="shared" si="19"/>
        <v>0</v>
      </c>
      <c r="AR20" s="29">
        <f t="shared" si="20"/>
        <v>48.19</v>
      </c>
      <c r="AS20" s="29">
        <f t="shared" si="21"/>
        <v>105.33</v>
      </c>
      <c r="AT20" s="29">
        <f t="shared" si="22"/>
        <v>105.215</v>
      </c>
      <c r="AU20" s="29">
        <f t="shared" si="23"/>
        <v>101.66</v>
      </c>
      <c r="AV20" s="29">
        <f t="shared" si="24"/>
        <v>173.62899999999999</v>
      </c>
      <c r="AW20" s="29">
        <f t="shared" si="25"/>
        <v>205.82300000000001</v>
      </c>
    </row>
    <row r="21" spans="2:49" ht="14.5" customHeight="1">
      <c r="B21" s="30" t="s">
        <v>352</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L21" s="29">
        <v>544.65499999999997</v>
      </c>
      <c r="AM21" s="29">
        <v>542.34699999999998</v>
      </c>
      <c r="AO21" s="29">
        <f t="shared" si="17"/>
        <v>8.5419999999999998</v>
      </c>
      <c r="AP21" s="29">
        <f t="shared" si="18"/>
        <v>12.064</v>
      </c>
      <c r="AQ21" s="29">
        <f t="shared" si="19"/>
        <v>20.907</v>
      </c>
      <c r="AR21" s="29">
        <f t="shared" si="20"/>
        <v>32.988</v>
      </c>
      <c r="AS21" s="29">
        <f t="shared" si="21"/>
        <v>62.021999999999998</v>
      </c>
      <c r="AT21" s="29">
        <f t="shared" si="22"/>
        <v>63.832000000000001</v>
      </c>
      <c r="AU21" s="29">
        <f t="shared" si="23"/>
        <v>54.947000000000003</v>
      </c>
      <c r="AV21" s="29">
        <f t="shared" si="24"/>
        <v>73.766000000000005</v>
      </c>
      <c r="AW21" s="29">
        <f t="shared" si="25"/>
        <v>542.34699999999998</v>
      </c>
    </row>
    <row r="22" spans="2:49" ht="14.5" customHeight="1">
      <c r="B22" s="30" t="s">
        <v>342</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278.30399999999997</v>
      </c>
      <c r="AK22" s="29">
        <v>238.04</v>
      </c>
      <c r="AL22" s="29">
        <v>220.15600000000001</v>
      </c>
      <c r="AM22" s="29">
        <v>256.93099999999998</v>
      </c>
      <c r="AO22" s="29">
        <f t="shared" si="17"/>
        <v>0</v>
      </c>
      <c r="AP22" s="29">
        <f t="shared" si="18"/>
        <v>0</v>
      </c>
      <c r="AQ22" s="29">
        <f t="shared" si="19"/>
        <v>0</v>
      </c>
      <c r="AR22" s="29">
        <f t="shared" si="20"/>
        <v>0</v>
      </c>
      <c r="AS22" s="29">
        <f t="shared" si="21"/>
        <v>0</v>
      </c>
      <c r="AT22" s="29">
        <f t="shared" si="22"/>
        <v>928.33299999999997</v>
      </c>
      <c r="AU22" s="29">
        <f t="shared" si="23"/>
        <v>1394.0630000000001</v>
      </c>
      <c r="AV22" s="29">
        <f t="shared" si="24"/>
        <v>278.30399999999997</v>
      </c>
      <c r="AW22" s="29">
        <f t="shared" si="25"/>
        <v>256.93099999999998</v>
      </c>
    </row>
    <row r="23" spans="2:49" ht="14.5" customHeight="1">
      <c r="B23" s="30" t="s">
        <v>350</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L23" s="29">
        <v>88.552999999999997</v>
      </c>
      <c r="AM23" s="29">
        <v>86.787999999999997</v>
      </c>
      <c r="AO23" s="29">
        <f t="shared" si="17"/>
        <v>0</v>
      </c>
      <c r="AP23" s="29">
        <f t="shared" si="18"/>
        <v>0</v>
      </c>
      <c r="AQ23" s="29">
        <f t="shared" si="19"/>
        <v>0</v>
      </c>
      <c r="AR23" s="29">
        <f t="shared" si="20"/>
        <v>186.84899999999999</v>
      </c>
      <c r="AS23" s="29">
        <f t="shared" si="21"/>
        <v>191.148</v>
      </c>
      <c r="AT23" s="29">
        <f t="shared" si="22"/>
        <v>0</v>
      </c>
      <c r="AU23" s="29">
        <f t="shared" si="23"/>
        <v>193.423</v>
      </c>
      <c r="AV23" s="29">
        <f t="shared" si="24"/>
        <v>128.37200000000001</v>
      </c>
      <c r="AW23" s="29">
        <f t="shared" si="25"/>
        <v>86.787999999999997</v>
      </c>
    </row>
    <row r="24" spans="2:49" ht="14.5" customHeight="1">
      <c r="B24" s="30" t="s">
        <v>338</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L24" s="29">
        <v>511.32499999999999</v>
      </c>
      <c r="AM24" s="29">
        <v>519.09500000000003</v>
      </c>
      <c r="AO24" s="29">
        <f t="shared" si="17"/>
        <v>0</v>
      </c>
      <c r="AP24" s="29">
        <f t="shared" si="18"/>
        <v>1.2270000000000001</v>
      </c>
      <c r="AQ24" s="29">
        <f t="shared" si="19"/>
        <v>3.1840000000000002</v>
      </c>
      <c r="AR24" s="29">
        <f t="shared" si="20"/>
        <v>12.15</v>
      </c>
      <c r="AS24" s="29">
        <f t="shared" si="21"/>
        <v>33.857999999999997</v>
      </c>
      <c r="AT24" s="29">
        <f t="shared" si="22"/>
        <v>14.821999999999999</v>
      </c>
      <c r="AU24" s="29">
        <f t="shared" si="23"/>
        <v>13.433</v>
      </c>
      <c r="AV24" s="29">
        <f t="shared" si="24"/>
        <v>306.53500000000003</v>
      </c>
      <c r="AW24" s="29">
        <f t="shared" si="25"/>
        <v>519.09500000000003</v>
      </c>
    </row>
    <row r="25" spans="2:49" ht="14.5" customHeight="1">
      <c r="B25" s="36" t="s">
        <v>1124</v>
      </c>
      <c r="C25" s="37"/>
      <c r="D25" s="37"/>
      <c r="E25" s="38">
        <f>SUM(E1,E9)</f>
        <v>59.28</v>
      </c>
      <c r="F25" s="38">
        <f>SUM(F1,F9)</f>
        <v>62.993000000000002</v>
      </c>
      <c r="G25" s="38">
        <f t="shared" ref="G25:AJ25" si="26">SUM(G9,G17)</f>
        <v>386.96500000000003</v>
      </c>
      <c r="H25" s="38">
        <f t="shared" si="26"/>
        <v>403.85999999999996</v>
      </c>
      <c r="I25" s="38">
        <f t="shared" si="26"/>
        <v>398.46500000000003</v>
      </c>
      <c r="J25" s="38">
        <f t="shared" si="26"/>
        <v>933.65699999999993</v>
      </c>
      <c r="K25" s="38">
        <f t="shared" si="26"/>
        <v>881.66800000000001</v>
      </c>
      <c r="L25" s="38">
        <f t="shared" si="26"/>
        <v>2095.2560000000003</v>
      </c>
      <c r="M25" s="38">
        <f t="shared" si="26"/>
        <v>2105.0389999999998</v>
      </c>
      <c r="N25" s="38">
        <f t="shared" si="26"/>
        <v>2046.6519999999998</v>
      </c>
      <c r="O25" s="38">
        <f t="shared" si="26"/>
        <v>2307.944</v>
      </c>
      <c r="P25" s="38">
        <f t="shared" si="26"/>
        <v>2249.6559999999999</v>
      </c>
      <c r="Q25" s="38">
        <f t="shared" si="26"/>
        <v>2699.83</v>
      </c>
      <c r="R25" s="38">
        <f t="shared" si="26"/>
        <v>4651.0450000000001</v>
      </c>
      <c r="S25" s="38">
        <f t="shared" si="26"/>
        <v>4619.6660000000002</v>
      </c>
      <c r="T25" s="38">
        <f t="shared" si="26"/>
        <v>4400.808</v>
      </c>
      <c r="U25" s="38">
        <f t="shared" si="26"/>
        <v>4919.9009999999989</v>
      </c>
      <c r="V25" s="38">
        <f t="shared" si="26"/>
        <v>4890.8800000000019</v>
      </c>
      <c r="W25" s="38">
        <f t="shared" si="26"/>
        <v>5088.3959999999997</v>
      </c>
      <c r="X25" s="38">
        <f t="shared" si="26"/>
        <v>6738.3640000000005</v>
      </c>
      <c r="Y25" s="38">
        <f t="shared" si="26"/>
        <v>7335.4490000000005</v>
      </c>
      <c r="Z25" s="38">
        <f t="shared" si="26"/>
        <v>6460.01</v>
      </c>
      <c r="AA25" s="38">
        <f t="shared" si="26"/>
        <v>6407.9510000000009</v>
      </c>
      <c r="AB25" s="38">
        <f t="shared" si="26"/>
        <v>8357.6779999999999</v>
      </c>
      <c r="AC25" s="38">
        <f t="shared" si="26"/>
        <v>8898.65</v>
      </c>
      <c r="AD25" s="38">
        <f t="shared" si="26"/>
        <v>10383.533000000001</v>
      </c>
      <c r="AE25" s="38">
        <f t="shared" si="26"/>
        <v>11458.518000000002</v>
      </c>
      <c r="AF25" s="38">
        <f t="shared" si="26"/>
        <v>11698.235000000001</v>
      </c>
      <c r="AG25" s="38">
        <f t="shared" si="26"/>
        <v>11738.041000000001</v>
      </c>
      <c r="AH25" s="38">
        <f t="shared" si="26"/>
        <v>12190.056</v>
      </c>
      <c r="AI25" s="38">
        <f t="shared" si="26"/>
        <v>12834.523000000001</v>
      </c>
      <c r="AJ25" s="38">
        <f t="shared" si="26"/>
        <v>11816.282999999999</v>
      </c>
      <c r="AK25" s="38">
        <f>SUM(AK9,AK17)</f>
        <v>13593.521000000001</v>
      </c>
      <c r="AL25" s="38">
        <f>SUM(AL9,AL17)</f>
        <v>13978.283000000003</v>
      </c>
      <c r="AM25" s="38">
        <f>SUM(AM9,AM17)</f>
        <v>14495.614</v>
      </c>
      <c r="AO25" s="38">
        <f t="shared" ref="AO25:AV25" si="27">SUM(AO9,AO17)</f>
        <v>403.85999999999996</v>
      </c>
      <c r="AP25" s="38">
        <f t="shared" si="27"/>
        <v>2095.2560000000003</v>
      </c>
      <c r="AQ25" s="38">
        <f t="shared" si="27"/>
        <v>2249.6559999999999</v>
      </c>
      <c r="AR25" s="38">
        <f t="shared" si="27"/>
        <v>4400.808</v>
      </c>
      <c r="AS25" s="38">
        <f t="shared" si="27"/>
        <v>6738.3640000000005</v>
      </c>
      <c r="AT25" s="38">
        <f t="shared" si="27"/>
        <v>8357.6779999999999</v>
      </c>
      <c r="AU25" s="38">
        <f t="shared" si="27"/>
        <v>11698.235000000001</v>
      </c>
      <c r="AV25" s="38">
        <f t="shared" si="27"/>
        <v>11816.282999999999</v>
      </c>
      <c r="AW25" s="38">
        <f>SUM(AW9,AW17)</f>
        <v>14495.614</v>
      </c>
    </row>
    <row r="26" spans="2:49" ht="14.5" customHeight="1">
      <c r="B26" s="30"/>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O26" s="44"/>
      <c r="AP26" s="44"/>
      <c r="AQ26" s="44"/>
      <c r="AR26" s="44"/>
      <c r="AS26" s="44"/>
      <c r="AT26" s="44"/>
      <c r="AU26" s="44"/>
      <c r="AV26" s="44"/>
      <c r="AW26" s="44"/>
    </row>
    <row r="27" spans="2:49" ht="14.5" customHeight="1">
      <c r="B27" s="49" t="s">
        <v>1123</v>
      </c>
      <c r="C27" s="37"/>
      <c r="D27" s="37"/>
      <c r="E27" s="38">
        <f t="shared" ref="E27:AJ27" si="28">SUM(E28:E36)</f>
        <v>372.27600000000007</v>
      </c>
      <c r="F27" s="38">
        <f t="shared" si="28"/>
        <v>375.41500000000002</v>
      </c>
      <c r="G27" s="38">
        <f t="shared" si="28"/>
        <v>375.04899999999998</v>
      </c>
      <c r="H27" s="38">
        <f t="shared" si="28"/>
        <v>369.74700000000007</v>
      </c>
      <c r="I27" s="38">
        <f t="shared" si="28"/>
        <v>383.512</v>
      </c>
      <c r="J27" s="38">
        <f t="shared" si="28"/>
        <v>506.22199999999998</v>
      </c>
      <c r="K27" s="38">
        <f t="shared" si="28"/>
        <v>1028.7180000000001</v>
      </c>
      <c r="L27" s="38">
        <f t="shared" si="28"/>
        <v>1810.5160000000001</v>
      </c>
      <c r="M27" s="38">
        <f t="shared" si="28"/>
        <v>1797.038</v>
      </c>
      <c r="N27" s="38">
        <f t="shared" si="28"/>
        <v>1781.5380000000002</v>
      </c>
      <c r="O27" s="38">
        <f t="shared" si="28"/>
        <v>1805.7580000000003</v>
      </c>
      <c r="P27" s="38">
        <f t="shared" si="28"/>
        <v>1855.538</v>
      </c>
      <c r="Q27" s="38">
        <f t="shared" si="28"/>
        <v>1981.52</v>
      </c>
      <c r="R27" s="38">
        <f t="shared" si="28"/>
        <v>1971.7280000000001</v>
      </c>
      <c r="S27" s="38">
        <f t="shared" si="28"/>
        <v>2812.0719999999997</v>
      </c>
      <c r="T27" s="38">
        <f t="shared" si="28"/>
        <v>2861.6629999999996</v>
      </c>
      <c r="U27" s="38">
        <f t="shared" si="28"/>
        <v>2808.5679999999998</v>
      </c>
      <c r="V27" s="38">
        <f t="shared" si="28"/>
        <v>2774.9319999999998</v>
      </c>
      <c r="W27" s="38">
        <f t="shared" si="28"/>
        <v>3766.6419999999994</v>
      </c>
      <c r="X27" s="38">
        <f t="shared" si="28"/>
        <v>3854.84</v>
      </c>
      <c r="Y27" s="38">
        <f t="shared" si="28"/>
        <v>3761.1059999999998</v>
      </c>
      <c r="Z27" s="38">
        <f t="shared" si="28"/>
        <v>3789.4509999999996</v>
      </c>
      <c r="AA27" s="38">
        <f t="shared" si="28"/>
        <v>3767.7560000000003</v>
      </c>
      <c r="AB27" s="38">
        <f t="shared" si="28"/>
        <v>4306.2489999999998</v>
      </c>
      <c r="AC27" s="38">
        <f t="shared" si="28"/>
        <v>4210.3419999999996</v>
      </c>
      <c r="AD27" s="38">
        <f t="shared" si="28"/>
        <v>4140.0219999999999</v>
      </c>
      <c r="AE27" s="38">
        <f t="shared" si="28"/>
        <v>4193.1719999999996</v>
      </c>
      <c r="AF27" s="38">
        <f t="shared" si="28"/>
        <v>5179.3670000000002</v>
      </c>
      <c r="AG27" s="38">
        <f t="shared" si="28"/>
        <v>5087.2730000000001</v>
      </c>
      <c r="AH27" s="38">
        <f t="shared" si="28"/>
        <v>4973.7259999999997</v>
      </c>
      <c r="AI27" s="38">
        <f t="shared" si="28"/>
        <v>5110.76</v>
      </c>
      <c r="AJ27" s="38">
        <f t="shared" si="28"/>
        <v>5241.7469999999994</v>
      </c>
      <c r="AK27" s="38">
        <f>SUM(AK28:AK36)</f>
        <v>5406.8949999999995</v>
      </c>
      <c r="AL27" s="38">
        <f>SUM(AL28:AL36)</f>
        <v>5367.7729999999992</v>
      </c>
      <c r="AM27" s="38">
        <f>SUM(AM28:AM36)</f>
        <v>5402.2019999999993</v>
      </c>
      <c r="AO27" s="38">
        <f>SUM(AO28:AO36)</f>
        <v>369.74700000000007</v>
      </c>
      <c r="AP27" s="38">
        <f t="shared" ref="AP27:AV27" si="29">SUM(AP28:AP36)</f>
        <v>1810.5160000000001</v>
      </c>
      <c r="AQ27" s="38">
        <f t="shared" si="29"/>
        <v>1855.538</v>
      </c>
      <c r="AR27" s="38">
        <f t="shared" si="29"/>
        <v>2861.6629999999996</v>
      </c>
      <c r="AS27" s="38">
        <f t="shared" si="29"/>
        <v>3854.84</v>
      </c>
      <c r="AT27" s="38">
        <f t="shared" si="29"/>
        <v>4306.2489999999998</v>
      </c>
      <c r="AU27" s="38">
        <f t="shared" si="29"/>
        <v>5179.3670000000002</v>
      </c>
      <c r="AV27" s="38">
        <f t="shared" si="29"/>
        <v>5241.7469999999994</v>
      </c>
      <c r="AW27" s="38">
        <f>SUM(AW28:AW36)</f>
        <v>5402.2019999999993</v>
      </c>
    </row>
    <row r="28" spans="2:49" ht="14.5" customHeight="1">
      <c r="B28" s="30" t="s">
        <v>353</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L28" s="29">
        <v>4439.3599999999997</v>
      </c>
      <c r="AM28" s="29">
        <v>4439.3599999999997</v>
      </c>
      <c r="AO28" s="29">
        <f t="shared" ref="AO28:AO36" si="30">H28</f>
        <v>265.29599999999999</v>
      </c>
      <c r="AP28" s="29">
        <f t="shared" ref="AP28:AP36" si="31">L28</f>
        <v>1754.463</v>
      </c>
      <c r="AQ28" s="29">
        <f t="shared" ref="AQ28:AQ36" si="32">P28</f>
        <v>1754.463</v>
      </c>
      <c r="AR28" s="29">
        <f t="shared" ref="AR28:AR36" si="33">T28</f>
        <v>2664.0140000000001</v>
      </c>
      <c r="AS28" s="29">
        <f t="shared" ref="AS28:AS36" si="34">X28</f>
        <v>3833.2449999999999</v>
      </c>
      <c r="AT28" s="29">
        <f t="shared" ref="AT28:AT36" si="35">AB28</f>
        <v>3736.3249999999998</v>
      </c>
      <c r="AU28" s="29">
        <f t="shared" ref="AU28:AU36" si="36">AF28</f>
        <v>4439.3599999999997</v>
      </c>
      <c r="AV28" s="29">
        <f t="shared" ref="AV28:AV36" si="37">AJ28</f>
        <v>4439.3599999999997</v>
      </c>
      <c r="AW28" s="29">
        <f t="shared" ref="AW28:AW36" si="38">AM28</f>
        <v>4439.3599999999997</v>
      </c>
    </row>
    <row r="29" spans="2:49" ht="14.5" customHeight="1">
      <c r="B29" s="30" t="s">
        <v>354</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L29" s="29">
        <v>-0.33700000000000002</v>
      </c>
      <c r="AM29" s="29">
        <v>-0.33700000000000002</v>
      </c>
      <c r="AO29" s="29">
        <f t="shared" si="30"/>
        <v>0</v>
      </c>
      <c r="AP29" s="29">
        <f t="shared" si="31"/>
        <v>-33.067999999999998</v>
      </c>
      <c r="AQ29" s="29">
        <f t="shared" si="32"/>
        <v>0</v>
      </c>
      <c r="AR29" s="29">
        <f t="shared" si="33"/>
        <v>0</v>
      </c>
      <c r="AS29" s="29">
        <f t="shared" si="34"/>
        <v>0</v>
      </c>
      <c r="AT29" s="29">
        <f t="shared" si="35"/>
        <v>0</v>
      </c>
      <c r="AU29" s="29">
        <f t="shared" si="36"/>
        <v>0</v>
      </c>
      <c r="AV29" s="29">
        <f t="shared" si="37"/>
        <v>-0.33700000000000002</v>
      </c>
      <c r="AW29" s="29">
        <f t="shared" si="38"/>
        <v>-0.33700000000000002</v>
      </c>
    </row>
    <row r="30" spans="2:49" ht="14.5" customHeight="1">
      <c r="B30" s="30" t="s">
        <v>355</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L30" s="29">
        <v>0</v>
      </c>
      <c r="AM30" s="29">
        <v>0</v>
      </c>
      <c r="AO30" s="29">
        <f t="shared" si="30"/>
        <v>-2.3540000000000001</v>
      </c>
      <c r="AP30" s="29">
        <f t="shared" si="31"/>
        <v>0</v>
      </c>
      <c r="AQ30" s="29">
        <f t="shared" si="32"/>
        <v>-33.067999999999998</v>
      </c>
      <c r="AR30" s="29">
        <f t="shared" si="33"/>
        <v>-55.81</v>
      </c>
      <c r="AS30" s="29">
        <f t="shared" si="34"/>
        <v>-72.944000000000003</v>
      </c>
      <c r="AT30" s="29">
        <f t="shared" si="35"/>
        <v>0</v>
      </c>
      <c r="AU30" s="29">
        <f t="shared" si="36"/>
        <v>0</v>
      </c>
      <c r="AV30" s="29">
        <f t="shared" si="37"/>
        <v>0</v>
      </c>
      <c r="AW30" s="29">
        <f t="shared" si="38"/>
        <v>0</v>
      </c>
    </row>
    <row r="31" spans="2:49" ht="14.5" customHeight="1">
      <c r="B31" s="30" t="s">
        <v>356</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L31" s="29">
        <v>176.05699999999999</v>
      </c>
      <c r="AM31" s="29">
        <v>176.05699999999999</v>
      </c>
      <c r="AO31" s="29">
        <f t="shared" si="30"/>
        <v>34.545000000000002</v>
      </c>
      <c r="AP31" s="29">
        <f t="shared" si="31"/>
        <v>35.920999999999999</v>
      </c>
      <c r="AQ31" s="29">
        <f t="shared" si="32"/>
        <v>45.820999999999998</v>
      </c>
      <c r="AR31" s="29">
        <f t="shared" si="33"/>
        <v>121.584</v>
      </c>
      <c r="AS31" s="29">
        <f t="shared" si="34"/>
        <v>132.077</v>
      </c>
      <c r="AT31" s="29">
        <f t="shared" si="35"/>
        <v>0</v>
      </c>
      <c r="AU31" s="29">
        <f t="shared" si="36"/>
        <v>170.024</v>
      </c>
      <c r="AV31" s="29">
        <f t="shared" si="37"/>
        <v>176.12299999999999</v>
      </c>
      <c r="AW31" s="29">
        <f t="shared" si="38"/>
        <v>176.05699999999999</v>
      </c>
    </row>
    <row r="32" spans="2:49" ht="14.5" customHeight="1">
      <c r="B32" s="30" t="s">
        <v>357</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L32" s="29">
        <v>653.04</v>
      </c>
      <c r="AM32" s="29">
        <v>653.04</v>
      </c>
      <c r="AO32" s="29">
        <f t="shared" si="30"/>
        <v>0</v>
      </c>
      <c r="AP32" s="29">
        <f t="shared" si="31"/>
        <v>98.593000000000004</v>
      </c>
      <c r="AQ32" s="29">
        <f t="shared" si="32"/>
        <v>140.47900000000001</v>
      </c>
      <c r="AR32" s="29">
        <f t="shared" si="33"/>
        <v>182.45699999999999</v>
      </c>
      <c r="AS32" s="29">
        <f t="shared" si="34"/>
        <v>241.61799999999999</v>
      </c>
      <c r="AT32" s="29">
        <f t="shared" si="35"/>
        <v>598.23099999999999</v>
      </c>
      <c r="AU32" s="29">
        <f t="shared" si="36"/>
        <v>587.21500000000003</v>
      </c>
      <c r="AV32" s="29">
        <f t="shared" si="37"/>
        <v>653.04</v>
      </c>
      <c r="AW32" s="29">
        <f t="shared" si="38"/>
        <v>653.04</v>
      </c>
    </row>
    <row r="33" spans="2:49" ht="14.5" customHeight="1">
      <c r="B33" s="30" t="s">
        <v>358</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M33" s="29">
        <v>0</v>
      </c>
      <c r="AO33" s="29">
        <f t="shared" si="30"/>
        <v>0</v>
      </c>
      <c r="AP33" s="29">
        <f t="shared" si="31"/>
        <v>0</v>
      </c>
      <c r="AQ33" s="29">
        <f t="shared" si="32"/>
        <v>0</v>
      </c>
      <c r="AR33" s="29">
        <f t="shared" si="33"/>
        <v>0</v>
      </c>
      <c r="AS33" s="29">
        <f t="shared" si="34"/>
        <v>0</v>
      </c>
      <c r="AT33" s="29">
        <f t="shared" si="35"/>
        <v>0</v>
      </c>
      <c r="AU33" s="29">
        <f t="shared" si="36"/>
        <v>0</v>
      </c>
      <c r="AV33" s="29">
        <f t="shared" si="37"/>
        <v>0</v>
      </c>
      <c r="AW33" s="29">
        <f t="shared" si="38"/>
        <v>0</v>
      </c>
    </row>
    <row r="34" spans="2:49" ht="14.5" customHeight="1">
      <c r="B34" s="30" t="s">
        <v>359</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L34" s="29">
        <v>10.362</v>
      </c>
      <c r="AM34" s="29">
        <v>-0.23100000000000001</v>
      </c>
      <c r="AO34" s="29">
        <f t="shared" si="30"/>
        <v>0</v>
      </c>
      <c r="AP34" s="29">
        <f t="shared" si="31"/>
        <v>-95.733000000000004</v>
      </c>
      <c r="AQ34" s="29">
        <f t="shared" si="32"/>
        <v>-95.733000000000004</v>
      </c>
      <c r="AR34" s="29">
        <f t="shared" si="33"/>
        <v>-95.733000000000004</v>
      </c>
      <c r="AS34" s="29">
        <f t="shared" si="34"/>
        <v>-391.02499999999998</v>
      </c>
      <c r="AT34" s="29">
        <f t="shared" si="35"/>
        <v>-28.306999999999999</v>
      </c>
      <c r="AU34" s="29">
        <f t="shared" si="36"/>
        <v>-45.51</v>
      </c>
      <c r="AV34" s="29">
        <f t="shared" si="37"/>
        <v>-61.396000000000001</v>
      </c>
      <c r="AW34" s="29">
        <f t="shared" si="38"/>
        <v>-0.23100000000000001</v>
      </c>
    </row>
    <row r="35" spans="2:49" ht="14.5" customHeight="1">
      <c r="B35" s="30" t="s">
        <v>869</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L35" s="29">
        <v>35.1</v>
      </c>
      <c r="AM35" s="29">
        <v>71.284000000000006</v>
      </c>
      <c r="AO35" s="29">
        <f t="shared" si="30"/>
        <v>-1.9530000000000001</v>
      </c>
      <c r="AP35" s="29">
        <f t="shared" si="31"/>
        <v>0</v>
      </c>
      <c r="AQ35" s="29">
        <f t="shared" si="32"/>
        <v>0</v>
      </c>
      <c r="AR35" s="29">
        <f t="shared" si="33"/>
        <v>0</v>
      </c>
      <c r="AS35" s="29">
        <f t="shared" si="34"/>
        <v>0</v>
      </c>
      <c r="AT35" s="29">
        <f t="shared" si="35"/>
        <v>0</v>
      </c>
      <c r="AU35" s="29">
        <f t="shared" si="36"/>
        <v>0</v>
      </c>
      <c r="AV35" s="29">
        <f t="shared" si="37"/>
        <v>0</v>
      </c>
      <c r="AW35" s="29">
        <f t="shared" si="38"/>
        <v>71.284000000000006</v>
      </c>
    </row>
    <row r="36" spans="2:49" ht="14.5" customHeight="1">
      <c r="B36" s="53" t="s">
        <v>360</v>
      </c>
      <c r="C36" s="54"/>
      <c r="D36" s="54"/>
      <c r="E36" s="127">
        <v>79.929000000000002</v>
      </c>
      <c r="F36" s="127">
        <v>76.727999999999994</v>
      </c>
      <c r="G36" s="127">
        <v>78.373000000000005</v>
      </c>
      <c r="H36" s="127">
        <v>74.212999999999994</v>
      </c>
      <c r="I36" s="127">
        <v>76.991</v>
      </c>
      <c r="J36" s="127">
        <v>51.478000000000002</v>
      </c>
      <c r="K36" s="127">
        <v>53.152999999999999</v>
      </c>
      <c r="L36" s="127">
        <v>50.34</v>
      </c>
      <c r="M36" s="127">
        <v>49.820999999999998</v>
      </c>
      <c r="N36" s="127">
        <v>49.188000000000002</v>
      </c>
      <c r="O36" s="127">
        <v>47.642000000000003</v>
      </c>
      <c r="P36" s="127">
        <v>43.576000000000001</v>
      </c>
      <c r="Q36" s="127">
        <v>43.890999999999998</v>
      </c>
      <c r="R36" s="127">
        <v>43.759</v>
      </c>
      <c r="S36" s="127">
        <v>44.271999999999998</v>
      </c>
      <c r="T36" s="127">
        <v>45.151000000000003</v>
      </c>
      <c r="U36" s="127">
        <v>45.680999999999997</v>
      </c>
      <c r="V36" s="127">
        <v>43.072000000000003</v>
      </c>
      <c r="W36" s="127">
        <v>44.448</v>
      </c>
      <c r="X36" s="127">
        <v>111.869</v>
      </c>
      <c r="Y36" s="127">
        <v>109.40300000000001</v>
      </c>
      <c r="Z36" s="127">
        <v>280.56400000000002</v>
      </c>
      <c r="AA36" s="127">
        <v>284.18700000000001</v>
      </c>
      <c r="AB36" s="127">
        <v>0</v>
      </c>
      <c r="AC36" s="127">
        <v>0</v>
      </c>
      <c r="AD36" s="127">
        <v>0</v>
      </c>
      <c r="AE36" s="127">
        <v>26.151</v>
      </c>
      <c r="AF36" s="127">
        <v>28.277999999999999</v>
      </c>
      <c r="AG36" s="127">
        <v>0</v>
      </c>
      <c r="AH36" s="127">
        <v>18.741</v>
      </c>
      <c r="AI36" s="127">
        <v>30.798999999999999</v>
      </c>
      <c r="AJ36" s="127">
        <v>34.957000000000001</v>
      </c>
      <c r="AK36" s="127">
        <v>44.215000000000003</v>
      </c>
      <c r="AL36" s="127">
        <v>54.191000000000003</v>
      </c>
      <c r="AM36" s="127">
        <v>63.029000000000003</v>
      </c>
      <c r="AO36" s="127">
        <f t="shared" si="30"/>
        <v>74.212999999999994</v>
      </c>
      <c r="AP36" s="127">
        <f t="shared" si="31"/>
        <v>50.34</v>
      </c>
      <c r="AQ36" s="127">
        <f t="shared" si="32"/>
        <v>43.576000000000001</v>
      </c>
      <c r="AR36" s="127">
        <f t="shared" si="33"/>
        <v>45.151000000000003</v>
      </c>
      <c r="AS36" s="127">
        <f t="shared" si="34"/>
        <v>111.869</v>
      </c>
      <c r="AT36" s="127">
        <f t="shared" si="35"/>
        <v>0</v>
      </c>
      <c r="AU36" s="127">
        <f t="shared" si="36"/>
        <v>28.277999999999999</v>
      </c>
      <c r="AV36" s="127">
        <f t="shared" si="37"/>
        <v>34.957000000000001</v>
      </c>
      <c r="AW36" s="127">
        <f t="shared" si="38"/>
        <v>63.029000000000003</v>
      </c>
    </row>
    <row r="37" spans="2:49" ht="14.5" customHeight="1">
      <c r="B37" s="30"/>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O37" s="44"/>
      <c r="AP37" s="44"/>
      <c r="AQ37" s="44"/>
      <c r="AR37" s="44"/>
      <c r="AS37" s="44"/>
      <c r="AT37" s="44"/>
      <c r="AU37" s="44"/>
      <c r="AV37" s="44"/>
      <c r="AW37" s="44"/>
    </row>
    <row r="38" spans="2:49" ht="14.5" customHeight="1">
      <c r="B38" s="95" t="s">
        <v>1122</v>
      </c>
      <c r="C38" s="12"/>
      <c r="D38" s="12"/>
      <c r="E38" s="25">
        <f t="shared" ref="E38:AJ38" si="39">SUM(E25,E27)</f>
        <v>431.55600000000004</v>
      </c>
      <c r="F38" s="25">
        <f t="shared" si="39"/>
        <v>438.40800000000002</v>
      </c>
      <c r="G38" s="25">
        <f t="shared" si="39"/>
        <v>762.01400000000001</v>
      </c>
      <c r="H38" s="25">
        <f t="shared" si="39"/>
        <v>773.60699999999997</v>
      </c>
      <c r="I38" s="25">
        <f t="shared" si="39"/>
        <v>781.97700000000009</v>
      </c>
      <c r="J38" s="25">
        <f t="shared" si="39"/>
        <v>1439.8789999999999</v>
      </c>
      <c r="K38" s="25">
        <f t="shared" si="39"/>
        <v>1910.386</v>
      </c>
      <c r="L38" s="25">
        <f t="shared" si="39"/>
        <v>3905.7720000000004</v>
      </c>
      <c r="M38" s="25">
        <f t="shared" si="39"/>
        <v>3902.0769999999998</v>
      </c>
      <c r="N38" s="25">
        <f t="shared" si="39"/>
        <v>3828.19</v>
      </c>
      <c r="O38" s="25">
        <f t="shared" si="39"/>
        <v>4113.7020000000002</v>
      </c>
      <c r="P38" s="25">
        <f t="shared" si="39"/>
        <v>4105.1939999999995</v>
      </c>
      <c r="Q38" s="25">
        <f t="shared" si="39"/>
        <v>4681.3500000000004</v>
      </c>
      <c r="R38" s="25">
        <f t="shared" si="39"/>
        <v>6622.7730000000001</v>
      </c>
      <c r="S38" s="25">
        <f t="shared" si="39"/>
        <v>7431.7379999999994</v>
      </c>
      <c r="T38" s="25">
        <f t="shared" si="39"/>
        <v>7262.4709999999995</v>
      </c>
      <c r="U38" s="25">
        <f t="shared" si="39"/>
        <v>7728.4689999999991</v>
      </c>
      <c r="V38" s="25">
        <f t="shared" si="39"/>
        <v>7665.8120000000017</v>
      </c>
      <c r="W38" s="25">
        <f t="shared" si="39"/>
        <v>8855.0379999999986</v>
      </c>
      <c r="X38" s="25">
        <f t="shared" si="39"/>
        <v>10593.204000000002</v>
      </c>
      <c r="Y38" s="25">
        <f t="shared" si="39"/>
        <v>11096.555</v>
      </c>
      <c r="Z38" s="25">
        <f t="shared" si="39"/>
        <v>10249.460999999999</v>
      </c>
      <c r="AA38" s="25">
        <f t="shared" si="39"/>
        <v>10175.707000000002</v>
      </c>
      <c r="AB38" s="25">
        <f t="shared" si="39"/>
        <v>12663.927</v>
      </c>
      <c r="AC38" s="25">
        <f t="shared" si="39"/>
        <v>13108.991999999998</v>
      </c>
      <c r="AD38" s="25">
        <f t="shared" si="39"/>
        <v>14523.555</v>
      </c>
      <c r="AE38" s="25">
        <f t="shared" si="39"/>
        <v>15651.690000000002</v>
      </c>
      <c r="AF38" s="25">
        <f t="shared" si="39"/>
        <v>16877.601999999999</v>
      </c>
      <c r="AG38" s="25">
        <f t="shared" si="39"/>
        <v>16825.314000000002</v>
      </c>
      <c r="AH38" s="25">
        <f t="shared" si="39"/>
        <v>17163.781999999999</v>
      </c>
      <c r="AI38" s="25">
        <f t="shared" si="39"/>
        <v>17945.283000000003</v>
      </c>
      <c r="AJ38" s="25">
        <f t="shared" si="39"/>
        <v>17058.03</v>
      </c>
      <c r="AK38" s="25">
        <f>SUM(AK25,AK27)</f>
        <v>19000.416000000001</v>
      </c>
      <c r="AL38" s="25">
        <f>SUM(AL25,AL27)</f>
        <v>19346.056000000004</v>
      </c>
      <c r="AM38" s="25">
        <f>SUM(AM25,AM27)</f>
        <v>19897.815999999999</v>
      </c>
      <c r="AO38" s="25">
        <f>SUM(AO25,AO27)</f>
        <v>773.60699999999997</v>
      </c>
      <c r="AP38" s="25">
        <f t="shared" ref="AP38:AV38" si="40">SUM(AP25,AP27)</f>
        <v>3905.7720000000004</v>
      </c>
      <c r="AQ38" s="25">
        <f t="shared" si="40"/>
        <v>4105.1939999999995</v>
      </c>
      <c r="AR38" s="25">
        <f t="shared" si="40"/>
        <v>7262.4709999999995</v>
      </c>
      <c r="AS38" s="25">
        <f t="shared" si="40"/>
        <v>10593.204000000002</v>
      </c>
      <c r="AT38" s="25">
        <f t="shared" si="40"/>
        <v>12663.927</v>
      </c>
      <c r="AU38" s="25">
        <f t="shared" si="40"/>
        <v>16877.601999999999</v>
      </c>
      <c r="AV38" s="25">
        <f t="shared" si="40"/>
        <v>17058.03</v>
      </c>
      <c r="AW38" s="25">
        <f>SUM(AW25,AW27)</f>
        <v>19897.815999999999</v>
      </c>
    </row>
    <row r="39" spans="2:49" ht="14.5" customHeight="1">
      <c r="B39" s="3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O39" s="44"/>
      <c r="AP39" s="44"/>
      <c r="AQ39" s="44"/>
      <c r="AR39" s="44"/>
      <c r="AS39" s="44"/>
      <c r="AT39" s="44"/>
      <c r="AU39" s="44"/>
      <c r="AV39" s="44"/>
      <c r="AW39" s="44"/>
    </row>
    <row r="40" spans="2:49" ht="14.5" customHeight="1">
      <c r="B40" s="8" t="s">
        <v>1197</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O40" s="44"/>
      <c r="AP40" s="44"/>
      <c r="AQ40" s="44"/>
      <c r="AR40" s="44"/>
      <c r="AS40" s="44"/>
      <c r="AT40" s="44"/>
      <c r="AU40" s="44"/>
      <c r="AV40" s="44"/>
      <c r="AW40" s="44"/>
    </row>
    <row r="41" spans="2:49" ht="14.5" customHeight="1">
      <c r="B41" s="30"/>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O41" s="44"/>
      <c r="AP41" s="44"/>
      <c r="AQ41" s="44"/>
      <c r="AR41" s="44"/>
      <c r="AS41" s="44"/>
      <c r="AT41" s="44"/>
      <c r="AU41" s="44"/>
      <c r="AV41" s="44"/>
      <c r="AW41" s="44"/>
    </row>
    <row r="42" spans="2:49" ht="14.5" customHeight="1">
      <c r="B42" s="30"/>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O42" s="44"/>
      <c r="AP42" s="44"/>
      <c r="AQ42" s="44"/>
      <c r="AR42" s="44"/>
      <c r="AS42" s="44"/>
      <c r="AT42" s="44"/>
      <c r="AU42" s="44"/>
      <c r="AV42" s="44"/>
      <c r="AW42" s="44"/>
    </row>
    <row r="43" spans="2:49" ht="14.5" customHeight="1">
      <c r="B43" s="30"/>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O43" s="44"/>
      <c r="AP43" s="44"/>
      <c r="AQ43" s="44"/>
      <c r="AR43" s="44"/>
      <c r="AS43" s="44"/>
      <c r="AT43" s="44"/>
      <c r="AU43" s="44"/>
      <c r="AV43" s="44"/>
      <c r="AW43" s="44"/>
    </row>
    <row r="44" spans="2:49" ht="14.5" customHeight="1">
      <c r="B44" s="3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O44" s="44"/>
      <c r="AP44" s="44"/>
      <c r="AQ44" s="44"/>
      <c r="AR44" s="44"/>
      <c r="AS44" s="44"/>
      <c r="AT44" s="44"/>
      <c r="AU44" s="44"/>
      <c r="AV44" s="44"/>
      <c r="AW44" s="44"/>
    </row>
    <row r="45" spans="2:49" ht="14.5" customHeight="1">
      <c r="B45" s="3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O45" s="44"/>
      <c r="AP45" s="44"/>
      <c r="AQ45" s="44"/>
      <c r="AR45" s="44"/>
      <c r="AS45" s="44"/>
      <c r="AT45" s="44"/>
      <c r="AU45" s="44"/>
      <c r="AV45" s="44"/>
      <c r="AW45" s="44"/>
    </row>
    <row r="46" spans="2:49" ht="14.5" customHeight="1">
      <c r="B46" s="3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O46" s="44"/>
      <c r="AP46" s="44"/>
      <c r="AQ46" s="44"/>
      <c r="AR46" s="44"/>
      <c r="AS46" s="44"/>
      <c r="AT46" s="44"/>
      <c r="AU46" s="44"/>
      <c r="AV46" s="44"/>
      <c r="AW46" s="44"/>
    </row>
    <row r="47" spans="2:49" ht="14.5" customHeight="1">
      <c r="B47" s="3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O47" s="44"/>
      <c r="AP47" s="44"/>
      <c r="AQ47" s="44"/>
      <c r="AR47" s="44"/>
      <c r="AS47" s="44"/>
      <c r="AT47" s="44"/>
      <c r="AU47" s="44"/>
      <c r="AV47" s="44"/>
      <c r="AW47" s="44"/>
    </row>
    <row r="48" spans="2:49" ht="14.5" customHeight="1">
      <c r="B48" s="3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O48" s="44"/>
      <c r="AP48" s="44"/>
      <c r="AQ48" s="44"/>
      <c r="AR48" s="44"/>
      <c r="AS48" s="44"/>
      <c r="AT48" s="44"/>
      <c r="AU48" s="44"/>
      <c r="AV48" s="44"/>
      <c r="AW48" s="44"/>
    </row>
    <row r="49" spans="2:49" ht="14.5" customHeight="1">
      <c r="B49" s="30"/>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O49" s="44"/>
      <c r="AP49" s="44"/>
      <c r="AQ49" s="44"/>
      <c r="AR49" s="44"/>
      <c r="AS49" s="44"/>
      <c r="AT49" s="44"/>
      <c r="AU49" s="44"/>
      <c r="AV49" s="44"/>
      <c r="AW49" s="44"/>
    </row>
    <row r="50" spans="2:49" ht="14.5" customHeight="1">
      <c r="B50" s="130"/>
      <c r="C50" s="131"/>
      <c r="D50" s="131"/>
      <c r="E50" s="131"/>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O50" s="132"/>
      <c r="AP50" s="132"/>
      <c r="AQ50" s="132"/>
      <c r="AR50" s="132"/>
      <c r="AS50" s="132"/>
      <c r="AT50" s="132"/>
      <c r="AU50" s="132"/>
      <c r="AV50" s="132"/>
      <c r="AW50" s="132"/>
    </row>
    <row r="51" spans="2:49" ht="14.5" customHeight="1">
      <c r="B51" s="30"/>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O51" s="44"/>
      <c r="AP51" s="44"/>
      <c r="AQ51" s="44"/>
      <c r="AR51" s="44"/>
      <c r="AS51" s="44"/>
      <c r="AT51" s="44"/>
      <c r="AU51" s="44"/>
      <c r="AV51" s="44"/>
      <c r="AW51" s="44"/>
    </row>
    <row r="52" spans="2:49" ht="14.5" customHeight="1">
      <c r="B52" s="30"/>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O52" s="44"/>
      <c r="AP52" s="44"/>
      <c r="AQ52" s="44"/>
      <c r="AR52" s="44"/>
      <c r="AS52" s="44"/>
      <c r="AT52" s="44"/>
      <c r="AU52" s="44"/>
      <c r="AV52" s="44"/>
      <c r="AW52" s="44"/>
    </row>
    <row r="53" spans="2:49" ht="14.5" customHeight="1">
      <c r="B53" s="30"/>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O53" s="44"/>
      <c r="AP53" s="44"/>
      <c r="AQ53" s="44"/>
      <c r="AR53" s="44"/>
      <c r="AS53" s="44"/>
      <c r="AT53" s="44"/>
      <c r="AU53" s="44"/>
      <c r="AV53" s="44"/>
      <c r="AW53" s="44"/>
    </row>
    <row r="55" spans="2:49" ht="14.5" customHeight="1">
      <c r="B55" s="133"/>
      <c r="C55" s="134"/>
      <c r="D55" s="134"/>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O55" s="135"/>
      <c r="AP55" s="135"/>
      <c r="AQ55" s="135"/>
      <c r="AR55" s="135"/>
      <c r="AS55" s="135"/>
      <c r="AT55" s="135"/>
      <c r="AU55" s="135"/>
      <c r="AV55" s="135"/>
      <c r="AW55" s="135"/>
    </row>
    <row r="56" spans="2:49" ht="14.5" customHeight="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2:49" ht="14.5" customHeight="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O57" s="52"/>
      <c r="AP57" s="52"/>
      <c r="AQ57" s="52"/>
      <c r="AR57" s="52"/>
      <c r="AS57" s="52"/>
      <c r="AT57" s="52"/>
      <c r="AU57" s="52"/>
      <c r="AV57" s="52"/>
      <c r="AW57" s="52"/>
    </row>
    <row r="58" spans="2:49" ht="14.5" customHeight="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2:49" ht="14.5" customHeight="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row>
    <row r="60" spans="2:49" ht="14.5" customHeight="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2:49" ht="14.5" customHeight="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2:49" ht="14.5" customHeight="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2:49" ht="14.5" customHeight="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row>
    <row r="64" spans="2:49" ht="14.5" customHeight="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6:39" ht="14.5" customHeight="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row>
    <row r="66" spans="6:39" ht="14.5" customHeight="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6:39" ht="14.5" customHeight="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6:39" ht="14.5" customHeight="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70" spans="6:39" ht="14.5" customHeight="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row>
  </sheetData>
  <pageMargins left="0.511811024" right="0.511811024" top="0.78740157499999996" bottom="0.78740157499999996" header="0.31496062000000002" footer="0.31496062000000002"/>
  <pageSetup paperSize="9" orientation="portrait" r:id="rId1"/>
  <ignoredErrors>
    <ignoredError sqref="AO17:AW17 AJ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8940-2FBC-4F2F-A2B3-9B1F751AB752}">
  <sheetPr>
    <tabColor theme="1"/>
  </sheetPr>
  <dimension ref="A6:AW85"/>
  <sheetViews>
    <sheetView showGridLines="0" zoomScaleNormal="100" workbookViewId="0">
      <pane xSplit="3" ySplit="8" topLeftCell="V9" activePane="bottomRight" state="frozen"/>
      <selection activeCell="I56" sqref="I56"/>
      <selection pane="topRight" activeCell="I56" sqref="I56"/>
      <selection pane="bottomLeft" activeCell="I56" sqref="I56"/>
      <selection pane="bottomRight" activeCell="AM9" sqref="AM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9" width="10.54296875" style="9" customWidth="1"/>
    <col min="40" max="40" width="2.54296875" style="9" customWidth="1"/>
    <col min="41" max="16384" width="10.54296875" style="9"/>
  </cols>
  <sheetData>
    <row r="6" spans="2:49" ht="14.5" customHeight="1">
      <c r="C6" s="3" t="s">
        <v>202</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O6" s="23"/>
      <c r="AP6" s="23"/>
      <c r="AQ6" s="23"/>
      <c r="AR6" s="23"/>
      <c r="AS6" s="23"/>
      <c r="AT6" s="23"/>
      <c r="AU6" s="23"/>
      <c r="AV6" s="23"/>
      <c r="AW6" s="23"/>
    </row>
    <row r="7" spans="2:49" ht="14.5" customHeight="1">
      <c r="C7" s="3" t="s">
        <v>203</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O7" s="22"/>
      <c r="AP7" s="22"/>
      <c r="AQ7" s="22"/>
      <c r="AR7" s="22"/>
      <c r="AS7" s="22"/>
      <c r="AT7" s="22"/>
      <c r="AU7" s="22"/>
      <c r="AV7" s="22"/>
      <c r="AW7" s="22"/>
    </row>
    <row r="8" spans="2:49" ht="14.5" customHeight="1">
      <c r="B8" s="5" t="s">
        <v>1142</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2"/>
      <c r="AO8" s="6">
        <v>2016</v>
      </c>
      <c r="AP8" s="6">
        <f t="shared" ref="AP8:AW8" si="3">AO8+1</f>
        <v>2017</v>
      </c>
      <c r="AQ8" s="6">
        <f t="shared" si="3"/>
        <v>2018</v>
      </c>
      <c r="AR8" s="6">
        <f t="shared" si="3"/>
        <v>2019</v>
      </c>
      <c r="AS8" s="6">
        <f t="shared" si="3"/>
        <v>2020</v>
      </c>
      <c r="AT8" s="6">
        <f t="shared" si="3"/>
        <v>2021</v>
      </c>
      <c r="AU8" s="6">
        <f t="shared" si="3"/>
        <v>2022</v>
      </c>
      <c r="AV8" s="6">
        <f t="shared" si="3"/>
        <v>2023</v>
      </c>
      <c r="AW8" s="6">
        <f t="shared" si="3"/>
        <v>2024</v>
      </c>
    </row>
    <row r="9" spans="2:49" ht="14.5" customHeight="1">
      <c r="B9" s="130" t="s">
        <v>1151</v>
      </c>
      <c r="E9" s="242">
        <v>6.5590000000000002</v>
      </c>
      <c r="F9" s="242">
        <v>9.3049999999999997</v>
      </c>
      <c r="G9" s="242">
        <v>7.6260000000000003</v>
      </c>
      <c r="H9" s="242">
        <v>11.627000000000001</v>
      </c>
      <c r="I9" s="242">
        <v>18.109000000000002</v>
      </c>
      <c r="J9" s="242">
        <v>-26.928999999999998</v>
      </c>
      <c r="K9" s="242">
        <v>16.593</v>
      </c>
      <c r="L9" s="242">
        <v>124.108</v>
      </c>
      <c r="M9" s="242">
        <v>-12.095000000000001</v>
      </c>
      <c r="N9" s="242">
        <v>-12.688000000000001</v>
      </c>
      <c r="O9" s="242">
        <v>38.058999999999997</v>
      </c>
      <c r="P9" s="242">
        <v>62.207000000000001</v>
      </c>
      <c r="Q9" s="242">
        <v>-18.876000000000001</v>
      </c>
      <c r="R9" s="242">
        <v>-21.488</v>
      </c>
      <c r="S9" s="242">
        <v>45.466000000000001</v>
      </c>
      <c r="T9" s="242">
        <v>60.716999999999999</v>
      </c>
      <c r="U9" s="242">
        <v>-40.226999999999997</v>
      </c>
      <c r="V9" s="242">
        <v>-25.626000000000001</v>
      </c>
      <c r="W9" s="242">
        <v>44.683</v>
      </c>
      <c r="X9" s="242">
        <v>142.18899999999999</v>
      </c>
      <c r="Y9" s="242">
        <v>-83.036000000000001</v>
      </c>
      <c r="Z9" s="242">
        <v>-148.36000000000001</v>
      </c>
      <c r="AA9" s="242">
        <v>-10.384</v>
      </c>
      <c r="AB9" s="242">
        <v>731.73800000000006</v>
      </c>
      <c r="AC9" s="242">
        <v>-82.86</v>
      </c>
      <c r="AD9" s="242">
        <v>-88.537000000000006</v>
      </c>
      <c r="AE9" s="242">
        <v>62.856999999999999</v>
      </c>
      <c r="AF9" s="242">
        <v>157.13200000000001</v>
      </c>
      <c r="AG9" s="242">
        <v>-67.855999999999995</v>
      </c>
      <c r="AH9" s="242">
        <v>-82.933999999999997</v>
      </c>
      <c r="AI9" s="242">
        <v>134.18899999999999</v>
      </c>
      <c r="AJ9" s="242">
        <v>168.11099999999999</v>
      </c>
      <c r="AK9" s="247">
        <v>287.25299999999999</v>
      </c>
      <c r="AL9" s="247">
        <v>-84.697000000000003</v>
      </c>
      <c r="AM9" s="247">
        <v>63.253000000000043</v>
      </c>
      <c r="AO9" s="242">
        <f t="shared" ref="AO9:AW23" si="4">SUMIF($7:$7,AO$8,9:9)</f>
        <v>35.117000000000004</v>
      </c>
      <c r="AP9" s="242">
        <f t="shared" si="4"/>
        <v>131.881</v>
      </c>
      <c r="AQ9" s="242">
        <f t="shared" si="4"/>
        <v>75.483000000000004</v>
      </c>
      <c r="AR9" s="242">
        <f t="shared" si="4"/>
        <v>65.818999999999988</v>
      </c>
      <c r="AS9" s="242">
        <f t="shared" si="4"/>
        <v>121.01900000000001</v>
      </c>
      <c r="AT9" s="242">
        <f t="shared" si="4"/>
        <v>489.95800000000003</v>
      </c>
      <c r="AU9" s="242">
        <f t="shared" si="4"/>
        <v>48.592000000000013</v>
      </c>
      <c r="AV9" s="242">
        <f t="shared" si="4"/>
        <v>151.51</v>
      </c>
      <c r="AW9" s="242">
        <f t="shared" si="4"/>
        <v>265.80900000000003</v>
      </c>
    </row>
    <row r="10" spans="2:49" ht="14.5" customHeight="1">
      <c r="B10" s="47" t="s">
        <v>1152</v>
      </c>
      <c r="C10" s="48"/>
      <c r="D10" s="48"/>
      <c r="E10" s="123">
        <f>SUM(E11:E18)</f>
        <v>14.554000000000002</v>
      </c>
      <c r="F10" s="123">
        <f t="shared" ref="F10:AM10" si="5">SUM(F11:F18)</f>
        <v>17.689</v>
      </c>
      <c r="G10" s="123">
        <f t="shared" si="5"/>
        <v>9.0020000000000007</v>
      </c>
      <c r="H10" s="123">
        <f t="shared" si="5"/>
        <v>12.416</v>
      </c>
      <c r="I10" s="123">
        <f t="shared" si="5"/>
        <v>11.513</v>
      </c>
      <c r="J10" s="123">
        <f t="shared" si="5"/>
        <v>30.996000000000002</v>
      </c>
      <c r="K10" s="123">
        <f t="shared" si="5"/>
        <v>32.363</v>
      </c>
      <c r="L10" s="123">
        <f t="shared" si="5"/>
        <v>8.1539999999999875</v>
      </c>
      <c r="M10" s="123">
        <f t="shared" si="5"/>
        <v>74.392999999999986</v>
      </c>
      <c r="N10" s="123">
        <f t="shared" si="5"/>
        <v>77.984999999999999</v>
      </c>
      <c r="O10" s="123">
        <f t="shared" si="5"/>
        <v>58.072999999999993</v>
      </c>
      <c r="P10" s="123">
        <f t="shared" si="5"/>
        <v>65.215999999999994</v>
      </c>
      <c r="Q10" s="123">
        <f t="shared" si="5"/>
        <v>79.22</v>
      </c>
      <c r="R10" s="123">
        <f t="shared" si="5"/>
        <v>95.15</v>
      </c>
      <c r="S10" s="123">
        <f t="shared" si="5"/>
        <v>120.45099999999999</v>
      </c>
      <c r="T10" s="123">
        <f t="shared" si="5"/>
        <v>117.88799999999999</v>
      </c>
      <c r="U10" s="123">
        <f t="shared" si="5"/>
        <v>99.096000000000032</v>
      </c>
      <c r="V10" s="123">
        <f t="shared" si="5"/>
        <v>111.108</v>
      </c>
      <c r="W10" s="123">
        <f t="shared" si="5"/>
        <v>135.887</v>
      </c>
      <c r="X10" s="123">
        <f t="shared" si="5"/>
        <v>96.195999999999998</v>
      </c>
      <c r="Y10" s="123">
        <f t="shared" si="5"/>
        <v>257.61799999999999</v>
      </c>
      <c r="Z10" s="123">
        <f t="shared" si="5"/>
        <v>290.54700000000003</v>
      </c>
      <c r="AA10" s="123">
        <f t="shared" si="5"/>
        <v>167.13200000000001</v>
      </c>
      <c r="AB10" s="123">
        <f t="shared" si="5"/>
        <v>-426.09600000000006</v>
      </c>
      <c r="AC10" s="123">
        <f t="shared" si="5"/>
        <v>228.14200000000002</v>
      </c>
      <c r="AD10" s="123">
        <f t="shared" si="5"/>
        <v>269.10599999999999</v>
      </c>
      <c r="AE10" s="123">
        <f t="shared" si="5"/>
        <v>245.94099999999997</v>
      </c>
      <c r="AF10" s="123">
        <f t="shared" si="5"/>
        <v>-36.009000000000029</v>
      </c>
      <c r="AG10" s="123">
        <f t="shared" si="5"/>
        <v>298.57600000000002</v>
      </c>
      <c r="AH10" s="123">
        <f t="shared" si="5"/>
        <v>287.93299999999999</v>
      </c>
      <c r="AI10" s="123">
        <f t="shared" si="5"/>
        <v>208.82300000000001</v>
      </c>
      <c r="AJ10" s="123">
        <f t="shared" si="5"/>
        <v>292.262</v>
      </c>
      <c r="AK10" s="123">
        <f t="shared" si="5"/>
        <v>-31.526999999999987</v>
      </c>
      <c r="AL10" s="123">
        <f t="shared" si="5"/>
        <v>417.17600000000004</v>
      </c>
      <c r="AM10" s="123">
        <f t="shared" si="5"/>
        <v>391.286</v>
      </c>
      <c r="AO10" s="123">
        <f t="shared" si="4"/>
        <v>53.661000000000001</v>
      </c>
      <c r="AP10" s="123">
        <f t="shared" si="4"/>
        <v>83.025999999999982</v>
      </c>
      <c r="AQ10" s="123">
        <f t="shared" si="4"/>
        <v>275.66699999999997</v>
      </c>
      <c r="AR10" s="123">
        <f t="shared" si="4"/>
        <v>412.709</v>
      </c>
      <c r="AS10" s="123">
        <f t="shared" si="4"/>
        <v>442.28700000000003</v>
      </c>
      <c r="AT10" s="123">
        <f t="shared" si="4"/>
        <v>289.20099999999996</v>
      </c>
      <c r="AU10" s="123">
        <f t="shared" si="4"/>
        <v>707.18000000000006</v>
      </c>
      <c r="AV10" s="123">
        <f t="shared" si="4"/>
        <v>1087.5940000000001</v>
      </c>
      <c r="AW10" s="123">
        <f t="shared" si="4"/>
        <v>776.93500000000006</v>
      </c>
    </row>
    <row r="11" spans="2:49" ht="14.5" customHeight="1">
      <c r="B11" s="30" t="s">
        <v>280</v>
      </c>
      <c r="E11" s="29">
        <v>7.3860000000000001</v>
      </c>
      <c r="F11" s="29">
        <v>7.3819999999999997</v>
      </c>
      <c r="G11" s="29">
        <v>7.3789999999999996</v>
      </c>
      <c r="H11" s="29">
        <v>7.3860000000000001</v>
      </c>
      <c r="I11" s="29">
        <v>7.3819999999999997</v>
      </c>
      <c r="J11" s="29">
        <v>12.746</v>
      </c>
      <c r="K11" s="29">
        <v>13.188000000000001</v>
      </c>
      <c r="L11" s="29">
        <v>25.841999999999999</v>
      </c>
      <c r="M11" s="29">
        <v>29.931000000000001</v>
      </c>
      <c r="N11" s="29">
        <v>30.030999999999999</v>
      </c>
      <c r="O11" s="29">
        <v>30.117000000000001</v>
      </c>
      <c r="P11" s="29">
        <v>30.236999999999998</v>
      </c>
      <c r="Q11" s="29">
        <v>35.411000000000001</v>
      </c>
      <c r="R11" s="29">
        <v>40.588999999999999</v>
      </c>
      <c r="S11" s="29">
        <v>54.174999999999997</v>
      </c>
      <c r="T11" s="29">
        <v>56.948</v>
      </c>
      <c r="U11" s="29">
        <v>58.783000000000001</v>
      </c>
      <c r="V11" s="29">
        <v>63.837000000000003</v>
      </c>
      <c r="W11" s="29">
        <v>62.984999999999999</v>
      </c>
      <c r="X11" s="29">
        <v>77.95</v>
      </c>
      <c r="Y11" s="29">
        <v>99.843999999999994</v>
      </c>
      <c r="Z11" s="29">
        <v>100.008</v>
      </c>
      <c r="AA11" s="29">
        <v>100.209</v>
      </c>
      <c r="AB11" s="29">
        <v>101.96299999999999</v>
      </c>
      <c r="AC11" s="29">
        <v>101.675</v>
      </c>
      <c r="AD11" s="29">
        <v>101.739</v>
      </c>
      <c r="AE11" s="29">
        <v>102.735</v>
      </c>
      <c r="AF11" s="29">
        <v>103.512</v>
      </c>
      <c r="AG11" s="29">
        <v>107.372</v>
      </c>
      <c r="AH11" s="29">
        <v>116.006</v>
      </c>
      <c r="AI11" s="29">
        <v>116.47199999999999</v>
      </c>
      <c r="AJ11" s="29">
        <v>132.26</v>
      </c>
      <c r="AK11" s="29">
        <v>160.99</v>
      </c>
      <c r="AL11" s="29">
        <v>190.18100000000001</v>
      </c>
      <c r="AM11" s="29">
        <v>192.83199999999999</v>
      </c>
      <c r="AO11" s="29">
        <f t="shared" si="4"/>
        <v>29.532999999999998</v>
      </c>
      <c r="AP11" s="29">
        <f t="shared" si="4"/>
        <v>59.158000000000001</v>
      </c>
      <c r="AQ11" s="29">
        <f t="shared" si="4"/>
        <v>120.316</v>
      </c>
      <c r="AR11" s="29">
        <f t="shared" si="4"/>
        <v>187.12300000000002</v>
      </c>
      <c r="AS11" s="29">
        <f t="shared" si="4"/>
        <v>263.55500000000001</v>
      </c>
      <c r="AT11" s="29">
        <f t="shared" si="4"/>
        <v>402.024</v>
      </c>
      <c r="AU11" s="29">
        <f t="shared" si="4"/>
        <v>409.661</v>
      </c>
      <c r="AV11" s="29">
        <f t="shared" si="4"/>
        <v>472.10999999999996</v>
      </c>
      <c r="AW11" s="29">
        <f t="shared" si="4"/>
        <v>544.00300000000004</v>
      </c>
    </row>
    <row r="12" spans="2:49" ht="14.5" customHeight="1">
      <c r="B12" s="30" t="s">
        <v>1153</v>
      </c>
      <c r="E12" s="29">
        <v>-1.4990000000000001</v>
      </c>
      <c r="F12" s="29">
        <v>3.2829999999999999</v>
      </c>
      <c r="G12" s="29">
        <v>-5.9240000000000004</v>
      </c>
      <c r="H12" s="29">
        <v>-1.486</v>
      </c>
      <c r="I12" s="29">
        <v>-2.2370000000000001</v>
      </c>
      <c r="J12" s="29">
        <v>-0.76100000000000001</v>
      </c>
      <c r="K12" s="29">
        <v>-0.53400000000000003</v>
      </c>
      <c r="L12" s="29">
        <v>1E-3</v>
      </c>
      <c r="M12" s="29">
        <v>-1.2709999999999999</v>
      </c>
      <c r="N12" s="29">
        <v>-1.196</v>
      </c>
      <c r="O12" s="29">
        <v>0.17699999999999999</v>
      </c>
      <c r="P12" s="29">
        <v>-6.82</v>
      </c>
      <c r="Q12" s="29">
        <v>-5.6829999999999998</v>
      </c>
      <c r="R12" s="29">
        <v>-3.2909999999999999</v>
      </c>
      <c r="S12" s="29">
        <v>-9.7370000000000001</v>
      </c>
      <c r="T12" s="29">
        <v>-7.6459999999999999</v>
      </c>
      <c r="U12" s="29">
        <v>0.86199999999999999</v>
      </c>
      <c r="V12" s="29">
        <v>-11.047000000000001</v>
      </c>
      <c r="W12" s="29">
        <v>-5.5570000000000004</v>
      </c>
      <c r="X12" s="29">
        <v>6.2489999999999997</v>
      </c>
      <c r="Y12" s="29">
        <v>3.2080000000000002</v>
      </c>
      <c r="Z12" s="29">
        <v>24.652999999999999</v>
      </c>
      <c r="AA12" s="29">
        <v>-36.49</v>
      </c>
      <c r="AB12" s="29">
        <v>10.218</v>
      </c>
      <c r="AC12" s="29">
        <v>-7.4260000000000002</v>
      </c>
      <c r="AD12" s="29">
        <v>-4.2629999999999999</v>
      </c>
      <c r="AE12" s="29">
        <v>-23.876000000000001</v>
      </c>
      <c r="AF12" s="29">
        <v>-9.2889999999999997</v>
      </c>
      <c r="AG12" s="29">
        <v>-18.643000000000001</v>
      </c>
      <c r="AH12" s="29">
        <v>-7.359</v>
      </c>
      <c r="AI12" s="29">
        <v>-29.911000000000001</v>
      </c>
      <c r="AJ12" s="29">
        <v>-27.027999999999999</v>
      </c>
      <c r="AK12" s="29">
        <v>-2.9140000000000001</v>
      </c>
      <c r="AL12" s="29">
        <v>-3.444</v>
      </c>
      <c r="AM12" s="29">
        <v>-4.016</v>
      </c>
      <c r="AO12" s="29">
        <f t="shared" si="4"/>
        <v>-5.6260000000000003</v>
      </c>
      <c r="AP12" s="29">
        <f t="shared" si="4"/>
        <v>-3.5310000000000001</v>
      </c>
      <c r="AQ12" s="29">
        <f t="shared" si="4"/>
        <v>-9.11</v>
      </c>
      <c r="AR12" s="29">
        <f t="shared" si="4"/>
        <v>-26.356999999999999</v>
      </c>
      <c r="AS12" s="29">
        <f t="shared" si="4"/>
        <v>-9.4930000000000021</v>
      </c>
      <c r="AT12" s="29">
        <f t="shared" si="4"/>
        <v>1.5889999999999951</v>
      </c>
      <c r="AU12" s="29">
        <f t="shared" si="4"/>
        <v>-44.853999999999999</v>
      </c>
      <c r="AV12" s="29">
        <f t="shared" si="4"/>
        <v>-82.941000000000003</v>
      </c>
      <c r="AW12" s="41">
        <f t="shared" si="4"/>
        <v>-10.374000000000001</v>
      </c>
    </row>
    <row r="13" spans="2:49" ht="14.5" customHeight="1">
      <c r="B13" s="30" t="s">
        <v>1154</v>
      </c>
      <c r="E13" s="29">
        <v>9.4120000000000008</v>
      </c>
      <c r="F13" s="29">
        <v>6.968</v>
      </c>
      <c r="G13" s="29">
        <v>8.0540000000000003</v>
      </c>
      <c r="H13" s="29">
        <v>7.2149999999999999</v>
      </c>
      <c r="I13" s="29">
        <v>6.835</v>
      </c>
      <c r="J13" s="29">
        <v>19.456</v>
      </c>
      <c r="K13" s="29">
        <v>17.664000000000001</v>
      </c>
      <c r="L13" s="29">
        <v>48.345999999999997</v>
      </c>
      <c r="M13" s="29">
        <v>43.927999999999997</v>
      </c>
      <c r="N13" s="29">
        <v>44.058999999999997</v>
      </c>
      <c r="O13" s="29">
        <v>45.545000000000002</v>
      </c>
      <c r="P13" s="29">
        <v>51.359000000000002</v>
      </c>
      <c r="Q13" s="29">
        <v>53.616</v>
      </c>
      <c r="R13" s="29">
        <v>62.697000000000003</v>
      </c>
      <c r="S13" s="29">
        <v>81.346000000000004</v>
      </c>
      <c r="T13" s="29">
        <v>79.790999999999997</v>
      </c>
      <c r="U13" s="29">
        <v>88.834000000000003</v>
      </c>
      <c r="V13" s="29">
        <v>60.853999999999999</v>
      </c>
      <c r="W13" s="29">
        <v>81.076999999999998</v>
      </c>
      <c r="X13" s="29">
        <v>127.09099999999999</v>
      </c>
      <c r="Y13" s="29">
        <v>159.74600000000001</v>
      </c>
      <c r="Z13" s="29">
        <v>175.405</v>
      </c>
      <c r="AA13" s="29">
        <v>113.718</v>
      </c>
      <c r="AB13" s="29">
        <v>172.54300000000001</v>
      </c>
      <c r="AC13" s="29">
        <v>175.27799999999999</v>
      </c>
      <c r="AD13" s="29">
        <v>201.053</v>
      </c>
      <c r="AE13" s="29">
        <v>234.64400000000001</v>
      </c>
      <c r="AF13" s="29">
        <v>206.85400000000001</v>
      </c>
      <c r="AG13" s="29">
        <v>229.79300000000001</v>
      </c>
      <c r="AH13" s="29">
        <v>265.93400000000003</v>
      </c>
      <c r="AI13" s="29">
        <v>193.80500000000001</v>
      </c>
      <c r="AJ13" s="29">
        <v>218.57400000000001</v>
      </c>
      <c r="AK13" s="29">
        <v>225.8</v>
      </c>
      <c r="AL13" s="29">
        <v>248.90199999999999</v>
      </c>
      <c r="AM13" s="29">
        <v>248.696</v>
      </c>
      <c r="AO13" s="29">
        <f t="shared" si="4"/>
        <v>31.649000000000004</v>
      </c>
      <c r="AP13" s="29">
        <f t="shared" si="4"/>
        <v>92.300999999999988</v>
      </c>
      <c r="AQ13" s="29">
        <f t="shared" si="4"/>
        <v>184.89099999999999</v>
      </c>
      <c r="AR13" s="29">
        <f t="shared" si="4"/>
        <v>277.45</v>
      </c>
      <c r="AS13" s="29">
        <f t="shared" si="4"/>
        <v>357.85599999999999</v>
      </c>
      <c r="AT13" s="29">
        <f t="shared" si="4"/>
        <v>621.41200000000003</v>
      </c>
      <c r="AU13" s="29">
        <f t="shared" si="4"/>
        <v>817.82900000000006</v>
      </c>
      <c r="AV13" s="29">
        <f t="shared" si="4"/>
        <v>908.10599999999999</v>
      </c>
      <c r="AW13" s="29">
        <f t="shared" si="4"/>
        <v>723.39800000000002</v>
      </c>
    </row>
    <row r="14" spans="2:49" ht="14.5" customHeight="1">
      <c r="B14" s="30" t="s">
        <v>1155</v>
      </c>
      <c r="E14" s="29">
        <v>0</v>
      </c>
      <c r="F14" s="29">
        <v>0.84399999999999997</v>
      </c>
      <c r="G14" s="29">
        <v>0.23</v>
      </c>
      <c r="H14" s="29">
        <v>0.153</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2.9249999999999998</v>
      </c>
      <c r="AH14" s="29">
        <v>2.8919999999999999</v>
      </c>
      <c r="AI14" s="29">
        <v>2.992</v>
      </c>
      <c r="AJ14" s="29">
        <v>3.4119999999999999</v>
      </c>
      <c r="AK14" s="29">
        <v>3.9329999999999998</v>
      </c>
      <c r="AL14" s="29">
        <v>4.992</v>
      </c>
      <c r="AM14" s="29">
        <v>4.8499999999999996</v>
      </c>
      <c r="AO14" s="29">
        <f t="shared" si="4"/>
        <v>1.2270000000000001</v>
      </c>
      <c r="AP14" s="29">
        <f t="shared" si="4"/>
        <v>0</v>
      </c>
      <c r="AQ14" s="29">
        <f t="shared" si="4"/>
        <v>0</v>
      </c>
      <c r="AR14" s="29">
        <f t="shared" si="4"/>
        <v>0</v>
      </c>
      <c r="AS14" s="29">
        <f t="shared" si="4"/>
        <v>0</v>
      </c>
      <c r="AT14" s="29">
        <f t="shared" si="4"/>
        <v>0</v>
      </c>
      <c r="AU14" s="29">
        <f t="shared" si="4"/>
        <v>0</v>
      </c>
      <c r="AV14" s="29">
        <f t="shared" si="4"/>
        <v>12.221</v>
      </c>
      <c r="AW14" s="29">
        <f t="shared" si="4"/>
        <v>13.775</v>
      </c>
    </row>
    <row r="15" spans="2:49" ht="14.5" customHeight="1">
      <c r="B15" s="30" t="s">
        <v>1156</v>
      </c>
      <c r="E15" s="29">
        <v>-0.745</v>
      </c>
      <c r="F15" s="29">
        <v>-0.78800000000000003</v>
      </c>
      <c r="G15" s="29">
        <v>-0.73699999999999999</v>
      </c>
      <c r="H15" s="29">
        <v>-0.85199999999999998</v>
      </c>
      <c r="I15" s="29">
        <v>-0.55000000000000004</v>
      </c>
      <c r="J15" s="29">
        <v>-0.71799999999999997</v>
      </c>
      <c r="K15" s="29">
        <v>-1.1399999999999999</v>
      </c>
      <c r="L15" s="29">
        <v>-0.90200000000000002</v>
      </c>
      <c r="M15" s="29">
        <v>0</v>
      </c>
      <c r="N15" s="29">
        <v>0</v>
      </c>
      <c r="O15" s="29">
        <v>-19.552</v>
      </c>
      <c r="P15" s="29">
        <v>-8.3279999999999994</v>
      </c>
      <c r="Q15" s="29">
        <v>-4.1239999999999997</v>
      </c>
      <c r="R15" s="29">
        <v>-4.8449999999999998</v>
      </c>
      <c r="S15" s="29">
        <v>-5.3330000000000002</v>
      </c>
      <c r="T15" s="29">
        <v>-11.205</v>
      </c>
      <c r="U15" s="29">
        <v>-6.4080000000000004</v>
      </c>
      <c r="V15" s="29">
        <v>-5.1369999999999996</v>
      </c>
      <c r="W15" s="29">
        <v>-4.4909999999999997</v>
      </c>
      <c r="X15" s="29">
        <v>-7.4390000000000001</v>
      </c>
      <c r="Y15" s="29">
        <v>-5.18</v>
      </c>
      <c r="Z15" s="29">
        <v>-9.5190000000000001</v>
      </c>
      <c r="AA15" s="29">
        <v>-10.305</v>
      </c>
      <c r="AB15" s="29">
        <v>-15.278</v>
      </c>
      <c r="AC15" s="29">
        <v>-29.527000000000001</v>
      </c>
      <c r="AD15" s="29">
        <v>-31.321999999999999</v>
      </c>
      <c r="AE15" s="29">
        <v>-50.786000000000001</v>
      </c>
      <c r="AF15" s="29">
        <v>-56.456000000000003</v>
      </c>
      <c r="AG15" s="29">
        <v>-50.317</v>
      </c>
      <c r="AH15" s="29">
        <v>-32.590000000000003</v>
      </c>
      <c r="AI15" s="29">
        <v>-29.946999999999999</v>
      </c>
      <c r="AJ15" s="29">
        <v>-28.234999999999999</v>
      </c>
      <c r="AK15" s="41">
        <v>-27.114999999999998</v>
      </c>
      <c r="AL15" s="41">
        <v>-31.856000000000002</v>
      </c>
      <c r="AM15" s="29">
        <v>-38.944000000000003</v>
      </c>
      <c r="AO15" s="29">
        <f t="shared" si="4"/>
        <v>-3.1219999999999999</v>
      </c>
      <c r="AP15" s="29">
        <f t="shared" si="4"/>
        <v>-3.31</v>
      </c>
      <c r="AQ15" s="29">
        <f t="shared" si="4"/>
        <v>-27.88</v>
      </c>
      <c r="AR15" s="29">
        <f t="shared" si="4"/>
        <v>-25.506999999999998</v>
      </c>
      <c r="AS15" s="29">
        <f t="shared" si="4"/>
        <v>-23.475000000000001</v>
      </c>
      <c r="AT15" s="29">
        <f t="shared" si="4"/>
        <v>-40.281999999999996</v>
      </c>
      <c r="AU15" s="29">
        <f t="shared" si="4"/>
        <v>-168.09100000000001</v>
      </c>
      <c r="AV15" s="29">
        <f t="shared" si="4"/>
        <v>-141.089</v>
      </c>
      <c r="AW15" s="29">
        <f t="shared" si="4"/>
        <v>-97.915000000000006</v>
      </c>
    </row>
    <row r="16" spans="2:49" ht="14.5" customHeight="1">
      <c r="B16" s="30" t="s">
        <v>1157</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-15.116</v>
      </c>
      <c r="AD16" s="29">
        <v>-3.38</v>
      </c>
      <c r="AE16" s="29">
        <v>-20.102</v>
      </c>
      <c r="AF16" s="29">
        <v>-14.496</v>
      </c>
      <c r="AG16" s="29">
        <v>-12.015000000000001</v>
      </c>
      <c r="AH16" s="29">
        <v>-22.143000000000001</v>
      </c>
      <c r="AI16" s="29">
        <v>-50.109000000000002</v>
      </c>
      <c r="AJ16" s="29">
        <v>-14.887</v>
      </c>
      <c r="AK16" s="29">
        <v>-30.817</v>
      </c>
      <c r="AL16" s="29">
        <v>3.6320000000000001</v>
      </c>
      <c r="AM16" s="29">
        <v>-14.683</v>
      </c>
      <c r="AO16" s="29">
        <f t="shared" si="4"/>
        <v>0</v>
      </c>
      <c r="AP16" s="29">
        <f t="shared" si="4"/>
        <v>0</v>
      </c>
      <c r="AQ16" s="29">
        <f t="shared" si="4"/>
        <v>0</v>
      </c>
      <c r="AR16" s="29">
        <f t="shared" si="4"/>
        <v>0</v>
      </c>
      <c r="AS16" s="29">
        <f t="shared" si="4"/>
        <v>0</v>
      </c>
      <c r="AT16" s="29">
        <f t="shared" si="4"/>
        <v>0</v>
      </c>
      <c r="AU16" s="29">
        <f t="shared" si="4"/>
        <v>-53.094000000000001</v>
      </c>
      <c r="AV16" s="29">
        <f t="shared" si="4"/>
        <v>-99.153999999999996</v>
      </c>
      <c r="AW16" s="29">
        <f t="shared" si="4"/>
        <v>-41.867999999999995</v>
      </c>
    </row>
    <row r="17" spans="2:49" ht="14.5" customHeight="1">
      <c r="B17" s="30" t="s">
        <v>1168</v>
      </c>
      <c r="E17" s="29">
        <v>0</v>
      </c>
      <c r="F17" s="29">
        <v>0</v>
      </c>
      <c r="G17" s="29">
        <v>0</v>
      </c>
      <c r="H17" s="29">
        <v>0</v>
      </c>
      <c r="I17" s="29">
        <v>0</v>
      </c>
      <c r="J17" s="29">
        <v>0</v>
      </c>
      <c r="K17" s="29">
        <v>3.3919999999999999</v>
      </c>
      <c r="L17" s="29">
        <v>-65.013000000000005</v>
      </c>
      <c r="M17" s="29">
        <v>1.3979999999999999</v>
      </c>
      <c r="N17" s="29">
        <v>4.6909999999999998</v>
      </c>
      <c r="O17" s="29">
        <v>1.361</v>
      </c>
      <c r="P17" s="29">
        <v>0</v>
      </c>
      <c r="Q17" s="29">
        <v>0</v>
      </c>
      <c r="R17" s="29">
        <v>0</v>
      </c>
      <c r="S17" s="29">
        <v>0</v>
      </c>
      <c r="T17" s="29">
        <v>0</v>
      </c>
      <c r="U17" s="29">
        <v>-42.975000000000001</v>
      </c>
      <c r="V17" s="29">
        <v>2.601</v>
      </c>
      <c r="W17" s="29">
        <v>1.873</v>
      </c>
      <c r="X17" s="29">
        <v>-107.655</v>
      </c>
      <c r="Y17" s="29">
        <v>0</v>
      </c>
      <c r="Z17" s="29">
        <v>0</v>
      </c>
      <c r="AA17" s="29">
        <v>0</v>
      </c>
      <c r="AB17" s="29">
        <v>-695.54200000000003</v>
      </c>
      <c r="AC17" s="29">
        <v>0</v>
      </c>
      <c r="AD17" s="29">
        <v>2.3199999999999998</v>
      </c>
      <c r="AE17" s="29">
        <v>0</v>
      </c>
      <c r="AF17" s="29">
        <v>-269.613</v>
      </c>
      <c r="AG17" s="29">
        <v>35.619</v>
      </c>
      <c r="AH17" s="29">
        <v>-38.384</v>
      </c>
      <c r="AI17" s="29">
        <v>1.7450000000000001</v>
      </c>
      <c r="AJ17" s="29">
        <v>4.7309999999999999</v>
      </c>
      <c r="AK17" s="29">
        <v>-361.404</v>
      </c>
      <c r="AL17" s="29">
        <v>4.7690000000000001</v>
      </c>
      <c r="AM17" s="29">
        <v>2.5510000000000002</v>
      </c>
      <c r="AO17" s="29">
        <f t="shared" si="4"/>
        <v>0</v>
      </c>
      <c r="AP17" s="29">
        <f t="shared" si="4"/>
        <v>-61.621000000000002</v>
      </c>
      <c r="AQ17" s="29">
        <f t="shared" si="4"/>
        <v>7.4499999999999993</v>
      </c>
      <c r="AR17" s="29">
        <f t="shared" si="4"/>
        <v>0</v>
      </c>
      <c r="AS17" s="29">
        <f t="shared" si="4"/>
        <v>-146.15600000000001</v>
      </c>
      <c r="AT17" s="29">
        <f t="shared" si="4"/>
        <v>-695.54200000000003</v>
      </c>
      <c r="AU17" s="29">
        <f t="shared" si="4"/>
        <v>-267.29300000000001</v>
      </c>
      <c r="AV17" s="29">
        <f t="shared" si="4"/>
        <v>3.7109999999999994</v>
      </c>
      <c r="AW17" s="29">
        <f t="shared" si="4"/>
        <v>-354.084</v>
      </c>
    </row>
    <row r="18" spans="2:49" ht="14.5" customHeight="1">
      <c r="B18" s="30" t="s">
        <v>325</v>
      </c>
      <c r="E18" s="29">
        <v>0</v>
      </c>
      <c r="F18" s="29">
        <v>0</v>
      </c>
      <c r="G18" s="29">
        <v>0</v>
      </c>
      <c r="H18" s="29">
        <v>0</v>
      </c>
      <c r="I18" s="29">
        <v>8.3000000000000004E-2</v>
      </c>
      <c r="J18" s="29">
        <v>0.27300000000000002</v>
      </c>
      <c r="K18" s="29">
        <v>-0.20699999999999999</v>
      </c>
      <c r="L18" s="29">
        <v>-0.12</v>
      </c>
      <c r="M18" s="29">
        <v>0.40699999999999997</v>
      </c>
      <c r="N18" s="29">
        <v>0.4</v>
      </c>
      <c r="O18" s="29">
        <v>0.42499999999999999</v>
      </c>
      <c r="P18" s="29">
        <v>-1.232</v>
      </c>
      <c r="Q18" s="29">
        <v>0</v>
      </c>
      <c r="R18" s="29">
        <v>0</v>
      </c>
      <c r="S18" s="29">
        <v>0</v>
      </c>
      <c r="T18" s="29">
        <v>0</v>
      </c>
      <c r="U18" s="29">
        <v>0</v>
      </c>
      <c r="V18" s="29">
        <v>0</v>
      </c>
      <c r="W18" s="29">
        <v>0</v>
      </c>
      <c r="X18" s="29">
        <v>0</v>
      </c>
      <c r="Y18" s="29">
        <v>0</v>
      </c>
      <c r="Z18" s="29">
        <v>0</v>
      </c>
      <c r="AA18" s="29">
        <v>0</v>
      </c>
      <c r="AB18" s="29">
        <v>0</v>
      </c>
      <c r="AC18" s="29">
        <v>3.258</v>
      </c>
      <c r="AD18" s="29">
        <v>2.9590000000000001</v>
      </c>
      <c r="AE18" s="29">
        <v>3.3260000000000001</v>
      </c>
      <c r="AF18" s="29">
        <v>3.4790000000000001</v>
      </c>
      <c r="AG18" s="29">
        <v>3.8420000000000001</v>
      </c>
      <c r="AH18" s="29">
        <v>3.577</v>
      </c>
      <c r="AI18" s="29">
        <v>3.7759999999999998</v>
      </c>
      <c r="AJ18" s="29">
        <v>3.4350000000000001</v>
      </c>
      <c r="AK18" s="29">
        <v>0</v>
      </c>
      <c r="AL18" s="29">
        <v>0</v>
      </c>
      <c r="AM18" s="29">
        <v>0</v>
      </c>
      <c r="AO18" s="29">
        <f t="shared" si="4"/>
        <v>0</v>
      </c>
      <c r="AP18" s="29">
        <f t="shared" si="4"/>
        <v>2.9000000000000054E-2</v>
      </c>
      <c r="AQ18" s="29">
        <f t="shared" si="4"/>
        <v>0</v>
      </c>
      <c r="AR18" s="29">
        <f t="shared" si="4"/>
        <v>0</v>
      </c>
      <c r="AS18" s="29">
        <f t="shared" si="4"/>
        <v>0</v>
      </c>
      <c r="AT18" s="29">
        <f t="shared" si="4"/>
        <v>0</v>
      </c>
      <c r="AU18" s="29">
        <f t="shared" si="4"/>
        <v>13.022000000000002</v>
      </c>
      <c r="AV18" s="29">
        <f t="shared" si="4"/>
        <v>14.63</v>
      </c>
      <c r="AW18" s="29">
        <f t="shared" si="4"/>
        <v>0</v>
      </c>
    </row>
    <row r="19" spans="2:49" ht="14.5" customHeight="1">
      <c r="B19" s="30"/>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O19" s="29"/>
      <c r="AP19" s="29"/>
      <c r="AQ19" s="29"/>
      <c r="AR19" s="29"/>
      <c r="AS19" s="29"/>
      <c r="AT19" s="29"/>
      <c r="AU19" s="29"/>
      <c r="AV19" s="29"/>
      <c r="AW19" s="29"/>
    </row>
    <row r="20" spans="2:49" ht="14.5" customHeight="1">
      <c r="B20" s="47" t="s">
        <v>1158</v>
      </c>
      <c r="C20" s="48"/>
      <c r="D20" s="48"/>
      <c r="E20" s="123">
        <f t="shared" ref="E20:AL20" si="6">SUM(E21:E22,E25:E26)</f>
        <v>-3.5840000000000001</v>
      </c>
      <c r="F20" s="123">
        <f t="shared" si="6"/>
        <v>-5.2960000000000003</v>
      </c>
      <c r="G20" s="123">
        <f t="shared" si="6"/>
        <v>11.225999999999999</v>
      </c>
      <c r="H20" s="123">
        <f t="shared" si="6"/>
        <v>1.0829999999999984</v>
      </c>
      <c r="I20" s="123">
        <f t="shared" si="6"/>
        <v>-4.4879999999999995</v>
      </c>
      <c r="J20" s="123">
        <f t="shared" si="6"/>
        <v>10.238000000000003</v>
      </c>
      <c r="K20" s="123">
        <f t="shared" si="6"/>
        <v>-6.5840000000000014</v>
      </c>
      <c r="L20" s="123">
        <f t="shared" si="6"/>
        <v>-66.738</v>
      </c>
      <c r="M20" s="123">
        <f t="shared" si="6"/>
        <v>-1.8720000000000003</v>
      </c>
      <c r="N20" s="123">
        <f t="shared" si="6"/>
        <v>6.4430000000000032</v>
      </c>
      <c r="O20" s="123">
        <f t="shared" si="6"/>
        <v>-18.297000000000001</v>
      </c>
      <c r="P20" s="123">
        <f t="shared" si="6"/>
        <v>-20.863</v>
      </c>
      <c r="Q20" s="123">
        <f t="shared" si="6"/>
        <v>50.566000000000003</v>
      </c>
      <c r="R20" s="123">
        <f t="shared" si="6"/>
        <v>21.838000000000001</v>
      </c>
      <c r="S20" s="123">
        <f t="shared" si="6"/>
        <v>-12.222999999999999</v>
      </c>
      <c r="T20" s="123">
        <f t="shared" si="6"/>
        <v>-72.401999999999987</v>
      </c>
      <c r="U20" s="123">
        <f t="shared" si="6"/>
        <v>83.330999999999989</v>
      </c>
      <c r="V20" s="123">
        <f t="shared" si="6"/>
        <v>26.971999999999998</v>
      </c>
      <c r="W20" s="123">
        <f t="shared" si="6"/>
        <v>-159.08100000000002</v>
      </c>
      <c r="X20" s="123">
        <f t="shared" si="6"/>
        <v>-13.493000000000002</v>
      </c>
      <c r="Y20" s="123">
        <f t="shared" si="6"/>
        <v>32.923000000000002</v>
      </c>
      <c r="Z20" s="123">
        <f t="shared" si="6"/>
        <v>-51.491000000000007</v>
      </c>
      <c r="AA20" s="123">
        <f t="shared" si="6"/>
        <v>-24.061</v>
      </c>
      <c r="AB20" s="123">
        <f t="shared" si="6"/>
        <v>-57.176000000000016</v>
      </c>
      <c r="AC20" s="123">
        <f t="shared" si="6"/>
        <v>86.218000000000004</v>
      </c>
      <c r="AD20" s="123">
        <f t="shared" si="6"/>
        <v>-121.59699999999999</v>
      </c>
      <c r="AE20" s="123">
        <f t="shared" si="6"/>
        <v>6.9129999999999985</v>
      </c>
      <c r="AF20" s="123">
        <f t="shared" si="6"/>
        <v>-221.60972466000001</v>
      </c>
      <c r="AG20" s="123">
        <f t="shared" si="6"/>
        <v>26.587999999999994</v>
      </c>
      <c r="AH20" s="123">
        <f t="shared" si="6"/>
        <v>66.256</v>
      </c>
      <c r="AI20" s="123">
        <f t="shared" si="6"/>
        <v>-12.882000000000033</v>
      </c>
      <c r="AJ20" s="123">
        <f t="shared" si="6"/>
        <v>-2.5930000000000035</v>
      </c>
      <c r="AK20" s="123">
        <f t="shared" si="6"/>
        <v>63.448999999999984</v>
      </c>
      <c r="AL20" s="123">
        <f t="shared" si="6"/>
        <v>-64.669000000000011</v>
      </c>
      <c r="AM20" s="123">
        <f>SUM(AM21:AM22,AM25:AM26)</f>
        <v>-142.55099999999999</v>
      </c>
      <c r="AO20" s="123">
        <f t="shared" si="4"/>
        <v>3.4289999999999967</v>
      </c>
      <c r="AP20" s="123">
        <f t="shared" si="4"/>
        <v>-67.572000000000003</v>
      </c>
      <c r="AQ20" s="123">
        <f t="shared" si="4"/>
        <v>-34.588999999999999</v>
      </c>
      <c r="AR20" s="123">
        <f t="shared" si="4"/>
        <v>-12.220999999999989</v>
      </c>
      <c r="AS20" s="123">
        <f t="shared" si="4"/>
        <v>-62.271000000000036</v>
      </c>
      <c r="AT20" s="123">
        <f t="shared" si="4"/>
        <v>-99.805000000000021</v>
      </c>
      <c r="AU20" s="123">
        <f t="shared" si="4"/>
        <v>-250.07572465999999</v>
      </c>
      <c r="AV20" s="123">
        <f t="shared" si="4"/>
        <v>77.368999999999957</v>
      </c>
      <c r="AW20" s="123">
        <f t="shared" si="4"/>
        <v>-143.77100000000002</v>
      </c>
    </row>
    <row r="21" spans="2:49" ht="14.5" customHeight="1">
      <c r="B21" s="30" t="s">
        <v>1167</v>
      </c>
      <c r="E21" s="29">
        <v>1.6080000000000001</v>
      </c>
      <c r="F21" s="29">
        <v>-8.5399999999999991</v>
      </c>
      <c r="G21" s="29">
        <v>7.375</v>
      </c>
      <c r="H21" s="29">
        <v>-23.856000000000002</v>
      </c>
      <c r="I21" s="29">
        <v>-1.141</v>
      </c>
      <c r="J21" s="29">
        <v>8.5760000000000005</v>
      </c>
      <c r="K21" s="29">
        <v>-49.999000000000002</v>
      </c>
      <c r="L21" s="29">
        <v>-49.412999999999997</v>
      </c>
      <c r="M21" s="29">
        <v>17.135999999999999</v>
      </c>
      <c r="N21" s="29">
        <v>43.866</v>
      </c>
      <c r="O21" s="29">
        <v>-48.176000000000002</v>
      </c>
      <c r="P21" s="29">
        <v>-12.256</v>
      </c>
      <c r="Q21" s="29">
        <v>3.077</v>
      </c>
      <c r="R21" s="29">
        <v>14.986000000000001</v>
      </c>
      <c r="S21" s="29">
        <v>6.5529999999999999</v>
      </c>
      <c r="T21" s="29">
        <v>-53.686</v>
      </c>
      <c r="U21" s="29">
        <v>54.76</v>
      </c>
      <c r="V21" s="29">
        <v>-4.93</v>
      </c>
      <c r="W21" s="29">
        <v>-26.626999999999999</v>
      </c>
      <c r="X21" s="29">
        <v>-40.264000000000003</v>
      </c>
      <c r="Y21" s="29">
        <v>35.942</v>
      </c>
      <c r="Z21" s="29">
        <v>-15.561</v>
      </c>
      <c r="AA21" s="29">
        <v>6.7519999999999998</v>
      </c>
      <c r="AB21" s="29">
        <v>-85.524000000000001</v>
      </c>
      <c r="AC21" s="29">
        <v>22.725000000000001</v>
      </c>
      <c r="AD21" s="29">
        <v>8.4309999999999992</v>
      </c>
      <c r="AE21" s="29">
        <v>-14.396000000000001</v>
      </c>
      <c r="AF21" s="29">
        <v>-57.924999999999997</v>
      </c>
      <c r="AG21" s="29">
        <v>39.57</v>
      </c>
      <c r="AH21" s="29">
        <v>3.448</v>
      </c>
      <c r="AI21" s="29">
        <v>-107.426</v>
      </c>
      <c r="AJ21" s="29">
        <v>-48.304000000000002</v>
      </c>
      <c r="AK21" s="29">
        <v>114.32599999999999</v>
      </c>
      <c r="AL21" s="29">
        <v>4.66</v>
      </c>
      <c r="AM21" s="29">
        <v>-128.61199999999999</v>
      </c>
      <c r="AO21" s="29">
        <f t="shared" si="4"/>
        <v>-23.413</v>
      </c>
      <c r="AP21" s="29">
        <f t="shared" si="4"/>
        <v>-91.977000000000004</v>
      </c>
      <c r="AQ21" s="29">
        <f t="shared" si="4"/>
        <v>0.56999999999999318</v>
      </c>
      <c r="AR21" s="29">
        <f t="shared" si="4"/>
        <v>-29.069999999999997</v>
      </c>
      <c r="AS21" s="29">
        <f t="shared" si="4"/>
        <v>-17.061000000000003</v>
      </c>
      <c r="AT21" s="29">
        <f t="shared" si="4"/>
        <v>-58.391000000000005</v>
      </c>
      <c r="AU21" s="29">
        <f t="shared" si="4"/>
        <v>-41.164999999999999</v>
      </c>
      <c r="AV21" s="29">
        <f t="shared" si="4"/>
        <v>-112.712</v>
      </c>
      <c r="AW21" s="29">
        <f t="shared" si="4"/>
        <v>-9.6260000000000048</v>
      </c>
    </row>
    <row r="22" spans="2:49" ht="14.5" customHeight="1">
      <c r="B22" s="30" t="s">
        <v>1159</v>
      </c>
      <c r="E22" s="29">
        <v>-0.77800000000000002</v>
      </c>
      <c r="F22" s="29">
        <v>-1.034</v>
      </c>
      <c r="G22" s="29">
        <v>-4.6399999999999997</v>
      </c>
      <c r="H22" s="29">
        <v>3.1920000000000002</v>
      </c>
      <c r="I22" s="29">
        <v>-3.6760000000000002</v>
      </c>
      <c r="J22" s="29">
        <v>6.3150000000000004</v>
      </c>
      <c r="K22" s="29">
        <v>0.56999999999999995</v>
      </c>
      <c r="L22" s="29">
        <v>2.843</v>
      </c>
      <c r="M22" s="29">
        <v>-8.52</v>
      </c>
      <c r="N22" s="29">
        <v>-3.0830000000000002</v>
      </c>
      <c r="O22" s="29">
        <v>-15.369</v>
      </c>
      <c r="P22" s="29">
        <v>4.6059999999999999</v>
      </c>
      <c r="Q22" s="29">
        <v>10.487</v>
      </c>
      <c r="R22" s="29">
        <v>26.556999999999999</v>
      </c>
      <c r="S22" s="29">
        <v>-7.6189999999999998</v>
      </c>
      <c r="T22" s="29">
        <v>-40.271000000000001</v>
      </c>
      <c r="U22" s="29">
        <v>26.731999999999999</v>
      </c>
      <c r="V22" s="29">
        <v>-4.6239999999999997</v>
      </c>
      <c r="W22" s="29">
        <v>-110.15600000000001</v>
      </c>
      <c r="X22" s="29">
        <v>32.316000000000003</v>
      </c>
      <c r="Y22" s="29">
        <v>6.72</v>
      </c>
      <c r="Z22" s="29">
        <v>-1.887</v>
      </c>
      <c r="AA22" s="29">
        <v>-1.7549999999999999</v>
      </c>
      <c r="AB22" s="29">
        <v>-49.133000000000003</v>
      </c>
      <c r="AC22" s="29">
        <v>46.618000000000002</v>
      </c>
      <c r="AD22" s="29">
        <v>-11.199</v>
      </c>
      <c r="AE22" s="29">
        <v>-9.8000000000000004E-2</v>
      </c>
      <c r="AF22" s="29">
        <v>-45.947724659999999</v>
      </c>
      <c r="AG22" s="29">
        <v>31.452999999999999</v>
      </c>
      <c r="AH22" s="29">
        <v>-25.655999999999999</v>
      </c>
      <c r="AI22" s="29">
        <v>-83.671000000000006</v>
      </c>
      <c r="AJ22" s="29">
        <v>-21.352</v>
      </c>
      <c r="AK22" s="29">
        <v>-28.846</v>
      </c>
      <c r="AL22" s="29">
        <v>-76.611999999999995</v>
      </c>
      <c r="AM22" s="29">
        <v>-69.415000000000006</v>
      </c>
      <c r="AO22" s="29">
        <f t="shared" si="4"/>
        <v>-3.26</v>
      </c>
      <c r="AP22" s="29">
        <f t="shared" si="4"/>
        <v>6.0519999999999996</v>
      </c>
      <c r="AQ22" s="29">
        <f t="shared" si="4"/>
        <v>-22.366</v>
      </c>
      <c r="AR22" s="29">
        <f t="shared" si="4"/>
        <v>-10.846000000000004</v>
      </c>
      <c r="AS22" s="29">
        <f t="shared" si="4"/>
        <v>-55.731999999999999</v>
      </c>
      <c r="AT22" s="29">
        <f t="shared" si="4"/>
        <v>-46.055</v>
      </c>
      <c r="AU22" s="29">
        <f t="shared" si="4"/>
        <v>-10.626724659999994</v>
      </c>
      <c r="AV22" s="29">
        <f t="shared" si="4"/>
        <v>-99.226000000000013</v>
      </c>
      <c r="AW22" s="29">
        <f t="shared" si="4"/>
        <v>-174.87299999999999</v>
      </c>
    </row>
    <row r="23" spans="2:49" ht="14.5" customHeight="1">
      <c r="B23" s="244" t="s">
        <v>1194</v>
      </c>
      <c r="C23" s="249"/>
      <c r="D23" s="249"/>
      <c r="E23" s="246">
        <v>0</v>
      </c>
      <c r="F23" s="246">
        <v>0</v>
      </c>
      <c r="G23" s="246">
        <v>0</v>
      </c>
      <c r="H23" s="246">
        <v>0</v>
      </c>
      <c r="I23" s="246">
        <v>0</v>
      </c>
      <c r="J23" s="246">
        <v>0</v>
      </c>
      <c r="K23" s="246">
        <v>0</v>
      </c>
      <c r="L23" s="246">
        <v>0</v>
      </c>
      <c r="M23" s="246">
        <v>0</v>
      </c>
      <c r="N23" s="246">
        <v>0</v>
      </c>
      <c r="O23" s="246">
        <v>0</v>
      </c>
      <c r="P23" s="246">
        <v>0</v>
      </c>
      <c r="Q23" s="246">
        <v>0</v>
      </c>
      <c r="R23" s="246">
        <v>0</v>
      </c>
      <c r="S23" s="246">
        <v>0</v>
      </c>
      <c r="T23" s="246">
        <v>0</v>
      </c>
      <c r="U23" s="246">
        <v>0</v>
      </c>
      <c r="V23" s="246">
        <v>0</v>
      </c>
      <c r="W23" s="246">
        <v>0</v>
      </c>
      <c r="X23" s="246">
        <v>0</v>
      </c>
      <c r="Y23" s="246">
        <v>0</v>
      </c>
      <c r="Z23" s="246">
        <v>0</v>
      </c>
      <c r="AA23" s="246">
        <v>0</v>
      </c>
      <c r="AB23" s="246">
        <v>0</v>
      </c>
      <c r="AC23" s="246">
        <v>0</v>
      </c>
      <c r="AD23" s="246">
        <v>0</v>
      </c>
      <c r="AE23" s="246">
        <v>0</v>
      </c>
      <c r="AF23" s="246">
        <v>0</v>
      </c>
      <c r="AG23" s="246">
        <v>0</v>
      </c>
      <c r="AH23" s="246">
        <v>0</v>
      </c>
      <c r="AI23" s="246">
        <v>0</v>
      </c>
      <c r="AJ23" s="246">
        <v>0</v>
      </c>
      <c r="AK23" s="246">
        <v>0</v>
      </c>
      <c r="AL23" s="246">
        <v>0</v>
      </c>
      <c r="AM23" s="246">
        <v>-96.350999999999999</v>
      </c>
      <c r="AN23" s="245"/>
      <c r="AO23" s="246">
        <f t="shared" si="4"/>
        <v>0</v>
      </c>
      <c r="AP23" s="246">
        <f t="shared" si="4"/>
        <v>0</v>
      </c>
      <c r="AQ23" s="246">
        <f t="shared" si="4"/>
        <v>0</v>
      </c>
      <c r="AR23" s="246">
        <f t="shared" si="4"/>
        <v>0</v>
      </c>
      <c r="AS23" s="246">
        <f t="shared" si="4"/>
        <v>0</v>
      </c>
      <c r="AT23" s="246">
        <f t="shared" si="4"/>
        <v>0</v>
      </c>
      <c r="AU23" s="246">
        <f t="shared" si="4"/>
        <v>0</v>
      </c>
      <c r="AV23" s="246">
        <f t="shared" si="4"/>
        <v>0</v>
      </c>
      <c r="AW23" s="246">
        <f t="shared" si="4"/>
        <v>-96.350999999999999</v>
      </c>
    </row>
    <row r="24" spans="2:49" ht="14.5" customHeight="1">
      <c r="B24" s="30"/>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O24" s="29"/>
      <c r="AP24" s="29"/>
      <c r="AQ24" s="29"/>
      <c r="AR24" s="29"/>
      <c r="AS24" s="29"/>
      <c r="AT24" s="29"/>
      <c r="AU24" s="29"/>
      <c r="AV24" s="29"/>
      <c r="AW24" s="29"/>
    </row>
    <row r="25" spans="2:49" ht="14.5" customHeight="1">
      <c r="B25" s="30" t="s">
        <v>1160</v>
      </c>
      <c r="E25" s="29">
        <v>-0.54700000000000004</v>
      </c>
      <c r="F25" s="29">
        <v>3.4729999999999999</v>
      </c>
      <c r="G25" s="29">
        <v>1.3560000000000001</v>
      </c>
      <c r="H25" s="29">
        <v>8.4109999999999996</v>
      </c>
      <c r="I25" s="29">
        <v>2.1920000000000002</v>
      </c>
      <c r="J25" s="29">
        <v>4.391</v>
      </c>
      <c r="K25" s="29">
        <v>29.533000000000001</v>
      </c>
      <c r="L25" s="29">
        <v>-14.173</v>
      </c>
      <c r="M25" s="29">
        <v>-8.7210000000000001</v>
      </c>
      <c r="N25" s="29">
        <v>-40.628999999999998</v>
      </c>
      <c r="O25" s="29">
        <v>44.521000000000001</v>
      </c>
      <c r="P25" s="29">
        <v>-3.1389999999999998</v>
      </c>
      <c r="Q25" s="29">
        <v>45.308</v>
      </c>
      <c r="R25" s="29">
        <v>3.3679999999999999</v>
      </c>
      <c r="S25" s="29">
        <v>-29.882999999999999</v>
      </c>
      <c r="T25" s="29">
        <v>-4.5469999999999997</v>
      </c>
      <c r="U25" s="29">
        <v>34.018999999999998</v>
      </c>
      <c r="V25" s="29">
        <v>48.472999999999999</v>
      </c>
      <c r="W25" s="29">
        <v>-19.521000000000001</v>
      </c>
      <c r="X25" s="29">
        <v>-9.3930000000000007</v>
      </c>
      <c r="Y25" s="29">
        <v>-2.4340000000000002</v>
      </c>
      <c r="Z25" s="29">
        <v>60.665999999999997</v>
      </c>
      <c r="AA25" s="29">
        <v>-2.3260000000000001</v>
      </c>
      <c r="AB25" s="29">
        <v>49.598999999999997</v>
      </c>
      <c r="AC25" s="29">
        <v>32.576999999999998</v>
      </c>
      <c r="AD25" s="29">
        <v>29.675999999999998</v>
      </c>
      <c r="AE25" s="29">
        <v>9.3379999999999992</v>
      </c>
      <c r="AF25" s="29">
        <v>-47.2</v>
      </c>
      <c r="AG25" s="29">
        <v>41.213999999999999</v>
      </c>
      <c r="AH25" s="29">
        <v>-25.295000000000002</v>
      </c>
      <c r="AI25" s="29">
        <v>33.847999999999999</v>
      </c>
      <c r="AJ25" s="29">
        <v>26.719000000000001</v>
      </c>
      <c r="AK25" s="29">
        <v>-155.20699999999999</v>
      </c>
      <c r="AL25" s="29">
        <v>43.720999999999997</v>
      </c>
      <c r="AM25" s="29">
        <v>36.664000000000001</v>
      </c>
      <c r="AO25" s="29">
        <f t="shared" ref="AO25:AW27" si="7">SUMIF($7:$7,AO$8,25:25)</f>
        <v>12.693</v>
      </c>
      <c r="AP25" s="29">
        <f t="shared" si="7"/>
        <v>21.942999999999998</v>
      </c>
      <c r="AQ25" s="29">
        <f t="shared" si="7"/>
        <v>-7.9679999999999929</v>
      </c>
      <c r="AR25" s="29">
        <f t="shared" si="7"/>
        <v>14.246000000000002</v>
      </c>
      <c r="AS25" s="29">
        <f t="shared" si="7"/>
        <v>53.577999999999989</v>
      </c>
      <c r="AT25" s="29">
        <f t="shared" si="7"/>
        <v>105.505</v>
      </c>
      <c r="AU25" s="29">
        <f t="shared" si="7"/>
        <v>24.390999999999991</v>
      </c>
      <c r="AV25" s="29">
        <f t="shared" si="7"/>
        <v>76.48599999999999</v>
      </c>
      <c r="AW25" s="41">
        <f t="shared" si="7"/>
        <v>-74.821999999999989</v>
      </c>
    </row>
    <row r="26" spans="2:49" ht="14.5" customHeight="1">
      <c r="B26" s="30" t="s">
        <v>1161</v>
      </c>
      <c r="E26" s="29">
        <v>-3.867</v>
      </c>
      <c r="F26" s="29">
        <v>0.80500000000000005</v>
      </c>
      <c r="G26" s="29">
        <v>7.1349999999999998</v>
      </c>
      <c r="H26" s="29">
        <v>13.336</v>
      </c>
      <c r="I26" s="29">
        <v>-1.863</v>
      </c>
      <c r="J26" s="29">
        <v>-9.0440000000000005</v>
      </c>
      <c r="K26" s="29">
        <v>13.311999999999999</v>
      </c>
      <c r="L26" s="29">
        <v>-5.9950000000000001</v>
      </c>
      <c r="M26" s="29">
        <v>-1.7669999999999999</v>
      </c>
      <c r="N26" s="29">
        <v>6.2889999999999997</v>
      </c>
      <c r="O26" s="29">
        <v>0.72699999999999998</v>
      </c>
      <c r="P26" s="29">
        <v>-10.074</v>
      </c>
      <c r="Q26" s="29">
        <v>-8.3059999999999992</v>
      </c>
      <c r="R26" s="29">
        <v>-23.073</v>
      </c>
      <c r="S26" s="29">
        <v>18.725999999999999</v>
      </c>
      <c r="T26" s="29">
        <v>26.102</v>
      </c>
      <c r="U26" s="29">
        <v>-32.18</v>
      </c>
      <c r="V26" s="29">
        <v>-11.946999999999999</v>
      </c>
      <c r="W26" s="29">
        <v>-2.7770000000000001</v>
      </c>
      <c r="X26" s="29">
        <v>3.8479999999999999</v>
      </c>
      <c r="Y26" s="29">
        <v>-7.3049999999999997</v>
      </c>
      <c r="Z26" s="29">
        <v>-94.709000000000003</v>
      </c>
      <c r="AA26" s="29">
        <v>-26.731999999999999</v>
      </c>
      <c r="AB26" s="29">
        <v>27.882000000000001</v>
      </c>
      <c r="AC26" s="29">
        <v>-15.702</v>
      </c>
      <c r="AD26" s="29">
        <v>-148.505</v>
      </c>
      <c r="AE26" s="29">
        <v>12.069000000000001</v>
      </c>
      <c r="AF26" s="29">
        <v>-70.537000000000006</v>
      </c>
      <c r="AG26" s="29">
        <v>-85.649000000000001</v>
      </c>
      <c r="AH26" s="29">
        <v>113.759</v>
      </c>
      <c r="AI26" s="29">
        <v>144.36699999999999</v>
      </c>
      <c r="AJ26" s="29">
        <v>40.344000000000001</v>
      </c>
      <c r="AK26" s="29">
        <v>133.17599999999999</v>
      </c>
      <c r="AL26" s="29">
        <v>-36.438000000000002</v>
      </c>
      <c r="AM26" s="29">
        <v>18.812000000000001</v>
      </c>
      <c r="AO26" s="29">
        <f t="shared" si="7"/>
        <v>17.408999999999999</v>
      </c>
      <c r="AP26" s="29">
        <f t="shared" si="7"/>
        <v>-3.5900000000000007</v>
      </c>
      <c r="AQ26" s="29">
        <f t="shared" si="7"/>
        <v>-4.8249999999999993</v>
      </c>
      <c r="AR26" s="29">
        <f t="shared" si="7"/>
        <v>13.449000000000002</v>
      </c>
      <c r="AS26" s="29">
        <f t="shared" si="7"/>
        <v>-43.055999999999997</v>
      </c>
      <c r="AT26" s="29">
        <f t="shared" si="7"/>
        <v>-100.864</v>
      </c>
      <c r="AU26" s="29">
        <f t="shared" si="7"/>
        <v>-222.67500000000001</v>
      </c>
      <c r="AV26" s="29">
        <f t="shared" si="7"/>
        <v>212.82099999999997</v>
      </c>
      <c r="AW26" s="41">
        <f t="shared" si="7"/>
        <v>115.54999999999998</v>
      </c>
    </row>
    <row r="27" spans="2:49" ht="14.5" customHeight="1">
      <c r="B27" s="49" t="s">
        <v>1162</v>
      </c>
      <c r="C27" s="37"/>
      <c r="D27" s="37"/>
      <c r="E27" s="38">
        <f>SUM(E9,E10,E20)</f>
        <v>17.529000000000003</v>
      </c>
      <c r="F27" s="38">
        <f t="shared" ref="F27:AM27" si="8">SUM(F9,F10,F20)</f>
        <v>21.698</v>
      </c>
      <c r="G27" s="38">
        <f t="shared" si="8"/>
        <v>27.853999999999999</v>
      </c>
      <c r="H27" s="38">
        <f t="shared" si="8"/>
        <v>25.125999999999998</v>
      </c>
      <c r="I27" s="38">
        <f t="shared" si="8"/>
        <v>25.134</v>
      </c>
      <c r="J27" s="38">
        <f t="shared" si="8"/>
        <v>14.305000000000007</v>
      </c>
      <c r="K27" s="38">
        <f t="shared" si="8"/>
        <v>42.372</v>
      </c>
      <c r="L27" s="38">
        <f t="shared" si="8"/>
        <v>65.524000000000001</v>
      </c>
      <c r="M27" s="38">
        <f t="shared" si="8"/>
        <v>60.425999999999988</v>
      </c>
      <c r="N27" s="38">
        <f t="shared" si="8"/>
        <v>71.739999999999995</v>
      </c>
      <c r="O27" s="38">
        <f t="shared" si="8"/>
        <v>77.834999999999994</v>
      </c>
      <c r="P27" s="38">
        <f t="shared" si="8"/>
        <v>106.56</v>
      </c>
      <c r="Q27" s="38">
        <f t="shared" si="8"/>
        <v>110.91</v>
      </c>
      <c r="R27" s="38">
        <f t="shared" si="8"/>
        <v>95.5</v>
      </c>
      <c r="S27" s="38">
        <f t="shared" si="8"/>
        <v>153.69400000000002</v>
      </c>
      <c r="T27" s="38">
        <f t="shared" si="8"/>
        <v>106.203</v>
      </c>
      <c r="U27" s="38">
        <f t="shared" si="8"/>
        <v>142.20000000000002</v>
      </c>
      <c r="V27" s="38">
        <f t="shared" si="8"/>
        <v>112.45399999999999</v>
      </c>
      <c r="W27" s="38">
        <f t="shared" si="8"/>
        <v>21.488999999999976</v>
      </c>
      <c r="X27" s="38">
        <f t="shared" si="8"/>
        <v>224.892</v>
      </c>
      <c r="Y27" s="38">
        <f t="shared" si="8"/>
        <v>207.505</v>
      </c>
      <c r="Z27" s="38">
        <f t="shared" si="8"/>
        <v>90.695999999999998</v>
      </c>
      <c r="AA27" s="38">
        <f t="shared" si="8"/>
        <v>132.68699999999998</v>
      </c>
      <c r="AB27" s="38">
        <f t="shared" si="8"/>
        <v>248.46599999999998</v>
      </c>
      <c r="AC27" s="38">
        <f t="shared" si="8"/>
        <v>231.50000000000006</v>
      </c>
      <c r="AD27" s="38">
        <f t="shared" si="8"/>
        <v>58.971999999999994</v>
      </c>
      <c r="AE27" s="38">
        <f t="shared" si="8"/>
        <v>315.71100000000001</v>
      </c>
      <c r="AF27" s="38">
        <f t="shared" si="8"/>
        <v>-100.48672466000004</v>
      </c>
      <c r="AG27" s="38">
        <f t="shared" si="8"/>
        <v>257.30799999999999</v>
      </c>
      <c r="AH27" s="38">
        <f t="shared" si="8"/>
        <v>271.255</v>
      </c>
      <c r="AI27" s="38">
        <f t="shared" si="8"/>
        <v>330.13</v>
      </c>
      <c r="AJ27" s="38">
        <f t="shared" si="8"/>
        <v>457.78</v>
      </c>
      <c r="AK27" s="234">
        <f t="shared" si="8"/>
        <v>319.17499999999995</v>
      </c>
      <c r="AL27" s="234">
        <f t="shared" si="8"/>
        <v>267.81000000000006</v>
      </c>
      <c r="AM27" s="38">
        <f t="shared" si="8"/>
        <v>311.98800000000006</v>
      </c>
      <c r="AO27" s="38">
        <f t="shared" si="7"/>
        <v>92.206999999999994</v>
      </c>
      <c r="AP27" s="38">
        <f t="shared" si="7"/>
        <v>147.33500000000001</v>
      </c>
      <c r="AQ27" s="38">
        <f t="shared" si="7"/>
        <v>316.56099999999998</v>
      </c>
      <c r="AR27" s="38">
        <f t="shared" si="7"/>
        <v>466.30700000000002</v>
      </c>
      <c r="AS27" s="38">
        <f t="shared" si="7"/>
        <v>501.03499999999997</v>
      </c>
      <c r="AT27" s="38">
        <f t="shared" si="7"/>
        <v>679.35400000000004</v>
      </c>
      <c r="AU27" s="38">
        <f t="shared" si="7"/>
        <v>505.69627533999994</v>
      </c>
      <c r="AV27" s="38">
        <f t="shared" si="7"/>
        <v>1316.473</v>
      </c>
      <c r="AW27" s="248">
        <f t="shared" si="7"/>
        <v>898.97300000000007</v>
      </c>
    </row>
    <row r="28" spans="2:49" ht="14.5" customHeight="1">
      <c r="B28" s="30"/>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O28" s="44"/>
      <c r="AP28" s="44"/>
      <c r="AQ28" s="44"/>
      <c r="AR28" s="44"/>
      <c r="AS28" s="44"/>
      <c r="AT28" s="44"/>
      <c r="AU28" s="44"/>
      <c r="AV28" s="44"/>
      <c r="AW28" s="44"/>
    </row>
    <row r="29" spans="2:49" ht="14.5" customHeight="1">
      <c r="B29" s="30" t="s">
        <v>1163</v>
      </c>
      <c r="E29" s="29">
        <v>0</v>
      </c>
      <c r="F29" s="29">
        <v>1.069</v>
      </c>
      <c r="G29" s="29">
        <v>-0.45200000000000001</v>
      </c>
      <c r="H29" s="29">
        <v>0.71899999999999997</v>
      </c>
      <c r="I29" s="29">
        <v>0</v>
      </c>
      <c r="J29" s="29">
        <v>0</v>
      </c>
      <c r="K29" s="29">
        <v>0</v>
      </c>
      <c r="L29" s="29">
        <v>6.7190000000000003</v>
      </c>
      <c r="M29" s="29">
        <v>0</v>
      </c>
      <c r="N29" s="29">
        <v>1.859</v>
      </c>
      <c r="O29" s="29">
        <v>0</v>
      </c>
      <c r="P29" s="29">
        <v>1.7709999999999999</v>
      </c>
      <c r="Q29" s="29">
        <v>1.121</v>
      </c>
      <c r="R29" s="29">
        <v>1.121</v>
      </c>
      <c r="S29" s="29">
        <v>2.141</v>
      </c>
      <c r="T29" s="29">
        <v>45.930999999999997</v>
      </c>
      <c r="U29" s="29">
        <v>0.51</v>
      </c>
      <c r="V29" s="29">
        <v>1.387</v>
      </c>
      <c r="W29" s="29">
        <v>1.02</v>
      </c>
      <c r="X29" s="29">
        <v>10.742000000000001</v>
      </c>
      <c r="Y29" s="29">
        <v>0.23599999999999999</v>
      </c>
      <c r="Z29" s="29">
        <v>3.6789999999999998</v>
      </c>
      <c r="AA29" s="29">
        <v>12.997999999999999</v>
      </c>
      <c r="AB29" s="29">
        <v>77.5</v>
      </c>
      <c r="AC29" s="29">
        <v>0.83599999999999997</v>
      </c>
      <c r="AD29" s="29">
        <v>6.4130000000000003</v>
      </c>
      <c r="AE29" s="29">
        <v>0</v>
      </c>
      <c r="AF29" s="29">
        <v>35.701999999999998</v>
      </c>
      <c r="AG29" s="29">
        <v>0</v>
      </c>
      <c r="AH29" s="29">
        <v>9.4280000000000008</v>
      </c>
      <c r="AI29" s="29">
        <v>10.276999999999999</v>
      </c>
      <c r="AJ29" s="29">
        <v>15.81</v>
      </c>
      <c r="AK29" s="29">
        <v>3.8759999999999999</v>
      </c>
      <c r="AL29" s="29">
        <v>0</v>
      </c>
      <c r="AM29" s="29">
        <v>4.0490000000000004</v>
      </c>
      <c r="AO29" s="29">
        <f t="shared" ref="AO29:AW32" si="9">SUMIF($7:$7,AO$8,29:29)</f>
        <v>1.3359999999999999</v>
      </c>
      <c r="AP29" s="29">
        <f t="shared" si="9"/>
        <v>6.7190000000000003</v>
      </c>
      <c r="AQ29" s="29">
        <f t="shared" si="9"/>
        <v>3.63</v>
      </c>
      <c r="AR29" s="29">
        <f t="shared" si="9"/>
        <v>50.314</v>
      </c>
      <c r="AS29" s="29">
        <f t="shared" si="9"/>
        <v>13.659000000000001</v>
      </c>
      <c r="AT29" s="29">
        <f t="shared" si="9"/>
        <v>94.412999999999997</v>
      </c>
      <c r="AU29" s="29">
        <f t="shared" si="9"/>
        <v>42.951000000000001</v>
      </c>
      <c r="AV29" s="29">
        <f t="shared" si="9"/>
        <v>35.515000000000001</v>
      </c>
      <c r="AW29" s="29">
        <f t="shared" si="9"/>
        <v>7.9250000000000007</v>
      </c>
    </row>
    <row r="30" spans="2:49" ht="14.5" customHeight="1">
      <c r="B30" s="30" t="s">
        <v>1165</v>
      </c>
      <c r="E30" s="29">
        <v>-8.0640000000000001</v>
      </c>
      <c r="F30" s="29">
        <v>-5.7320000000000002</v>
      </c>
      <c r="G30" s="29">
        <v>-6.7359999999999998</v>
      </c>
      <c r="H30" s="29">
        <v>-5.9269999999999996</v>
      </c>
      <c r="I30" s="29">
        <v>-5.7290000000000001</v>
      </c>
      <c r="J30" s="29">
        <v>-13.885999999999999</v>
      </c>
      <c r="K30" s="29">
        <v>-24.07</v>
      </c>
      <c r="L30" s="29">
        <v>-16.986999999999998</v>
      </c>
      <c r="M30" s="29">
        <v>-16.454999999999998</v>
      </c>
      <c r="N30" s="29">
        <v>-35.625</v>
      </c>
      <c r="O30" s="29">
        <v>-35.085999999999999</v>
      </c>
      <c r="P30" s="29">
        <v>-53.161000000000001</v>
      </c>
      <c r="Q30" s="29">
        <v>-35.625999999999998</v>
      </c>
      <c r="R30" s="29">
        <v>-72.661000000000001</v>
      </c>
      <c r="S30" s="29">
        <v>-50.911000000000001</v>
      </c>
      <c r="T30" s="29">
        <v>-98.344999999999999</v>
      </c>
      <c r="U30" s="29">
        <v>-71.149000000000001</v>
      </c>
      <c r="V30" s="29">
        <v>-89.82</v>
      </c>
      <c r="W30" s="29">
        <v>-35.167999999999999</v>
      </c>
      <c r="X30" s="29">
        <v>-79.7</v>
      </c>
      <c r="Y30" s="29">
        <v>-100.416</v>
      </c>
      <c r="Z30" s="29">
        <v>-145.86000000000001</v>
      </c>
      <c r="AA30" s="29">
        <v>-99.305999999999997</v>
      </c>
      <c r="AB30" s="29">
        <v>-112.51900000000001</v>
      </c>
      <c r="AC30" s="29">
        <v>-125.47199999999999</v>
      </c>
      <c r="AD30" s="29">
        <v>-150.86199999999999</v>
      </c>
      <c r="AE30" s="29">
        <v>-139.23699999999999</v>
      </c>
      <c r="AF30" s="29">
        <v>-183.066</v>
      </c>
      <c r="AG30" s="29">
        <v>-163.52000000000001</v>
      </c>
      <c r="AH30" s="29">
        <v>-210.22200000000001</v>
      </c>
      <c r="AI30" s="29">
        <v>-178.947</v>
      </c>
      <c r="AJ30" s="29">
        <v>-180.33199999999999</v>
      </c>
      <c r="AK30" s="41">
        <v>-360.226</v>
      </c>
      <c r="AL30" s="41">
        <v>-213.73599999999999</v>
      </c>
      <c r="AM30" s="29">
        <v>-170.161</v>
      </c>
      <c r="AO30" s="29">
        <f t="shared" si="9"/>
        <v>-26.459</v>
      </c>
      <c r="AP30" s="29">
        <f t="shared" si="9"/>
        <v>-60.671999999999997</v>
      </c>
      <c r="AQ30" s="29">
        <f t="shared" si="9"/>
        <v>-140.327</v>
      </c>
      <c r="AR30" s="29">
        <f t="shared" si="9"/>
        <v>-257.54300000000001</v>
      </c>
      <c r="AS30" s="29">
        <f t="shared" si="9"/>
        <v>-275.83699999999999</v>
      </c>
      <c r="AT30" s="29">
        <f t="shared" si="9"/>
        <v>-458.101</v>
      </c>
      <c r="AU30" s="29">
        <f t="shared" si="9"/>
        <v>-598.63700000000006</v>
      </c>
      <c r="AV30" s="29">
        <f t="shared" si="9"/>
        <v>-733.02100000000007</v>
      </c>
      <c r="AW30" s="29">
        <f t="shared" si="9"/>
        <v>-744.12300000000005</v>
      </c>
    </row>
    <row r="31" spans="2:49" ht="14.5" customHeight="1">
      <c r="B31" s="30" t="s">
        <v>1166</v>
      </c>
      <c r="E31" s="29">
        <v>-1.1759999999999999</v>
      </c>
      <c r="F31" s="29">
        <v>-0.93700000000000006</v>
      </c>
      <c r="G31" s="29">
        <v>-1.7410000000000001</v>
      </c>
      <c r="H31" s="29">
        <v>-1.1719999999999999</v>
      </c>
      <c r="I31" s="29">
        <v>-2.35</v>
      </c>
      <c r="J31" s="29">
        <v>-3.1579999999999999</v>
      </c>
      <c r="K31" s="29">
        <v>-2.1829999999999998</v>
      </c>
      <c r="L31" s="29">
        <v>-10.831</v>
      </c>
      <c r="M31" s="29">
        <v>-4.524</v>
      </c>
      <c r="N31" s="29">
        <v>-7.6840000000000002</v>
      </c>
      <c r="O31" s="29">
        <v>-9.7089999999999996</v>
      </c>
      <c r="P31" s="29">
        <v>5.3079999999999998</v>
      </c>
      <c r="Q31" s="29">
        <v>-8.8979999999999997</v>
      </c>
      <c r="R31" s="29">
        <v>-1.323</v>
      </c>
      <c r="S31" s="29">
        <v>-11.679</v>
      </c>
      <c r="T31" s="29">
        <v>0.79100000000000004</v>
      </c>
      <c r="U31" s="29">
        <v>-19.640999999999998</v>
      </c>
      <c r="V31" s="29">
        <v>-6.6609999999999996</v>
      </c>
      <c r="W31" s="29">
        <v>-7.4560000000000004</v>
      </c>
      <c r="X31" s="29">
        <v>6.3010000000000002</v>
      </c>
      <c r="Y31" s="29">
        <v>-23.027000000000001</v>
      </c>
      <c r="Z31" s="29">
        <v>3.3250000000000002</v>
      </c>
      <c r="AA31" s="29">
        <v>-10.268000000000001</v>
      </c>
      <c r="AB31" s="29">
        <v>-10.452</v>
      </c>
      <c r="AC31" s="29">
        <v>-12.295</v>
      </c>
      <c r="AD31" s="29">
        <v>-8.6649999999999991</v>
      </c>
      <c r="AE31" s="29">
        <v>-11.571</v>
      </c>
      <c r="AF31" s="29">
        <v>-16.505275340000001</v>
      </c>
      <c r="AG31" s="29">
        <v>-9.1829999999999998</v>
      </c>
      <c r="AH31" s="29">
        <v>-15.526999999999999</v>
      </c>
      <c r="AI31" s="29">
        <v>-7.5140000000000002</v>
      </c>
      <c r="AJ31" s="29">
        <v>-14.275</v>
      </c>
      <c r="AK31" s="29">
        <v>-20.372</v>
      </c>
      <c r="AL31" s="29">
        <v>-17.811</v>
      </c>
      <c r="AM31" s="29">
        <v>-14.647</v>
      </c>
      <c r="AO31" s="29">
        <f t="shared" si="9"/>
        <v>-5.0259999999999998</v>
      </c>
      <c r="AP31" s="29">
        <f t="shared" si="9"/>
        <v>-18.521999999999998</v>
      </c>
      <c r="AQ31" s="29">
        <f t="shared" si="9"/>
        <v>-16.609000000000002</v>
      </c>
      <c r="AR31" s="29">
        <f t="shared" si="9"/>
        <v>-21.108999999999998</v>
      </c>
      <c r="AS31" s="29">
        <f t="shared" si="9"/>
        <v>-27.457000000000001</v>
      </c>
      <c r="AT31" s="29">
        <f t="shared" si="9"/>
        <v>-40.422000000000004</v>
      </c>
      <c r="AU31" s="29">
        <f t="shared" si="9"/>
        <v>-49.036275340000003</v>
      </c>
      <c r="AV31" s="29">
        <f t="shared" si="9"/>
        <v>-46.499000000000002</v>
      </c>
      <c r="AW31" s="29">
        <f t="shared" si="9"/>
        <v>-52.83</v>
      </c>
    </row>
    <row r="32" spans="2:49" ht="14.5" customHeight="1">
      <c r="B32" s="49" t="s">
        <v>1164</v>
      </c>
      <c r="C32" s="37"/>
      <c r="D32" s="37"/>
      <c r="E32" s="38">
        <f>SUM(E27,E29:E31)</f>
        <v>8.2890000000000033</v>
      </c>
      <c r="F32" s="38">
        <f t="shared" ref="F32:AM32" si="10">SUM(F27,F29:F31)</f>
        <v>16.097999999999999</v>
      </c>
      <c r="G32" s="38">
        <f t="shared" si="10"/>
        <v>18.924999999999997</v>
      </c>
      <c r="H32" s="38">
        <f t="shared" si="10"/>
        <v>18.745999999999999</v>
      </c>
      <c r="I32" s="38">
        <f t="shared" si="10"/>
        <v>17.055</v>
      </c>
      <c r="J32" s="38">
        <f t="shared" si="10"/>
        <v>-2.7389999999999923</v>
      </c>
      <c r="K32" s="38">
        <f t="shared" si="10"/>
        <v>16.119</v>
      </c>
      <c r="L32" s="38">
        <f t="shared" si="10"/>
        <v>44.424999999999997</v>
      </c>
      <c r="M32" s="38">
        <f t="shared" si="10"/>
        <v>39.446999999999989</v>
      </c>
      <c r="N32" s="38">
        <f t="shared" si="10"/>
        <v>30.289999999999988</v>
      </c>
      <c r="O32" s="38">
        <f t="shared" si="10"/>
        <v>33.039999999999992</v>
      </c>
      <c r="P32" s="38">
        <f t="shared" si="10"/>
        <v>60.478000000000002</v>
      </c>
      <c r="Q32" s="38">
        <f t="shared" si="10"/>
        <v>67.507000000000005</v>
      </c>
      <c r="R32" s="38">
        <f t="shared" si="10"/>
        <v>22.636999999999993</v>
      </c>
      <c r="S32" s="38">
        <f t="shared" si="10"/>
        <v>93.245000000000005</v>
      </c>
      <c r="T32" s="38">
        <f t="shared" si="10"/>
        <v>54.580000000000013</v>
      </c>
      <c r="U32" s="38">
        <f t="shared" si="10"/>
        <v>51.920000000000009</v>
      </c>
      <c r="V32" s="38">
        <f t="shared" si="10"/>
        <v>17.36</v>
      </c>
      <c r="W32" s="38">
        <f t="shared" si="10"/>
        <v>-20.115000000000023</v>
      </c>
      <c r="X32" s="38">
        <f t="shared" si="10"/>
        <v>162.23499999999996</v>
      </c>
      <c r="Y32" s="38">
        <f t="shared" si="10"/>
        <v>84.297999999999988</v>
      </c>
      <c r="Z32" s="38">
        <f t="shared" si="10"/>
        <v>-48.160000000000011</v>
      </c>
      <c r="AA32" s="38">
        <f t="shared" si="10"/>
        <v>36.110999999999976</v>
      </c>
      <c r="AB32" s="38">
        <f t="shared" si="10"/>
        <v>202.995</v>
      </c>
      <c r="AC32" s="38">
        <f t="shared" si="10"/>
        <v>94.569000000000074</v>
      </c>
      <c r="AD32" s="38">
        <f t="shared" si="10"/>
        <v>-94.141999999999996</v>
      </c>
      <c r="AE32" s="38">
        <f t="shared" si="10"/>
        <v>164.90300000000002</v>
      </c>
      <c r="AF32" s="38">
        <f t="shared" si="10"/>
        <v>-264.35600000000005</v>
      </c>
      <c r="AG32" s="38">
        <f t="shared" si="10"/>
        <v>84.60499999999999</v>
      </c>
      <c r="AH32" s="38">
        <f t="shared" si="10"/>
        <v>54.933999999999983</v>
      </c>
      <c r="AI32" s="38">
        <f t="shared" si="10"/>
        <v>153.94599999999997</v>
      </c>
      <c r="AJ32" s="38">
        <f t="shared" si="10"/>
        <v>278.983</v>
      </c>
      <c r="AK32" s="38">
        <f t="shared" si="10"/>
        <v>-57.547000000000068</v>
      </c>
      <c r="AL32" s="38">
        <f t="shared" si="10"/>
        <v>36.263000000000069</v>
      </c>
      <c r="AM32" s="38">
        <f t="shared" si="10"/>
        <v>131.22900000000004</v>
      </c>
      <c r="AO32" s="38">
        <f t="shared" si="9"/>
        <v>62.057999999999993</v>
      </c>
      <c r="AP32" s="38">
        <f t="shared" si="9"/>
        <v>74.860000000000014</v>
      </c>
      <c r="AQ32" s="38">
        <f t="shared" si="9"/>
        <v>163.25499999999997</v>
      </c>
      <c r="AR32" s="38">
        <f t="shared" si="9"/>
        <v>237.96900000000002</v>
      </c>
      <c r="AS32" s="38">
        <f t="shared" si="9"/>
        <v>211.39999999999992</v>
      </c>
      <c r="AT32" s="38">
        <f t="shared" si="9"/>
        <v>275.24399999999997</v>
      </c>
      <c r="AU32" s="38">
        <f t="shared" si="9"/>
        <v>-99.025999999999954</v>
      </c>
      <c r="AV32" s="38">
        <f t="shared" si="9"/>
        <v>572.46799999999996</v>
      </c>
      <c r="AW32" s="38">
        <f t="shared" si="9"/>
        <v>109.94500000000005</v>
      </c>
    </row>
    <row r="33" spans="1:49" ht="14.5" customHeight="1">
      <c r="B33" s="30"/>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O33" s="44"/>
      <c r="AP33" s="44"/>
      <c r="AQ33" s="44"/>
      <c r="AR33" s="44"/>
      <c r="AS33" s="44"/>
      <c r="AT33" s="44"/>
      <c r="AU33" s="44"/>
      <c r="AV33" s="44"/>
      <c r="AW33" s="44"/>
    </row>
    <row r="34" spans="1:49" ht="14.5" customHeight="1">
      <c r="B34" s="47" t="s">
        <v>1169</v>
      </c>
      <c r="C34" s="48"/>
      <c r="D34" s="48"/>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O34" s="123"/>
      <c r="AP34" s="123"/>
      <c r="AQ34" s="123"/>
      <c r="AR34" s="123"/>
      <c r="AS34" s="123"/>
      <c r="AT34" s="123"/>
      <c r="AU34" s="123"/>
      <c r="AV34" s="123"/>
      <c r="AW34" s="123"/>
    </row>
    <row r="35" spans="1:49" ht="14.5" customHeight="1">
      <c r="B35" s="30" t="s">
        <v>1170</v>
      </c>
      <c r="E35" s="29">
        <v>-0.86699999999999999</v>
      </c>
      <c r="F35" s="29">
        <v>-0.97399999999999998</v>
      </c>
      <c r="G35" s="29">
        <v>-1.042</v>
      </c>
      <c r="H35" s="29">
        <v>-1.1359999999999999</v>
      </c>
      <c r="I35" s="29">
        <v>0</v>
      </c>
      <c r="J35" s="29">
        <v>17.132000000000001</v>
      </c>
      <c r="K35" s="29">
        <v>0</v>
      </c>
      <c r="L35" s="29">
        <v>-105.55800000000001</v>
      </c>
      <c r="M35" s="29">
        <v>0</v>
      </c>
      <c r="N35" s="29">
        <v>0</v>
      </c>
      <c r="O35" s="29">
        <v>-2.3969999999999998</v>
      </c>
      <c r="P35" s="29">
        <v>-455.601</v>
      </c>
      <c r="Q35" s="29">
        <v>3.3919999999999999</v>
      </c>
      <c r="R35" s="29">
        <v>-535.71199999999999</v>
      </c>
      <c r="S35" s="29">
        <v>0</v>
      </c>
      <c r="T35" s="29">
        <v>-174.44800000000001</v>
      </c>
      <c r="U35" s="29">
        <v>-156.37899999999999</v>
      </c>
      <c r="V35" s="29">
        <v>0</v>
      </c>
      <c r="W35" s="29">
        <v>0</v>
      </c>
      <c r="X35" s="29">
        <v>-993.29</v>
      </c>
      <c r="Y35" s="29">
        <v>0</v>
      </c>
      <c r="Z35" s="29">
        <v>-2.04</v>
      </c>
      <c r="AA35" s="29">
        <v>0</v>
      </c>
      <c r="AB35" s="29">
        <v>47.69</v>
      </c>
      <c r="AC35" s="29">
        <v>0.56499999999999995</v>
      </c>
      <c r="AD35" s="29">
        <v>-156.17400000000001</v>
      </c>
      <c r="AE35" s="29">
        <v>0</v>
      </c>
      <c r="AF35" s="29">
        <v>-196.57</v>
      </c>
      <c r="AG35" s="29">
        <v>0</v>
      </c>
      <c r="AH35" s="29">
        <v>0</v>
      </c>
      <c r="AI35" s="29">
        <v>0</v>
      </c>
      <c r="AJ35" s="29">
        <v>0</v>
      </c>
      <c r="AK35" s="29">
        <v>237.80699999999999</v>
      </c>
      <c r="AL35" s="29">
        <v>-4.3920000000000003</v>
      </c>
      <c r="AM35" s="29">
        <v>0</v>
      </c>
      <c r="AO35" s="29">
        <f t="shared" ref="AO35:AW42" si="11">SUMIF($7:$7,AO$8,35:35)</f>
        <v>-4.0190000000000001</v>
      </c>
      <c r="AP35" s="29">
        <f t="shared" si="11"/>
        <v>-88.426000000000002</v>
      </c>
      <c r="AQ35" s="29">
        <f t="shared" si="11"/>
        <v>-457.99799999999999</v>
      </c>
      <c r="AR35" s="29">
        <f t="shared" si="11"/>
        <v>-706.76799999999992</v>
      </c>
      <c r="AS35" s="29">
        <f t="shared" si="11"/>
        <v>-1149.6689999999999</v>
      </c>
      <c r="AT35" s="29">
        <f t="shared" si="11"/>
        <v>45.65</v>
      </c>
      <c r="AU35" s="29">
        <f t="shared" si="11"/>
        <v>-352.17899999999997</v>
      </c>
      <c r="AV35" s="29">
        <f t="shared" si="11"/>
        <v>0</v>
      </c>
      <c r="AW35" s="29">
        <f t="shared" si="11"/>
        <v>233.41499999999999</v>
      </c>
    </row>
    <row r="36" spans="1:49" ht="14.5" customHeight="1">
      <c r="B36" s="30" t="s">
        <v>1171</v>
      </c>
      <c r="E36" s="29">
        <v>0</v>
      </c>
      <c r="F36" s="29">
        <v>-5.6000000000000001E-2</v>
      </c>
      <c r="G36" s="29">
        <v>-0.127</v>
      </c>
      <c r="H36" s="29">
        <v>0</v>
      </c>
      <c r="I36" s="29">
        <v>-3.2000000000000001E-2</v>
      </c>
      <c r="J36" s="29">
        <v>-5.7380000000000004</v>
      </c>
      <c r="K36" s="29">
        <v>-17.428999999999998</v>
      </c>
      <c r="L36" s="29">
        <v>-188.94800000000001</v>
      </c>
      <c r="M36" s="29">
        <v>-6.3550000000000004</v>
      </c>
      <c r="N36" s="29">
        <v>-2.4710000000000001</v>
      </c>
      <c r="O36" s="29">
        <v>-3.1840000000000002</v>
      </c>
      <c r="P36" s="29">
        <v>0.85199999999999998</v>
      </c>
      <c r="Q36" s="29">
        <v>-50.262999999999998</v>
      </c>
      <c r="R36" s="29">
        <v>-4.7519999999999998</v>
      </c>
      <c r="S36" s="29">
        <v>-2.56</v>
      </c>
      <c r="T36" s="29">
        <v>-7.0789999999999997</v>
      </c>
      <c r="U36" s="29">
        <v>-5.7249999999999996</v>
      </c>
      <c r="V36" s="29">
        <v>-8.5969999999999995</v>
      </c>
      <c r="W36" s="29">
        <v>-11.977</v>
      </c>
      <c r="X36" s="29">
        <v>-26.789000000000001</v>
      </c>
      <c r="Y36" s="29">
        <v>-13.606999999999999</v>
      </c>
      <c r="Z36" s="29">
        <v>-16.574000000000002</v>
      </c>
      <c r="AA36" s="29">
        <v>-7.1740000000000004</v>
      </c>
      <c r="AB36" s="29">
        <v>-112.014</v>
      </c>
      <c r="AC36" s="29">
        <v>-262.80700000000002</v>
      </c>
      <c r="AD36" s="29">
        <v>-506.32100000000003</v>
      </c>
      <c r="AE36" s="29">
        <v>-868.75099999999998</v>
      </c>
      <c r="AF36" s="29">
        <v>-874.57899999999995</v>
      </c>
      <c r="AG36" s="29">
        <v>-557.61300000000006</v>
      </c>
      <c r="AH36" s="29">
        <v>-882.93299999999999</v>
      </c>
      <c r="AI36" s="29">
        <v>-452.87200000000001</v>
      </c>
      <c r="AJ36" s="29">
        <v>-635.25300000000004</v>
      </c>
      <c r="AK36" s="41">
        <v>-120.49</v>
      </c>
      <c r="AL36" s="41">
        <v>-128.62600000000003</v>
      </c>
      <c r="AM36" s="29">
        <v>-62.709000000000003</v>
      </c>
      <c r="AO36" s="29">
        <f t="shared" si="11"/>
        <v>-0.183</v>
      </c>
      <c r="AP36" s="29">
        <f t="shared" si="11"/>
        <v>-212.14699999999999</v>
      </c>
      <c r="AQ36" s="29">
        <f t="shared" si="11"/>
        <v>-11.158000000000001</v>
      </c>
      <c r="AR36" s="29">
        <f t="shared" si="11"/>
        <v>-64.653999999999996</v>
      </c>
      <c r="AS36" s="29">
        <f t="shared" si="11"/>
        <v>-53.088000000000001</v>
      </c>
      <c r="AT36" s="29">
        <f t="shared" si="11"/>
        <v>-149.369</v>
      </c>
      <c r="AU36" s="29">
        <f t="shared" si="11"/>
        <v>-2512.4579999999996</v>
      </c>
      <c r="AV36" s="29">
        <f t="shared" si="11"/>
        <v>-2528.6710000000003</v>
      </c>
      <c r="AW36" s="29">
        <f t="shared" si="11"/>
        <v>-311.82500000000005</v>
      </c>
    </row>
    <row r="37" spans="1:49" s="245" customFormat="1" ht="14.5" customHeight="1">
      <c r="A37" s="243"/>
      <c r="B37" s="244" t="s">
        <v>1172</v>
      </c>
      <c r="E37" s="246">
        <v>0</v>
      </c>
      <c r="F37" s="246">
        <v>0</v>
      </c>
      <c r="G37" s="246">
        <v>0</v>
      </c>
      <c r="H37" s="246">
        <v>0</v>
      </c>
      <c r="I37" s="246">
        <v>0</v>
      </c>
      <c r="J37" s="246">
        <v>0</v>
      </c>
      <c r="K37" s="246">
        <v>0</v>
      </c>
      <c r="L37" s="246">
        <v>0</v>
      </c>
      <c r="M37" s="246">
        <v>0</v>
      </c>
      <c r="N37" s="246">
        <v>0</v>
      </c>
      <c r="O37" s="246">
        <v>0</v>
      </c>
      <c r="P37" s="246">
        <v>0</v>
      </c>
      <c r="Q37" s="246">
        <v>0</v>
      </c>
      <c r="R37" s="246">
        <v>0</v>
      </c>
      <c r="S37" s="246">
        <v>0</v>
      </c>
      <c r="T37" s="246">
        <v>0</v>
      </c>
      <c r="U37" s="246">
        <v>0</v>
      </c>
      <c r="V37" s="246">
        <v>0</v>
      </c>
      <c r="W37" s="246">
        <v>0</v>
      </c>
      <c r="X37" s="246">
        <v>0</v>
      </c>
      <c r="Y37" s="246">
        <v>0</v>
      </c>
      <c r="Z37" s="246">
        <v>0</v>
      </c>
      <c r="AA37" s="246">
        <v>0</v>
      </c>
      <c r="AB37" s="246">
        <v>0</v>
      </c>
      <c r="AC37" s="246">
        <v>-50.974000000000004</v>
      </c>
      <c r="AD37" s="246">
        <v>-25.537599999999998</v>
      </c>
      <c r="AE37" s="246">
        <v>-66.6982</v>
      </c>
      <c r="AF37" s="246">
        <v>-30.869966666666656</v>
      </c>
      <c r="AG37" s="246">
        <v>-49.4</v>
      </c>
      <c r="AH37" s="246">
        <v>-25</v>
      </c>
      <c r="AI37" s="246">
        <v>-30.7</v>
      </c>
      <c r="AJ37" s="246">
        <v>-36.299999999999997</v>
      </c>
      <c r="AK37" s="246">
        <v>-32.889999999999986</v>
      </c>
      <c r="AL37" s="250">
        <v>-34.47500000000003</v>
      </c>
      <c r="AM37" s="246">
        <v>-26.762</v>
      </c>
      <c r="AO37" s="246">
        <f t="shared" si="11"/>
        <v>0</v>
      </c>
      <c r="AP37" s="246">
        <f t="shared" si="11"/>
        <v>0</v>
      </c>
      <c r="AQ37" s="246">
        <f t="shared" si="11"/>
        <v>0</v>
      </c>
      <c r="AR37" s="246">
        <f t="shared" si="11"/>
        <v>0</v>
      </c>
      <c r="AS37" s="246">
        <f t="shared" si="11"/>
        <v>0</v>
      </c>
      <c r="AT37" s="246">
        <f t="shared" si="11"/>
        <v>0</v>
      </c>
      <c r="AU37" s="246">
        <f t="shared" si="11"/>
        <v>-174.07976666666667</v>
      </c>
      <c r="AV37" s="246">
        <f t="shared" si="11"/>
        <v>-141.4</v>
      </c>
      <c r="AW37" s="246">
        <f t="shared" si="11"/>
        <v>-94.12700000000001</v>
      </c>
    </row>
    <row r="38" spans="1:49" s="245" customFormat="1" ht="14.5" customHeight="1">
      <c r="A38" s="243"/>
      <c r="B38" s="244" t="s">
        <v>1173</v>
      </c>
      <c r="E38" s="246">
        <v>0</v>
      </c>
      <c r="F38" s="246">
        <v>0</v>
      </c>
      <c r="G38" s="246">
        <v>0</v>
      </c>
      <c r="H38" s="246">
        <v>0</v>
      </c>
      <c r="I38" s="246">
        <v>0</v>
      </c>
      <c r="J38" s="246">
        <v>0</v>
      </c>
      <c r="K38" s="246">
        <v>0</v>
      </c>
      <c r="L38" s="246">
        <v>0</v>
      </c>
      <c r="M38" s="246">
        <v>0</v>
      </c>
      <c r="N38" s="246">
        <v>0</v>
      </c>
      <c r="O38" s="246">
        <v>0</v>
      </c>
      <c r="P38" s="246">
        <v>0</v>
      </c>
      <c r="Q38" s="246">
        <v>0</v>
      </c>
      <c r="R38" s="246">
        <v>0</v>
      </c>
      <c r="S38" s="246">
        <v>0</v>
      </c>
      <c r="T38" s="246">
        <v>0</v>
      </c>
      <c r="U38" s="246">
        <v>0</v>
      </c>
      <c r="V38" s="246">
        <v>0</v>
      </c>
      <c r="W38" s="246">
        <v>0</v>
      </c>
      <c r="X38" s="246">
        <v>0</v>
      </c>
      <c r="Y38" s="246">
        <v>0</v>
      </c>
      <c r="Z38" s="246">
        <v>0</v>
      </c>
      <c r="AA38" s="246">
        <v>0</v>
      </c>
      <c r="AB38" s="246">
        <v>0</v>
      </c>
      <c r="AC38" s="246">
        <v>-211.83300000000003</v>
      </c>
      <c r="AD38" s="246">
        <v>-480.78340000000003</v>
      </c>
      <c r="AE38" s="246">
        <v>-802.05279999999993</v>
      </c>
      <c r="AF38" s="246">
        <v>-843.70903333333331</v>
      </c>
      <c r="AG38" s="246">
        <v>-508.21300000000008</v>
      </c>
      <c r="AH38" s="246">
        <v>-857.93299999999999</v>
      </c>
      <c r="AI38" s="246">
        <v>-422.17200000000003</v>
      </c>
      <c r="AJ38" s="246">
        <v>-598.95300000000009</v>
      </c>
      <c r="AK38" s="246">
        <v>-87.600000000000009</v>
      </c>
      <c r="AL38" s="250">
        <v>-94.150999999999996</v>
      </c>
      <c r="AM38" s="246">
        <v>-35.947000000000003</v>
      </c>
      <c r="AO38" s="246">
        <f t="shared" si="11"/>
        <v>0</v>
      </c>
      <c r="AP38" s="246">
        <f t="shared" si="11"/>
        <v>0</v>
      </c>
      <c r="AQ38" s="246">
        <f t="shared" si="11"/>
        <v>0</v>
      </c>
      <c r="AR38" s="246">
        <f t="shared" si="11"/>
        <v>0</v>
      </c>
      <c r="AS38" s="246">
        <f t="shared" si="11"/>
        <v>0</v>
      </c>
      <c r="AT38" s="246">
        <f t="shared" si="11"/>
        <v>0</v>
      </c>
      <c r="AU38" s="246">
        <f t="shared" si="11"/>
        <v>-2338.3782333333334</v>
      </c>
      <c r="AV38" s="246">
        <f t="shared" si="11"/>
        <v>-2387.2710000000002</v>
      </c>
      <c r="AW38" s="246">
        <f t="shared" si="11"/>
        <v>-217.69800000000001</v>
      </c>
    </row>
    <row r="39" spans="1:49" ht="14.5" customHeight="1">
      <c r="B39" s="30" t="s">
        <v>1174</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29">
        <v>0</v>
      </c>
      <c r="AA39" s="29">
        <v>0</v>
      </c>
      <c r="AB39" s="29">
        <v>0</v>
      </c>
      <c r="AC39" s="29">
        <v>0</v>
      </c>
      <c r="AD39" s="29">
        <v>0</v>
      </c>
      <c r="AE39" s="29">
        <v>0</v>
      </c>
      <c r="AF39" s="29">
        <v>0</v>
      </c>
      <c r="AG39" s="29">
        <v>0</v>
      </c>
      <c r="AH39" s="29">
        <v>0</v>
      </c>
      <c r="AI39" s="29">
        <v>0</v>
      </c>
      <c r="AJ39" s="29">
        <v>0</v>
      </c>
      <c r="AK39" s="29">
        <v>0</v>
      </c>
      <c r="AL39" s="29">
        <v>0</v>
      </c>
      <c r="AM39" s="29">
        <v>0</v>
      </c>
      <c r="AO39" s="29">
        <f t="shared" si="11"/>
        <v>0</v>
      </c>
      <c r="AP39" s="29">
        <f t="shared" si="11"/>
        <v>0</v>
      </c>
      <c r="AQ39" s="29">
        <f t="shared" si="11"/>
        <v>0</v>
      </c>
      <c r="AR39" s="29">
        <f t="shared" si="11"/>
        <v>0</v>
      </c>
      <c r="AS39" s="29">
        <f t="shared" si="11"/>
        <v>0</v>
      </c>
      <c r="AT39" s="29">
        <f t="shared" si="11"/>
        <v>0</v>
      </c>
      <c r="AU39" s="29">
        <f t="shared" si="11"/>
        <v>0</v>
      </c>
      <c r="AV39" s="29">
        <f t="shared" si="11"/>
        <v>0</v>
      </c>
      <c r="AW39" s="29">
        <f t="shared" si="11"/>
        <v>0</v>
      </c>
    </row>
    <row r="40" spans="1:49" ht="14.5" customHeight="1">
      <c r="B40" s="30" t="s">
        <v>1175</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29">
        <v>0</v>
      </c>
      <c r="AG40" s="29">
        <v>0</v>
      </c>
      <c r="AH40" s="29">
        <v>0</v>
      </c>
      <c r="AI40" s="29">
        <v>0</v>
      </c>
      <c r="AJ40" s="29">
        <v>0</v>
      </c>
      <c r="AK40" s="29">
        <v>0</v>
      </c>
      <c r="AL40" s="29">
        <v>0</v>
      </c>
      <c r="AM40" s="29">
        <v>0</v>
      </c>
      <c r="AO40" s="29">
        <f t="shared" si="11"/>
        <v>0</v>
      </c>
      <c r="AP40" s="29">
        <f t="shared" si="11"/>
        <v>0</v>
      </c>
      <c r="AQ40" s="29">
        <f t="shared" si="11"/>
        <v>0</v>
      </c>
      <c r="AR40" s="29">
        <f t="shared" si="11"/>
        <v>0</v>
      </c>
      <c r="AS40" s="29">
        <f t="shared" si="11"/>
        <v>0</v>
      </c>
      <c r="AT40" s="29">
        <f t="shared" si="11"/>
        <v>0</v>
      </c>
      <c r="AU40" s="29">
        <f t="shared" si="11"/>
        <v>0</v>
      </c>
      <c r="AV40" s="29">
        <f t="shared" si="11"/>
        <v>0</v>
      </c>
      <c r="AW40" s="29">
        <f t="shared" si="11"/>
        <v>0</v>
      </c>
    </row>
    <row r="41" spans="1:49" ht="14.5" customHeight="1">
      <c r="B41" s="30" t="s">
        <v>1176</v>
      </c>
      <c r="E41" s="29">
        <v>1.0269999999999999</v>
      </c>
      <c r="F41" s="29">
        <v>-0.97699999999999998</v>
      </c>
      <c r="G41" s="29">
        <v>1.554</v>
      </c>
      <c r="H41" s="29">
        <v>3.28</v>
      </c>
      <c r="I41" s="29">
        <v>0.153</v>
      </c>
      <c r="J41" s="29">
        <v>-6.9240000000000004</v>
      </c>
      <c r="K41" s="29">
        <v>-9.609</v>
      </c>
      <c r="L41" s="29">
        <v>-21.492000000000001</v>
      </c>
      <c r="M41" s="29">
        <v>1.694</v>
      </c>
      <c r="N41" s="29">
        <v>-17.562000000000001</v>
      </c>
      <c r="O41" s="29">
        <v>-232.846</v>
      </c>
      <c r="P41" s="29">
        <v>263.14400000000001</v>
      </c>
      <c r="Q41" s="29">
        <v>-9.5129999999999999</v>
      </c>
      <c r="R41" s="29">
        <v>5.633</v>
      </c>
      <c r="S41" s="29">
        <v>-8.5830000000000002</v>
      </c>
      <c r="T41" s="29">
        <v>57.462000000000003</v>
      </c>
      <c r="U41" s="29">
        <v>-8.3510000000000009</v>
      </c>
      <c r="V41" s="29">
        <v>16.347000000000001</v>
      </c>
      <c r="W41" s="29">
        <v>-13.324</v>
      </c>
      <c r="X41" s="29">
        <v>15.962999999999999</v>
      </c>
      <c r="Y41" s="29">
        <v>-29.707000000000001</v>
      </c>
      <c r="Z41" s="29">
        <v>-4.234</v>
      </c>
      <c r="AA41" s="29">
        <v>81.322000000000003</v>
      </c>
      <c r="AB41" s="29">
        <v>225.37299999999999</v>
      </c>
      <c r="AC41" s="29">
        <v>-3.2810000000000001</v>
      </c>
      <c r="AD41" s="29">
        <v>93.194000000000003</v>
      </c>
      <c r="AE41" s="29">
        <v>-90.513999999999996</v>
      </c>
      <c r="AF41" s="29">
        <v>186.922</v>
      </c>
      <c r="AG41" s="29">
        <v>337.26299999999998</v>
      </c>
      <c r="AH41" s="29">
        <v>442.161</v>
      </c>
      <c r="AI41" s="29">
        <v>-16.164999999999999</v>
      </c>
      <c r="AJ41" s="29">
        <v>-151.78</v>
      </c>
      <c r="AK41" s="46">
        <v>-50.744</v>
      </c>
      <c r="AL41" s="46">
        <v>-317.82100000000003</v>
      </c>
      <c r="AM41" s="29">
        <v>-47.323999999999998</v>
      </c>
      <c r="AO41" s="29">
        <f t="shared" si="11"/>
        <v>4.8840000000000003</v>
      </c>
      <c r="AP41" s="29">
        <f t="shared" si="11"/>
        <v>-37.872</v>
      </c>
      <c r="AQ41" s="29">
        <f t="shared" si="11"/>
        <v>14.430000000000007</v>
      </c>
      <c r="AR41" s="29">
        <f t="shared" si="11"/>
        <v>44.999000000000002</v>
      </c>
      <c r="AS41" s="29">
        <f t="shared" si="11"/>
        <v>10.635</v>
      </c>
      <c r="AT41" s="29">
        <f t="shared" si="11"/>
        <v>272.75400000000002</v>
      </c>
      <c r="AU41" s="29">
        <f t="shared" si="11"/>
        <v>186.321</v>
      </c>
      <c r="AV41" s="29">
        <f t="shared" si="11"/>
        <v>611.47900000000004</v>
      </c>
      <c r="AW41" s="29">
        <f t="shared" si="11"/>
        <v>-415.88900000000007</v>
      </c>
    </row>
    <row r="42" spans="1:49" ht="14.5" customHeight="1">
      <c r="B42" s="49" t="s">
        <v>1177</v>
      </c>
      <c r="C42" s="37"/>
      <c r="D42" s="37"/>
      <c r="E42" s="38">
        <f t="shared" ref="E42:AM42" si="12">SUM(E35:E36,E39:E41)</f>
        <v>0.15999999999999992</v>
      </c>
      <c r="F42" s="38">
        <f t="shared" si="12"/>
        <v>-2.0070000000000001</v>
      </c>
      <c r="G42" s="38">
        <f t="shared" si="12"/>
        <v>0.38500000000000001</v>
      </c>
      <c r="H42" s="38">
        <f t="shared" si="12"/>
        <v>2.1440000000000001</v>
      </c>
      <c r="I42" s="38">
        <f t="shared" si="12"/>
        <v>0.121</v>
      </c>
      <c r="J42" s="38">
        <f t="shared" si="12"/>
        <v>4.4700000000000015</v>
      </c>
      <c r="K42" s="38">
        <f t="shared" si="12"/>
        <v>-27.037999999999997</v>
      </c>
      <c r="L42" s="38">
        <f t="shared" si="12"/>
        <v>-315.99800000000005</v>
      </c>
      <c r="M42" s="38">
        <f t="shared" si="12"/>
        <v>-4.6610000000000005</v>
      </c>
      <c r="N42" s="38">
        <f t="shared" si="12"/>
        <v>-20.033000000000001</v>
      </c>
      <c r="O42" s="38">
        <f t="shared" si="12"/>
        <v>-238.42699999999999</v>
      </c>
      <c r="P42" s="38">
        <f t="shared" si="12"/>
        <v>-191.60500000000002</v>
      </c>
      <c r="Q42" s="38">
        <f t="shared" si="12"/>
        <v>-56.383999999999993</v>
      </c>
      <c r="R42" s="38">
        <f t="shared" si="12"/>
        <v>-534.8309999999999</v>
      </c>
      <c r="S42" s="38">
        <f t="shared" si="12"/>
        <v>-11.143000000000001</v>
      </c>
      <c r="T42" s="38">
        <f t="shared" si="12"/>
        <v>-124.06500000000001</v>
      </c>
      <c r="U42" s="38">
        <f t="shared" si="12"/>
        <v>-170.45499999999998</v>
      </c>
      <c r="V42" s="38">
        <f t="shared" si="12"/>
        <v>7.7500000000000018</v>
      </c>
      <c r="W42" s="38">
        <f t="shared" si="12"/>
        <v>-25.301000000000002</v>
      </c>
      <c r="X42" s="38">
        <f t="shared" si="12"/>
        <v>-1004.116</v>
      </c>
      <c r="Y42" s="38">
        <f t="shared" si="12"/>
        <v>-43.314</v>
      </c>
      <c r="Z42" s="38">
        <f t="shared" si="12"/>
        <v>-22.847999999999999</v>
      </c>
      <c r="AA42" s="38">
        <f t="shared" si="12"/>
        <v>74.147999999999996</v>
      </c>
      <c r="AB42" s="38">
        <f t="shared" si="12"/>
        <v>161.04899999999998</v>
      </c>
      <c r="AC42" s="38">
        <f t="shared" si="12"/>
        <v>-265.52300000000002</v>
      </c>
      <c r="AD42" s="38">
        <f t="shared" si="12"/>
        <v>-569.30100000000004</v>
      </c>
      <c r="AE42" s="38">
        <f t="shared" si="12"/>
        <v>-959.26499999999999</v>
      </c>
      <c r="AF42" s="38">
        <f t="shared" si="12"/>
        <v>-884.22699999999986</v>
      </c>
      <c r="AG42" s="38">
        <f t="shared" si="12"/>
        <v>-220.35000000000008</v>
      </c>
      <c r="AH42" s="38">
        <f t="shared" si="12"/>
        <v>-440.77199999999999</v>
      </c>
      <c r="AI42" s="38">
        <f t="shared" si="12"/>
        <v>-469.03700000000003</v>
      </c>
      <c r="AJ42" s="38">
        <f t="shared" si="12"/>
        <v>-787.03300000000002</v>
      </c>
      <c r="AK42" s="248">
        <f t="shared" si="12"/>
        <v>66.572999999999993</v>
      </c>
      <c r="AL42" s="234">
        <f t="shared" si="12"/>
        <v>-450.83900000000006</v>
      </c>
      <c r="AM42" s="234">
        <f t="shared" si="12"/>
        <v>-110.033</v>
      </c>
      <c r="AO42" s="38">
        <f t="shared" si="11"/>
        <v>0.68199999999999994</v>
      </c>
      <c r="AP42" s="38">
        <f t="shared" si="11"/>
        <v>-338.44500000000005</v>
      </c>
      <c r="AQ42" s="38">
        <f t="shared" si="11"/>
        <v>-454.726</v>
      </c>
      <c r="AR42" s="38">
        <f t="shared" si="11"/>
        <v>-726.423</v>
      </c>
      <c r="AS42" s="38">
        <f t="shared" si="11"/>
        <v>-1192.1219999999998</v>
      </c>
      <c r="AT42" s="38">
        <f t="shared" si="11"/>
        <v>169.03499999999997</v>
      </c>
      <c r="AU42" s="38">
        <f t="shared" si="11"/>
        <v>-2678.3159999999998</v>
      </c>
      <c r="AV42" s="38">
        <f t="shared" si="11"/>
        <v>-1917.192</v>
      </c>
      <c r="AW42" s="38">
        <f t="shared" si="11"/>
        <v>-494.29900000000009</v>
      </c>
    </row>
    <row r="43" spans="1:49" ht="14.5" customHeight="1">
      <c r="B43" s="30"/>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O43" s="29"/>
      <c r="AP43" s="29"/>
      <c r="AQ43" s="29"/>
      <c r="AR43" s="29"/>
      <c r="AS43" s="29"/>
      <c r="AT43" s="29"/>
      <c r="AU43" s="29"/>
      <c r="AV43" s="29"/>
      <c r="AW43" s="29"/>
    </row>
    <row r="44" spans="1:49" ht="14.5" customHeight="1">
      <c r="B44" s="47" t="s">
        <v>1178</v>
      </c>
      <c r="C44" s="48"/>
      <c r="D44" s="4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O44" s="123"/>
      <c r="AP44" s="123"/>
      <c r="AQ44" s="123"/>
      <c r="AR44" s="123"/>
      <c r="AS44" s="123"/>
      <c r="AT44" s="123"/>
      <c r="AU44" s="123"/>
      <c r="AV44" s="123"/>
      <c r="AW44" s="123"/>
    </row>
    <row r="45" spans="1:49" ht="14.5" customHeight="1">
      <c r="B45" s="30" t="s">
        <v>1179</v>
      </c>
      <c r="E45" s="29">
        <v>0</v>
      </c>
      <c r="F45" s="29">
        <v>0</v>
      </c>
      <c r="G45" s="29">
        <v>0</v>
      </c>
      <c r="H45" s="29">
        <v>0</v>
      </c>
      <c r="I45" s="29">
        <v>0</v>
      </c>
      <c r="J45" s="29">
        <v>47.430999999999997</v>
      </c>
      <c r="K45" s="29">
        <v>3.7709999999999999</v>
      </c>
      <c r="L45" s="29">
        <v>321.72500000000002</v>
      </c>
      <c r="M45" s="29">
        <v>0</v>
      </c>
      <c r="N45" s="29">
        <v>26.189</v>
      </c>
      <c r="O45" s="29">
        <v>248.42599999999999</v>
      </c>
      <c r="P45" s="29">
        <v>0</v>
      </c>
      <c r="Q45" s="29">
        <v>58.686</v>
      </c>
      <c r="R45" s="29">
        <v>777.62400000000002</v>
      </c>
      <c r="S45" s="29">
        <v>0</v>
      </c>
      <c r="T45" s="29">
        <v>1.883</v>
      </c>
      <c r="U45" s="29">
        <v>0</v>
      </c>
      <c r="V45" s="29">
        <v>0.83399999999999996</v>
      </c>
      <c r="W45" s="29">
        <v>226.197</v>
      </c>
      <c r="X45" s="29">
        <v>18.907</v>
      </c>
      <c r="Y45" s="29">
        <v>1047.2670000000001</v>
      </c>
      <c r="Z45" s="29">
        <v>0</v>
      </c>
      <c r="AA45" s="29">
        <v>0</v>
      </c>
      <c r="AB45" s="29">
        <v>279.358</v>
      </c>
      <c r="AC45" s="29">
        <v>267.29700000000003</v>
      </c>
      <c r="AD45" s="29">
        <v>1101.7919999999999</v>
      </c>
      <c r="AE45" s="29">
        <v>872.12300000000005</v>
      </c>
      <c r="AF45" s="29">
        <v>535.81700000000001</v>
      </c>
      <c r="AG45" s="29">
        <v>249.976</v>
      </c>
      <c r="AH45" s="29">
        <v>566.76300000000003</v>
      </c>
      <c r="AI45" s="29">
        <v>497.91300000000001</v>
      </c>
      <c r="AJ45" s="29">
        <v>785.99699999999996</v>
      </c>
      <c r="AK45" s="41">
        <v>1964.057</v>
      </c>
      <c r="AL45" s="41">
        <v>448.82</v>
      </c>
      <c r="AM45" s="29">
        <v>102.58499999999999</v>
      </c>
      <c r="AO45" s="29">
        <f t="shared" ref="AO45:AW52" si="13">SUMIF($7:$7,AO$8,45:45)</f>
        <v>0</v>
      </c>
      <c r="AP45" s="29">
        <f t="shared" si="13"/>
        <v>372.92700000000002</v>
      </c>
      <c r="AQ45" s="29">
        <f t="shared" si="13"/>
        <v>274.61500000000001</v>
      </c>
      <c r="AR45" s="29">
        <f t="shared" si="13"/>
        <v>838.1930000000001</v>
      </c>
      <c r="AS45" s="29">
        <f t="shared" si="13"/>
        <v>245.93800000000002</v>
      </c>
      <c r="AT45" s="29">
        <f t="shared" si="13"/>
        <v>1326.625</v>
      </c>
      <c r="AU45" s="29">
        <f t="shared" si="13"/>
        <v>2777.029</v>
      </c>
      <c r="AV45" s="29">
        <f t="shared" si="13"/>
        <v>2100.6489999999999</v>
      </c>
      <c r="AW45" s="29">
        <f t="shared" si="13"/>
        <v>2515.462</v>
      </c>
    </row>
    <row r="46" spans="1:49" ht="14.5" customHeight="1">
      <c r="B46" s="30" t="s">
        <v>1180</v>
      </c>
      <c r="E46" s="29">
        <v>-7.7039999999999997</v>
      </c>
      <c r="F46" s="29">
        <v>-7.7309999999999999</v>
      </c>
      <c r="G46" s="29">
        <v>-7.758</v>
      </c>
      <c r="H46" s="29">
        <v>-7.774</v>
      </c>
      <c r="I46" s="29">
        <v>-7.8079999999999998</v>
      </c>
      <c r="J46" s="29">
        <v>-37.146000000000001</v>
      </c>
      <c r="K46" s="29">
        <v>-65.888000000000005</v>
      </c>
      <c r="L46" s="29">
        <v>-108.527</v>
      </c>
      <c r="M46" s="29">
        <v>-7.9320000000000004</v>
      </c>
      <c r="N46" s="29">
        <v>-26.988</v>
      </c>
      <c r="O46" s="29">
        <v>-19.904</v>
      </c>
      <c r="P46" s="29">
        <v>-49.35</v>
      </c>
      <c r="Q46" s="29">
        <v>-20.465</v>
      </c>
      <c r="R46" s="29">
        <v>-282.09699999999998</v>
      </c>
      <c r="S46" s="29">
        <v>-36.243000000000002</v>
      </c>
      <c r="T46" s="29">
        <v>-32.478000000000002</v>
      </c>
      <c r="U46" s="29">
        <v>-154.58699999999999</v>
      </c>
      <c r="V46" s="29">
        <v>-39.920999999999999</v>
      </c>
      <c r="W46" s="29">
        <v>-66.147999999999996</v>
      </c>
      <c r="X46" s="29">
        <v>-47.287999999999997</v>
      </c>
      <c r="Y46" s="29">
        <v>-496.29300000000001</v>
      </c>
      <c r="Z46" s="29">
        <v>-867.69399999999996</v>
      </c>
      <c r="AA46" s="29">
        <v>-38.594999999999999</v>
      </c>
      <c r="AB46" s="29">
        <v>-52.917999999999999</v>
      </c>
      <c r="AC46" s="29">
        <v>-213.71600000000001</v>
      </c>
      <c r="AD46" s="29">
        <v>-66.141000000000005</v>
      </c>
      <c r="AE46" s="29">
        <v>-43.918999999999997</v>
      </c>
      <c r="AF46" s="29">
        <v>-227.66300000000001</v>
      </c>
      <c r="AG46" s="29">
        <v>-124.074</v>
      </c>
      <c r="AH46" s="29">
        <v>-203.322</v>
      </c>
      <c r="AI46" s="29">
        <v>-203.47200000000001</v>
      </c>
      <c r="AJ46" s="29">
        <v>-277.30399999999997</v>
      </c>
      <c r="AK46" s="41">
        <v>-1723.9380000000001</v>
      </c>
      <c r="AL46" s="41">
        <v>-266.81099999999998</v>
      </c>
      <c r="AM46" s="29">
        <v>-92.501000000000005</v>
      </c>
      <c r="AO46" s="29">
        <f t="shared" si="13"/>
        <v>-30.966999999999999</v>
      </c>
      <c r="AP46" s="29">
        <f t="shared" si="13"/>
        <v>-219.36900000000003</v>
      </c>
      <c r="AQ46" s="29">
        <f t="shared" si="13"/>
        <v>-104.17400000000001</v>
      </c>
      <c r="AR46" s="29">
        <f t="shared" si="13"/>
        <v>-371.28299999999996</v>
      </c>
      <c r="AS46" s="29">
        <f t="shared" si="13"/>
        <v>-307.94399999999996</v>
      </c>
      <c r="AT46" s="29">
        <f t="shared" si="13"/>
        <v>-1455.5</v>
      </c>
      <c r="AU46" s="29">
        <f t="shared" si="13"/>
        <v>-551.43900000000008</v>
      </c>
      <c r="AV46" s="29">
        <f t="shared" si="13"/>
        <v>-808.17200000000003</v>
      </c>
      <c r="AW46" s="29">
        <f t="shared" si="13"/>
        <v>-2083.25</v>
      </c>
    </row>
    <row r="47" spans="1:49" ht="14.5" customHeight="1">
      <c r="B47" s="30" t="s">
        <v>1181</v>
      </c>
      <c r="E47" s="29">
        <v>0</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c r="X47" s="29">
        <v>0</v>
      </c>
      <c r="Y47" s="29">
        <v>0</v>
      </c>
      <c r="Z47" s="29">
        <v>0</v>
      </c>
      <c r="AA47" s="29">
        <v>0</v>
      </c>
      <c r="AB47" s="29">
        <v>0</v>
      </c>
      <c r="AC47" s="29">
        <v>0</v>
      </c>
      <c r="AD47" s="29">
        <v>0</v>
      </c>
      <c r="AE47" s="29">
        <v>0</v>
      </c>
      <c r="AF47" s="29">
        <v>0</v>
      </c>
      <c r="AG47" s="29">
        <v>0</v>
      </c>
      <c r="AH47" s="29">
        <v>16.456</v>
      </c>
      <c r="AI47" s="29">
        <v>12.433999999999999</v>
      </c>
      <c r="AJ47" s="29">
        <v>4.1769999999999996</v>
      </c>
      <c r="AK47" s="41">
        <v>9.5540000000000003</v>
      </c>
      <c r="AL47" s="41">
        <v>9.8640000000000008</v>
      </c>
      <c r="AM47" s="29">
        <v>7.52</v>
      </c>
      <c r="AO47" s="29">
        <f t="shared" si="13"/>
        <v>0</v>
      </c>
      <c r="AP47" s="29">
        <f t="shared" si="13"/>
        <v>0</v>
      </c>
      <c r="AQ47" s="29">
        <f t="shared" si="13"/>
        <v>0</v>
      </c>
      <c r="AR47" s="29">
        <f t="shared" si="13"/>
        <v>0</v>
      </c>
      <c r="AS47" s="29">
        <f t="shared" si="13"/>
        <v>0</v>
      </c>
      <c r="AT47" s="29">
        <f t="shared" si="13"/>
        <v>0</v>
      </c>
      <c r="AU47" s="29">
        <f t="shared" si="13"/>
        <v>0</v>
      </c>
      <c r="AV47" s="29">
        <f t="shared" si="13"/>
        <v>33.067</v>
      </c>
      <c r="AW47" s="29">
        <f t="shared" si="13"/>
        <v>26.937999999999999</v>
      </c>
    </row>
    <row r="48" spans="1:49" ht="14.5" customHeight="1">
      <c r="B48" s="30" t="s">
        <v>1182</v>
      </c>
      <c r="E48" s="29">
        <v>0</v>
      </c>
      <c r="F48" s="29">
        <v>0</v>
      </c>
      <c r="G48" s="29">
        <v>0</v>
      </c>
      <c r="H48" s="29">
        <v>0</v>
      </c>
      <c r="I48" s="29">
        <v>0</v>
      </c>
      <c r="J48" s="29">
        <v>0</v>
      </c>
      <c r="K48" s="29">
        <v>511.33600000000001</v>
      </c>
      <c r="L48" s="29">
        <v>-3.512</v>
      </c>
      <c r="M48" s="29">
        <v>0</v>
      </c>
      <c r="N48" s="29">
        <v>0</v>
      </c>
      <c r="O48" s="29">
        <v>0</v>
      </c>
      <c r="P48" s="29">
        <v>0</v>
      </c>
      <c r="Q48" s="29">
        <v>5.2080000000000002</v>
      </c>
      <c r="R48" s="29">
        <v>0.66</v>
      </c>
      <c r="S48" s="29">
        <v>809.46500000000003</v>
      </c>
      <c r="T48" s="29">
        <v>1.51</v>
      </c>
      <c r="U48" s="29">
        <v>0</v>
      </c>
      <c r="V48" s="29">
        <v>2.2440000000000002</v>
      </c>
      <c r="W48" s="29">
        <v>954.84799999999996</v>
      </c>
      <c r="X48" s="29">
        <v>2.1339999999999999</v>
      </c>
      <c r="Y48" s="29">
        <v>7.1999999999999995E-2</v>
      </c>
      <c r="Z48" s="29">
        <v>4.2439999999999998</v>
      </c>
      <c r="AA48" s="29">
        <v>4.7830000000000004</v>
      </c>
      <c r="AB48" s="29">
        <v>2.0129999999999999</v>
      </c>
      <c r="AC48" s="29">
        <v>0</v>
      </c>
      <c r="AD48" s="29">
        <v>0</v>
      </c>
      <c r="AE48" s="29">
        <v>0</v>
      </c>
      <c r="AF48" s="29">
        <v>850.11400000000003</v>
      </c>
      <c r="AG48" s="29">
        <v>0</v>
      </c>
      <c r="AH48" s="29">
        <v>0</v>
      </c>
      <c r="AI48" s="29">
        <v>7.28</v>
      </c>
      <c r="AJ48" s="29">
        <v>-0.33700000000000002</v>
      </c>
      <c r="AK48" s="29">
        <v>0</v>
      </c>
      <c r="AL48" s="29">
        <v>0</v>
      </c>
      <c r="AM48" s="29">
        <v>0</v>
      </c>
      <c r="AO48" s="29">
        <f t="shared" si="13"/>
        <v>0</v>
      </c>
      <c r="AP48" s="29">
        <f t="shared" si="13"/>
        <v>507.82400000000001</v>
      </c>
      <c r="AQ48" s="29">
        <f t="shared" si="13"/>
        <v>0</v>
      </c>
      <c r="AR48" s="29">
        <f t="shared" si="13"/>
        <v>816.84300000000007</v>
      </c>
      <c r="AS48" s="29">
        <f t="shared" si="13"/>
        <v>959.226</v>
      </c>
      <c r="AT48" s="29">
        <f t="shared" si="13"/>
        <v>11.112</v>
      </c>
      <c r="AU48" s="29">
        <f t="shared" si="13"/>
        <v>850.11400000000003</v>
      </c>
      <c r="AV48" s="29">
        <f t="shared" si="13"/>
        <v>6.9430000000000005</v>
      </c>
      <c r="AW48" s="29">
        <f t="shared" si="13"/>
        <v>0</v>
      </c>
    </row>
    <row r="49" spans="2:49" ht="14.5" customHeight="1">
      <c r="B49" s="30" t="s">
        <v>1183</v>
      </c>
      <c r="E49" s="29">
        <v>0</v>
      </c>
      <c r="F49" s="29">
        <v>0</v>
      </c>
      <c r="G49" s="29">
        <v>0</v>
      </c>
      <c r="H49" s="29">
        <v>0</v>
      </c>
      <c r="I49" s="29">
        <v>0</v>
      </c>
      <c r="J49" s="29">
        <v>0</v>
      </c>
      <c r="K49" s="29">
        <v>0</v>
      </c>
      <c r="L49" s="29">
        <v>0</v>
      </c>
      <c r="M49" s="29">
        <v>0</v>
      </c>
      <c r="N49" s="29">
        <v>0</v>
      </c>
      <c r="O49" s="29">
        <v>0</v>
      </c>
      <c r="P49" s="29">
        <v>0</v>
      </c>
      <c r="Q49" s="29">
        <v>0</v>
      </c>
      <c r="R49" s="29">
        <v>0</v>
      </c>
      <c r="S49" s="29">
        <v>0</v>
      </c>
      <c r="T49" s="29">
        <v>-3.6379999999999999</v>
      </c>
      <c r="U49" s="29">
        <v>-1.38</v>
      </c>
      <c r="V49" s="29">
        <v>-1.38</v>
      </c>
      <c r="W49" s="29">
        <v>-1.3959999999999999</v>
      </c>
      <c r="X49" s="29">
        <v>-9.4209999999999994</v>
      </c>
      <c r="Y49" s="29">
        <v>-3.57</v>
      </c>
      <c r="Z49" s="29">
        <v>-4.1070000000000002</v>
      </c>
      <c r="AA49" s="29">
        <v>-4.0199999999999996</v>
      </c>
      <c r="AB49" s="29">
        <v>-4.04</v>
      </c>
      <c r="AC49" s="29">
        <v>-4.0389999999999997</v>
      </c>
      <c r="AD49" s="29">
        <v>-4.3040000000000003</v>
      </c>
      <c r="AE49" s="29">
        <v>-4.3780000000000001</v>
      </c>
      <c r="AF49" s="29">
        <v>-6.1859999999999999</v>
      </c>
      <c r="AG49" s="29">
        <v>-4.37</v>
      </c>
      <c r="AH49" s="29">
        <v>-6.4589999999999996</v>
      </c>
      <c r="AI49" s="29">
        <v>-4.8970000000000002</v>
      </c>
      <c r="AJ49" s="29">
        <v>-4.1079999999999997</v>
      </c>
      <c r="AK49" s="41">
        <v>-5.3869999999999996</v>
      </c>
      <c r="AL49" s="41">
        <v>-5.4829999999999997</v>
      </c>
      <c r="AM49" s="29">
        <v>-9.3049999999999997</v>
      </c>
      <c r="AO49" s="29">
        <f t="shared" si="13"/>
        <v>0</v>
      </c>
      <c r="AP49" s="29">
        <f t="shared" si="13"/>
        <v>0</v>
      </c>
      <c r="AQ49" s="29">
        <f t="shared" si="13"/>
        <v>0</v>
      </c>
      <c r="AR49" s="29">
        <f t="shared" si="13"/>
        <v>-3.6379999999999999</v>
      </c>
      <c r="AS49" s="29">
        <f t="shared" si="13"/>
        <v>-13.576999999999998</v>
      </c>
      <c r="AT49" s="29">
        <f t="shared" si="13"/>
        <v>-15.736999999999998</v>
      </c>
      <c r="AU49" s="29">
        <f t="shared" si="13"/>
        <v>-18.907</v>
      </c>
      <c r="AV49" s="29">
        <f t="shared" si="13"/>
        <v>-19.834</v>
      </c>
      <c r="AW49" s="29">
        <f t="shared" si="13"/>
        <v>-20.174999999999997</v>
      </c>
    </row>
    <row r="50" spans="2:49" ht="14.5" customHeight="1">
      <c r="B50" s="30" t="s">
        <v>1184</v>
      </c>
      <c r="E50" s="29">
        <v>0</v>
      </c>
      <c r="F50" s="29">
        <v>-9.0830000000000002</v>
      </c>
      <c r="G50" s="29">
        <v>0</v>
      </c>
      <c r="H50" s="29">
        <v>-11.932</v>
      </c>
      <c r="I50" s="29">
        <v>0</v>
      </c>
      <c r="J50" s="29">
        <v>-6.4080000000000004</v>
      </c>
      <c r="K50" s="29">
        <v>0</v>
      </c>
      <c r="L50" s="29">
        <v>-78.69</v>
      </c>
      <c r="M50" s="29">
        <v>1.02</v>
      </c>
      <c r="N50" s="29">
        <v>-13.102</v>
      </c>
      <c r="O50" s="29">
        <v>-5.5780000000000003</v>
      </c>
      <c r="P50" s="29">
        <v>-10.535</v>
      </c>
      <c r="Q50" s="29">
        <v>-0.77500000000000002</v>
      </c>
      <c r="R50" s="29">
        <v>-0.89100000000000001</v>
      </c>
      <c r="S50" s="29">
        <v>-0.65800000000000003</v>
      </c>
      <c r="T50" s="29">
        <v>-0.42299999999999999</v>
      </c>
      <c r="U50" s="29">
        <v>-0.70399999999999996</v>
      </c>
      <c r="V50" s="29">
        <v>-2.0539999999999998</v>
      </c>
      <c r="W50" s="29">
        <v>-0.70599999999999996</v>
      </c>
      <c r="X50" s="29">
        <v>-2.5630000000000002</v>
      </c>
      <c r="Y50" s="29">
        <v>0</v>
      </c>
      <c r="Z50" s="29">
        <v>-1.367</v>
      </c>
      <c r="AA50" s="29">
        <v>0</v>
      </c>
      <c r="AB50" s="29">
        <v>0</v>
      </c>
      <c r="AC50" s="29">
        <v>0</v>
      </c>
      <c r="AD50" s="29">
        <v>0</v>
      </c>
      <c r="AE50" s="29">
        <v>0</v>
      </c>
      <c r="AF50" s="29">
        <v>0</v>
      </c>
      <c r="AG50" s="29">
        <v>0</v>
      </c>
      <c r="AH50" s="29">
        <v>0</v>
      </c>
      <c r="AI50" s="29">
        <v>0</v>
      </c>
      <c r="AJ50" s="29">
        <v>0</v>
      </c>
      <c r="AK50" s="29">
        <v>0</v>
      </c>
      <c r="AL50" s="29">
        <v>0</v>
      </c>
      <c r="AM50" s="29">
        <v>0</v>
      </c>
      <c r="AO50" s="29">
        <f t="shared" si="13"/>
        <v>-21.015000000000001</v>
      </c>
      <c r="AP50" s="29">
        <f t="shared" si="13"/>
        <v>-85.097999999999999</v>
      </c>
      <c r="AQ50" s="29">
        <f t="shared" si="13"/>
        <v>-28.195</v>
      </c>
      <c r="AR50" s="29">
        <f t="shared" si="13"/>
        <v>-2.7469999999999999</v>
      </c>
      <c r="AS50" s="29">
        <f t="shared" si="13"/>
        <v>-6.0270000000000001</v>
      </c>
      <c r="AT50" s="29">
        <f t="shared" si="13"/>
        <v>-1.367</v>
      </c>
      <c r="AU50" s="29">
        <f t="shared" si="13"/>
        <v>0</v>
      </c>
      <c r="AV50" s="29">
        <f t="shared" si="13"/>
        <v>0</v>
      </c>
      <c r="AW50" s="29">
        <f t="shared" si="13"/>
        <v>0</v>
      </c>
    </row>
    <row r="51" spans="2:49" ht="14.5" customHeight="1">
      <c r="B51" s="30" t="s">
        <v>1185</v>
      </c>
      <c r="E51" s="29">
        <v>0</v>
      </c>
      <c r="F51" s="29">
        <v>0</v>
      </c>
      <c r="G51" s="29">
        <v>0</v>
      </c>
      <c r="H51" s="29">
        <v>0</v>
      </c>
      <c r="I51" s="29">
        <v>0</v>
      </c>
      <c r="J51" s="29">
        <v>0</v>
      </c>
      <c r="K51" s="29">
        <v>0</v>
      </c>
      <c r="L51" s="29">
        <v>0</v>
      </c>
      <c r="M51" s="29">
        <v>2.0659999999999998</v>
      </c>
      <c r="N51" s="29">
        <v>-19.818999999999999</v>
      </c>
      <c r="O51" s="29">
        <v>11.366</v>
      </c>
      <c r="P51" s="29">
        <v>0.113</v>
      </c>
      <c r="Q51" s="29">
        <v>7.0999999999999994E-2</v>
      </c>
      <c r="R51" s="29">
        <v>7.0000000000000007E-2</v>
      </c>
      <c r="S51" s="29">
        <v>2.7E-2</v>
      </c>
      <c r="T51" s="29">
        <v>0</v>
      </c>
      <c r="U51" s="29">
        <v>0</v>
      </c>
      <c r="V51" s="29">
        <v>0</v>
      </c>
      <c r="W51" s="29">
        <v>0</v>
      </c>
      <c r="X51" s="29">
        <v>0</v>
      </c>
      <c r="Y51" s="29">
        <v>0</v>
      </c>
      <c r="Z51" s="29">
        <v>3.4060000000000001</v>
      </c>
      <c r="AA51" s="29">
        <v>0</v>
      </c>
      <c r="AB51" s="29">
        <v>0</v>
      </c>
      <c r="AC51" s="29">
        <v>0</v>
      </c>
      <c r="AD51" s="29">
        <v>0</v>
      </c>
      <c r="AE51" s="29">
        <v>0</v>
      </c>
      <c r="AF51" s="29">
        <v>0</v>
      </c>
      <c r="AG51" s="29">
        <v>0</v>
      </c>
      <c r="AH51" s="29">
        <v>0</v>
      </c>
      <c r="AI51" s="29">
        <v>0</v>
      </c>
      <c r="AJ51" s="29">
        <v>0</v>
      </c>
      <c r="AK51" s="29">
        <v>0</v>
      </c>
      <c r="AL51" s="29">
        <v>0</v>
      </c>
      <c r="AM51" s="29">
        <v>0</v>
      </c>
      <c r="AO51" s="29">
        <f t="shared" si="13"/>
        <v>0</v>
      </c>
      <c r="AP51" s="29">
        <f t="shared" si="13"/>
        <v>0</v>
      </c>
      <c r="AQ51" s="29">
        <f t="shared" si="13"/>
        <v>-6.274</v>
      </c>
      <c r="AR51" s="29">
        <f t="shared" si="13"/>
        <v>0.16800000000000001</v>
      </c>
      <c r="AS51" s="29">
        <f t="shared" si="13"/>
        <v>0</v>
      </c>
      <c r="AT51" s="29">
        <f t="shared" si="13"/>
        <v>3.4060000000000001</v>
      </c>
      <c r="AU51" s="29">
        <f t="shared" si="13"/>
        <v>0</v>
      </c>
      <c r="AV51" s="29">
        <f t="shared" si="13"/>
        <v>0</v>
      </c>
      <c r="AW51" s="29">
        <f t="shared" si="13"/>
        <v>0</v>
      </c>
    </row>
    <row r="52" spans="2:49" ht="14.5" customHeight="1">
      <c r="B52" s="49" t="s">
        <v>1186</v>
      </c>
      <c r="C52" s="37"/>
      <c r="D52" s="37"/>
      <c r="E52" s="38">
        <f>SUM(E45:E51)</f>
        <v>-7.7039999999999997</v>
      </c>
      <c r="F52" s="38">
        <f t="shared" ref="F52:AM52" si="14">SUM(F45:F51)</f>
        <v>-16.814</v>
      </c>
      <c r="G52" s="38">
        <f t="shared" si="14"/>
        <v>-7.758</v>
      </c>
      <c r="H52" s="38">
        <f t="shared" si="14"/>
        <v>-19.706</v>
      </c>
      <c r="I52" s="38">
        <f t="shared" si="14"/>
        <v>-7.8079999999999998</v>
      </c>
      <c r="J52" s="38">
        <f t="shared" si="14"/>
        <v>3.8769999999999962</v>
      </c>
      <c r="K52" s="38">
        <f t="shared" si="14"/>
        <v>449.21899999999999</v>
      </c>
      <c r="L52" s="38">
        <f t="shared" si="14"/>
        <v>130.99600000000004</v>
      </c>
      <c r="M52" s="38">
        <f t="shared" si="14"/>
        <v>-4.846000000000001</v>
      </c>
      <c r="N52" s="38">
        <f t="shared" si="14"/>
        <v>-33.72</v>
      </c>
      <c r="O52" s="38">
        <f t="shared" si="14"/>
        <v>234.31</v>
      </c>
      <c r="P52" s="38">
        <f t="shared" si="14"/>
        <v>-59.772000000000006</v>
      </c>
      <c r="Q52" s="38">
        <f t="shared" si="14"/>
        <v>42.725000000000001</v>
      </c>
      <c r="R52" s="38">
        <f t="shared" si="14"/>
        <v>495.36600000000004</v>
      </c>
      <c r="S52" s="38">
        <f t="shared" si="14"/>
        <v>772.59100000000001</v>
      </c>
      <c r="T52" s="38">
        <f t="shared" si="14"/>
        <v>-33.146000000000001</v>
      </c>
      <c r="U52" s="38">
        <f t="shared" si="14"/>
        <v>-156.67099999999999</v>
      </c>
      <c r="V52" s="38">
        <f t="shared" si="14"/>
        <v>-40.277000000000001</v>
      </c>
      <c r="W52" s="38">
        <f t="shared" si="14"/>
        <v>1112.7950000000001</v>
      </c>
      <c r="X52" s="38">
        <f t="shared" si="14"/>
        <v>-38.230999999999995</v>
      </c>
      <c r="Y52" s="38">
        <f t="shared" si="14"/>
        <v>547.476</v>
      </c>
      <c r="Z52" s="38">
        <f t="shared" si="14"/>
        <v>-865.51799999999992</v>
      </c>
      <c r="AA52" s="38">
        <f t="shared" si="14"/>
        <v>-37.831999999999994</v>
      </c>
      <c r="AB52" s="38">
        <f t="shared" si="14"/>
        <v>224.41300000000001</v>
      </c>
      <c r="AC52" s="38">
        <f t="shared" si="14"/>
        <v>49.542000000000016</v>
      </c>
      <c r="AD52" s="38">
        <f t="shared" si="14"/>
        <v>1031.3469999999998</v>
      </c>
      <c r="AE52" s="38">
        <f t="shared" si="14"/>
        <v>823.82600000000002</v>
      </c>
      <c r="AF52" s="38">
        <f t="shared" si="14"/>
        <v>1152.0820000000001</v>
      </c>
      <c r="AG52" s="38">
        <f t="shared" si="14"/>
        <v>121.532</v>
      </c>
      <c r="AH52" s="38">
        <f t="shared" si="14"/>
        <v>373.43800000000005</v>
      </c>
      <c r="AI52" s="38">
        <f t="shared" si="14"/>
        <v>309.25800000000004</v>
      </c>
      <c r="AJ52" s="38">
        <f t="shared" si="14"/>
        <v>508.42500000000001</v>
      </c>
      <c r="AK52" s="234">
        <f t="shared" si="14"/>
        <v>244.28599999999992</v>
      </c>
      <c r="AL52" s="234">
        <f t="shared" si="14"/>
        <v>186.39000000000001</v>
      </c>
      <c r="AM52" s="38">
        <f t="shared" si="14"/>
        <v>8.2989999999999888</v>
      </c>
      <c r="AO52" s="38">
        <f t="shared" si="13"/>
        <v>-51.981999999999999</v>
      </c>
      <c r="AP52" s="38">
        <f t="shared" si="13"/>
        <v>576.28400000000011</v>
      </c>
      <c r="AQ52" s="38">
        <f t="shared" si="13"/>
        <v>135.97199999999998</v>
      </c>
      <c r="AR52" s="38">
        <f t="shared" si="13"/>
        <v>1277.5360000000001</v>
      </c>
      <c r="AS52" s="38">
        <f t="shared" si="13"/>
        <v>877.6160000000001</v>
      </c>
      <c r="AT52" s="38">
        <f t="shared" si="13"/>
        <v>-131.4609999999999</v>
      </c>
      <c r="AU52" s="38">
        <f t="shared" si="13"/>
        <v>3056.7969999999996</v>
      </c>
      <c r="AV52" s="38">
        <f t="shared" si="13"/>
        <v>1312.653</v>
      </c>
      <c r="AW52" s="38">
        <f t="shared" si="13"/>
        <v>438.97499999999991</v>
      </c>
    </row>
    <row r="53" spans="2:49" ht="14.5" customHeight="1">
      <c r="B53" s="30"/>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O53" s="29"/>
      <c r="AP53" s="29"/>
      <c r="AQ53" s="29"/>
      <c r="AR53" s="29"/>
      <c r="AS53" s="29"/>
      <c r="AT53" s="29"/>
      <c r="AU53" s="29"/>
      <c r="AV53" s="29"/>
      <c r="AW53" s="29"/>
    </row>
    <row r="54" spans="2:49" ht="14.5" customHeight="1">
      <c r="B54" s="95" t="s">
        <v>1187</v>
      </c>
      <c r="C54" s="12"/>
      <c r="D54" s="12"/>
      <c r="E54" s="25">
        <f t="shared" ref="E54:AM54" si="15">SUM(E32,E42,E52)</f>
        <v>0.74500000000000366</v>
      </c>
      <c r="F54" s="25">
        <f t="shared" si="15"/>
        <v>-2.7230000000000008</v>
      </c>
      <c r="G54" s="25">
        <f t="shared" si="15"/>
        <v>11.552</v>
      </c>
      <c r="H54" s="25">
        <f t="shared" si="15"/>
        <v>1.1840000000000011</v>
      </c>
      <c r="I54" s="25">
        <f t="shared" si="15"/>
        <v>9.3679999999999986</v>
      </c>
      <c r="J54" s="25">
        <f t="shared" si="15"/>
        <v>5.6080000000000059</v>
      </c>
      <c r="K54" s="25">
        <f t="shared" si="15"/>
        <v>438.3</v>
      </c>
      <c r="L54" s="25">
        <f t="shared" si="15"/>
        <v>-140.577</v>
      </c>
      <c r="M54" s="25">
        <f t="shared" si="15"/>
        <v>29.939999999999987</v>
      </c>
      <c r="N54" s="25">
        <f t="shared" si="15"/>
        <v>-23.463000000000012</v>
      </c>
      <c r="O54" s="25">
        <f t="shared" si="15"/>
        <v>28.923000000000002</v>
      </c>
      <c r="P54" s="25">
        <f t="shared" si="15"/>
        <v>-190.899</v>
      </c>
      <c r="Q54" s="25">
        <f t="shared" si="15"/>
        <v>53.848000000000013</v>
      </c>
      <c r="R54" s="25">
        <f t="shared" si="15"/>
        <v>-16.827999999999918</v>
      </c>
      <c r="S54" s="25">
        <f t="shared" si="15"/>
        <v>854.69299999999998</v>
      </c>
      <c r="T54" s="25">
        <f t="shared" si="15"/>
        <v>-102.631</v>
      </c>
      <c r="U54" s="25">
        <f t="shared" si="15"/>
        <v>-275.20599999999996</v>
      </c>
      <c r="V54" s="25">
        <f t="shared" si="15"/>
        <v>-15.167000000000002</v>
      </c>
      <c r="W54" s="25">
        <f t="shared" si="15"/>
        <v>1067.3790000000001</v>
      </c>
      <c r="X54" s="25">
        <f t="shared" si="15"/>
        <v>-880.11200000000008</v>
      </c>
      <c r="Y54" s="25">
        <f t="shared" si="15"/>
        <v>588.46</v>
      </c>
      <c r="Z54" s="25">
        <f t="shared" si="15"/>
        <v>-936.52599999999995</v>
      </c>
      <c r="AA54" s="25">
        <f t="shared" si="15"/>
        <v>72.426999999999978</v>
      </c>
      <c r="AB54" s="25">
        <f t="shared" si="15"/>
        <v>588.45699999999999</v>
      </c>
      <c r="AC54" s="25">
        <f t="shared" si="15"/>
        <v>-121.41199999999994</v>
      </c>
      <c r="AD54" s="25">
        <f t="shared" si="15"/>
        <v>367.90399999999977</v>
      </c>
      <c r="AE54" s="25">
        <f t="shared" si="15"/>
        <v>29.464000000000055</v>
      </c>
      <c r="AF54" s="25">
        <f t="shared" si="15"/>
        <v>3.499000000000251</v>
      </c>
      <c r="AG54" s="25">
        <f t="shared" si="15"/>
        <v>-14.213000000000093</v>
      </c>
      <c r="AH54" s="25">
        <f t="shared" si="15"/>
        <v>-12.399999999999977</v>
      </c>
      <c r="AI54" s="25">
        <f t="shared" si="15"/>
        <v>-5.8330000000000268</v>
      </c>
      <c r="AJ54" s="25">
        <f t="shared" si="15"/>
        <v>0.375</v>
      </c>
      <c r="AK54" s="220">
        <f t="shared" si="15"/>
        <v>253.31199999999984</v>
      </c>
      <c r="AL54" s="220">
        <f t="shared" si="15"/>
        <v>-228.18599999999995</v>
      </c>
      <c r="AM54" s="25">
        <f t="shared" si="15"/>
        <v>29.495000000000029</v>
      </c>
      <c r="AO54" s="25">
        <f t="shared" ref="AO54:AW56" si="16">SUMIF($7:$7,AO$8,54:54)</f>
        <v>10.758000000000003</v>
      </c>
      <c r="AP54" s="25">
        <f t="shared" si="16"/>
        <v>312.69900000000001</v>
      </c>
      <c r="AQ54" s="25">
        <f t="shared" si="16"/>
        <v>-155.49900000000002</v>
      </c>
      <c r="AR54" s="25">
        <f t="shared" si="16"/>
        <v>789.08200000000011</v>
      </c>
      <c r="AS54" s="25">
        <f t="shared" si="16"/>
        <v>-103.10599999999988</v>
      </c>
      <c r="AT54" s="25">
        <f t="shared" si="16"/>
        <v>312.81800000000004</v>
      </c>
      <c r="AU54" s="25">
        <f t="shared" si="16"/>
        <v>279.45500000000015</v>
      </c>
      <c r="AV54" s="25">
        <f t="shared" si="16"/>
        <v>-32.071000000000097</v>
      </c>
      <c r="AW54" s="25">
        <f t="shared" si="16"/>
        <v>54.620999999999924</v>
      </c>
    </row>
    <row r="55" spans="2:49" ht="14.5" customHeight="1">
      <c r="B55" s="130" t="s">
        <v>1188</v>
      </c>
      <c r="E55" s="242">
        <v>0</v>
      </c>
      <c r="F55" s="242">
        <v>0</v>
      </c>
      <c r="G55" s="242">
        <v>0</v>
      </c>
      <c r="H55" s="242">
        <v>0</v>
      </c>
      <c r="I55" s="242">
        <v>0</v>
      </c>
      <c r="J55" s="242">
        <v>0</v>
      </c>
      <c r="K55" s="242">
        <v>0</v>
      </c>
      <c r="L55" s="242">
        <v>0</v>
      </c>
      <c r="M55" s="242">
        <v>0</v>
      </c>
      <c r="N55" s="242">
        <v>0</v>
      </c>
      <c r="O55" s="242">
        <v>0</v>
      </c>
      <c r="P55" s="242">
        <v>0</v>
      </c>
      <c r="Q55" s="242">
        <v>0</v>
      </c>
      <c r="R55" s="242">
        <v>0</v>
      </c>
      <c r="S55" s="242">
        <v>0</v>
      </c>
      <c r="T55" s="242">
        <v>0</v>
      </c>
      <c r="U55" s="242">
        <v>0</v>
      </c>
      <c r="V55" s="242">
        <v>0</v>
      </c>
      <c r="W55" s="242">
        <v>0</v>
      </c>
      <c r="X55" s="242">
        <v>0</v>
      </c>
      <c r="Y55" s="242">
        <v>0</v>
      </c>
      <c r="Z55" s="242">
        <v>0</v>
      </c>
      <c r="AA55" s="242">
        <v>0</v>
      </c>
      <c r="AB55" s="242">
        <v>0</v>
      </c>
      <c r="AC55" s="242">
        <v>0</v>
      </c>
      <c r="AD55" s="242">
        <v>0</v>
      </c>
      <c r="AE55" s="242">
        <v>0</v>
      </c>
      <c r="AF55" s="242">
        <v>0</v>
      </c>
      <c r="AG55" s="242">
        <v>0</v>
      </c>
      <c r="AH55" s="242">
        <v>0.16700000000000001</v>
      </c>
      <c r="AI55" s="242">
        <v>0.39400000000000002</v>
      </c>
      <c r="AJ55" s="242">
        <v>-0.56100000000000005</v>
      </c>
      <c r="AK55" s="247">
        <v>0.61499999999999999</v>
      </c>
      <c r="AL55" s="247">
        <v>3.0979999999999999</v>
      </c>
      <c r="AM55" s="242">
        <v>-0.78</v>
      </c>
      <c r="AO55" s="242">
        <f t="shared" si="16"/>
        <v>0</v>
      </c>
      <c r="AP55" s="242">
        <f t="shared" si="16"/>
        <v>0</v>
      </c>
      <c r="AQ55" s="242">
        <f t="shared" si="16"/>
        <v>0</v>
      </c>
      <c r="AR55" s="242">
        <f t="shared" si="16"/>
        <v>0</v>
      </c>
      <c r="AS55" s="242">
        <f t="shared" si="16"/>
        <v>0</v>
      </c>
      <c r="AT55" s="242">
        <f t="shared" si="16"/>
        <v>0</v>
      </c>
      <c r="AU55" s="242">
        <f t="shared" si="16"/>
        <v>0</v>
      </c>
      <c r="AV55" s="242">
        <f t="shared" si="16"/>
        <v>0</v>
      </c>
      <c r="AW55" s="242">
        <f t="shared" si="16"/>
        <v>2.9329999999999998</v>
      </c>
    </row>
    <row r="56" spans="2:49" ht="14.5" customHeight="1">
      <c r="B56" s="95" t="s">
        <v>1189</v>
      </c>
      <c r="C56" s="12"/>
      <c r="D56" s="12"/>
      <c r="E56" s="25">
        <f t="shared" ref="E56:AL56" si="17">SUM(E54:E55)</f>
        <v>0.74500000000000366</v>
      </c>
      <c r="F56" s="25">
        <f t="shared" si="17"/>
        <v>-2.7230000000000008</v>
      </c>
      <c r="G56" s="25">
        <f t="shared" si="17"/>
        <v>11.552</v>
      </c>
      <c r="H56" s="25">
        <f t="shared" si="17"/>
        <v>1.1840000000000011</v>
      </c>
      <c r="I56" s="25">
        <f t="shared" si="17"/>
        <v>9.3679999999999986</v>
      </c>
      <c r="J56" s="25">
        <f t="shared" si="17"/>
        <v>5.6080000000000059</v>
      </c>
      <c r="K56" s="25">
        <f t="shared" si="17"/>
        <v>438.3</v>
      </c>
      <c r="L56" s="25">
        <f t="shared" si="17"/>
        <v>-140.577</v>
      </c>
      <c r="M56" s="25">
        <f t="shared" si="17"/>
        <v>29.939999999999987</v>
      </c>
      <c r="N56" s="25">
        <f t="shared" si="17"/>
        <v>-23.463000000000012</v>
      </c>
      <c r="O56" s="25">
        <f t="shared" si="17"/>
        <v>28.923000000000002</v>
      </c>
      <c r="P56" s="25">
        <f t="shared" si="17"/>
        <v>-190.899</v>
      </c>
      <c r="Q56" s="25">
        <f t="shared" si="17"/>
        <v>53.848000000000013</v>
      </c>
      <c r="R56" s="25">
        <f t="shared" si="17"/>
        <v>-16.827999999999918</v>
      </c>
      <c r="S56" s="25">
        <f t="shared" si="17"/>
        <v>854.69299999999998</v>
      </c>
      <c r="T56" s="25">
        <f t="shared" si="17"/>
        <v>-102.631</v>
      </c>
      <c r="U56" s="25">
        <f t="shared" si="17"/>
        <v>-275.20599999999996</v>
      </c>
      <c r="V56" s="25">
        <f t="shared" si="17"/>
        <v>-15.167000000000002</v>
      </c>
      <c r="W56" s="25">
        <f t="shared" si="17"/>
        <v>1067.3790000000001</v>
      </c>
      <c r="X56" s="25">
        <f t="shared" si="17"/>
        <v>-880.11200000000008</v>
      </c>
      <c r="Y56" s="25">
        <f t="shared" si="17"/>
        <v>588.46</v>
      </c>
      <c r="Z56" s="25">
        <f t="shared" si="17"/>
        <v>-936.52599999999995</v>
      </c>
      <c r="AA56" s="25">
        <f t="shared" si="17"/>
        <v>72.426999999999978</v>
      </c>
      <c r="AB56" s="25">
        <f t="shared" si="17"/>
        <v>588.45699999999999</v>
      </c>
      <c r="AC56" s="25">
        <f t="shared" si="17"/>
        <v>-121.41199999999994</v>
      </c>
      <c r="AD56" s="25">
        <f t="shared" si="17"/>
        <v>367.90399999999977</v>
      </c>
      <c r="AE56" s="25">
        <f t="shared" si="17"/>
        <v>29.464000000000055</v>
      </c>
      <c r="AF56" s="25">
        <f t="shared" si="17"/>
        <v>3.499000000000251</v>
      </c>
      <c r="AG56" s="25">
        <f t="shared" si="17"/>
        <v>-14.213000000000093</v>
      </c>
      <c r="AH56" s="25">
        <f t="shared" si="17"/>
        <v>-12.232999999999977</v>
      </c>
      <c r="AI56" s="25">
        <f t="shared" si="17"/>
        <v>-5.4390000000000267</v>
      </c>
      <c r="AJ56" s="25">
        <f t="shared" si="17"/>
        <v>-0.18600000000000005</v>
      </c>
      <c r="AK56" s="220">
        <f t="shared" si="17"/>
        <v>253.92699999999985</v>
      </c>
      <c r="AL56" s="220">
        <f t="shared" si="17"/>
        <v>-225.08799999999994</v>
      </c>
      <c r="AM56" s="25">
        <f>SUM(AM54:AM55)</f>
        <v>28.715000000000028</v>
      </c>
      <c r="AO56" s="25">
        <f t="shared" si="16"/>
        <v>10.758000000000003</v>
      </c>
      <c r="AP56" s="25">
        <f t="shared" si="16"/>
        <v>312.69900000000001</v>
      </c>
      <c r="AQ56" s="25">
        <f t="shared" si="16"/>
        <v>-155.49900000000002</v>
      </c>
      <c r="AR56" s="25">
        <f t="shared" si="16"/>
        <v>789.08200000000011</v>
      </c>
      <c r="AS56" s="25">
        <f t="shared" si="16"/>
        <v>-103.10599999999988</v>
      </c>
      <c r="AT56" s="25">
        <f t="shared" si="16"/>
        <v>312.81800000000004</v>
      </c>
      <c r="AU56" s="25">
        <f t="shared" si="16"/>
        <v>279.45500000000015</v>
      </c>
      <c r="AV56" s="25">
        <f t="shared" si="16"/>
        <v>-32.071000000000097</v>
      </c>
      <c r="AW56" s="25">
        <f t="shared" si="16"/>
        <v>57.553999999999945</v>
      </c>
    </row>
    <row r="57" spans="2:49" ht="14.5" customHeight="1">
      <c r="B57" s="30"/>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O57" s="29"/>
      <c r="AP57" s="29"/>
      <c r="AQ57" s="29"/>
      <c r="AR57" s="29"/>
      <c r="AS57" s="29"/>
      <c r="AT57" s="29"/>
      <c r="AU57" s="29"/>
      <c r="AV57" s="29"/>
      <c r="AW57" s="29"/>
    </row>
    <row r="58" spans="2:49" ht="14.5" customHeight="1">
      <c r="B58" s="30"/>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O58" s="29"/>
      <c r="AP58" s="29"/>
      <c r="AQ58" s="29"/>
      <c r="AR58" s="29"/>
      <c r="AS58" s="29"/>
      <c r="AT58" s="29"/>
      <c r="AU58" s="29"/>
      <c r="AV58" s="29"/>
      <c r="AW58" s="29"/>
    </row>
    <row r="59" spans="2:49" ht="14.5" customHeight="1">
      <c r="B59" s="30"/>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O59" s="29"/>
      <c r="AP59" s="29"/>
      <c r="AQ59" s="29"/>
      <c r="AR59" s="29"/>
      <c r="AS59" s="29"/>
      <c r="AT59" s="29"/>
      <c r="AU59" s="29"/>
      <c r="AV59" s="29"/>
      <c r="AW59" s="29"/>
    </row>
    <row r="60" spans="2:49" ht="14.5" customHeight="1">
      <c r="B60" s="30"/>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O60" s="29"/>
      <c r="AP60" s="29"/>
      <c r="AQ60" s="29"/>
      <c r="AR60" s="29"/>
      <c r="AS60" s="29"/>
      <c r="AT60" s="29"/>
      <c r="AU60" s="29"/>
      <c r="AV60" s="29"/>
      <c r="AW60" s="29"/>
    </row>
    <row r="61" spans="2:49" ht="14.5" customHeight="1">
      <c r="B61" s="30"/>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O61" s="29"/>
      <c r="AP61" s="29"/>
      <c r="AQ61" s="29"/>
      <c r="AR61" s="29"/>
      <c r="AS61" s="29"/>
      <c r="AT61" s="29"/>
      <c r="AU61" s="29"/>
      <c r="AV61" s="29"/>
      <c r="AW61" s="29"/>
    </row>
    <row r="62" spans="2:49" ht="14.5" customHeight="1">
      <c r="B62" s="30"/>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O62" s="29"/>
      <c r="AP62" s="29"/>
      <c r="AQ62" s="29"/>
      <c r="AR62" s="29"/>
      <c r="AS62" s="29"/>
      <c r="AT62" s="29"/>
      <c r="AU62" s="29"/>
      <c r="AV62" s="29"/>
      <c r="AW62" s="29"/>
    </row>
    <row r="63" spans="2:49" ht="14.5" customHeight="1">
      <c r="B63" s="30"/>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O63" s="29"/>
      <c r="AP63" s="29"/>
      <c r="AQ63" s="29"/>
      <c r="AR63" s="29"/>
      <c r="AS63" s="29"/>
      <c r="AT63" s="29"/>
      <c r="AU63" s="29"/>
      <c r="AV63" s="29"/>
      <c r="AW63" s="29"/>
    </row>
    <row r="64" spans="2:49" ht="14.5" customHeight="1">
      <c r="B64" s="30"/>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O64" s="44"/>
      <c r="AP64" s="44"/>
      <c r="AQ64" s="44"/>
      <c r="AR64" s="44"/>
      <c r="AS64" s="44"/>
      <c r="AT64" s="44"/>
      <c r="AU64" s="44"/>
      <c r="AV64" s="44"/>
      <c r="AW64" s="44"/>
    </row>
    <row r="65" spans="2:49" ht="14.5" customHeight="1">
      <c r="B65" s="130"/>
      <c r="C65" s="131"/>
      <c r="D65" s="131"/>
      <c r="E65" s="131"/>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O65" s="132"/>
      <c r="AP65" s="132"/>
      <c r="AQ65" s="132"/>
      <c r="AR65" s="132"/>
      <c r="AS65" s="132"/>
      <c r="AT65" s="132"/>
      <c r="AU65" s="132"/>
      <c r="AV65" s="132"/>
      <c r="AW65" s="132"/>
    </row>
    <row r="66" spans="2:49" ht="14.5" customHeight="1">
      <c r="B66" s="30"/>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O66" s="44"/>
      <c r="AP66" s="44"/>
      <c r="AQ66" s="44"/>
      <c r="AR66" s="44"/>
      <c r="AS66" s="44"/>
      <c r="AT66" s="44"/>
      <c r="AU66" s="44"/>
      <c r="AV66" s="44"/>
      <c r="AW66" s="44"/>
    </row>
    <row r="67" spans="2:49" ht="14.5" customHeight="1">
      <c r="B67" s="30"/>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O67" s="44"/>
      <c r="AP67" s="44"/>
      <c r="AQ67" s="44"/>
      <c r="AR67" s="44"/>
      <c r="AS67" s="44"/>
      <c r="AT67" s="44"/>
      <c r="AU67" s="44"/>
      <c r="AV67" s="44"/>
      <c r="AW67" s="44"/>
    </row>
    <row r="68" spans="2:49" ht="14.5" customHeight="1">
      <c r="B68" s="30"/>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O68" s="44"/>
      <c r="AP68" s="44"/>
      <c r="AQ68" s="44"/>
      <c r="AR68" s="44"/>
      <c r="AS68" s="44"/>
      <c r="AT68" s="44"/>
      <c r="AU68" s="44"/>
      <c r="AV68" s="44"/>
      <c r="AW68" s="44"/>
    </row>
    <row r="70" spans="2:49" ht="14.5" customHeight="1">
      <c r="B70" s="133"/>
      <c r="C70" s="134"/>
      <c r="D70" s="134"/>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O70" s="135"/>
      <c r="AP70" s="135"/>
      <c r="AQ70" s="135"/>
      <c r="AR70" s="135"/>
      <c r="AS70" s="135"/>
      <c r="AT70" s="135"/>
      <c r="AU70" s="135"/>
      <c r="AV70" s="135"/>
      <c r="AW70" s="135"/>
    </row>
    <row r="71" spans="2:49" ht="14.5" customHeight="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row>
    <row r="72" spans="2:49" ht="14.5" customHeight="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O72" s="52"/>
      <c r="AP72" s="52"/>
      <c r="AQ72" s="52"/>
      <c r="AR72" s="52"/>
      <c r="AS72" s="52"/>
      <c r="AT72" s="52"/>
      <c r="AU72" s="52"/>
      <c r="AV72" s="52"/>
      <c r="AW72" s="52"/>
    </row>
    <row r="73" spans="2:49" ht="14.5" customHeight="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row>
    <row r="74" spans="2:49" ht="14.5" customHeight="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row>
    <row r="75" spans="2:49" ht="14.5" customHeight="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row>
    <row r="76" spans="2:49" ht="14.5" customHeight="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row>
    <row r="77" spans="2:49" ht="14.5" customHeight="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row>
    <row r="78" spans="2:49" ht="14.5" customHeight="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row>
    <row r="79" spans="2:49" ht="14.5" customHeight="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row>
    <row r="80" spans="2:49" ht="14.5" customHeight="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row>
    <row r="81" spans="6:39" ht="14.5" customHeight="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row>
    <row r="82" spans="6:39" ht="14.5" customHeight="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row>
    <row r="83" spans="6:39" ht="14.5" customHeight="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row>
    <row r="85" spans="6:39" ht="14.5" customHeight="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row>
  </sheetData>
  <pageMargins left="0.511811024" right="0.511811024" top="0.78740157499999996" bottom="0.78740157499999996" header="0.31496062000000002" footer="0.31496062000000002"/>
  <pageSetup paperSize="9" orientation="portrait" r:id="rId1"/>
  <ignoredErrors>
    <ignoredError sqref="AG20:AM20"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T131"/>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5" width="14.453125" style="2" customWidth="1"/>
    <col min="6" max="6" width="13.81640625" style="2" customWidth="1"/>
    <col min="7" max="7" width="14.453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3"/>
      <c r="C7" s="150"/>
      <c r="D7" s="150"/>
      <c r="E7" s="150"/>
      <c r="F7" s="150"/>
      <c r="G7" s="150"/>
      <c r="H7" s="150"/>
      <c r="I7" s="150"/>
      <c r="J7" s="2"/>
      <c r="K7" s="134"/>
      <c r="L7" s="134"/>
    </row>
    <row r="8" spans="1:12" s="9" customFormat="1" ht="14.5" customHeight="1">
      <c r="A8" s="8"/>
      <c r="B8" s="136" t="s">
        <v>794</v>
      </c>
      <c r="C8" s="137">
        <f>Summary!$B$7</f>
        <v>45565</v>
      </c>
      <c r="D8" s="137"/>
      <c r="E8" s="137"/>
      <c r="F8" s="137"/>
      <c r="G8" s="137"/>
      <c r="H8" s="137"/>
      <c r="I8" s="137"/>
      <c r="J8" s="2"/>
      <c r="K8" s="112"/>
      <c r="L8" s="112"/>
    </row>
    <row r="9" spans="1:12" s="9" customFormat="1" ht="14.5" customHeight="1">
      <c r="A9" s="8"/>
      <c r="B9" s="8"/>
      <c r="C9" s="3"/>
      <c r="D9" s="3"/>
      <c r="E9" s="3"/>
      <c r="F9" s="3"/>
      <c r="G9" s="3"/>
      <c r="H9" s="3"/>
      <c r="I9" s="3"/>
      <c r="K9" s="22"/>
      <c r="L9" s="22"/>
    </row>
    <row r="10" spans="1:12" s="9" customFormat="1" ht="31">
      <c r="A10" s="8"/>
      <c r="B10" s="5" t="s">
        <v>361</v>
      </c>
      <c r="C10" s="7" t="s">
        <v>362</v>
      </c>
      <c r="D10" s="138" t="s">
        <v>363</v>
      </c>
      <c r="E10" s="7" t="s">
        <v>364</v>
      </c>
      <c r="F10" s="138" t="s">
        <v>365</v>
      </c>
      <c r="G10" s="138" t="s">
        <v>366</v>
      </c>
      <c r="H10" s="138" t="s">
        <v>367</v>
      </c>
      <c r="I10" s="7" t="s">
        <v>850</v>
      </c>
      <c r="J10" s="2"/>
      <c r="K10" s="6" t="s">
        <v>841</v>
      </c>
      <c r="L10" s="6" t="s">
        <v>849</v>
      </c>
    </row>
    <row r="11" spans="1:12" s="9" customFormat="1" ht="14.5" customHeight="1">
      <c r="A11" s="8"/>
      <c r="B11" s="30" t="s">
        <v>167</v>
      </c>
      <c r="C11" s="143" t="s">
        <v>39</v>
      </c>
      <c r="D11" s="144" t="s">
        <v>368</v>
      </c>
      <c r="E11" s="145">
        <v>45839</v>
      </c>
      <c r="F11" s="144" t="s">
        <v>369</v>
      </c>
      <c r="G11" s="144" t="s">
        <v>369</v>
      </c>
      <c r="H11" s="144" t="s">
        <v>370</v>
      </c>
      <c r="I11" s="165">
        <v>0</v>
      </c>
      <c r="K11" s="166">
        <v>21.876000000000001</v>
      </c>
      <c r="L11" s="166">
        <v>37.064999999999998</v>
      </c>
    </row>
    <row r="12" spans="1:12" s="9" customFormat="1" ht="14.5" customHeight="1">
      <c r="A12" s="8"/>
      <c r="B12" s="30" t="s">
        <v>81</v>
      </c>
      <c r="C12" s="146" t="s">
        <v>375</v>
      </c>
      <c r="D12" s="144" t="s">
        <v>376</v>
      </c>
      <c r="E12" s="145">
        <v>46357</v>
      </c>
      <c r="F12" s="144" t="s">
        <v>377</v>
      </c>
      <c r="G12" s="144" t="s">
        <v>378</v>
      </c>
      <c r="H12" s="144" t="s">
        <v>379</v>
      </c>
      <c r="I12" s="165">
        <v>21.323</v>
      </c>
      <c r="K12" s="166">
        <v>20.791</v>
      </c>
      <c r="L12" s="166">
        <v>27.972000000000001</v>
      </c>
    </row>
    <row r="13" spans="1:12" s="9" customFormat="1" ht="14.5" customHeight="1">
      <c r="A13" s="8"/>
      <c r="B13" s="30" t="s">
        <v>90</v>
      </c>
      <c r="C13" s="146" t="s">
        <v>381</v>
      </c>
      <c r="D13" s="144" t="s">
        <v>376</v>
      </c>
      <c r="E13" s="145">
        <v>47453</v>
      </c>
      <c r="F13" s="144" t="s">
        <v>377</v>
      </c>
      <c r="G13" s="144" t="s">
        <v>378</v>
      </c>
      <c r="H13" s="144" t="s">
        <v>382</v>
      </c>
      <c r="I13" s="165">
        <v>198.96600000000001</v>
      </c>
      <c r="J13" s="129"/>
      <c r="K13" s="166">
        <v>194.13800000000001</v>
      </c>
      <c r="L13" s="166">
        <v>212.30199999999999</v>
      </c>
    </row>
    <row r="14" spans="1:12" s="9" customFormat="1" ht="14.5" customHeight="1">
      <c r="A14" s="8"/>
      <c r="B14" s="30" t="s">
        <v>387</v>
      </c>
      <c r="C14" s="146" t="s">
        <v>388</v>
      </c>
      <c r="D14" s="144" t="s">
        <v>376</v>
      </c>
      <c r="E14" s="145">
        <v>45413</v>
      </c>
      <c r="F14" s="144" t="s">
        <v>377</v>
      </c>
      <c r="G14" s="144" t="s">
        <v>389</v>
      </c>
      <c r="H14" s="144" t="s">
        <v>390</v>
      </c>
      <c r="I14" s="165">
        <v>0</v>
      </c>
      <c r="J14" s="29"/>
      <c r="K14" s="166">
        <v>0</v>
      </c>
      <c r="L14" s="166">
        <v>178.97499999999999</v>
      </c>
    </row>
    <row r="15" spans="1:12" s="9" customFormat="1" ht="14.5" customHeight="1">
      <c r="A15" s="8"/>
      <c r="B15" s="30" t="s">
        <v>387</v>
      </c>
      <c r="C15" s="146" t="s">
        <v>391</v>
      </c>
      <c r="D15" s="144" t="s">
        <v>376</v>
      </c>
      <c r="E15" s="145">
        <v>46143</v>
      </c>
      <c r="F15" s="144" t="s">
        <v>377</v>
      </c>
      <c r="G15" s="144" t="s">
        <v>389</v>
      </c>
      <c r="H15" s="144" t="s">
        <v>392</v>
      </c>
      <c r="I15" s="165">
        <v>175.40199999999999</v>
      </c>
      <c r="J15" s="42"/>
      <c r="K15" s="166">
        <v>170.328</v>
      </c>
      <c r="L15" s="166">
        <v>177.21799999999999</v>
      </c>
    </row>
    <row r="16" spans="1:12" s="9" customFormat="1" ht="14.5" customHeight="1">
      <c r="A16" s="8"/>
      <c r="B16" s="30" t="s">
        <v>387</v>
      </c>
      <c r="C16" s="146" t="s">
        <v>393</v>
      </c>
      <c r="D16" s="144" t="s">
        <v>376</v>
      </c>
      <c r="E16" s="145">
        <v>46143</v>
      </c>
      <c r="F16" s="144" t="s">
        <v>377</v>
      </c>
      <c r="G16" s="144" t="s">
        <v>389</v>
      </c>
      <c r="H16" s="144" t="s">
        <v>394</v>
      </c>
      <c r="I16" s="165">
        <v>251.02500000000001</v>
      </c>
      <c r="J16" s="129"/>
      <c r="K16" s="166">
        <v>245.84200000000001</v>
      </c>
      <c r="L16" s="166">
        <v>240.673</v>
      </c>
    </row>
    <row r="17" spans="1:12" s="9" customFormat="1" ht="14.5" customHeight="1">
      <c r="A17" s="8"/>
      <c r="B17" s="30" t="s">
        <v>387</v>
      </c>
      <c r="C17" s="146" t="s">
        <v>395</v>
      </c>
      <c r="D17" s="144" t="s">
        <v>376</v>
      </c>
      <c r="E17" s="145">
        <v>46508</v>
      </c>
      <c r="F17" s="144" t="s">
        <v>377</v>
      </c>
      <c r="G17" s="144" t="s">
        <v>396</v>
      </c>
      <c r="H17" s="144" t="s">
        <v>397</v>
      </c>
      <c r="I17" s="165">
        <v>204.85900000000001</v>
      </c>
      <c r="K17" s="166">
        <v>200.929</v>
      </c>
      <c r="L17" s="166">
        <v>196.41200000000001</v>
      </c>
    </row>
    <row r="18" spans="1:12" s="9" customFormat="1" ht="14.5" customHeight="1">
      <c r="A18" s="8"/>
      <c r="B18" s="30" t="s">
        <v>387</v>
      </c>
      <c r="C18" s="146" t="s">
        <v>398</v>
      </c>
      <c r="D18" s="144" t="s">
        <v>376</v>
      </c>
      <c r="E18" s="145">
        <v>46997</v>
      </c>
      <c r="F18" s="144" t="s">
        <v>377</v>
      </c>
      <c r="G18" s="144" t="s">
        <v>396</v>
      </c>
      <c r="H18" s="144" t="s">
        <v>399</v>
      </c>
      <c r="I18" s="165">
        <v>143.59299999999999</v>
      </c>
      <c r="K18" s="166">
        <v>144.161</v>
      </c>
      <c r="L18" s="166">
        <v>137.67599999999999</v>
      </c>
    </row>
    <row r="19" spans="1:12" s="9" customFormat="1" ht="14.5" customHeight="1">
      <c r="A19" s="8"/>
      <c r="B19" s="30" t="s">
        <v>387</v>
      </c>
      <c r="C19" s="146" t="s">
        <v>400</v>
      </c>
      <c r="D19" s="144" t="s">
        <v>376</v>
      </c>
      <c r="E19" s="145">
        <v>46997</v>
      </c>
      <c r="F19" s="144" t="s">
        <v>401</v>
      </c>
      <c r="G19" s="144" t="s">
        <v>396</v>
      </c>
      <c r="H19" s="144" t="s">
        <v>399</v>
      </c>
      <c r="I19" s="165">
        <v>65.27</v>
      </c>
      <c r="K19" s="166">
        <v>66.908000000000001</v>
      </c>
      <c r="L19" s="166">
        <v>62.594999999999999</v>
      </c>
    </row>
    <row r="20" spans="1:12" s="9" customFormat="1" ht="14.5" customHeight="1">
      <c r="A20" s="8"/>
      <c r="B20" s="30" t="s">
        <v>387</v>
      </c>
      <c r="C20" s="146" t="s">
        <v>402</v>
      </c>
      <c r="D20" s="144" t="s">
        <v>376</v>
      </c>
      <c r="E20" s="145">
        <v>47178</v>
      </c>
      <c r="F20" s="144" t="s">
        <v>377</v>
      </c>
      <c r="G20" s="144" t="s">
        <v>403</v>
      </c>
      <c r="H20" s="144" t="s">
        <v>404</v>
      </c>
      <c r="I20" s="165">
        <v>891.49300000000005</v>
      </c>
      <c r="K20" s="166">
        <v>918.21299999999997</v>
      </c>
      <c r="L20" s="166">
        <v>934.44899999999996</v>
      </c>
    </row>
    <row r="21" spans="1:12" s="9" customFormat="1" ht="14.5" customHeight="1">
      <c r="A21" s="8"/>
      <c r="B21" s="30" t="s">
        <v>387</v>
      </c>
      <c r="C21" s="146" t="s">
        <v>405</v>
      </c>
      <c r="D21" s="144" t="s">
        <v>376</v>
      </c>
      <c r="E21" s="145">
        <v>46905</v>
      </c>
      <c r="F21" s="144" t="s">
        <v>377</v>
      </c>
      <c r="G21" s="144" t="s">
        <v>406</v>
      </c>
      <c r="H21" s="144" t="s">
        <v>407</v>
      </c>
      <c r="I21" s="165">
        <v>68.63</v>
      </c>
      <c r="K21" s="166">
        <v>66.739000000000004</v>
      </c>
      <c r="L21" s="166">
        <v>77.334999999999994</v>
      </c>
    </row>
    <row r="22" spans="1:12" s="9" customFormat="1" ht="14.5" customHeight="1">
      <c r="A22" s="8"/>
      <c r="B22" s="30" t="s">
        <v>387</v>
      </c>
      <c r="C22" s="146" t="s">
        <v>843</v>
      </c>
      <c r="D22" s="144" t="s">
        <v>376</v>
      </c>
      <c r="E22" s="145">
        <v>47178</v>
      </c>
      <c r="F22" s="144" t="s">
        <v>377</v>
      </c>
      <c r="G22" s="144" t="s">
        <v>396</v>
      </c>
      <c r="H22" s="144" t="s">
        <v>844</v>
      </c>
      <c r="I22" s="165">
        <v>413.23399999999998</v>
      </c>
      <c r="K22" s="166">
        <v>400.91500000000002</v>
      </c>
      <c r="L22" s="166">
        <v>0</v>
      </c>
    </row>
    <row r="23" spans="1:12" s="9" customFormat="1" ht="14.5" customHeight="1">
      <c r="A23" s="8"/>
      <c r="B23" s="30" t="s">
        <v>408</v>
      </c>
      <c r="C23" s="146" t="s">
        <v>410</v>
      </c>
      <c r="D23" s="144" t="s">
        <v>376</v>
      </c>
      <c r="E23" s="145">
        <v>47788</v>
      </c>
      <c r="F23" s="144" t="s">
        <v>377</v>
      </c>
      <c r="G23" s="144" t="s">
        <v>406</v>
      </c>
      <c r="H23" s="144" t="s">
        <v>411</v>
      </c>
      <c r="I23" s="165">
        <v>40.146000000000001</v>
      </c>
      <c r="K23" s="166">
        <v>39.14</v>
      </c>
      <c r="L23" s="166">
        <v>40.991999999999997</v>
      </c>
    </row>
    <row r="24" spans="1:12" s="9" customFormat="1" ht="14.5" customHeight="1">
      <c r="A24" s="8"/>
      <c r="B24" s="30" t="s">
        <v>412</v>
      </c>
      <c r="C24" s="146" t="s">
        <v>414</v>
      </c>
      <c r="D24" s="144" t="s">
        <v>376</v>
      </c>
      <c r="E24" s="145">
        <v>47635</v>
      </c>
      <c r="F24" s="144" t="s">
        <v>377</v>
      </c>
      <c r="G24" s="144" t="s">
        <v>406</v>
      </c>
      <c r="H24" s="144" t="s">
        <v>415</v>
      </c>
      <c r="I24" s="165">
        <v>155.209</v>
      </c>
      <c r="K24" s="166">
        <v>151.61000000000001</v>
      </c>
      <c r="L24" s="166">
        <v>165.11600000000001</v>
      </c>
    </row>
    <row r="25" spans="1:12" s="9" customFormat="1" ht="14.5" customHeight="1">
      <c r="A25" s="8"/>
      <c r="B25" s="30" t="s">
        <v>417</v>
      </c>
      <c r="C25" s="146" t="s">
        <v>418</v>
      </c>
      <c r="D25" s="144" t="s">
        <v>376</v>
      </c>
      <c r="E25" s="145">
        <v>45292</v>
      </c>
      <c r="F25" s="144" t="s">
        <v>396</v>
      </c>
      <c r="G25" s="144" t="s">
        <v>396</v>
      </c>
      <c r="H25" s="144" t="s">
        <v>419</v>
      </c>
      <c r="I25" s="165">
        <v>0</v>
      </c>
      <c r="K25" s="166">
        <v>0</v>
      </c>
      <c r="L25" s="166">
        <v>751.11800000000005</v>
      </c>
    </row>
    <row r="26" spans="1:12" s="9" customFormat="1" ht="14.5" customHeight="1">
      <c r="A26" s="8"/>
      <c r="B26" s="30" t="s">
        <v>424</v>
      </c>
      <c r="C26" s="146" t="s">
        <v>425</v>
      </c>
      <c r="D26" s="144" t="s">
        <v>376</v>
      </c>
      <c r="E26" s="145">
        <v>45809</v>
      </c>
      <c r="F26" s="144" t="s">
        <v>377</v>
      </c>
      <c r="G26" s="144" t="s">
        <v>396</v>
      </c>
      <c r="H26" s="144" t="s">
        <v>426</v>
      </c>
      <c r="I26" s="165">
        <v>674.79600000000005</v>
      </c>
      <c r="K26" s="166">
        <v>652.92200000000003</v>
      </c>
      <c r="L26" s="166">
        <v>680.05899999999997</v>
      </c>
    </row>
    <row r="27" spans="1:12" s="9" customFormat="1" ht="14.5" customHeight="1">
      <c r="A27" s="8"/>
      <c r="B27" s="30" t="s">
        <v>762</v>
      </c>
      <c r="C27" s="143" t="s">
        <v>39</v>
      </c>
      <c r="D27" s="144" t="s">
        <v>376</v>
      </c>
      <c r="E27" s="145">
        <v>45992</v>
      </c>
      <c r="F27" s="144" t="s">
        <v>396</v>
      </c>
      <c r="G27" s="144" t="s">
        <v>396</v>
      </c>
      <c r="H27" s="144" t="s">
        <v>1199</v>
      </c>
      <c r="I27" s="165">
        <v>383.48099999999999</v>
      </c>
      <c r="K27" s="166">
        <v>371.91500000000002</v>
      </c>
      <c r="L27" s="166">
        <v>0</v>
      </c>
    </row>
    <row r="28" spans="1:12" s="9" customFormat="1" ht="14.5" customHeight="1">
      <c r="A28" s="8"/>
      <c r="B28" s="30" t="s">
        <v>442</v>
      </c>
      <c r="C28" s="146" t="s">
        <v>443</v>
      </c>
      <c r="D28" s="144" t="s">
        <v>376</v>
      </c>
      <c r="E28" s="145">
        <v>48670</v>
      </c>
      <c r="F28" s="144" t="s">
        <v>377</v>
      </c>
      <c r="G28" s="144" t="s">
        <v>406</v>
      </c>
      <c r="H28" s="144" t="s">
        <v>444</v>
      </c>
      <c r="I28" s="165">
        <v>132.465</v>
      </c>
      <c r="K28" s="166">
        <v>130.29499999999999</v>
      </c>
      <c r="L28" s="166">
        <v>0</v>
      </c>
    </row>
    <row r="29" spans="1:12" s="9" customFormat="1" ht="14.5" customHeight="1">
      <c r="A29" s="8"/>
      <c r="B29" s="30" t="s">
        <v>795</v>
      </c>
      <c r="C29" s="146" t="s">
        <v>796</v>
      </c>
      <c r="D29" s="144" t="s">
        <v>376</v>
      </c>
      <c r="E29" s="145">
        <v>49461</v>
      </c>
      <c r="F29" s="144" t="s">
        <v>377</v>
      </c>
      <c r="G29" s="144" t="s">
        <v>406</v>
      </c>
      <c r="H29" s="144" t="s">
        <v>797</v>
      </c>
      <c r="I29" s="165">
        <v>238.47900000000001</v>
      </c>
      <c r="K29" s="166">
        <v>233.041</v>
      </c>
      <c r="L29" s="166">
        <v>0</v>
      </c>
    </row>
    <row r="30" spans="1:12" s="9" customFormat="1" ht="14.5" customHeight="1">
      <c r="A30" s="8"/>
      <c r="B30" s="30" t="s">
        <v>795</v>
      </c>
      <c r="C30" s="146" t="s">
        <v>798</v>
      </c>
      <c r="D30" s="144" t="s">
        <v>376</v>
      </c>
      <c r="E30" s="145">
        <v>51653</v>
      </c>
      <c r="F30" s="144" t="s">
        <v>377</v>
      </c>
      <c r="G30" s="144" t="s">
        <v>406</v>
      </c>
      <c r="H30" s="144" t="s">
        <v>382</v>
      </c>
      <c r="I30" s="165">
        <v>617.97799999999995</v>
      </c>
      <c r="K30" s="166">
        <v>602.98800000000006</v>
      </c>
      <c r="L30" s="166">
        <v>0</v>
      </c>
    </row>
    <row r="31" spans="1:12" s="9" customFormat="1" ht="14.5" customHeight="1">
      <c r="A31" s="8"/>
      <c r="B31" s="30" t="s">
        <v>70</v>
      </c>
      <c r="C31" s="143" t="s">
        <v>39</v>
      </c>
      <c r="D31" s="144" t="s">
        <v>371</v>
      </c>
      <c r="E31" s="145">
        <v>47757</v>
      </c>
      <c r="F31" s="144" t="s">
        <v>369</v>
      </c>
      <c r="G31" s="144" t="s">
        <v>369</v>
      </c>
      <c r="H31" s="144" t="s">
        <v>372</v>
      </c>
      <c r="I31" s="165">
        <v>94.147999999999996</v>
      </c>
      <c r="K31" s="166">
        <v>97.781000000000006</v>
      </c>
      <c r="L31" s="166">
        <v>108.95</v>
      </c>
    </row>
    <row r="32" spans="1:12" s="9" customFormat="1" ht="14.5" customHeight="1">
      <c r="A32" s="8"/>
      <c r="B32" s="30" t="s">
        <v>212</v>
      </c>
      <c r="C32" s="143" t="s">
        <v>39</v>
      </c>
      <c r="D32" s="144" t="s">
        <v>371</v>
      </c>
      <c r="E32" s="145">
        <v>50222</v>
      </c>
      <c r="F32" s="144" t="s">
        <v>369</v>
      </c>
      <c r="G32" s="144" t="s">
        <v>369</v>
      </c>
      <c r="H32" s="144" t="s">
        <v>373</v>
      </c>
      <c r="I32" s="165">
        <v>80.180999999999997</v>
      </c>
      <c r="K32" s="166">
        <v>81.546999999999997</v>
      </c>
      <c r="L32" s="166">
        <v>85.896000000000001</v>
      </c>
    </row>
    <row r="33" spans="1:12" s="9" customFormat="1" ht="14.5" customHeight="1">
      <c r="A33" s="8"/>
      <c r="B33" s="30" t="s">
        <v>81</v>
      </c>
      <c r="C33" s="143" t="s">
        <v>39</v>
      </c>
      <c r="D33" s="144" t="s">
        <v>371</v>
      </c>
      <c r="E33" s="145">
        <v>48580</v>
      </c>
      <c r="F33" s="144" t="s">
        <v>369</v>
      </c>
      <c r="G33" s="144" t="s">
        <v>369</v>
      </c>
      <c r="H33" s="144" t="s">
        <v>374</v>
      </c>
      <c r="I33" s="165">
        <v>203.745</v>
      </c>
      <c r="K33" s="166">
        <v>207.56100000000001</v>
      </c>
      <c r="L33" s="166">
        <v>218.92400000000001</v>
      </c>
    </row>
    <row r="34" spans="1:12" s="9" customFormat="1" ht="14.5" customHeight="1">
      <c r="A34" s="8"/>
      <c r="B34" s="30" t="s">
        <v>90</v>
      </c>
      <c r="C34" s="143" t="s">
        <v>39</v>
      </c>
      <c r="D34" s="144" t="s">
        <v>371</v>
      </c>
      <c r="E34" s="145">
        <v>49004</v>
      </c>
      <c r="F34" s="144" t="s">
        <v>369</v>
      </c>
      <c r="G34" s="144" t="s">
        <v>369</v>
      </c>
      <c r="H34" s="144" t="s">
        <v>380</v>
      </c>
      <c r="I34" s="165">
        <v>766.73400000000004</v>
      </c>
      <c r="K34" s="166">
        <v>778.38099999999997</v>
      </c>
      <c r="L34" s="166">
        <v>813.36300000000006</v>
      </c>
    </row>
    <row r="35" spans="1:12" s="9" customFormat="1" ht="14.5" customHeight="1">
      <c r="A35" s="8"/>
      <c r="B35" s="30" t="s">
        <v>412</v>
      </c>
      <c r="C35" s="143" t="s">
        <v>39</v>
      </c>
      <c r="D35" s="144" t="s">
        <v>371</v>
      </c>
      <c r="E35" s="145">
        <v>49096</v>
      </c>
      <c r="F35" s="144" t="s">
        <v>369</v>
      </c>
      <c r="G35" s="144" t="s">
        <v>369</v>
      </c>
      <c r="H35" s="144" t="s">
        <v>413</v>
      </c>
      <c r="I35" s="165">
        <v>594.91800000000001</v>
      </c>
      <c r="K35" s="166">
        <v>603.35900000000004</v>
      </c>
      <c r="L35" s="166">
        <v>628.73900000000003</v>
      </c>
    </row>
    <row r="36" spans="1:12" s="9" customFormat="1" ht="14.5" customHeight="1">
      <c r="A36" s="8"/>
      <c r="B36" s="30" t="s">
        <v>408</v>
      </c>
      <c r="C36" s="143" t="s">
        <v>39</v>
      </c>
      <c r="D36" s="144" t="s">
        <v>371</v>
      </c>
      <c r="E36" s="145">
        <v>48519</v>
      </c>
      <c r="F36" s="144" t="s">
        <v>369</v>
      </c>
      <c r="G36" s="144" t="s">
        <v>369</v>
      </c>
      <c r="H36" s="144" t="s">
        <v>409</v>
      </c>
      <c r="I36" s="165">
        <v>108.783</v>
      </c>
      <c r="K36" s="166">
        <v>110.816</v>
      </c>
      <c r="L36" s="166">
        <v>116.711</v>
      </c>
    </row>
    <row r="37" spans="1:12" s="9" customFormat="1" ht="14.5" customHeight="1">
      <c r="A37" s="8"/>
      <c r="B37" s="30" t="s">
        <v>440</v>
      </c>
      <c r="C37" s="147" t="s">
        <v>39</v>
      </c>
      <c r="D37" s="144" t="s">
        <v>371</v>
      </c>
      <c r="E37" s="145">
        <v>49096</v>
      </c>
      <c r="F37" s="144" t="s">
        <v>369</v>
      </c>
      <c r="G37" s="144" t="s">
        <v>369</v>
      </c>
      <c r="H37" s="144" t="s">
        <v>441</v>
      </c>
      <c r="I37" s="165">
        <v>166.304</v>
      </c>
      <c r="K37" s="166">
        <v>170.16200000000001</v>
      </c>
      <c r="L37" s="166">
        <v>0</v>
      </c>
    </row>
    <row r="38" spans="1:12" s="9" customFormat="1" ht="14.5" customHeight="1">
      <c r="A38" s="8"/>
      <c r="B38" s="30" t="s">
        <v>442</v>
      </c>
      <c r="C38" s="147" t="s">
        <v>39</v>
      </c>
      <c r="D38" s="144" t="s">
        <v>371</v>
      </c>
      <c r="E38" s="145">
        <v>49400</v>
      </c>
      <c r="F38" s="144" t="s">
        <v>369</v>
      </c>
      <c r="G38" s="144" t="s">
        <v>369</v>
      </c>
      <c r="H38" s="144" t="s">
        <v>845</v>
      </c>
      <c r="I38" s="165">
        <v>402.14100000000002</v>
      </c>
      <c r="K38" s="166">
        <v>407.17899999999997</v>
      </c>
      <c r="L38" s="166">
        <v>0</v>
      </c>
    </row>
    <row r="39" spans="1:12" s="9" customFormat="1" ht="14.5" customHeight="1">
      <c r="A39" s="8"/>
      <c r="B39" s="30" t="s">
        <v>99</v>
      </c>
      <c r="C39" s="143" t="s">
        <v>39</v>
      </c>
      <c r="D39" s="144" t="s">
        <v>383</v>
      </c>
      <c r="E39" s="145">
        <v>50526</v>
      </c>
      <c r="F39" s="144" t="s">
        <v>369</v>
      </c>
      <c r="G39" s="144" t="s">
        <v>384</v>
      </c>
      <c r="H39" s="144" t="s">
        <v>385</v>
      </c>
      <c r="I39" s="165">
        <v>271.74</v>
      </c>
      <c r="K39" s="166">
        <v>275.863</v>
      </c>
      <c r="L39" s="166">
        <v>285.50400000000002</v>
      </c>
    </row>
    <row r="40" spans="1:12" s="9" customFormat="1" ht="14.5" customHeight="1">
      <c r="A40" s="8"/>
      <c r="B40" s="30" t="s">
        <v>105</v>
      </c>
      <c r="C40" s="143" t="s">
        <v>39</v>
      </c>
      <c r="D40" s="144" t="s">
        <v>383</v>
      </c>
      <c r="E40" s="145">
        <v>50771</v>
      </c>
      <c r="F40" s="144" t="s">
        <v>369</v>
      </c>
      <c r="G40" s="144" t="s">
        <v>384</v>
      </c>
      <c r="H40" s="144" t="s">
        <v>386</v>
      </c>
      <c r="I40" s="165">
        <v>251.97</v>
      </c>
      <c r="K40" s="166">
        <v>256.46899999999999</v>
      </c>
      <c r="L40" s="166">
        <v>268.29399999999998</v>
      </c>
    </row>
    <row r="41" spans="1:12" s="9" customFormat="1" ht="14.5" customHeight="1">
      <c r="A41" s="8"/>
      <c r="B41" s="30" t="s">
        <v>118</v>
      </c>
      <c r="C41" s="143" t="s">
        <v>39</v>
      </c>
      <c r="D41" s="144" t="s">
        <v>383</v>
      </c>
      <c r="E41" s="145">
        <v>50710</v>
      </c>
      <c r="F41" s="144" t="s">
        <v>369</v>
      </c>
      <c r="G41" s="144" t="s">
        <v>384</v>
      </c>
      <c r="H41" s="144" t="s">
        <v>416</v>
      </c>
      <c r="I41" s="165">
        <v>177.441</v>
      </c>
      <c r="K41" s="166">
        <v>179.66900000000001</v>
      </c>
      <c r="L41" s="166">
        <v>184.857</v>
      </c>
    </row>
    <row r="42" spans="1:12" s="9" customFormat="1" ht="14.5" customHeight="1">
      <c r="A42" s="8"/>
      <c r="B42" s="30" t="s">
        <v>760</v>
      </c>
      <c r="C42" s="143" t="s">
        <v>39</v>
      </c>
      <c r="D42" s="144" t="s">
        <v>383</v>
      </c>
      <c r="E42" s="145">
        <v>52413</v>
      </c>
      <c r="F42" s="144" t="s">
        <v>369</v>
      </c>
      <c r="G42" s="144" t="s">
        <v>384</v>
      </c>
      <c r="H42" s="144" t="s">
        <v>420</v>
      </c>
      <c r="I42" s="165">
        <v>569.04899999999998</v>
      </c>
      <c r="K42" s="166">
        <v>578.03499999999997</v>
      </c>
      <c r="L42" s="166">
        <v>597.98699999999997</v>
      </c>
    </row>
    <row r="43" spans="1:12" s="9" customFormat="1" ht="14.5" customHeight="1">
      <c r="A43" s="8"/>
      <c r="B43" s="30" t="s">
        <v>142</v>
      </c>
      <c r="C43" s="143" t="s">
        <v>39</v>
      </c>
      <c r="D43" s="144" t="s">
        <v>383</v>
      </c>
      <c r="E43" s="145">
        <v>52718</v>
      </c>
      <c r="F43" s="144" t="s">
        <v>369</v>
      </c>
      <c r="G43" s="144" t="s">
        <v>384</v>
      </c>
      <c r="H43" s="144" t="s">
        <v>447</v>
      </c>
      <c r="I43" s="165">
        <v>450.14499999999998</v>
      </c>
      <c r="K43" s="166">
        <v>456.95699999999999</v>
      </c>
      <c r="L43" s="166">
        <v>0</v>
      </c>
    </row>
    <row r="44" spans="1:12" s="9" customFormat="1" ht="14.5" customHeight="1">
      <c r="A44" s="8"/>
      <c r="B44" s="30" t="s">
        <v>421</v>
      </c>
      <c r="C44" s="143" t="s">
        <v>39</v>
      </c>
      <c r="D44" s="144" t="s">
        <v>422</v>
      </c>
      <c r="E44" s="145">
        <v>51683</v>
      </c>
      <c r="F44" s="144" t="s">
        <v>377</v>
      </c>
      <c r="G44" s="144" t="s">
        <v>377</v>
      </c>
      <c r="H44" s="144" t="s">
        <v>423</v>
      </c>
      <c r="I44" s="165">
        <v>388.45299999999997</v>
      </c>
      <c r="K44" s="166">
        <v>356.15100000000001</v>
      </c>
      <c r="L44" s="166">
        <v>231.76300000000001</v>
      </c>
    </row>
    <row r="45" spans="1:12" s="9" customFormat="1" ht="14.5" customHeight="1">
      <c r="A45" s="8"/>
      <c r="B45" s="30" t="s">
        <v>799</v>
      </c>
      <c r="C45" s="143" t="s">
        <v>39</v>
      </c>
      <c r="D45" s="144" t="s">
        <v>422</v>
      </c>
      <c r="E45" s="145">
        <v>51683</v>
      </c>
      <c r="F45" s="144" t="s">
        <v>377</v>
      </c>
      <c r="G45" s="144" t="s">
        <v>377</v>
      </c>
      <c r="H45" s="144" t="s">
        <v>800</v>
      </c>
      <c r="I45" s="165">
        <v>391.93400000000003</v>
      </c>
      <c r="K45" s="166">
        <v>310.24099999999999</v>
      </c>
      <c r="L45" s="166">
        <v>0</v>
      </c>
    </row>
    <row r="46" spans="1:12" s="9" customFormat="1" ht="14.5" customHeight="1">
      <c r="A46" s="8"/>
      <c r="B46" s="30" t="s">
        <v>427</v>
      </c>
      <c r="C46" s="143" t="s">
        <v>39</v>
      </c>
      <c r="D46" s="144" t="s">
        <v>428</v>
      </c>
      <c r="E46" s="145">
        <v>46235</v>
      </c>
      <c r="F46" s="144" t="s">
        <v>377</v>
      </c>
      <c r="G46" s="144" t="s">
        <v>396</v>
      </c>
      <c r="H46" s="144" t="s">
        <v>1203</v>
      </c>
      <c r="I46" s="165">
        <v>539.54399999999998</v>
      </c>
      <c r="K46" s="166">
        <v>568.54499999999996</v>
      </c>
      <c r="L46" s="166">
        <v>507.99</v>
      </c>
    </row>
    <row r="47" spans="1:12" s="9" customFormat="1" ht="14.5" customHeight="1">
      <c r="A47" s="8"/>
      <c r="B47" s="30" t="s">
        <v>427</v>
      </c>
      <c r="C47" s="143" t="s">
        <v>39</v>
      </c>
      <c r="D47" s="144" t="s">
        <v>428</v>
      </c>
      <c r="E47" s="145">
        <v>46235</v>
      </c>
      <c r="F47" s="144" t="s">
        <v>377</v>
      </c>
      <c r="G47" s="144" t="s">
        <v>396</v>
      </c>
      <c r="H47" s="144" t="s">
        <v>1203</v>
      </c>
      <c r="I47" s="165">
        <v>291.36599999999999</v>
      </c>
      <c r="K47" s="166">
        <v>291.36599999999999</v>
      </c>
      <c r="L47" s="166">
        <v>252.351</v>
      </c>
    </row>
    <row r="48" spans="1:12" s="9" customFormat="1" ht="14.5" customHeight="1">
      <c r="A48" s="8"/>
      <c r="B48" s="30" t="s">
        <v>739</v>
      </c>
      <c r="C48" s="143" t="s">
        <v>39</v>
      </c>
      <c r="D48" s="144" t="s">
        <v>429</v>
      </c>
      <c r="E48" s="145">
        <v>45261</v>
      </c>
      <c r="F48" s="144" t="s">
        <v>369</v>
      </c>
      <c r="G48" s="144" t="s">
        <v>396</v>
      </c>
      <c r="H48" s="144" t="s">
        <v>430</v>
      </c>
      <c r="I48" s="165">
        <v>0</v>
      </c>
      <c r="K48" s="166">
        <v>0</v>
      </c>
      <c r="L48" s="166">
        <v>929.78800000000001</v>
      </c>
    </row>
    <row r="49" spans="1:12" s="9" customFormat="1" ht="14.5" customHeight="1">
      <c r="A49" s="8"/>
      <c r="B49" s="30" t="s">
        <v>739</v>
      </c>
      <c r="C49" s="143" t="s">
        <v>39</v>
      </c>
      <c r="D49" s="144" t="s">
        <v>801</v>
      </c>
      <c r="E49" s="145">
        <v>47119</v>
      </c>
      <c r="F49" s="144" t="s">
        <v>802</v>
      </c>
      <c r="G49" s="144" t="s">
        <v>802</v>
      </c>
      <c r="H49" s="144" t="s">
        <v>803</v>
      </c>
      <c r="I49" s="165">
        <v>198.38</v>
      </c>
      <c r="K49" s="166">
        <v>206.47800000000001</v>
      </c>
      <c r="L49" s="166">
        <v>0</v>
      </c>
    </row>
    <row r="50" spans="1:12" s="9" customFormat="1" ht="14.5" customHeight="1">
      <c r="A50" s="8"/>
      <c r="B50" s="30" t="s">
        <v>739</v>
      </c>
      <c r="C50" s="143" t="s">
        <v>39</v>
      </c>
      <c r="D50" s="144" t="s">
        <v>804</v>
      </c>
      <c r="E50" s="145" t="s">
        <v>37</v>
      </c>
      <c r="F50" s="145" t="s">
        <v>37</v>
      </c>
      <c r="G50" s="145" t="s">
        <v>37</v>
      </c>
      <c r="H50" s="144" t="s">
        <v>805</v>
      </c>
      <c r="I50" s="165">
        <v>962.86500000000001</v>
      </c>
      <c r="K50" s="166">
        <v>1060.452</v>
      </c>
      <c r="L50" s="166">
        <v>0</v>
      </c>
    </row>
    <row r="51" spans="1:12" s="9" customFormat="1" ht="14.5" customHeight="1">
      <c r="A51" s="8"/>
      <c r="B51" s="30" t="s">
        <v>424</v>
      </c>
      <c r="C51" s="198" t="s">
        <v>39</v>
      </c>
      <c r="D51" s="9" t="s">
        <v>808</v>
      </c>
      <c r="E51" s="145">
        <v>45323</v>
      </c>
      <c r="F51" s="144" t="s">
        <v>396</v>
      </c>
      <c r="G51" s="144" t="s">
        <v>396</v>
      </c>
      <c r="H51" s="9" t="s">
        <v>761</v>
      </c>
      <c r="I51" s="165">
        <v>0</v>
      </c>
      <c r="K51" s="166">
        <v>0</v>
      </c>
      <c r="L51" s="166">
        <v>157.96799999999999</v>
      </c>
    </row>
    <row r="52" spans="1:12" s="9" customFormat="1" ht="14.5" customHeight="1">
      <c r="A52" s="8"/>
      <c r="B52" s="49" t="s">
        <v>806</v>
      </c>
      <c r="C52" s="55"/>
      <c r="D52" s="55"/>
      <c r="E52" s="55"/>
      <c r="F52" s="55"/>
      <c r="G52" s="55"/>
      <c r="H52" s="55"/>
      <c r="I52" s="38">
        <f>SUM(I11:I51)</f>
        <v>11586.189999999997</v>
      </c>
      <c r="K52" s="234">
        <f>SUM(K11:K51)</f>
        <v>11629.762999999999</v>
      </c>
      <c r="L52" s="38">
        <f>SUM(L11:L51)</f>
        <v>9309.0420000000013</v>
      </c>
    </row>
    <row r="53" spans="1:12" s="9" customFormat="1" ht="14.5" customHeight="1">
      <c r="A53" s="8"/>
      <c r="B53" s="30" t="s">
        <v>807</v>
      </c>
      <c r="C53" s="143" t="s">
        <v>39</v>
      </c>
      <c r="D53" s="144" t="s">
        <v>804</v>
      </c>
      <c r="E53" s="145" t="s">
        <v>37</v>
      </c>
      <c r="F53" s="145" t="s">
        <v>37</v>
      </c>
      <c r="G53" s="145" t="s">
        <v>37</v>
      </c>
      <c r="H53" s="144" t="s">
        <v>805</v>
      </c>
      <c r="I53" s="165">
        <f>-I50</f>
        <v>-962.86500000000001</v>
      </c>
      <c r="K53" s="166">
        <f>-K50</f>
        <v>-1060.452</v>
      </c>
      <c r="L53" s="166">
        <f>-L50</f>
        <v>0</v>
      </c>
    </row>
    <row r="54" spans="1:12" s="9" customFormat="1" ht="14.5" customHeight="1">
      <c r="A54" s="8"/>
      <c r="B54" s="49" t="s">
        <v>431</v>
      </c>
      <c r="C54" s="55"/>
      <c r="D54" s="55"/>
      <c r="E54" s="55"/>
      <c r="F54" s="55"/>
      <c r="G54" s="55"/>
      <c r="H54" s="55"/>
      <c r="I54" s="38">
        <f>SUM(I52:I53)</f>
        <v>10623.324999999997</v>
      </c>
      <c r="K54" s="38">
        <f>SUM(K52:K53)</f>
        <v>10569.311</v>
      </c>
      <c r="L54" s="38">
        <f>SUM(L52:L53)</f>
        <v>9309.0420000000013</v>
      </c>
    </row>
    <row r="55" spans="1:12" s="9" customFormat="1" ht="14.5" customHeight="1">
      <c r="A55" s="8"/>
      <c r="B55" s="30" t="s">
        <v>163</v>
      </c>
      <c r="C55" s="147" t="s">
        <v>39</v>
      </c>
      <c r="D55" s="144" t="s">
        <v>371</v>
      </c>
      <c r="E55" s="145">
        <v>45658</v>
      </c>
      <c r="F55" s="144" t="s">
        <v>369</v>
      </c>
      <c r="G55" s="144" t="s">
        <v>369</v>
      </c>
      <c r="H55" s="144" t="s">
        <v>432</v>
      </c>
      <c r="I55" s="165">
        <v>1.1299999999999999</v>
      </c>
      <c r="K55" s="166">
        <v>1.972</v>
      </c>
      <c r="L55" s="166">
        <v>4.4909999999999997</v>
      </c>
    </row>
    <row r="56" spans="1:12" s="9" customFormat="1" ht="14.5" customHeight="1">
      <c r="A56" s="8"/>
      <c r="B56" s="30" t="s">
        <v>154</v>
      </c>
      <c r="C56" s="146" t="s">
        <v>433</v>
      </c>
      <c r="D56" s="144" t="s">
        <v>376</v>
      </c>
      <c r="E56" s="145">
        <v>49157</v>
      </c>
      <c r="F56" s="144" t="s">
        <v>377</v>
      </c>
      <c r="G56" s="144" t="s">
        <v>406</v>
      </c>
      <c r="H56" s="144" t="s">
        <v>434</v>
      </c>
      <c r="I56" s="165">
        <v>0</v>
      </c>
      <c r="K56" s="166">
        <v>0</v>
      </c>
      <c r="L56" s="166">
        <v>122.197</v>
      </c>
    </row>
    <row r="57" spans="1:12" s="9" customFormat="1" ht="14.5" customHeight="1">
      <c r="A57" s="8"/>
      <c r="B57" s="30" t="s">
        <v>154</v>
      </c>
      <c r="C57" s="147" t="s">
        <v>39</v>
      </c>
      <c r="D57" s="144" t="s">
        <v>371</v>
      </c>
      <c r="E57" s="145">
        <v>49706</v>
      </c>
      <c r="F57" s="144" t="s">
        <v>369</v>
      </c>
      <c r="G57" s="144" t="s">
        <v>369</v>
      </c>
      <c r="H57" s="144" t="s">
        <v>435</v>
      </c>
      <c r="I57" s="165">
        <v>0</v>
      </c>
      <c r="K57" s="166">
        <v>0</v>
      </c>
      <c r="L57" s="166">
        <v>228.767</v>
      </c>
    </row>
    <row r="58" spans="1:12" s="9" customFormat="1" ht="14.5" customHeight="1">
      <c r="A58" s="8"/>
      <c r="B58" s="30" t="s">
        <v>154</v>
      </c>
      <c r="C58" s="146" t="s">
        <v>436</v>
      </c>
      <c r="D58" s="144" t="s">
        <v>376</v>
      </c>
      <c r="E58" s="145">
        <v>48183</v>
      </c>
      <c r="F58" s="144" t="s">
        <v>377</v>
      </c>
      <c r="G58" s="144" t="s">
        <v>406</v>
      </c>
      <c r="H58" s="144" t="s">
        <v>437</v>
      </c>
      <c r="I58" s="165">
        <v>0</v>
      </c>
      <c r="K58" s="166">
        <v>0</v>
      </c>
      <c r="L58" s="166">
        <v>69.674000000000007</v>
      </c>
    </row>
    <row r="59" spans="1:12" s="9" customFormat="1" ht="14.5" customHeight="1">
      <c r="A59" s="8"/>
      <c r="B59" s="30" t="s">
        <v>154</v>
      </c>
      <c r="C59" s="147" t="s">
        <v>39</v>
      </c>
      <c r="D59" s="144" t="s">
        <v>383</v>
      </c>
      <c r="E59" s="145">
        <v>50587</v>
      </c>
      <c r="F59" s="144" t="s">
        <v>369</v>
      </c>
      <c r="G59" s="144" t="s">
        <v>384</v>
      </c>
      <c r="H59" s="144" t="s">
        <v>438</v>
      </c>
      <c r="I59" s="165">
        <v>0</v>
      </c>
      <c r="K59" s="166">
        <v>0</v>
      </c>
      <c r="L59" s="166">
        <v>140.44200000000001</v>
      </c>
    </row>
    <row r="60" spans="1:12" s="9" customFormat="1" ht="14.5" customHeight="1">
      <c r="A60" s="8"/>
      <c r="B60" s="30" t="s">
        <v>154</v>
      </c>
      <c r="C60" s="147" t="s">
        <v>39</v>
      </c>
      <c r="D60" s="144" t="s">
        <v>371</v>
      </c>
      <c r="E60" s="145">
        <v>49096</v>
      </c>
      <c r="F60" s="144" t="s">
        <v>369</v>
      </c>
      <c r="G60" s="144" t="s">
        <v>369</v>
      </c>
      <c r="H60" s="144" t="s">
        <v>439</v>
      </c>
      <c r="I60" s="201">
        <v>0</v>
      </c>
      <c r="K60" s="166">
        <v>0</v>
      </c>
      <c r="L60" s="166">
        <v>106.72499999999999</v>
      </c>
    </row>
    <row r="61" spans="1:12" s="9" customFormat="1" ht="14.5" customHeight="1">
      <c r="A61" s="8"/>
      <c r="B61" s="30" t="s">
        <v>440</v>
      </c>
      <c r="C61" s="147" t="s">
        <v>39</v>
      </c>
      <c r="D61" s="144" t="s">
        <v>371</v>
      </c>
      <c r="E61" s="145">
        <v>49096</v>
      </c>
      <c r="F61" s="144" t="s">
        <v>369</v>
      </c>
      <c r="G61" s="144" t="s">
        <v>369</v>
      </c>
      <c r="H61" s="144" t="s">
        <v>441</v>
      </c>
      <c r="I61" s="165">
        <v>0</v>
      </c>
      <c r="K61" s="166">
        <v>0</v>
      </c>
      <c r="L61" s="166">
        <v>91.134</v>
      </c>
    </row>
    <row r="62" spans="1:12" s="9" customFormat="1" ht="14.5" customHeight="1">
      <c r="A62" s="8"/>
      <c r="B62" s="30" t="s">
        <v>442</v>
      </c>
      <c r="C62" s="146" t="s">
        <v>443</v>
      </c>
      <c r="D62" s="144" t="s">
        <v>376</v>
      </c>
      <c r="E62" s="145">
        <v>48670</v>
      </c>
      <c r="F62" s="144" t="s">
        <v>377</v>
      </c>
      <c r="G62" s="144" t="s">
        <v>406</v>
      </c>
      <c r="H62" s="144" t="s">
        <v>444</v>
      </c>
      <c r="I62" s="165">
        <v>0</v>
      </c>
      <c r="K62" s="166">
        <v>0</v>
      </c>
      <c r="L62" s="166">
        <v>66.073999999999998</v>
      </c>
    </row>
    <row r="63" spans="1:12" s="9" customFormat="1" ht="14.5" customHeight="1">
      <c r="A63" s="8"/>
      <c r="B63" s="30" t="s">
        <v>442</v>
      </c>
      <c r="C63" s="147" t="s">
        <v>39</v>
      </c>
      <c r="D63" s="144" t="s">
        <v>371</v>
      </c>
      <c r="E63" s="145">
        <v>49400</v>
      </c>
      <c r="F63" s="144" t="s">
        <v>369</v>
      </c>
      <c r="G63" s="144" t="s">
        <v>369</v>
      </c>
      <c r="H63" s="144" t="s">
        <v>845</v>
      </c>
      <c r="I63" s="165">
        <v>0</v>
      </c>
      <c r="K63" s="166">
        <v>0</v>
      </c>
      <c r="L63" s="166">
        <v>211.22499999999999</v>
      </c>
    </row>
    <row r="64" spans="1:12" s="9" customFormat="1" ht="14.5" customHeight="1">
      <c r="A64" s="8"/>
      <c r="B64" s="30" t="s">
        <v>142</v>
      </c>
      <c r="C64" s="146" t="s">
        <v>445</v>
      </c>
      <c r="D64" s="144" t="s">
        <v>376</v>
      </c>
      <c r="E64" s="145">
        <v>45231</v>
      </c>
      <c r="F64" s="148" t="s">
        <v>446</v>
      </c>
      <c r="G64" s="148" t="s">
        <v>446</v>
      </c>
      <c r="H64" s="144" t="s">
        <v>390</v>
      </c>
      <c r="I64" s="165">
        <v>0</v>
      </c>
      <c r="K64" s="166">
        <v>0</v>
      </c>
      <c r="L64" s="166">
        <v>27.821000000000002</v>
      </c>
    </row>
    <row r="65" spans="1:30 16348:16348" s="9" customFormat="1" ht="14.5" customHeight="1">
      <c r="A65" s="8"/>
      <c r="B65" s="30" t="s">
        <v>142</v>
      </c>
      <c r="C65" s="147" t="s">
        <v>39</v>
      </c>
      <c r="D65" s="144" t="s">
        <v>383</v>
      </c>
      <c r="E65" s="145">
        <v>52718</v>
      </c>
      <c r="F65" s="144" t="s">
        <v>369</v>
      </c>
      <c r="G65" s="144" t="s">
        <v>384</v>
      </c>
      <c r="H65" s="144" t="s">
        <v>447</v>
      </c>
      <c r="I65" s="165">
        <v>0</v>
      </c>
      <c r="K65" s="166">
        <v>0</v>
      </c>
      <c r="L65" s="166">
        <v>237.16800000000001</v>
      </c>
    </row>
    <row r="66" spans="1:30 16348:16348" s="9" customFormat="1" ht="14.5" customHeight="1">
      <c r="A66" s="8"/>
      <c r="B66" s="49" t="s">
        <v>448</v>
      </c>
      <c r="C66" s="55"/>
      <c r="D66" s="55"/>
      <c r="E66" s="55"/>
      <c r="F66" s="55"/>
      <c r="G66" s="55"/>
      <c r="H66" s="55"/>
      <c r="I66" s="38">
        <f>SUM(I54:I65)</f>
        <v>10624.454999999996</v>
      </c>
      <c r="K66" s="38">
        <f>SUM(K54:K65)</f>
        <v>10571.282999999999</v>
      </c>
      <c r="L66" s="38">
        <f>SUM(L54:L65)</f>
        <v>10614.760000000002</v>
      </c>
    </row>
    <row r="67" spans="1:30 16348:16348" s="9" customFormat="1" ht="14.5" customHeight="1">
      <c r="A67" s="8"/>
      <c r="B67" s="133"/>
      <c r="C67" s="135"/>
      <c r="D67" s="135"/>
      <c r="E67" s="135"/>
      <c r="F67" s="135"/>
      <c r="G67" s="135"/>
      <c r="H67" s="135"/>
      <c r="I67" s="135"/>
      <c r="K67" s="135"/>
      <c r="L67" s="135"/>
    </row>
    <row r="68" spans="1:30 16348:16348" s="9" customFormat="1" ht="14.5" customHeight="1">
      <c r="A68" s="8"/>
      <c r="B68" s="139" t="s">
        <v>41</v>
      </c>
      <c r="C68" s="135"/>
      <c r="D68" s="135"/>
      <c r="E68" s="135"/>
      <c r="F68" s="135"/>
      <c r="G68" s="135"/>
      <c r="H68" s="135"/>
      <c r="I68" s="135"/>
      <c r="K68" s="135"/>
      <c r="L68" s="135"/>
    </row>
    <row r="69" spans="1:30 16348:16348" s="9" customFormat="1" ht="14.5" customHeight="1">
      <c r="A69" s="8"/>
      <c r="B69" s="139" t="s">
        <v>449</v>
      </c>
      <c r="C69" s="44"/>
      <c r="D69" s="44"/>
      <c r="E69" s="44"/>
      <c r="F69" s="44"/>
      <c r="G69" s="44"/>
      <c r="H69" s="44"/>
      <c r="I69" s="44"/>
      <c r="K69" s="44"/>
      <c r="L69" s="44"/>
    </row>
    <row r="70" spans="1:30 16348:16348" s="9" customFormat="1" ht="14.5" customHeight="1">
      <c r="A70" s="8"/>
      <c r="B70" s="30"/>
      <c r="C70" s="44"/>
      <c r="D70" s="44"/>
      <c r="E70" s="44"/>
      <c r="F70" s="44"/>
      <c r="G70" s="44"/>
      <c r="H70" s="44"/>
      <c r="I70" s="44"/>
      <c r="K70" s="44"/>
      <c r="L70" s="44"/>
    </row>
    <row r="71" spans="1:30 16348:16348" s="9" customFormat="1" ht="14.5" customHeight="1">
      <c r="A71" s="8"/>
      <c r="B71" s="136" t="s">
        <v>450</v>
      </c>
      <c r="C71" s="44"/>
      <c r="D71" s="44"/>
      <c r="E71" s="44"/>
      <c r="F71" s="44"/>
      <c r="G71" s="44"/>
      <c r="H71" s="44"/>
      <c r="I71" s="44"/>
      <c r="K71" s="44"/>
      <c r="L71" s="44"/>
    </row>
    <row r="72" spans="1:30 16348:16348" s="9" customFormat="1" ht="14.5" customHeight="1">
      <c r="A72" s="8"/>
      <c r="B72" s="30"/>
      <c r="C72" s="44"/>
      <c r="D72" s="44"/>
      <c r="E72" s="44"/>
      <c r="F72" s="44"/>
      <c r="G72" s="44"/>
      <c r="H72" s="44"/>
      <c r="I72" s="44"/>
      <c r="K72" s="44"/>
      <c r="L72" s="44"/>
    </row>
    <row r="73" spans="1:30 16348:16348" s="9" customFormat="1" ht="15.5">
      <c r="A73" s="8"/>
      <c r="B73" s="5" t="s">
        <v>451</v>
      </c>
      <c r="C73" s="74" t="s">
        <v>452</v>
      </c>
      <c r="D73" s="74" t="s">
        <v>453</v>
      </c>
      <c r="E73" s="74" t="s">
        <v>454</v>
      </c>
      <c r="F73" s="74" t="s">
        <v>455</v>
      </c>
      <c r="G73" s="74" t="s">
        <v>456</v>
      </c>
      <c r="H73" s="74" t="s">
        <v>457</v>
      </c>
      <c r="I73" s="74" t="s">
        <v>458</v>
      </c>
      <c r="J73" s="74" t="s">
        <v>459</v>
      </c>
      <c r="K73" s="74" t="s">
        <v>460</v>
      </c>
      <c r="L73" s="74" t="s">
        <v>461</v>
      </c>
      <c r="M73" s="74" t="s">
        <v>462</v>
      </c>
      <c r="N73" s="74" t="s">
        <v>463</v>
      </c>
      <c r="O73" s="74" t="s">
        <v>464</v>
      </c>
      <c r="P73" s="74" t="s">
        <v>465</v>
      </c>
      <c r="Q73" s="74" t="s">
        <v>466</v>
      </c>
      <c r="R73" s="74" t="s">
        <v>467</v>
      </c>
      <c r="S73" s="74" t="s">
        <v>468</v>
      </c>
      <c r="T73" s="74" t="s">
        <v>469</v>
      </c>
      <c r="U73" s="74" t="s">
        <v>470</v>
      </c>
      <c r="V73" s="74" t="s">
        <v>471</v>
      </c>
      <c r="W73" s="74" t="s">
        <v>472</v>
      </c>
      <c r="X73" s="74" t="s">
        <v>473</v>
      </c>
      <c r="Y73" s="74" t="s">
        <v>474</v>
      </c>
      <c r="Z73" s="74" t="s">
        <v>475</v>
      </c>
      <c r="AA73" s="74" t="s">
        <v>192</v>
      </c>
      <c r="AB73" s="74" t="s">
        <v>809</v>
      </c>
      <c r="AC73" s="74" t="s">
        <v>842</v>
      </c>
      <c r="AD73" s="74" t="s">
        <v>851</v>
      </c>
    </row>
    <row r="74" spans="1:30 16348:16348" s="9" customFormat="1" ht="14.5" customHeight="1">
      <c r="A74" s="8"/>
      <c r="B74" s="30" t="s">
        <v>476</v>
      </c>
      <c r="C74" s="149">
        <v>9.2999999999999999E-2</v>
      </c>
      <c r="D74" s="149">
        <v>9.4399999999999998E-2</v>
      </c>
      <c r="E74" s="149">
        <v>9.6699999999999994E-2</v>
      </c>
      <c r="F74" s="149">
        <v>9.35E-2</v>
      </c>
      <c r="G74" s="149">
        <v>9.2999999999999999E-2</v>
      </c>
      <c r="H74" s="149">
        <v>8.6900000000000005E-2</v>
      </c>
      <c r="I74" s="149">
        <v>8.9700000000000002E-2</v>
      </c>
      <c r="J74" s="149">
        <v>8.8599999999999998E-2</v>
      </c>
      <c r="K74" s="149">
        <v>8.3699999999999997E-2</v>
      </c>
      <c r="L74" s="149">
        <v>7.7799999999999994E-2</v>
      </c>
      <c r="M74" s="149">
        <v>7.7499999999999999E-2</v>
      </c>
      <c r="N74" s="149">
        <v>7.7700000000000005E-2</v>
      </c>
      <c r="O74" s="149">
        <v>7.85E-2</v>
      </c>
      <c r="P74" s="149">
        <v>7.7600000000000002E-2</v>
      </c>
      <c r="Q74" s="149">
        <v>7.6899999999999996E-2</v>
      </c>
      <c r="R74" s="149">
        <v>8.2600000000000007E-2</v>
      </c>
      <c r="S74" s="149">
        <v>8.6599999999999996E-2</v>
      </c>
      <c r="T74" s="149">
        <v>9.5100000000000004E-2</v>
      </c>
      <c r="U74" s="149">
        <v>0.1003</v>
      </c>
      <c r="V74" s="149">
        <v>9.7199999999999995E-2</v>
      </c>
      <c r="W74" s="149">
        <v>0.10680000000000001</v>
      </c>
      <c r="X74" s="149">
        <v>0.10340000000000001</v>
      </c>
      <c r="Y74" s="149">
        <v>0.1007</v>
      </c>
      <c r="Z74" s="149">
        <v>9.0800000000000006E-2</v>
      </c>
      <c r="AA74" s="149">
        <v>8.7499999999999994E-2</v>
      </c>
      <c r="AB74" s="149">
        <v>8.77E-2</v>
      </c>
      <c r="AC74" s="149">
        <v>8.8400000000000006E-2</v>
      </c>
      <c r="AD74" s="149">
        <v>8.7499999999999994E-2</v>
      </c>
    </row>
    <row r="75" spans="1:30 16348:16348" s="9" customFormat="1" ht="14.5" customHeight="1">
      <c r="A75" s="8"/>
      <c r="B75" s="31" t="s">
        <v>477</v>
      </c>
      <c r="C75" s="164">
        <v>8.8000000000000007</v>
      </c>
      <c r="D75" s="164">
        <v>7.8</v>
      </c>
      <c r="E75" s="164">
        <v>8.1</v>
      </c>
      <c r="F75" s="164">
        <v>7.5</v>
      </c>
      <c r="G75" s="164">
        <v>7.7</v>
      </c>
      <c r="H75" s="164">
        <v>7.7</v>
      </c>
      <c r="I75" s="164">
        <v>7.8</v>
      </c>
      <c r="J75" s="164">
        <v>7.6</v>
      </c>
      <c r="K75" s="164">
        <v>7.4</v>
      </c>
      <c r="L75" s="164">
        <v>7.6</v>
      </c>
      <c r="M75" s="164">
        <v>7.5</v>
      </c>
      <c r="N75" s="164">
        <v>7.3</v>
      </c>
      <c r="O75" s="164">
        <v>6.8</v>
      </c>
      <c r="P75" s="164">
        <v>6.7</v>
      </c>
      <c r="Q75" s="164">
        <v>6.4</v>
      </c>
      <c r="R75" s="164">
        <v>6.3</v>
      </c>
      <c r="S75" s="164">
        <v>5.9</v>
      </c>
      <c r="T75" s="164">
        <v>5.6</v>
      </c>
      <c r="U75" s="164">
        <v>5.0999999999999996</v>
      </c>
      <c r="V75" s="164">
        <v>4.5999999999999996</v>
      </c>
      <c r="W75" s="164">
        <v>4.7</v>
      </c>
      <c r="X75" s="164">
        <v>4.7</v>
      </c>
      <c r="Y75" s="164">
        <v>4.3</v>
      </c>
      <c r="Z75" s="164">
        <v>4</v>
      </c>
      <c r="AA75" s="164">
        <v>3.9</v>
      </c>
      <c r="AB75" s="164">
        <v>5.3</v>
      </c>
      <c r="AC75" s="164">
        <v>5.2</v>
      </c>
      <c r="AD75" s="164">
        <v>5.0999999999999996</v>
      </c>
    </row>
    <row r="76" spans="1:30 16348:16348" s="9" customFormat="1" ht="14.5" customHeight="1">
      <c r="A76" s="8"/>
      <c r="B76" s="8"/>
      <c r="D76" s="52"/>
      <c r="E76" s="52"/>
      <c r="F76" s="52"/>
      <c r="G76" s="52"/>
      <c r="I76" s="52"/>
      <c r="J76" s="52"/>
      <c r="XDT76" s="52"/>
    </row>
    <row r="77" spans="1:30 16348:16348" s="9" customFormat="1" ht="14.5" customHeight="1">
      <c r="A77" s="8"/>
      <c r="B77" s="136" t="s">
        <v>871</v>
      </c>
      <c r="C77" s="137">
        <f>Summary!$B$7</f>
        <v>45565</v>
      </c>
      <c r="D77" s="163"/>
      <c r="E77" s="163"/>
      <c r="F77" s="51"/>
      <c r="G77" s="51"/>
    </row>
    <row r="78" spans="1:30 16348:16348" s="9" customFormat="1" ht="14.5" customHeight="1">
      <c r="A78" s="8"/>
      <c r="B78" s="8"/>
      <c r="D78" s="51"/>
      <c r="E78" s="51"/>
      <c r="F78" s="51"/>
      <c r="G78" s="51"/>
    </row>
    <row r="79" spans="1:30 16348:16348" s="9" customFormat="1" ht="46.5">
      <c r="A79" s="8"/>
      <c r="B79" s="161" t="s">
        <v>203</v>
      </c>
      <c r="C79" s="162" t="s">
        <v>478</v>
      </c>
      <c r="D79" s="162" t="s">
        <v>479</v>
      </c>
      <c r="E79" s="162" t="s">
        <v>870</v>
      </c>
      <c r="F79" s="51"/>
      <c r="G79" s="51"/>
    </row>
    <row r="80" spans="1:30 16348:16348" s="9" customFormat="1" ht="14.5" customHeight="1">
      <c r="A80" s="8"/>
      <c r="B80" s="160">
        <v>2024</v>
      </c>
      <c r="C80" s="167">
        <v>188.29400000000001</v>
      </c>
      <c r="D80" s="167">
        <v>116.22</v>
      </c>
      <c r="E80" s="167">
        <f>SUM(C80:D80)</f>
        <v>304.51400000000001</v>
      </c>
      <c r="F80" s="51"/>
      <c r="G80" s="51"/>
    </row>
    <row r="81" spans="1:20" s="9" customFormat="1" ht="14.5" customHeight="1">
      <c r="A81" s="8"/>
      <c r="B81" s="160">
        <v>2025</v>
      </c>
      <c r="C81" s="167">
        <v>1671.0429999999999</v>
      </c>
      <c r="D81" s="167">
        <v>103.297</v>
      </c>
      <c r="E81" s="167">
        <f t="shared" ref="E81:E100" si="0">SUM(C81:D81)</f>
        <v>1774.34</v>
      </c>
      <c r="F81" s="51"/>
      <c r="G81" s="51"/>
    </row>
    <row r="82" spans="1:20" s="9" customFormat="1" ht="14.5" customHeight="1">
      <c r="A82" s="8"/>
      <c r="B82" s="160">
        <v>2026</v>
      </c>
      <c r="C82" s="167">
        <v>1573.511</v>
      </c>
      <c r="D82" s="167">
        <v>69.174000000000007</v>
      </c>
      <c r="E82" s="167">
        <f t="shared" si="0"/>
        <v>1642.6849999999999</v>
      </c>
      <c r="F82" s="51"/>
      <c r="G82" s="51"/>
    </row>
    <row r="83" spans="1:20" s="9" customFormat="1" ht="14.5" customHeight="1">
      <c r="A83" s="8"/>
      <c r="B83" s="160">
        <v>2027</v>
      </c>
      <c r="C83" s="167">
        <v>817.26700000000005</v>
      </c>
      <c r="D83" s="167">
        <v>83.986999999999995</v>
      </c>
      <c r="E83" s="167">
        <f t="shared" si="0"/>
        <v>901.25400000000002</v>
      </c>
      <c r="F83" s="51"/>
      <c r="G83" s="51"/>
    </row>
    <row r="84" spans="1:20" s="9" customFormat="1" ht="14.5" customHeight="1">
      <c r="A84" s="8"/>
      <c r="B84" s="160">
        <v>2028</v>
      </c>
      <c r="C84" s="167">
        <v>837.50699999999995</v>
      </c>
      <c r="D84" s="167">
        <v>80.120999999999995</v>
      </c>
      <c r="E84" s="167">
        <f t="shared" si="0"/>
        <v>917.62799999999993</v>
      </c>
      <c r="F84" s="51"/>
      <c r="G84" s="51"/>
    </row>
    <row r="85" spans="1:20" s="9" customFormat="1" ht="14.5" customHeight="1">
      <c r="A85" s="8"/>
      <c r="B85" s="160">
        <v>2029</v>
      </c>
      <c r="C85" s="167">
        <v>1265.049</v>
      </c>
      <c r="D85" s="167">
        <v>28.957000000000001</v>
      </c>
      <c r="E85" s="167">
        <f t="shared" si="0"/>
        <v>1294.0060000000001</v>
      </c>
      <c r="F85" s="51"/>
      <c r="G85" s="51"/>
    </row>
    <row r="86" spans="1:20" s="9" customFormat="1" ht="14.5" customHeight="1">
      <c r="A86" s="8"/>
      <c r="B86" s="160">
        <v>2030</v>
      </c>
      <c r="C86" s="167">
        <v>480.41800000000001</v>
      </c>
      <c r="D86" s="167">
        <v>16.32</v>
      </c>
      <c r="E86" s="167">
        <f t="shared" si="0"/>
        <v>496.738</v>
      </c>
      <c r="F86" s="51"/>
      <c r="G86" s="51"/>
    </row>
    <row r="87" spans="1:20" s="9" customFormat="1" ht="14.5" customHeight="1">
      <c r="A87" s="8"/>
      <c r="B87" s="160">
        <v>2031</v>
      </c>
      <c r="C87" s="167">
        <v>465.85599999999999</v>
      </c>
      <c r="D87" s="167">
        <v>10.186</v>
      </c>
      <c r="E87" s="167">
        <f t="shared" si="0"/>
        <v>476.04199999999997</v>
      </c>
      <c r="F87" s="51"/>
      <c r="G87" s="51"/>
      <c r="T87" s="9">
        <f>ROUND(R87,3)</f>
        <v>0</v>
      </c>
    </row>
    <row r="88" spans="1:20" s="9" customFormat="1" ht="14.5" customHeight="1">
      <c r="A88" s="8"/>
      <c r="B88" s="160">
        <v>2032</v>
      </c>
      <c r="C88" s="167">
        <v>495.98500000000001</v>
      </c>
      <c r="D88" s="167">
        <v>11.08</v>
      </c>
      <c r="E88" s="167">
        <f t="shared" si="0"/>
        <v>507.065</v>
      </c>
    </row>
    <row r="89" spans="1:20" s="9" customFormat="1" ht="14.5" customHeight="1">
      <c r="A89" s="8"/>
      <c r="B89" s="160">
        <v>2033</v>
      </c>
      <c r="C89" s="167">
        <v>475.31599999999997</v>
      </c>
      <c r="D89" s="167">
        <v>7.9139999999999997</v>
      </c>
      <c r="E89" s="167">
        <f t="shared" si="0"/>
        <v>483.22999999999996</v>
      </c>
      <c r="F89" s="51"/>
      <c r="G89" s="51"/>
    </row>
    <row r="90" spans="1:20" s="9" customFormat="1" ht="14.5" customHeight="1">
      <c r="A90" s="8"/>
      <c r="B90" s="160">
        <v>2034</v>
      </c>
      <c r="C90" s="167">
        <v>334.39800000000002</v>
      </c>
      <c r="D90" s="167">
        <v>5.492</v>
      </c>
      <c r="E90" s="167">
        <f t="shared" si="0"/>
        <v>339.89000000000004</v>
      </c>
    </row>
    <row r="91" spans="1:20" s="9" customFormat="1" ht="14.5" customHeight="1">
      <c r="A91" s="8"/>
      <c r="B91" s="160">
        <v>2035</v>
      </c>
      <c r="C91" s="167">
        <v>238.017</v>
      </c>
      <c r="D91" s="167">
        <v>5.84</v>
      </c>
      <c r="E91" s="167">
        <f t="shared" si="0"/>
        <v>243.857</v>
      </c>
    </row>
    <row r="92" spans="1:20" s="9" customFormat="1" ht="14.5" customHeight="1">
      <c r="A92" s="8"/>
      <c r="B92" s="160">
        <v>2036</v>
      </c>
      <c r="C92" s="167">
        <v>218.047</v>
      </c>
      <c r="D92" s="167">
        <v>6.0289999999999999</v>
      </c>
      <c r="E92" s="167">
        <f t="shared" si="0"/>
        <v>224.07599999999999</v>
      </c>
    </row>
    <row r="93" spans="1:20" s="9" customFormat="1" ht="14.5" customHeight="1">
      <c r="A93" s="8"/>
      <c r="B93" s="160">
        <v>2037</v>
      </c>
      <c r="C93" s="167">
        <v>229.05500000000001</v>
      </c>
      <c r="D93" s="167">
        <v>6.28</v>
      </c>
      <c r="E93" s="167">
        <f t="shared" si="0"/>
        <v>235.33500000000001</v>
      </c>
    </row>
    <row r="94" spans="1:20" s="9" customFormat="1" ht="14.5" customHeight="1">
      <c r="A94" s="8"/>
      <c r="B94" s="160">
        <v>2038</v>
      </c>
      <c r="C94" s="167">
        <v>213.27199999999999</v>
      </c>
      <c r="D94" s="167">
        <v>5.8049999999999997</v>
      </c>
      <c r="E94" s="167">
        <f t="shared" si="0"/>
        <v>219.077</v>
      </c>
    </row>
    <row r="95" spans="1:20" s="9" customFormat="1" ht="14.5" customHeight="1">
      <c r="A95" s="8"/>
      <c r="B95" s="160">
        <v>2039</v>
      </c>
      <c r="C95" s="167">
        <v>148.58500000000001</v>
      </c>
      <c r="D95" s="167">
        <v>3.7719999999999998</v>
      </c>
      <c r="E95" s="167">
        <f t="shared" si="0"/>
        <v>152.357</v>
      </c>
    </row>
    <row r="96" spans="1:20" s="9" customFormat="1" ht="14.5" customHeight="1">
      <c r="A96" s="8"/>
      <c r="B96" s="160">
        <v>2040</v>
      </c>
      <c r="C96" s="167">
        <v>148.64099999999999</v>
      </c>
      <c r="D96" s="167">
        <v>3.7149999999999999</v>
      </c>
      <c r="E96" s="167">
        <f t="shared" si="0"/>
        <v>152.35599999999999</v>
      </c>
    </row>
    <row r="97" spans="1:6" s="9" customFormat="1" ht="14.5" customHeight="1">
      <c r="A97" s="8"/>
      <c r="B97" s="160">
        <v>2041</v>
      </c>
      <c r="C97" s="167">
        <v>113.44499999999999</v>
      </c>
      <c r="D97" s="167">
        <v>3.3109999999999999</v>
      </c>
      <c r="E97" s="167">
        <f t="shared" si="0"/>
        <v>116.756</v>
      </c>
    </row>
    <row r="98" spans="1:6" s="9" customFormat="1" ht="14.5" customHeight="1">
      <c r="A98" s="8"/>
      <c r="B98" s="160">
        <v>2042</v>
      </c>
      <c r="C98" s="167">
        <v>75.483999999999995</v>
      </c>
      <c r="D98" s="167">
        <v>2.86</v>
      </c>
      <c r="E98" s="167">
        <f t="shared" si="0"/>
        <v>78.343999999999994</v>
      </c>
    </row>
    <row r="99" spans="1:6" s="9" customFormat="1" ht="14.5" customHeight="1">
      <c r="A99" s="8"/>
      <c r="B99" s="160">
        <v>2043</v>
      </c>
      <c r="C99" s="167">
        <v>51.383000000000003</v>
      </c>
      <c r="D99" s="167">
        <v>2.8610000000000002</v>
      </c>
      <c r="E99" s="167">
        <f t="shared" si="0"/>
        <v>54.244</v>
      </c>
    </row>
    <row r="100" spans="1:6" s="9" customFormat="1" ht="14.5" customHeight="1">
      <c r="A100" s="8"/>
      <c r="B100" s="160">
        <v>2044</v>
      </c>
      <c r="C100" s="167">
        <v>8.3409999999999993</v>
      </c>
      <c r="D100" s="167">
        <v>1.1919999999999999</v>
      </c>
      <c r="E100" s="167">
        <f t="shared" si="0"/>
        <v>9.5329999999999995</v>
      </c>
    </row>
    <row r="101" spans="1:6" s="9" customFormat="1" ht="14.5" customHeight="1">
      <c r="A101" s="8"/>
      <c r="B101" s="159" t="s">
        <v>40</v>
      </c>
      <c r="C101" s="168">
        <f>SUM(C80:C100)</f>
        <v>10048.913999999999</v>
      </c>
      <c r="D101" s="168">
        <f>SUM(D80:D100)</f>
        <v>574.41300000000001</v>
      </c>
      <c r="E101" s="168">
        <f>SUM(E80:E100)</f>
        <v>10623.326999999996</v>
      </c>
    </row>
    <row r="102" spans="1:6" s="9" customFormat="1" ht="14.5" customHeight="1">
      <c r="A102" s="8"/>
      <c r="B102" s="1"/>
      <c r="C102" s="1"/>
      <c r="D102" s="1"/>
      <c r="E102" s="1"/>
    </row>
    <row r="103" spans="1:6" ht="14.5" customHeight="1">
      <c r="B103" s="1" t="s">
        <v>41</v>
      </c>
    </row>
    <row r="104" spans="1:6" ht="14.5" customHeight="1">
      <c r="B104" s="1" t="s">
        <v>810</v>
      </c>
    </row>
    <row r="106" spans="1:6" ht="46.5">
      <c r="B106" s="161" t="s">
        <v>203</v>
      </c>
      <c r="C106" s="162" t="s">
        <v>480</v>
      </c>
      <c r="D106" s="162" t="s">
        <v>872</v>
      </c>
      <c r="E106" s="162" t="s">
        <v>846</v>
      </c>
    </row>
    <row r="107" spans="1:6" ht="15.5">
      <c r="B107" s="160">
        <v>2024</v>
      </c>
      <c r="C107" s="236">
        <v>188.29400000000001</v>
      </c>
      <c r="D107" s="200"/>
      <c r="E107" s="200"/>
    </row>
    <row r="108" spans="1:6" ht="14.5" customHeight="1">
      <c r="B108" s="160">
        <v>2025</v>
      </c>
      <c r="C108" s="236">
        <v>1021.0429999999999</v>
      </c>
      <c r="D108" s="200">
        <v>650</v>
      </c>
      <c r="E108" s="200"/>
      <c r="F108" s="200"/>
    </row>
    <row r="109" spans="1:6" ht="14.5" customHeight="1">
      <c r="B109" s="160">
        <v>2026</v>
      </c>
      <c r="C109" s="236">
        <v>751.404</v>
      </c>
      <c r="D109" s="236"/>
      <c r="E109" s="200">
        <v>822.10699999999997</v>
      </c>
    </row>
    <row r="110" spans="1:6" ht="14.5" customHeight="1">
      <c r="B110" s="160">
        <v>2027</v>
      </c>
      <c r="C110" s="236">
        <v>817.26700000000005</v>
      </c>
      <c r="D110" s="200"/>
      <c r="E110" s="200"/>
    </row>
    <row r="111" spans="1:6" ht="14.5" customHeight="1">
      <c r="B111" s="160">
        <v>2028</v>
      </c>
      <c r="C111" s="236">
        <v>837.50699999999995</v>
      </c>
      <c r="D111" s="200"/>
      <c r="E111" s="200"/>
    </row>
    <row r="112" spans="1:6" ht="14.5" customHeight="1">
      <c r="B112" s="160">
        <v>2029</v>
      </c>
      <c r="C112" s="236">
        <v>1265.049</v>
      </c>
      <c r="D112" s="200"/>
      <c r="E112" s="200"/>
    </row>
    <row r="113" spans="2:5" ht="14.5" customHeight="1">
      <c r="B113" s="160">
        <v>2030</v>
      </c>
      <c r="C113" s="236">
        <v>480.41800000000001</v>
      </c>
      <c r="D113" s="200"/>
      <c r="E113" s="200"/>
    </row>
    <row r="114" spans="2:5" ht="14.5" customHeight="1">
      <c r="B114" s="160">
        <v>2031</v>
      </c>
      <c r="C114" s="236">
        <v>465.85599999999999</v>
      </c>
      <c r="D114" s="200"/>
      <c r="E114" s="200"/>
    </row>
    <row r="115" spans="2:5" ht="14.5" customHeight="1">
      <c r="B115" s="160">
        <v>2032</v>
      </c>
      <c r="C115" s="236">
        <v>495.98500000000001</v>
      </c>
      <c r="D115" s="200"/>
      <c r="E115" s="200"/>
    </row>
    <row r="116" spans="2:5" ht="14.5" customHeight="1">
      <c r="B116" s="160">
        <v>2033</v>
      </c>
      <c r="C116" s="236">
        <v>475.31599999999997</v>
      </c>
      <c r="D116" s="200"/>
      <c r="E116" s="200"/>
    </row>
    <row r="117" spans="2:5" ht="14.5" customHeight="1">
      <c r="B117" s="160">
        <v>2034</v>
      </c>
      <c r="C117" s="236">
        <v>334.39800000000002</v>
      </c>
      <c r="D117" s="200"/>
      <c r="E117" s="200"/>
    </row>
    <row r="118" spans="2:5" ht="14.5" customHeight="1">
      <c r="B118" s="160">
        <v>2035</v>
      </c>
      <c r="C118" s="236">
        <v>238.017</v>
      </c>
      <c r="D118" s="200"/>
      <c r="E118" s="200"/>
    </row>
    <row r="119" spans="2:5" ht="14.5" customHeight="1">
      <c r="B119" s="160">
        <v>2036</v>
      </c>
      <c r="C119" s="236">
        <v>218.047</v>
      </c>
      <c r="D119" s="200"/>
      <c r="E119" s="200"/>
    </row>
    <row r="120" spans="2:5" ht="14.5" customHeight="1">
      <c r="B120" s="160">
        <v>2037</v>
      </c>
      <c r="C120" s="236">
        <v>229.05500000000001</v>
      </c>
      <c r="D120" s="200"/>
      <c r="E120" s="200"/>
    </row>
    <row r="121" spans="2:5" ht="14.5" customHeight="1">
      <c r="B121" s="160">
        <v>2038</v>
      </c>
      <c r="C121" s="236">
        <v>213.27199999999999</v>
      </c>
      <c r="D121" s="200"/>
      <c r="E121" s="200"/>
    </row>
    <row r="122" spans="2:5" ht="14.5" customHeight="1">
      <c r="B122" s="160">
        <v>2039</v>
      </c>
      <c r="C122" s="236">
        <v>148.58500000000001</v>
      </c>
      <c r="D122" s="200"/>
      <c r="E122" s="200"/>
    </row>
    <row r="123" spans="2:5" ht="14.5" customHeight="1">
      <c r="B123" s="160">
        <v>2040</v>
      </c>
      <c r="C123" s="236">
        <v>148.64099999999999</v>
      </c>
      <c r="D123" s="200"/>
      <c r="E123" s="200"/>
    </row>
    <row r="124" spans="2:5" ht="14.5" customHeight="1">
      <c r="B124" s="160">
        <v>2041</v>
      </c>
      <c r="C124" s="236">
        <v>113.44499999999999</v>
      </c>
      <c r="D124" s="200"/>
      <c r="E124" s="200"/>
    </row>
    <row r="125" spans="2:5" ht="14.5" customHeight="1">
      <c r="B125" s="160">
        <v>2042</v>
      </c>
      <c r="C125" s="236">
        <v>75.483999999999995</v>
      </c>
      <c r="D125" s="200"/>
      <c r="E125" s="200"/>
    </row>
    <row r="126" spans="2:5" ht="14.5" customHeight="1">
      <c r="B126" s="160">
        <v>2043</v>
      </c>
      <c r="C126" s="236">
        <v>51.383000000000003</v>
      </c>
      <c r="D126" s="200"/>
      <c r="E126" s="200"/>
    </row>
    <row r="127" spans="2:5" ht="14.5" customHeight="1">
      <c r="B127" s="160">
        <v>2044</v>
      </c>
      <c r="C127" s="236">
        <v>8.3409999999999993</v>
      </c>
      <c r="D127" s="200"/>
      <c r="E127" s="200"/>
    </row>
    <row r="128" spans="2:5" ht="14.5" customHeight="1">
      <c r="B128" s="159" t="s">
        <v>40</v>
      </c>
      <c r="C128" s="237">
        <f>SUM(C107:C127)</f>
        <v>8576.8069999999989</v>
      </c>
      <c r="D128" s="237">
        <f>SUM(D107:D127)</f>
        <v>650</v>
      </c>
      <c r="E128" s="237">
        <f>SUM(E107:E127)</f>
        <v>822.10699999999997</v>
      </c>
    </row>
    <row r="130" spans="2:2" ht="14.5" customHeight="1">
      <c r="B130" s="1" t="s">
        <v>41</v>
      </c>
    </row>
    <row r="131" spans="2:2" ht="14.5" customHeight="1">
      <c r="B131" s="1" t="s">
        <v>873</v>
      </c>
    </row>
  </sheetData>
  <hyperlinks>
    <hyperlink ref="C56" r:id="rId1" xr:uid="{DAC2823A-78CA-4E23-B44A-4BA6E19B5AB0}"/>
    <hyperlink ref="C58" r:id="rId2" xr:uid="{11195FC8-48E4-465C-8AE2-3CAF7033E724}"/>
    <hyperlink ref="C62" r:id="rId3" xr:uid="{0BC8B6BD-C2BA-4CE8-8DEB-6040461A19F5}"/>
    <hyperlink ref="C64"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3" r:id="rId15" xr:uid="{1D356465-2B07-41BD-8495-6B0F342B1955}"/>
    <hyperlink ref="C24" r:id="rId16" xr:uid="{04D893CD-AF60-4AE5-8846-2AE5AA4CECDE}"/>
    <hyperlink ref="C25" r:id="rId17" xr:uid="{1FB5DDBF-D2B8-4EB0-87AE-8410AA1C7854}"/>
    <hyperlink ref="C26" r:id="rId18" xr:uid="{D59A4A33-A03A-4D6E-997D-00A0F8111029}"/>
    <hyperlink ref="C28" r:id="rId19" xr:uid="{C7F82CBA-E495-4B69-A22D-39E6A54DB332}"/>
    <hyperlink ref="C29" r:id="rId20" xr:uid="{3232F7ED-3C4B-454C-B57B-11A2AD1858C2}"/>
    <hyperlink ref="C30" r:id="rId21" xr:uid="{0D41A6A9-7DB0-42E7-9762-D6C5042CAB20}"/>
    <hyperlink ref="C22" r:id="rId22" xr:uid="{49A634B7-67B3-44E4-B8B5-85B3D95C6BF5}"/>
  </hyperlinks>
  <pageMargins left="0.511811024" right="0.511811024" top="0.78740157499999996" bottom="0.78740157499999996" header="0.31496062000000002" footer="0.31496062000000002"/>
  <pageSetup paperSize="9" orientation="portrait" r:id="rId23"/>
  <ignoredErrors>
    <ignoredError sqref="E80:E101" formulaRange="1"/>
  </ignoredErrors>
  <drawing r:id="rId2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1:Q1048576"/>
  <sheetViews>
    <sheetView showGridLines="0" zoomScaleNormal="100" workbookViewId="0"/>
  </sheetViews>
  <sheetFormatPr defaultColWidth="8.7265625" defaultRowHeight="14.5" customHeight="1"/>
  <cols>
    <col min="1" max="1" width="2.54296875" style="59" customWidth="1"/>
    <col min="2" max="2" width="47.1796875" style="1" customWidth="1"/>
    <col min="3" max="3" width="15.81640625" style="2" customWidth="1"/>
    <col min="4" max="4" width="6.81640625" style="2" customWidth="1"/>
    <col min="5" max="5" width="23.1796875" style="2" customWidth="1"/>
    <col min="6" max="6" width="16.7265625" style="2" customWidth="1"/>
    <col min="7" max="8" width="31.1796875" style="59" bestFit="1" customWidth="1"/>
    <col min="9" max="16384" width="8.7265625" style="59"/>
  </cols>
  <sheetData>
    <row r="1" spans="2:17" ht="14.5" customHeight="1">
      <c r="B1" s="59"/>
      <c r="C1" s="77"/>
      <c r="D1" s="77"/>
      <c r="E1" s="77"/>
      <c r="F1" s="77"/>
    </row>
    <row r="2" spans="2:17" ht="14.5" customHeight="1">
      <c r="B2" s="59"/>
      <c r="C2" s="77"/>
      <c r="D2" s="77"/>
      <c r="E2" s="77"/>
      <c r="F2" s="77"/>
    </row>
    <row r="3" spans="2:17" ht="14.5" customHeight="1">
      <c r="B3" s="59"/>
      <c r="C3" s="77"/>
      <c r="D3" s="77"/>
      <c r="E3" s="77"/>
      <c r="F3" s="77"/>
    </row>
    <row r="4" spans="2:17" ht="14.5" customHeight="1">
      <c r="B4" s="59"/>
      <c r="C4" s="77"/>
      <c r="D4" s="77"/>
      <c r="E4" s="77"/>
      <c r="F4" s="77"/>
    </row>
    <row r="5" spans="2:17" ht="14.5" customHeight="1">
      <c r="B5" s="59"/>
      <c r="C5" s="77"/>
      <c r="D5" s="77"/>
      <c r="E5" s="77"/>
      <c r="F5" s="77"/>
    </row>
    <row r="6" spans="2:17" ht="14.5" customHeight="1">
      <c r="B6" s="59"/>
      <c r="C6" s="77"/>
      <c r="D6" s="77"/>
      <c r="E6" s="77"/>
      <c r="F6" s="77"/>
    </row>
    <row r="7" spans="2:17" ht="14.5" customHeight="1">
      <c r="B7" s="59"/>
      <c r="C7" s="77"/>
      <c r="D7" s="77"/>
      <c r="E7" s="77"/>
      <c r="F7" s="77"/>
    </row>
    <row r="8" spans="2:17" ht="14.5" customHeight="1">
      <c r="B8" s="113" t="s">
        <v>15</v>
      </c>
      <c r="C8" s="209">
        <f>Summary!B7</f>
        <v>45565</v>
      </c>
      <c r="D8" s="238"/>
      <c r="E8" s="238"/>
      <c r="F8" s="238"/>
      <c r="G8" s="114"/>
      <c r="H8" s="114"/>
      <c r="I8" s="114"/>
      <c r="J8" s="114"/>
      <c r="K8" s="114"/>
      <c r="L8" s="114"/>
      <c r="M8" s="114"/>
      <c r="N8" s="114"/>
      <c r="O8" s="115"/>
      <c r="P8" s="115"/>
      <c r="Q8" s="115"/>
    </row>
    <row r="9" spans="2:17" ht="14.5" customHeight="1">
      <c r="B9" s="59"/>
      <c r="C9" s="77"/>
      <c r="D9" s="77"/>
      <c r="E9" s="77"/>
      <c r="F9" s="77"/>
    </row>
    <row r="10" spans="2:17" ht="14.5" customHeight="1">
      <c r="B10" s="59"/>
      <c r="C10" s="77"/>
      <c r="D10" s="77"/>
      <c r="E10" s="77"/>
      <c r="F10" s="77"/>
    </row>
    <row r="11" spans="2:17" ht="14.5" customHeight="1">
      <c r="B11" s="59"/>
      <c r="C11" s="77"/>
      <c r="D11" s="77"/>
      <c r="E11" s="77"/>
      <c r="F11" s="77"/>
    </row>
    <row r="12" spans="2:17" ht="14.5" customHeight="1">
      <c r="B12" s="59"/>
      <c r="C12" s="77"/>
      <c r="D12" s="77"/>
      <c r="E12" s="77"/>
      <c r="F12" s="77"/>
    </row>
    <row r="13" spans="2:17" ht="14.5" customHeight="1">
      <c r="B13" s="59"/>
      <c r="C13" s="77"/>
      <c r="D13" s="77"/>
      <c r="E13" s="77"/>
      <c r="F13" s="77"/>
    </row>
    <row r="14" spans="2:17" ht="14.5" customHeight="1">
      <c r="B14" s="59"/>
      <c r="C14" s="77"/>
      <c r="D14" s="77"/>
      <c r="E14" s="77"/>
      <c r="F14" s="77"/>
    </row>
    <row r="15" spans="2:17" ht="14.5" customHeight="1">
      <c r="B15" s="59"/>
      <c r="C15" s="77"/>
      <c r="D15" s="77"/>
      <c r="E15" s="77"/>
      <c r="F15" s="77"/>
    </row>
    <row r="16" spans="2:17" ht="14.5" customHeight="1">
      <c r="B16" s="59"/>
      <c r="C16" s="77"/>
      <c r="D16" s="77"/>
      <c r="E16" s="77"/>
      <c r="F16" s="77"/>
    </row>
    <row r="17" spans="2:6" ht="14.5" customHeight="1">
      <c r="B17" s="59"/>
      <c r="C17" s="77"/>
      <c r="D17" s="77"/>
      <c r="E17" s="77"/>
      <c r="F17" s="77"/>
    </row>
    <row r="18" spans="2:6" ht="14.5" customHeight="1">
      <c r="B18" s="59"/>
      <c r="C18" s="77"/>
      <c r="D18" s="77"/>
      <c r="E18" s="77"/>
      <c r="F18" s="77"/>
    </row>
    <row r="19" spans="2:6" ht="14.5" customHeight="1">
      <c r="B19" s="59"/>
      <c r="C19" s="77"/>
      <c r="D19" s="77"/>
      <c r="E19" s="77"/>
      <c r="F19" s="77"/>
    </row>
    <row r="20" spans="2:6" ht="14.5" customHeight="1">
      <c r="B20" s="59"/>
      <c r="C20" s="77"/>
      <c r="D20" s="77"/>
      <c r="E20" s="77"/>
      <c r="F20" s="77"/>
    </row>
    <row r="21" spans="2:6" ht="14.5" customHeight="1">
      <c r="B21" s="59"/>
      <c r="C21" s="77"/>
      <c r="D21" s="77"/>
      <c r="E21" s="77"/>
      <c r="F21" s="77"/>
    </row>
    <row r="22" spans="2:6" ht="14.5" customHeight="1">
      <c r="B22" s="59"/>
      <c r="C22" s="77"/>
      <c r="D22" s="77"/>
      <c r="E22" s="77"/>
      <c r="F22" s="77"/>
    </row>
    <row r="23" spans="2:6" ht="14.5" customHeight="1">
      <c r="B23" s="59"/>
      <c r="C23" s="77"/>
      <c r="D23" s="77"/>
      <c r="E23" s="77"/>
      <c r="F23" s="77"/>
    </row>
    <row r="24" spans="2:6" ht="14.5" customHeight="1">
      <c r="B24" s="59"/>
      <c r="C24" s="77"/>
      <c r="D24" s="77"/>
      <c r="E24" s="77"/>
      <c r="F24" s="77"/>
    </row>
    <row r="25" spans="2:6" ht="14.5" customHeight="1">
      <c r="B25" s="59"/>
      <c r="C25" s="77"/>
      <c r="D25" s="77"/>
      <c r="E25" s="77"/>
      <c r="F25" s="77"/>
    </row>
    <row r="26" spans="2:6" ht="14.5" customHeight="1">
      <c r="B26" s="59"/>
      <c r="C26" s="77"/>
      <c r="D26" s="77"/>
      <c r="E26" s="77"/>
      <c r="F26" s="77"/>
    </row>
    <row r="27" spans="2:6" ht="14.5" customHeight="1">
      <c r="B27" s="59"/>
      <c r="C27" s="77"/>
      <c r="D27" s="77"/>
      <c r="E27" s="77"/>
      <c r="F27" s="77"/>
    </row>
    <row r="28" spans="2:6" ht="14.5" customHeight="1">
      <c r="B28" s="59"/>
      <c r="C28" s="77"/>
      <c r="D28" s="77"/>
      <c r="E28" s="77"/>
      <c r="F28" s="77"/>
    </row>
    <row r="29" spans="2:6" ht="14.5" customHeight="1">
      <c r="B29" s="59"/>
      <c r="C29" s="77"/>
      <c r="D29" s="77"/>
      <c r="E29" s="77"/>
      <c r="F29" s="77"/>
    </row>
    <row r="30" spans="2:6" ht="14.5" customHeight="1">
      <c r="B30" s="59"/>
      <c r="C30" s="77"/>
      <c r="D30" s="77"/>
      <c r="E30" s="77"/>
      <c r="F30" s="77"/>
    </row>
    <row r="31" spans="2:6" ht="14.5" customHeight="1">
      <c r="B31" s="8" t="s">
        <v>838</v>
      </c>
      <c r="C31" s="77"/>
      <c r="D31" s="77"/>
      <c r="E31" s="77"/>
      <c r="F31" s="77"/>
    </row>
    <row r="32" spans="2:6" ht="14.5" customHeight="1">
      <c r="B32" s="59"/>
      <c r="C32" s="77"/>
      <c r="D32" s="77"/>
      <c r="E32" s="77"/>
      <c r="F32" s="77"/>
    </row>
    <row r="33" spans="2:7" ht="14.5" customHeight="1">
      <c r="B33" s="59"/>
      <c r="C33" s="77"/>
      <c r="D33" s="77"/>
      <c r="E33" s="77"/>
      <c r="F33" s="77"/>
    </row>
    <row r="34" spans="2:7" ht="15.5">
      <c r="B34" s="5" t="s">
        <v>879</v>
      </c>
      <c r="C34" s="6" t="s">
        <v>46</v>
      </c>
      <c r="D34" s="6" t="s">
        <v>875</v>
      </c>
      <c r="E34" s="6" t="s">
        <v>874</v>
      </c>
      <c r="F34" s="6" t="s">
        <v>876</v>
      </c>
      <c r="G34" s="101" t="s">
        <v>361</v>
      </c>
    </row>
    <row r="35" spans="2:7" ht="14.5" customHeight="1">
      <c r="B35" s="10" t="s">
        <v>877</v>
      </c>
      <c r="C35" s="13" t="s">
        <v>878</v>
      </c>
      <c r="D35" s="239">
        <v>1</v>
      </c>
      <c r="E35" s="13" t="s">
        <v>880</v>
      </c>
      <c r="F35" s="13" t="s">
        <v>881</v>
      </c>
      <c r="G35" s="13" t="s">
        <v>885</v>
      </c>
    </row>
    <row r="36" spans="2:7" ht="14.5" customHeight="1">
      <c r="B36" s="68" t="s">
        <v>884</v>
      </c>
      <c r="C36" s="2" t="s">
        <v>878</v>
      </c>
      <c r="D36" s="175">
        <v>1</v>
      </c>
      <c r="E36" s="2" t="s">
        <v>880</v>
      </c>
      <c r="F36" s="2" t="s">
        <v>882</v>
      </c>
      <c r="G36" s="2" t="s">
        <v>38</v>
      </c>
    </row>
    <row r="37" spans="2:7" ht="14.5" customHeight="1">
      <c r="B37" s="68" t="s">
        <v>886</v>
      </c>
      <c r="C37" s="2" t="s">
        <v>883</v>
      </c>
      <c r="D37" s="175">
        <v>1</v>
      </c>
      <c r="E37" s="2" t="s">
        <v>880</v>
      </c>
      <c r="F37" s="2" t="s">
        <v>882</v>
      </c>
      <c r="G37" s="2" t="s">
        <v>890</v>
      </c>
    </row>
    <row r="38" spans="2:7" ht="14.5" customHeight="1">
      <c r="B38" s="68" t="s">
        <v>887</v>
      </c>
      <c r="C38" s="2" t="s">
        <v>883</v>
      </c>
      <c r="D38" s="175">
        <v>1</v>
      </c>
      <c r="E38" s="2" t="s">
        <v>880</v>
      </c>
      <c r="F38" s="2" t="s">
        <v>882</v>
      </c>
      <c r="G38" s="2" t="s">
        <v>891</v>
      </c>
    </row>
    <row r="39" spans="2:7" ht="14.5" customHeight="1">
      <c r="B39" s="68" t="s">
        <v>888</v>
      </c>
      <c r="C39" s="2" t="s">
        <v>883</v>
      </c>
      <c r="D39" s="175">
        <v>1</v>
      </c>
      <c r="E39" s="2" t="s">
        <v>880</v>
      </c>
      <c r="F39" s="2" t="s">
        <v>882</v>
      </c>
      <c r="G39" s="2" t="s">
        <v>889</v>
      </c>
    </row>
    <row r="40" spans="2:7" ht="14.5" customHeight="1">
      <c r="B40" s="68" t="s">
        <v>892</v>
      </c>
      <c r="C40" s="2" t="s">
        <v>883</v>
      </c>
      <c r="D40" s="175">
        <v>1</v>
      </c>
      <c r="E40" s="2" t="s">
        <v>880</v>
      </c>
      <c r="F40" s="2" t="s">
        <v>882</v>
      </c>
      <c r="G40" s="2" t="s">
        <v>889</v>
      </c>
    </row>
    <row r="41" spans="2:7" ht="14.5" customHeight="1">
      <c r="B41" s="68" t="s">
        <v>893</v>
      </c>
      <c r="C41" s="2" t="s">
        <v>883</v>
      </c>
      <c r="D41" s="175">
        <v>1</v>
      </c>
      <c r="E41" s="2" t="s">
        <v>880</v>
      </c>
      <c r="F41" s="2" t="s">
        <v>882</v>
      </c>
      <c r="G41" s="2" t="s">
        <v>889</v>
      </c>
    </row>
    <row r="42" spans="2:7" ht="14.5" customHeight="1">
      <c r="B42" s="68" t="s">
        <v>894</v>
      </c>
      <c r="C42" s="2" t="s">
        <v>883</v>
      </c>
      <c r="D42" s="175">
        <v>1</v>
      </c>
      <c r="E42" s="2" t="s">
        <v>880</v>
      </c>
      <c r="F42" s="2" t="s">
        <v>882</v>
      </c>
      <c r="G42" s="2" t="s">
        <v>895</v>
      </c>
    </row>
    <row r="43" spans="2:7" ht="14.5" customHeight="1">
      <c r="B43" s="68" t="s">
        <v>896</v>
      </c>
      <c r="C43" s="2" t="s">
        <v>883</v>
      </c>
      <c r="D43" s="175">
        <v>1</v>
      </c>
      <c r="E43" s="2" t="s">
        <v>880</v>
      </c>
      <c r="F43" s="2" t="s">
        <v>882</v>
      </c>
      <c r="G43" s="2" t="s">
        <v>897</v>
      </c>
    </row>
    <row r="44" spans="2:7" ht="14.5" customHeight="1">
      <c r="B44" s="68" t="s">
        <v>898</v>
      </c>
      <c r="C44" s="2" t="s">
        <v>883</v>
      </c>
      <c r="D44" s="175">
        <v>1</v>
      </c>
      <c r="E44" s="2" t="s">
        <v>880</v>
      </c>
      <c r="F44" s="2" t="s">
        <v>882</v>
      </c>
      <c r="G44" s="2" t="s">
        <v>897</v>
      </c>
    </row>
    <row r="45" spans="2:7" ht="14.5" customHeight="1">
      <c r="B45" s="68" t="s">
        <v>899</v>
      </c>
      <c r="C45" s="2" t="s">
        <v>883</v>
      </c>
      <c r="D45" s="175">
        <v>1</v>
      </c>
      <c r="E45" s="2" t="s">
        <v>880</v>
      </c>
      <c r="F45" s="2" t="s">
        <v>882</v>
      </c>
      <c r="G45" s="2" t="s">
        <v>897</v>
      </c>
    </row>
    <row r="46" spans="2:7" ht="14.5" customHeight="1">
      <c r="B46" s="68" t="s">
        <v>900</v>
      </c>
      <c r="C46" s="2" t="s">
        <v>883</v>
      </c>
      <c r="D46" s="175">
        <v>1</v>
      </c>
      <c r="E46" s="2" t="s">
        <v>880</v>
      </c>
      <c r="F46" s="2" t="s">
        <v>882</v>
      </c>
      <c r="G46" s="2" t="s">
        <v>897</v>
      </c>
    </row>
    <row r="47" spans="2:7" ht="14.5" customHeight="1">
      <c r="B47" s="68" t="s">
        <v>901</v>
      </c>
      <c r="C47" s="2" t="s">
        <v>883</v>
      </c>
      <c r="D47" s="175">
        <v>1</v>
      </c>
      <c r="E47" s="2" t="s">
        <v>880</v>
      </c>
      <c r="F47" s="2" t="s">
        <v>882</v>
      </c>
      <c r="G47" s="2" t="s">
        <v>897</v>
      </c>
    </row>
    <row r="48" spans="2:7" ht="14.5" customHeight="1">
      <c r="B48" s="68" t="s">
        <v>902</v>
      </c>
      <c r="C48" s="2" t="s">
        <v>883</v>
      </c>
      <c r="D48" s="175">
        <v>1</v>
      </c>
      <c r="E48" s="2" t="s">
        <v>880</v>
      </c>
      <c r="F48" s="2" t="s">
        <v>882</v>
      </c>
      <c r="G48" s="2" t="s">
        <v>897</v>
      </c>
    </row>
    <row r="49" spans="2:8" ht="14.5" customHeight="1">
      <c r="B49" s="68" t="s">
        <v>903</v>
      </c>
      <c r="C49" s="2" t="s">
        <v>883</v>
      </c>
      <c r="D49" s="175">
        <v>1</v>
      </c>
      <c r="E49" s="2" t="s">
        <v>880</v>
      </c>
      <c r="F49" s="2" t="s">
        <v>882</v>
      </c>
      <c r="G49" s="2" t="s">
        <v>897</v>
      </c>
    </row>
    <row r="50" spans="2:8" ht="14.5" customHeight="1">
      <c r="B50" s="68" t="s">
        <v>904</v>
      </c>
      <c r="C50" s="2" t="s">
        <v>883</v>
      </c>
      <c r="D50" s="175">
        <v>1</v>
      </c>
      <c r="E50" s="2" t="s">
        <v>880</v>
      </c>
      <c r="F50" s="2" t="s">
        <v>882</v>
      </c>
      <c r="G50" s="2" t="s">
        <v>897</v>
      </c>
    </row>
    <row r="51" spans="2:8" ht="14.5" customHeight="1">
      <c r="B51" s="68" t="s">
        <v>905</v>
      </c>
      <c r="C51" s="2" t="s">
        <v>883</v>
      </c>
      <c r="D51" s="175">
        <v>1</v>
      </c>
      <c r="E51" s="2" t="s">
        <v>880</v>
      </c>
      <c r="F51" s="2" t="s">
        <v>882</v>
      </c>
      <c r="G51" s="2" t="s">
        <v>897</v>
      </c>
    </row>
    <row r="52" spans="2:8" ht="14.5" customHeight="1">
      <c r="B52" s="68" t="s">
        <v>906</v>
      </c>
      <c r="C52" s="2" t="s">
        <v>883</v>
      </c>
      <c r="D52" s="175">
        <v>1</v>
      </c>
      <c r="E52" s="2" t="s">
        <v>880</v>
      </c>
      <c r="F52" s="2" t="s">
        <v>882</v>
      </c>
      <c r="G52" s="2" t="s">
        <v>897</v>
      </c>
      <c r="H52" s="2"/>
    </row>
    <row r="53" spans="2:8" ht="14.5" customHeight="1">
      <c r="B53" s="68" t="s">
        <v>907</v>
      </c>
      <c r="C53" s="2" t="s">
        <v>883</v>
      </c>
      <c r="D53" s="175">
        <v>1</v>
      </c>
      <c r="E53" s="2" t="s">
        <v>880</v>
      </c>
      <c r="F53" s="2" t="s">
        <v>882</v>
      </c>
      <c r="G53" s="2" t="s">
        <v>908</v>
      </c>
    </row>
    <row r="54" spans="2:8" ht="14.5" customHeight="1">
      <c r="B54" s="68" t="s">
        <v>909</v>
      </c>
      <c r="C54" s="2" t="s">
        <v>883</v>
      </c>
      <c r="D54" s="175">
        <v>1</v>
      </c>
      <c r="E54" s="2" t="s">
        <v>880</v>
      </c>
      <c r="F54" s="2" t="s">
        <v>882</v>
      </c>
      <c r="G54" s="2" t="s">
        <v>910</v>
      </c>
    </row>
    <row r="55" spans="2:8" ht="14.5" customHeight="1">
      <c r="B55" s="68" t="s">
        <v>911</v>
      </c>
      <c r="C55" s="2" t="s">
        <v>883</v>
      </c>
      <c r="D55" s="175">
        <v>1</v>
      </c>
      <c r="E55" s="2" t="s">
        <v>880</v>
      </c>
      <c r="F55" s="2" t="s">
        <v>882</v>
      </c>
      <c r="G55" s="2" t="s">
        <v>910</v>
      </c>
    </row>
    <row r="56" spans="2:8" ht="14.5" customHeight="1">
      <c r="B56" s="68" t="s">
        <v>912</v>
      </c>
      <c r="C56" s="2" t="s">
        <v>913</v>
      </c>
      <c r="D56" s="175">
        <v>1</v>
      </c>
      <c r="E56" s="2" t="s">
        <v>880</v>
      </c>
      <c r="F56" s="2" t="s">
        <v>882</v>
      </c>
      <c r="G56" s="2" t="s">
        <v>915</v>
      </c>
    </row>
    <row r="57" spans="2:8" ht="14.5" customHeight="1">
      <c r="B57" s="68" t="s">
        <v>914</v>
      </c>
      <c r="C57" s="2" t="s">
        <v>913</v>
      </c>
      <c r="D57" s="175">
        <v>1</v>
      </c>
      <c r="E57" s="2" t="s">
        <v>880</v>
      </c>
      <c r="F57" s="2" t="s">
        <v>882</v>
      </c>
      <c r="G57" s="2" t="s">
        <v>916</v>
      </c>
    </row>
    <row r="58" spans="2:8" ht="14.5" customHeight="1">
      <c r="B58" s="68" t="s">
        <v>917</v>
      </c>
      <c r="C58" s="2" t="s">
        <v>913</v>
      </c>
      <c r="D58" s="175">
        <v>1</v>
      </c>
      <c r="E58" s="2" t="s">
        <v>880</v>
      </c>
      <c r="F58" s="2" t="s">
        <v>882</v>
      </c>
      <c r="G58" s="2" t="s">
        <v>916</v>
      </c>
    </row>
    <row r="59" spans="2:8" ht="14.5" customHeight="1">
      <c r="B59" s="68" t="s">
        <v>918</v>
      </c>
      <c r="C59" s="2" t="s">
        <v>913</v>
      </c>
      <c r="D59" s="175">
        <v>1</v>
      </c>
      <c r="E59" s="2" t="s">
        <v>880</v>
      </c>
      <c r="F59" s="2" t="s">
        <v>882</v>
      </c>
      <c r="G59" s="2" t="s">
        <v>916</v>
      </c>
    </row>
    <row r="60" spans="2:8" ht="14.5" customHeight="1">
      <c r="B60" s="68" t="s">
        <v>918</v>
      </c>
      <c r="C60" s="2" t="s">
        <v>913</v>
      </c>
      <c r="D60" s="175">
        <v>1</v>
      </c>
      <c r="E60" s="2" t="s">
        <v>880</v>
      </c>
      <c r="F60" s="2" t="s">
        <v>882</v>
      </c>
      <c r="G60" s="2" t="s">
        <v>916</v>
      </c>
    </row>
    <row r="61" spans="2:8" ht="14.5" customHeight="1">
      <c r="B61" s="68" t="s">
        <v>919</v>
      </c>
      <c r="C61" s="2" t="s">
        <v>878</v>
      </c>
      <c r="D61" s="175">
        <v>1</v>
      </c>
      <c r="E61" s="2" t="s">
        <v>880</v>
      </c>
      <c r="F61" s="2" t="s">
        <v>882</v>
      </c>
      <c r="G61" s="2" t="s">
        <v>920</v>
      </c>
    </row>
    <row r="62" spans="2:8" ht="14.5" customHeight="1">
      <c r="B62" s="68" t="s">
        <v>921</v>
      </c>
      <c r="C62" s="2" t="s">
        <v>913</v>
      </c>
      <c r="D62" s="175">
        <v>1</v>
      </c>
      <c r="E62" s="2" t="s">
        <v>880</v>
      </c>
      <c r="F62" s="2" t="s">
        <v>882</v>
      </c>
      <c r="G62" s="2" t="s">
        <v>922</v>
      </c>
    </row>
    <row r="63" spans="2:8" ht="14.5" customHeight="1">
      <c r="B63" s="68" t="s">
        <v>923</v>
      </c>
      <c r="C63" s="2" t="s">
        <v>913</v>
      </c>
      <c r="D63" s="175">
        <v>1</v>
      </c>
      <c r="E63" s="2" t="s">
        <v>880</v>
      </c>
      <c r="F63" s="2" t="s">
        <v>882</v>
      </c>
      <c r="G63" s="2" t="s">
        <v>924</v>
      </c>
    </row>
    <row r="64" spans="2:8" ht="14.5" customHeight="1">
      <c r="B64" s="68" t="s">
        <v>925</v>
      </c>
      <c r="C64" s="2" t="s">
        <v>913</v>
      </c>
      <c r="D64" s="175">
        <v>1</v>
      </c>
      <c r="E64" s="2" t="s">
        <v>880</v>
      </c>
      <c r="F64" s="2" t="s">
        <v>882</v>
      </c>
      <c r="G64" s="2" t="s">
        <v>924</v>
      </c>
    </row>
    <row r="65" spans="2:7" ht="14.5" customHeight="1">
      <c r="B65" s="68" t="s">
        <v>926</v>
      </c>
      <c r="C65" s="2" t="s">
        <v>913</v>
      </c>
      <c r="D65" s="175">
        <v>1</v>
      </c>
      <c r="E65" s="2" t="s">
        <v>880</v>
      </c>
      <c r="F65" s="2" t="s">
        <v>882</v>
      </c>
      <c r="G65" s="2" t="s">
        <v>924</v>
      </c>
    </row>
    <row r="66" spans="2:7" ht="14.5" customHeight="1">
      <c r="B66" s="68" t="s">
        <v>927</v>
      </c>
      <c r="C66" s="2" t="s">
        <v>928</v>
      </c>
      <c r="D66" s="175">
        <v>1</v>
      </c>
      <c r="E66" s="2" t="s">
        <v>880</v>
      </c>
      <c r="F66" s="2" t="s">
        <v>882</v>
      </c>
      <c r="G66" s="2" t="s">
        <v>929</v>
      </c>
    </row>
    <row r="67" spans="2:7" ht="14.5" customHeight="1">
      <c r="B67" s="68" t="s">
        <v>930</v>
      </c>
      <c r="C67" s="2" t="s">
        <v>928</v>
      </c>
      <c r="D67" s="175">
        <v>1</v>
      </c>
      <c r="E67" s="2" t="s">
        <v>880</v>
      </c>
      <c r="F67" s="2" t="s">
        <v>882</v>
      </c>
      <c r="G67" s="2" t="s">
        <v>931</v>
      </c>
    </row>
    <row r="68" spans="2:7" ht="14.5" customHeight="1">
      <c r="B68" s="68" t="s">
        <v>932</v>
      </c>
      <c r="C68" s="2" t="s">
        <v>933</v>
      </c>
      <c r="D68" s="175">
        <v>1</v>
      </c>
      <c r="E68" s="2" t="s">
        <v>880</v>
      </c>
      <c r="F68" s="2" t="s">
        <v>882</v>
      </c>
      <c r="G68" s="2" t="s">
        <v>934</v>
      </c>
    </row>
    <row r="69" spans="2:7" ht="14.5" customHeight="1">
      <c r="B69" s="68" t="s">
        <v>935</v>
      </c>
      <c r="C69" s="2" t="s">
        <v>933</v>
      </c>
      <c r="D69" s="175">
        <v>1</v>
      </c>
      <c r="E69" s="2" t="s">
        <v>880</v>
      </c>
      <c r="F69" s="2" t="s">
        <v>882</v>
      </c>
      <c r="G69" s="2" t="s">
        <v>936</v>
      </c>
    </row>
    <row r="70" spans="2:7" ht="14.5" customHeight="1">
      <c r="B70" s="68" t="s">
        <v>937</v>
      </c>
      <c r="C70" s="2" t="s">
        <v>933</v>
      </c>
      <c r="D70" s="175">
        <v>1</v>
      </c>
      <c r="E70" s="2" t="s">
        <v>880</v>
      </c>
      <c r="F70" s="2" t="s">
        <v>882</v>
      </c>
      <c r="G70" s="2" t="s">
        <v>936</v>
      </c>
    </row>
    <row r="71" spans="2:7" ht="14.5" customHeight="1">
      <c r="B71" s="68" t="s">
        <v>938</v>
      </c>
      <c r="C71" s="2" t="s">
        <v>933</v>
      </c>
      <c r="D71" s="175">
        <v>1</v>
      </c>
      <c r="E71" s="2" t="s">
        <v>880</v>
      </c>
      <c r="F71" s="2" t="s">
        <v>882</v>
      </c>
      <c r="G71" s="2" t="s">
        <v>936</v>
      </c>
    </row>
    <row r="72" spans="2:7" ht="14.5" customHeight="1">
      <c r="B72" s="68" t="s">
        <v>939</v>
      </c>
      <c r="C72" s="2" t="s">
        <v>933</v>
      </c>
      <c r="D72" s="175">
        <v>1</v>
      </c>
      <c r="E72" s="2" t="s">
        <v>880</v>
      </c>
      <c r="F72" s="2" t="s">
        <v>882</v>
      </c>
      <c r="G72" s="2" t="s">
        <v>936</v>
      </c>
    </row>
    <row r="73" spans="2:7" ht="14.5" customHeight="1">
      <c r="B73" s="68" t="s">
        <v>940</v>
      </c>
      <c r="C73" s="2" t="s">
        <v>933</v>
      </c>
      <c r="D73" s="175">
        <v>1</v>
      </c>
      <c r="E73" s="2" t="s">
        <v>880</v>
      </c>
      <c r="F73" s="2" t="s">
        <v>882</v>
      </c>
      <c r="G73" s="2" t="s">
        <v>936</v>
      </c>
    </row>
    <row r="74" spans="2:7" ht="14.5" customHeight="1">
      <c r="B74" s="68" t="s">
        <v>941</v>
      </c>
      <c r="C74" s="2" t="s">
        <v>933</v>
      </c>
      <c r="D74" s="175">
        <v>1</v>
      </c>
      <c r="E74" s="2" t="s">
        <v>880</v>
      </c>
      <c r="F74" s="2" t="s">
        <v>882</v>
      </c>
      <c r="G74" s="2" t="s">
        <v>936</v>
      </c>
    </row>
    <row r="75" spans="2:7" ht="14.5" customHeight="1">
      <c r="B75" s="68" t="s">
        <v>942</v>
      </c>
      <c r="C75" s="2" t="s">
        <v>933</v>
      </c>
      <c r="D75" s="175">
        <v>1</v>
      </c>
      <c r="E75" s="2" t="s">
        <v>880</v>
      </c>
      <c r="F75" s="2" t="s">
        <v>882</v>
      </c>
      <c r="G75" s="2" t="s">
        <v>936</v>
      </c>
    </row>
    <row r="76" spans="2:7" ht="14.5" customHeight="1">
      <c r="B76" s="68" t="s">
        <v>943</v>
      </c>
      <c r="C76" s="2" t="s">
        <v>933</v>
      </c>
      <c r="D76" s="175">
        <v>1</v>
      </c>
      <c r="E76" s="2" t="s">
        <v>880</v>
      </c>
      <c r="F76" s="2" t="s">
        <v>882</v>
      </c>
      <c r="G76" s="2" t="s">
        <v>936</v>
      </c>
    </row>
    <row r="77" spans="2:7" ht="14.5" customHeight="1">
      <c r="B77" s="68" t="s">
        <v>943</v>
      </c>
      <c r="C77" s="2" t="s">
        <v>933</v>
      </c>
      <c r="D77" s="175">
        <v>1</v>
      </c>
      <c r="E77" s="2" t="s">
        <v>880</v>
      </c>
      <c r="F77" s="2" t="s">
        <v>882</v>
      </c>
      <c r="G77" s="2" t="s">
        <v>936</v>
      </c>
    </row>
    <row r="78" spans="2:7" ht="14.5" customHeight="1">
      <c r="B78" s="68" t="s">
        <v>944</v>
      </c>
      <c r="C78" s="2" t="s">
        <v>933</v>
      </c>
      <c r="D78" s="175">
        <v>1</v>
      </c>
      <c r="E78" s="2" t="s">
        <v>880</v>
      </c>
      <c r="F78" s="2" t="s">
        <v>882</v>
      </c>
      <c r="G78" s="2" t="s">
        <v>945</v>
      </c>
    </row>
    <row r="79" spans="2:7" ht="14.5" customHeight="1">
      <c r="B79" s="68" t="s">
        <v>946</v>
      </c>
      <c r="C79" s="2" t="s">
        <v>933</v>
      </c>
      <c r="D79" s="175">
        <v>1</v>
      </c>
      <c r="E79" s="2" t="s">
        <v>880</v>
      </c>
      <c r="F79" s="2" t="s">
        <v>882</v>
      </c>
      <c r="G79" s="2" t="s">
        <v>945</v>
      </c>
    </row>
    <row r="80" spans="2:7" ht="14.5" customHeight="1">
      <c r="B80" s="68" t="s">
        <v>947</v>
      </c>
      <c r="C80" s="2" t="s">
        <v>933</v>
      </c>
      <c r="D80" s="175">
        <v>1</v>
      </c>
      <c r="E80" s="2" t="s">
        <v>880</v>
      </c>
      <c r="F80" s="2" t="s">
        <v>882</v>
      </c>
      <c r="G80" s="2" t="s">
        <v>948</v>
      </c>
    </row>
    <row r="81" spans="2:7" ht="14.5" customHeight="1">
      <c r="B81" s="68" t="s">
        <v>949</v>
      </c>
      <c r="C81" s="2" t="s">
        <v>933</v>
      </c>
      <c r="D81" s="175">
        <v>1</v>
      </c>
      <c r="E81" s="2" t="s">
        <v>880</v>
      </c>
      <c r="F81" s="2" t="s">
        <v>882</v>
      </c>
      <c r="G81" s="2" t="s">
        <v>948</v>
      </c>
    </row>
    <row r="82" spans="2:7" ht="14.5" customHeight="1">
      <c r="B82" s="68" t="s">
        <v>950</v>
      </c>
      <c r="C82" s="2" t="s">
        <v>933</v>
      </c>
      <c r="D82" s="175">
        <v>1</v>
      </c>
      <c r="E82" s="2" t="s">
        <v>880</v>
      </c>
      <c r="F82" s="2" t="s">
        <v>882</v>
      </c>
      <c r="G82" s="2" t="s">
        <v>951</v>
      </c>
    </row>
    <row r="83" spans="2:7" ht="14.5" customHeight="1">
      <c r="B83" s="68" t="s">
        <v>952</v>
      </c>
      <c r="C83" s="2" t="s">
        <v>933</v>
      </c>
      <c r="D83" s="175">
        <v>1</v>
      </c>
      <c r="E83" s="2" t="s">
        <v>880</v>
      </c>
      <c r="F83" s="2" t="s">
        <v>882</v>
      </c>
      <c r="G83" s="2" t="s">
        <v>953</v>
      </c>
    </row>
    <row r="84" spans="2:7" ht="14.5" customHeight="1">
      <c r="B84" s="68" t="s">
        <v>954</v>
      </c>
      <c r="C84" s="2" t="s">
        <v>933</v>
      </c>
      <c r="D84" s="175">
        <v>1</v>
      </c>
      <c r="E84" s="2" t="s">
        <v>880</v>
      </c>
      <c r="F84" s="2" t="s">
        <v>882</v>
      </c>
      <c r="G84" s="2" t="s">
        <v>953</v>
      </c>
    </row>
    <row r="85" spans="2:7" ht="14.5" customHeight="1">
      <c r="B85" s="68" t="s">
        <v>955</v>
      </c>
      <c r="C85" s="2" t="s">
        <v>933</v>
      </c>
      <c r="D85" s="175">
        <v>1</v>
      </c>
      <c r="E85" s="2" t="s">
        <v>880</v>
      </c>
      <c r="F85" s="2" t="s">
        <v>882</v>
      </c>
      <c r="G85" s="2" t="s">
        <v>956</v>
      </c>
    </row>
    <row r="86" spans="2:7" ht="14.5" customHeight="1">
      <c r="B86" s="68" t="s">
        <v>957</v>
      </c>
      <c r="C86" s="2" t="s">
        <v>958</v>
      </c>
      <c r="D86" s="175">
        <v>1</v>
      </c>
      <c r="E86" s="2" t="s">
        <v>880</v>
      </c>
      <c r="F86" s="2" t="s">
        <v>882</v>
      </c>
      <c r="G86" s="2" t="s">
        <v>959</v>
      </c>
    </row>
    <row r="87" spans="2:7" ht="14.5" customHeight="1">
      <c r="B87" s="68" t="s">
        <v>960</v>
      </c>
      <c r="C87" s="2" t="s">
        <v>958</v>
      </c>
      <c r="D87" s="175">
        <v>1</v>
      </c>
      <c r="E87" s="2" t="s">
        <v>880</v>
      </c>
      <c r="F87" s="2" t="s">
        <v>882</v>
      </c>
      <c r="G87" s="2" t="s">
        <v>959</v>
      </c>
    </row>
    <row r="88" spans="2:7" ht="14.5" customHeight="1">
      <c r="B88" s="68" t="s">
        <v>961</v>
      </c>
      <c r="C88" s="2" t="s">
        <v>928</v>
      </c>
      <c r="D88" s="175">
        <v>1</v>
      </c>
      <c r="E88" s="2" t="s">
        <v>278</v>
      </c>
      <c r="F88" s="2" t="s">
        <v>992</v>
      </c>
      <c r="G88" s="2" t="s">
        <v>962</v>
      </c>
    </row>
    <row r="89" spans="2:7" ht="14.5" customHeight="1">
      <c r="B89" s="68" t="s">
        <v>963</v>
      </c>
      <c r="C89" s="2" t="s">
        <v>883</v>
      </c>
      <c r="D89" s="175">
        <v>1</v>
      </c>
      <c r="E89" s="2" t="s">
        <v>880</v>
      </c>
      <c r="F89" s="2" t="s">
        <v>882</v>
      </c>
      <c r="G89" s="2" t="s">
        <v>39</v>
      </c>
    </row>
    <row r="90" spans="2:7" ht="14.5" customHeight="1">
      <c r="B90" s="68" t="s">
        <v>964</v>
      </c>
      <c r="C90" s="2" t="s">
        <v>883</v>
      </c>
      <c r="D90" s="175">
        <v>1</v>
      </c>
      <c r="E90" s="2" t="s">
        <v>880</v>
      </c>
      <c r="F90" s="2" t="s">
        <v>882</v>
      </c>
      <c r="G90" s="2" t="s">
        <v>39</v>
      </c>
    </row>
    <row r="91" spans="2:7" ht="14.5" customHeight="1">
      <c r="B91" s="68" t="s">
        <v>965</v>
      </c>
      <c r="C91" s="2" t="s">
        <v>883</v>
      </c>
      <c r="D91" s="175">
        <v>1</v>
      </c>
      <c r="E91" s="2" t="s">
        <v>880</v>
      </c>
      <c r="F91" s="2" t="s">
        <v>882</v>
      </c>
      <c r="G91" s="2" t="s">
        <v>39</v>
      </c>
    </row>
    <row r="92" spans="2:7" ht="14.5" customHeight="1">
      <c r="B92" s="68" t="s">
        <v>966</v>
      </c>
      <c r="C92" s="2" t="s">
        <v>878</v>
      </c>
      <c r="D92" s="175">
        <v>1</v>
      </c>
      <c r="E92" s="2" t="s">
        <v>880</v>
      </c>
      <c r="F92" s="2" t="s">
        <v>882</v>
      </c>
      <c r="G92" s="2" t="s">
        <v>39</v>
      </c>
    </row>
    <row r="93" spans="2:7" ht="14.5" customHeight="1">
      <c r="B93" s="68" t="s">
        <v>967</v>
      </c>
      <c r="C93" s="2" t="s">
        <v>968</v>
      </c>
      <c r="D93" s="175">
        <v>1</v>
      </c>
      <c r="E93" s="2" t="s">
        <v>880</v>
      </c>
      <c r="F93" s="2" t="s">
        <v>882</v>
      </c>
      <c r="G93" s="2" t="s">
        <v>39</v>
      </c>
    </row>
    <row r="94" spans="2:7" ht="14.5" customHeight="1">
      <c r="B94" s="68" t="s">
        <v>969</v>
      </c>
      <c r="C94" s="2" t="s">
        <v>928</v>
      </c>
      <c r="D94" s="175">
        <v>1</v>
      </c>
      <c r="E94" s="2" t="s">
        <v>880</v>
      </c>
      <c r="F94" s="2" t="s">
        <v>882</v>
      </c>
      <c r="G94" s="2" t="s">
        <v>38</v>
      </c>
    </row>
    <row r="95" spans="2:7" ht="14.5" customHeight="1">
      <c r="B95" s="68" t="s">
        <v>970</v>
      </c>
      <c r="C95" s="2" t="s">
        <v>883</v>
      </c>
      <c r="D95" s="175">
        <v>1</v>
      </c>
      <c r="E95" s="2" t="s">
        <v>880</v>
      </c>
      <c r="F95" s="2" t="s">
        <v>882</v>
      </c>
      <c r="G95" s="2" t="s">
        <v>971</v>
      </c>
    </row>
    <row r="96" spans="2:7" ht="14.5" customHeight="1">
      <c r="B96" s="68" t="s">
        <v>972</v>
      </c>
      <c r="C96" s="2" t="s">
        <v>883</v>
      </c>
      <c r="D96" s="175">
        <v>1</v>
      </c>
      <c r="E96" s="2" t="s">
        <v>880</v>
      </c>
      <c r="F96" s="2" t="s">
        <v>882</v>
      </c>
      <c r="G96" s="2" t="s">
        <v>973</v>
      </c>
    </row>
    <row r="97" spans="2:7" ht="14.5" customHeight="1">
      <c r="B97" s="68" t="s">
        <v>974</v>
      </c>
      <c r="C97" s="2" t="s">
        <v>883</v>
      </c>
      <c r="D97" s="175">
        <v>1</v>
      </c>
      <c r="E97" s="2" t="s">
        <v>880</v>
      </c>
      <c r="F97" s="2" t="s">
        <v>882</v>
      </c>
      <c r="G97" s="2" t="s">
        <v>973</v>
      </c>
    </row>
    <row r="98" spans="2:7" ht="14.5" customHeight="1">
      <c r="B98" s="68" t="s">
        <v>975</v>
      </c>
      <c r="C98" s="2" t="s">
        <v>883</v>
      </c>
      <c r="D98" s="175">
        <v>1</v>
      </c>
      <c r="E98" s="2" t="s">
        <v>880</v>
      </c>
      <c r="F98" s="2" t="s">
        <v>882</v>
      </c>
      <c r="G98" s="2" t="s">
        <v>973</v>
      </c>
    </row>
    <row r="99" spans="2:7" ht="14.5" customHeight="1">
      <c r="B99" s="68" t="s">
        <v>976</v>
      </c>
      <c r="C99" s="2" t="s">
        <v>883</v>
      </c>
      <c r="D99" s="175">
        <v>1</v>
      </c>
      <c r="E99" s="2" t="s">
        <v>880</v>
      </c>
      <c r="F99" s="2" t="s">
        <v>882</v>
      </c>
      <c r="G99" s="2" t="s">
        <v>977</v>
      </c>
    </row>
    <row r="100" spans="2:7" ht="14.5" customHeight="1">
      <c r="B100" s="68" t="s">
        <v>978</v>
      </c>
      <c r="C100" s="2" t="s">
        <v>883</v>
      </c>
      <c r="D100" s="175">
        <v>1</v>
      </c>
      <c r="E100" s="2" t="s">
        <v>880</v>
      </c>
      <c r="F100" s="2" t="s">
        <v>882</v>
      </c>
      <c r="G100" s="2" t="s">
        <v>984</v>
      </c>
    </row>
    <row r="101" spans="2:7" ht="14.5" customHeight="1">
      <c r="B101" s="68" t="s">
        <v>979</v>
      </c>
      <c r="C101" s="2" t="s">
        <v>883</v>
      </c>
      <c r="D101" s="175">
        <v>1</v>
      </c>
      <c r="E101" s="2" t="s">
        <v>880</v>
      </c>
      <c r="F101" s="2" t="s">
        <v>882</v>
      </c>
      <c r="G101" s="2" t="s">
        <v>984</v>
      </c>
    </row>
    <row r="102" spans="2:7" ht="14.5" customHeight="1">
      <c r="B102" s="68" t="s">
        <v>980</v>
      </c>
      <c r="C102" s="2" t="s">
        <v>883</v>
      </c>
      <c r="D102" s="175">
        <v>1</v>
      </c>
      <c r="E102" s="2" t="s">
        <v>880</v>
      </c>
      <c r="F102" s="2" t="s">
        <v>882</v>
      </c>
      <c r="G102" s="2" t="s">
        <v>984</v>
      </c>
    </row>
    <row r="103" spans="2:7" ht="14.5" customHeight="1">
      <c r="B103" s="68" t="s">
        <v>981</v>
      </c>
      <c r="C103" s="2" t="s">
        <v>883</v>
      </c>
      <c r="D103" s="175">
        <v>1</v>
      </c>
      <c r="E103" s="2" t="s">
        <v>880</v>
      </c>
      <c r="F103" s="2" t="s">
        <v>882</v>
      </c>
      <c r="G103" s="2" t="s">
        <v>984</v>
      </c>
    </row>
    <row r="104" spans="2:7" ht="14.5" customHeight="1">
      <c r="B104" s="68" t="s">
        <v>982</v>
      </c>
      <c r="C104" s="2" t="s">
        <v>883</v>
      </c>
      <c r="D104" s="175">
        <v>1</v>
      </c>
      <c r="E104" s="2" t="s">
        <v>880</v>
      </c>
      <c r="F104" s="2" t="s">
        <v>882</v>
      </c>
      <c r="G104" s="2" t="s">
        <v>983</v>
      </c>
    </row>
    <row r="105" spans="2:7" ht="14.5" customHeight="1">
      <c r="B105" s="68" t="s">
        <v>985</v>
      </c>
      <c r="C105" s="2" t="s">
        <v>883</v>
      </c>
      <c r="D105" s="175">
        <v>1</v>
      </c>
      <c r="E105" s="2" t="s">
        <v>880</v>
      </c>
      <c r="F105" s="2" t="s">
        <v>882</v>
      </c>
      <c r="G105" s="2" t="s">
        <v>986</v>
      </c>
    </row>
    <row r="106" spans="2:7" ht="14.5" customHeight="1">
      <c r="B106" s="68" t="s">
        <v>987</v>
      </c>
      <c r="C106" s="2" t="s">
        <v>883</v>
      </c>
      <c r="D106" s="175">
        <v>1</v>
      </c>
      <c r="E106" s="2" t="s">
        <v>880</v>
      </c>
      <c r="F106" s="2" t="s">
        <v>882</v>
      </c>
      <c r="G106" s="2" t="s">
        <v>986</v>
      </c>
    </row>
    <row r="107" spans="2:7" ht="14.5" customHeight="1">
      <c r="B107" s="68" t="s">
        <v>988</v>
      </c>
      <c r="C107" s="2" t="s">
        <v>883</v>
      </c>
      <c r="D107" s="175">
        <v>1</v>
      </c>
      <c r="E107" s="2" t="s">
        <v>880</v>
      </c>
      <c r="F107" s="2" t="s">
        <v>882</v>
      </c>
      <c r="G107" s="2" t="s">
        <v>986</v>
      </c>
    </row>
    <row r="108" spans="2:7" ht="14.5" customHeight="1">
      <c r="B108" s="70" t="s">
        <v>989</v>
      </c>
      <c r="C108" s="17" t="s">
        <v>883</v>
      </c>
      <c r="D108" s="240">
        <v>1</v>
      </c>
      <c r="E108" s="17" t="s">
        <v>880</v>
      </c>
      <c r="F108" s="17" t="s">
        <v>882</v>
      </c>
      <c r="G108" s="17" t="s">
        <v>986</v>
      </c>
    </row>
    <row r="109" spans="2:7" ht="14.5" customHeight="1">
      <c r="B109" s="10" t="s">
        <v>990</v>
      </c>
      <c r="C109" s="13" t="s">
        <v>878</v>
      </c>
      <c r="D109" s="239">
        <v>1</v>
      </c>
      <c r="E109" s="13" t="s">
        <v>880</v>
      </c>
      <c r="F109" s="13" t="s">
        <v>881</v>
      </c>
      <c r="G109" s="13" t="s">
        <v>885</v>
      </c>
    </row>
    <row r="110" spans="2:7" ht="14.5" customHeight="1">
      <c r="B110" s="68" t="s">
        <v>991</v>
      </c>
      <c r="C110" s="2" t="s">
        <v>883</v>
      </c>
      <c r="D110" s="175">
        <v>1</v>
      </c>
      <c r="E110" s="2" t="s">
        <v>880</v>
      </c>
      <c r="F110" s="2" t="s">
        <v>882</v>
      </c>
      <c r="G110" s="2" t="s">
        <v>993</v>
      </c>
    </row>
    <row r="111" spans="2:7" ht="14.5" customHeight="1">
      <c r="B111" s="68" t="s">
        <v>994</v>
      </c>
      <c r="C111" s="2" t="s">
        <v>883</v>
      </c>
      <c r="D111" s="175">
        <v>1</v>
      </c>
      <c r="E111" s="2" t="s">
        <v>880</v>
      </c>
      <c r="F111" s="2" t="s">
        <v>882</v>
      </c>
      <c r="G111" s="2" t="s">
        <v>995</v>
      </c>
    </row>
    <row r="112" spans="2:7" ht="14.5" customHeight="1">
      <c r="B112" s="68" t="s">
        <v>996</v>
      </c>
      <c r="C112" s="2" t="s">
        <v>883</v>
      </c>
      <c r="D112" s="175">
        <v>1</v>
      </c>
      <c r="E112" s="2" t="s">
        <v>880</v>
      </c>
      <c r="F112" s="2" t="s">
        <v>882</v>
      </c>
      <c r="G112" s="2" t="s">
        <v>997</v>
      </c>
    </row>
    <row r="113" spans="2:7" ht="14.5" customHeight="1">
      <c r="B113" s="68" t="s">
        <v>998</v>
      </c>
      <c r="C113" s="2" t="s">
        <v>883</v>
      </c>
      <c r="D113" s="175">
        <v>1</v>
      </c>
      <c r="E113" s="2" t="s">
        <v>880</v>
      </c>
      <c r="F113" s="2" t="s">
        <v>882</v>
      </c>
      <c r="G113" s="2" t="s">
        <v>997</v>
      </c>
    </row>
    <row r="114" spans="2:7" ht="14.5" customHeight="1">
      <c r="B114" s="68" t="s">
        <v>999</v>
      </c>
      <c r="C114" s="2" t="s">
        <v>883</v>
      </c>
      <c r="D114" s="175">
        <v>1</v>
      </c>
      <c r="E114" s="2" t="s">
        <v>880</v>
      </c>
      <c r="F114" s="2" t="s">
        <v>882</v>
      </c>
      <c r="G114" s="2" t="s">
        <v>997</v>
      </c>
    </row>
    <row r="115" spans="2:7" ht="14.5" customHeight="1">
      <c r="B115" s="68" t="s">
        <v>1001</v>
      </c>
      <c r="C115" s="2" t="s">
        <v>883</v>
      </c>
      <c r="D115" s="175">
        <v>1</v>
      </c>
      <c r="E115" s="2" t="s">
        <v>880</v>
      </c>
      <c r="F115" s="2" t="s">
        <v>882</v>
      </c>
      <c r="G115" s="2" t="s">
        <v>995</v>
      </c>
    </row>
    <row r="116" spans="2:7" ht="14.5" customHeight="1">
      <c r="B116" s="68" t="s">
        <v>1000</v>
      </c>
      <c r="C116" s="2" t="s">
        <v>883</v>
      </c>
      <c r="D116" s="175">
        <v>1</v>
      </c>
      <c r="E116" s="2" t="s">
        <v>880</v>
      </c>
      <c r="F116" s="2" t="s">
        <v>882</v>
      </c>
      <c r="G116" s="2" t="s">
        <v>997</v>
      </c>
    </row>
    <row r="117" spans="2:7" ht="14.5" customHeight="1">
      <c r="B117" s="68" t="s">
        <v>1002</v>
      </c>
      <c r="C117" s="2" t="s">
        <v>883</v>
      </c>
      <c r="D117" s="175">
        <v>1</v>
      </c>
      <c r="E117" s="2" t="s">
        <v>880</v>
      </c>
      <c r="F117" s="2" t="s">
        <v>882</v>
      </c>
      <c r="G117" s="2" t="s">
        <v>997</v>
      </c>
    </row>
    <row r="118" spans="2:7" ht="14.5" customHeight="1">
      <c r="B118" s="68" t="s">
        <v>1003</v>
      </c>
      <c r="C118" s="2" t="s">
        <v>883</v>
      </c>
      <c r="D118" s="175">
        <v>1</v>
      </c>
      <c r="E118" s="2" t="s">
        <v>880</v>
      </c>
      <c r="F118" s="2" t="s">
        <v>882</v>
      </c>
      <c r="G118" s="2" t="s">
        <v>997</v>
      </c>
    </row>
    <row r="119" spans="2:7" ht="14.5" customHeight="1">
      <c r="B119" s="68" t="s">
        <v>1004</v>
      </c>
      <c r="C119" s="2" t="s">
        <v>883</v>
      </c>
      <c r="D119" s="175">
        <v>1</v>
      </c>
      <c r="E119" s="2" t="s">
        <v>880</v>
      </c>
      <c r="F119" s="2" t="s">
        <v>882</v>
      </c>
      <c r="G119" s="2" t="s">
        <v>1005</v>
      </c>
    </row>
    <row r="120" spans="2:7" ht="14.5" customHeight="1">
      <c r="B120" s="68" t="s">
        <v>1006</v>
      </c>
      <c r="C120" s="2" t="s">
        <v>883</v>
      </c>
      <c r="D120" s="175">
        <v>1</v>
      </c>
      <c r="E120" s="2" t="s">
        <v>880</v>
      </c>
      <c r="F120" s="2" t="s">
        <v>882</v>
      </c>
      <c r="G120" s="2" t="s">
        <v>1005</v>
      </c>
    </row>
    <row r="121" spans="2:7" ht="14.5" customHeight="1">
      <c r="B121" s="68" t="s">
        <v>1007</v>
      </c>
      <c r="C121" s="2" t="s">
        <v>883</v>
      </c>
      <c r="D121" s="175">
        <v>1</v>
      </c>
      <c r="E121" s="2" t="s">
        <v>880</v>
      </c>
      <c r="F121" s="2" t="s">
        <v>882</v>
      </c>
      <c r="G121" s="2" t="s">
        <v>1005</v>
      </c>
    </row>
    <row r="122" spans="2:7" ht="14.5" customHeight="1">
      <c r="B122" s="68" t="s">
        <v>1008</v>
      </c>
      <c r="C122" s="2" t="s">
        <v>883</v>
      </c>
      <c r="D122" s="175">
        <v>1</v>
      </c>
      <c r="E122" s="2" t="s">
        <v>880</v>
      </c>
      <c r="F122" s="2" t="s">
        <v>882</v>
      </c>
      <c r="G122" s="2" t="s">
        <v>1005</v>
      </c>
    </row>
    <row r="123" spans="2:7" ht="14.5" customHeight="1">
      <c r="B123" s="68" t="s">
        <v>1009</v>
      </c>
      <c r="C123" s="2" t="s">
        <v>883</v>
      </c>
      <c r="D123" s="175">
        <v>1</v>
      </c>
      <c r="E123" s="2" t="s">
        <v>880</v>
      </c>
      <c r="F123" s="2" t="s">
        <v>882</v>
      </c>
      <c r="G123" s="2" t="s">
        <v>1005</v>
      </c>
    </row>
    <row r="124" spans="2:7" ht="14.5" customHeight="1">
      <c r="B124" s="68" t="s">
        <v>1010</v>
      </c>
      <c r="C124" s="2" t="s">
        <v>883</v>
      </c>
      <c r="D124" s="175">
        <v>1</v>
      </c>
      <c r="E124" s="2" t="s">
        <v>880</v>
      </c>
      <c r="F124" s="2" t="s">
        <v>882</v>
      </c>
      <c r="G124" s="2" t="s">
        <v>1005</v>
      </c>
    </row>
    <row r="125" spans="2:7" ht="14.5" customHeight="1">
      <c r="B125" s="68" t="s">
        <v>1011</v>
      </c>
      <c r="C125" s="2" t="s">
        <v>883</v>
      </c>
      <c r="D125" s="175">
        <v>1</v>
      </c>
      <c r="E125" s="2" t="s">
        <v>880</v>
      </c>
      <c r="F125" s="2" t="s">
        <v>882</v>
      </c>
      <c r="G125" s="2" t="s">
        <v>39</v>
      </c>
    </row>
    <row r="126" spans="2:7" ht="14.5" customHeight="1">
      <c r="B126" s="68" t="s">
        <v>1012</v>
      </c>
      <c r="C126" s="2" t="s">
        <v>878</v>
      </c>
      <c r="D126" s="175">
        <v>1</v>
      </c>
      <c r="E126" s="2" t="s">
        <v>880</v>
      </c>
      <c r="F126" s="2" t="s">
        <v>882</v>
      </c>
      <c r="G126" s="2" t="s">
        <v>39</v>
      </c>
    </row>
    <row r="127" spans="2:7" ht="14.5" customHeight="1">
      <c r="B127" s="68" t="s">
        <v>1031</v>
      </c>
      <c r="C127" s="2" t="s">
        <v>878</v>
      </c>
      <c r="D127" s="175">
        <v>1</v>
      </c>
      <c r="E127" s="2" t="s">
        <v>880</v>
      </c>
      <c r="F127" s="2" t="s">
        <v>882</v>
      </c>
      <c r="G127" s="2" t="s">
        <v>39</v>
      </c>
    </row>
    <row r="128" spans="2:7" ht="14.5" customHeight="1">
      <c r="B128" s="68" t="s">
        <v>1013</v>
      </c>
      <c r="C128" s="2" t="s">
        <v>933</v>
      </c>
      <c r="D128" s="175">
        <v>1</v>
      </c>
      <c r="E128" s="2" t="s">
        <v>880</v>
      </c>
      <c r="F128" s="2" t="s">
        <v>882</v>
      </c>
      <c r="G128" s="2" t="s">
        <v>39</v>
      </c>
    </row>
    <row r="129" spans="2:7" ht="14.5" customHeight="1">
      <c r="B129" s="68" t="s">
        <v>1014</v>
      </c>
      <c r="C129" s="2" t="s">
        <v>933</v>
      </c>
      <c r="D129" s="175">
        <v>1</v>
      </c>
      <c r="E129" s="2" t="s">
        <v>880</v>
      </c>
      <c r="F129" s="2" t="s">
        <v>882</v>
      </c>
      <c r="G129" s="2" t="s">
        <v>39</v>
      </c>
    </row>
    <row r="130" spans="2:7" ht="14.5" customHeight="1">
      <c r="B130" s="68" t="s">
        <v>1015</v>
      </c>
      <c r="C130" s="2" t="s">
        <v>933</v>
      </c>
      <c r="D130" s="175">
        <v>1</v>
      </c>
      <c r="E130" s="2" t="s">
        <v>880</v>
      </c>
      <c r="F130" s="2" t="s">
        <v>882</v>
      </c>
      <c r="G130" s="2" t="s">
        <v>39</v>
      </c>
    </row>
    <row r="131" spans="2:7" ht="14.5" customHeight="1">
      <c r="B131" s="68" t="s">
        <v>1016</v>
      </c>
      <c r="C131" s="2" t="s">
        <v>933</v>
      </c>
      <c r="D131" s="175">
        <v>1</v>
      </c>
      <c r="E131" s="2" t="s">
        <v>880</v>
      </c>
      <c r="F131" s="2" t="s">
        <v>882</v>
      </c>
      <c r="G131" s="2" t="s">
        <v>39</v>
      </c>
    </row>
    <row r="132" spans="2:7" ht="14.5" customHeight="1">
      <c r="B132" s="68" t="s">
        <v>1017</v>
      </c>
      <c r="C132" s="2" t="s">
        <v>933</v>
      </c>
      <c r="D132" s="175">
        <v>1</v>
      </c>
      <c r="E132" s="2" t="s">
        <v>880</v>
      </c>
      <c r="F132" s="2" t="s">
        <v>882</v>
      </c>
      <c r="G132" s="2" t="s">
        <v>39</v>
      </c>
    </row>
    <row r="133" spans="2:7" ht="14.5" customHeight="1">
      <c r="B133" s="68" t="s">
        <v>1018</v>
      </c>
      <c r="C133" s="2" t="s">
        <v>933</v>
      </c>
      <c r="D133" s="175">
        <v>1</v>
      </c>
      <c r="E133" s="2" t="s">
        <v>880</v>
      </c>
      <c r="F133" s="2" t="s">
        <v>882</v>
      </c>
      <c r="G133" s="2" t="s">
        <v>39</v>
      </c>
    </row>
    <row r="134" spans="2:7" ht="14.5" customHeight="1">
      <c r="B134" s="68" t="s">
        <v>1019</v>
      </c>
      <c r="C134" s="2" t="s">
        <v>933</v>
      </c>
      <c r="D134" s="175">
        <v>1</v>
      </c>
      <c r="E134" s="2" t="s">
        <v>880</v>
      </c>
      <c r="F134" s="2" t="s">
        <v>882</v>
      </c>
      <c r="G134" s="2" t="s">
        <v>39</v>
      </c>
    </row>
    <row r="135" spans="2:7" ht="14.5" customHeight="1">
      <c r="B135" s="68" t="s">
        <v>1020</v>
      </c>
      <c r="C135" s="2" t="s">
        <v>878</v>
      </c>
      <c r="D135" s="175">
        <v>0.69950000000000001</v>
      </c>
      <c r="E135" s="2" t="s">
        <v>880</v>
      </c>
      <c r="F135" s="2" t="s">
        <v>882</v>
      </c>
      <c r="G135" s="2" t="s">
        <v>1021</v>
      </c>
    </row>
    <row r="136" spans="2:7" ht="14.5" customHeight="1">
      <c r="B136" s="68" t="s">
        <v>1022</v>
      </c>
      <c r="C136" s="2" t="s">
        <v>878</v>
      </c>
      <c r="D136" s="175">
        <v>0.69950000000000001</v>
      </c>
      <c r="E136" s="2" t="s">
        <v>880</v>
      </c>
      <c r="F136" s="2" t="s">
        <v>882</v>
      </c>
      <c r="G136" s="2" t="s">
        <v>1024</v>
      </c>
    </row>
    <row r="137" spans="2:7" ht="14.5" customHeight="1">
      <c r="B137" s="68" t="s">
        <v>1023</v>
      </c>
      <c r="C137" s="2" t="s">
        <v>878</v>
      </c>
      <c r="D137" s="175">
        <v>0.69950000000000001</v>
      </c>
      <c r="E137" s="2" t="s">
        <v>880</v>
      </c>
      <c r="F137" s="2" t="s">
        <v>882</v>
      </c>
      <c r="G137" s="2" t="s">
        <v>1024</v>
      </c>
    </row>
    <row r="138" spans="2:7" ht="14.5" customHeight="1">
      <c r="B138" s="68" t="s">
        <v>1025</v>
      </c>
      <c r="C138" s="2" t="s">
        <v>878</v>
      </c>
      <c r="D138" s="175">
        <v>0.69950000000000001</v>
      </c>
      <c r="E138" s="2" t="s">
        <v>880</v>
      </c>
      <c r="F138" s="2" t="s">
        <v>882</v>
      </c>
      <c r="G138" s="2" t="s">
        <v>1024</v>
      </c>
    </row>
    <row r="139" spans="2:7" ht="14.5" customHeight="1">
      <c r="B139" s="68" t="s">
        <v>1026</v>
      </c>
      <c r="C139" s="2" t="s">
        <v>878</v>
      </c>
      <c r="D139" s="175">
        <v>0.69950000000000001</v>
      </c>
      <c r="E139" s="2" t="s">
        <v>880</v>
      </c>
      <c r="F139" s="2" t="s">
        <v>882</v>
      </c>
      <c r="G139" s="2" t="s">
        <v>1024</v>
      </c>
    </row>
    <row r="140" spans="2:7" ht="14.5" customHeight="1">
      <c r="B140" s="68" t="s">
        <v>1027</v>
      </c>
      <c r="C140" s="2" t="s">
        <v>878</v>
      </c>
      <c r="D140" s="175">
        <v>0.69950000000000001</v>
      </c>
      <c r="E140" s="2" t="s">
        <v>880</v>
      </c>
      <c r="F140" s="2" t="s">
        <v>882</v>
      </c>
      <c r="G140" s="2" t="s">
        <v>1024</v>
      </c>
    </row>
    <row r="141" spans="2:7" ht="14.5" customHeight="1">
      <c r="B141" s="68" t="s">
        <v>1028</v>
      </c>
      <c r="C141" s="2" t="s">
        <v>878</v>
      </c>
      <c r="D141" s="175">
        <v>0.69950000000000001</v>
      </c>
      <c r="E141" s="2" t="s">
        <v>880</v>
      </c>
      <c r="F141" s="2" t="s">
        <v>882</v>
      </c>
      <c r="G141" s="2" t="s">
        <v>1024</v>
      </c>
    </row>
    <row r="142" spans="2:7" ht="14.5" customHeight="1">
      <c r="B142" s="68" t="s">
        <v>1029</v>
      </c>
      <c r="C142" s="2" t="s">
        <v>883</v>
      </c>
      <c r="D142" s="175">
        <v>1</v>
      </c>
      <c r="E142" s="2" t="s">
        <v>880</v>
      </c>
      <c r="F142" s="2" t="s">
        <v>882</v>
      </c>
      <c r="G142" s="2" t="s">
        <v>39</v>
      </c>
    </row>
    <row r="143" spans="2:7" ht="14.5" customHeight="1">
      <c r="B143" s="68" t="s">
        <v>1030</v>
      </c>
      <c r="C143" s="2" t="s">
        <v>883</v>
      </c>
      <c r="D143" s="175">
        <v>1</v>
      </c>
      <c r="E143" s="2" t="s">
        <v>880</v>
      </c>
      <c r="F143" s="2" t="s">
        <v>882</v>
      </c>
      <c r="G143" s="2" t="s">
        <v>39</v>
      </c>
    </row>
    <row r="144" spans="2:7" ht="14.5" customHeight="1">
      <c r="B144" s="68" t="s">
        <v>1032</v>
      </c>
      <c r="C144" s="2" t="s">
        <v>883</v>
      </c>
      <c r="D144" s="175">
        <v>1</v>
      </c>
      <c r="E144" s="2" t="s">
        <v>880</v>
      </c>
      <c r="F144" s="2" t="s">
        <v>882</v>
      </c>
      <c r="G144" s="2" t="s">
        <v>39</v>
      </c>
    </row>
    <row r="145" spans="2:8" ht="14.5" customHeight="1">
      <c r="B145" s="68" t="s">
        <v>1033</v>
      </c>
      <c r="C145" s="2" t="s">
        <v>883</v>
      </c>
      <c r="D145" s="175">
        <v>1</v>
      </c>
      <c r="E145" s="2" t="s">
        <v>880</v>
      </c>
      <c r="F145" s="2" t="s">
        <v>882</v>
      </c>
      <c r="G145" s="2" t="s">
        <v>39</v>
      </c>
    </row>
    <row r="146" spans="2:8" ht="14.5" customHeight="1">
      <c r="B146" s="68" t="s">
        <v>1034</v>
      </c>
      <c r="C146" s="2" t="s">
        <v>883</v>
      </c>
      <c r="D146" s="175">
        <v>1</v>
      </c>
      <c r="E146" s="2" t="s">
        <v>880</v>
      </c>
      <c r="F146" s="2" t="s">
        <v>882</v>
      </c>
      <c r="G146" s="2" t="s">
        <v>39</v>
      </c>
    </row>
    <row r="147" spans="2:8" ht="14.5" customHeight="1">
      <c r="B147" s="68" t="s">
        <v>1035</v>
      </c>
      <c r="C147" s="2" t="s">
        <v>883</v>
      </c>
      <c r="D147" s="175">
        <v>1</v>
      </c>
      <c r="E147" s="2" t="s">
        <v>880</v>
      </c>
      <c r="F147" s="2" t="s">
        <v>882</v>
      </c>
      <c r="G147" s="2" t="s">
        <v>39</v>
      </c>
    </row>
    <row r="148" spans="2:8" ht="14.5" customHeight="1">
      <c r="B148" s="68" t="s">
        <v>1036</v>
      </c>
      <c r="C148" s="2" t="s">
        <v>883</v>
      </c>
      <c r="D148" s="175">
        <v>1</v>
      </c>
      <c r="E148" s="2" t="s">
        <v>880</v>
      </c>
      <c r="F148" s="2" t="s">
        <v>882</v>
      </c>
      <c r="G148" s="2" t="s">
        <v>39</v>
      </c>
    </row>
    <row r="149" spans="2:8" ht="14.5" customHeight="1">
      <c r="B149" s="68" t="s">
        <v>1037</v>
      </c>
      <c r="C149" s="2" t="s">
        <v>883</v>
      </c>
      <c r="D149" s="175">
        <v>1</v>
      </c>
      <c r="E149" s="2" t="s">
        <v>880</v>
      </c>
      <c r="F149" s="2" t="s">
        <v>882</v>
      </c>
      <c r="G149" s="2" t="s">
        <v>39</v>
      </c>
    </row>
    <row r="150" spans="2:8" ht="14.5" customHeight="1">
      <c r="B150" s="68" t="s">
        <v>1038</v>
      </c>
      <c r="C150" s="2" t="s">
        <v>883</v>
      </c>
      <c r="D150" s="175">
        <v>1</v>
      </c>
      <c r="E150" s="2" t="s">
        <v>880</v>
      </c>
      <c r="F150" s="2" t="s">
        <v>882</v>
      </c>
      <c r="G150" s="2" t="s">
        <v>39</v>
      </c>
    </row>
    <row r="151" spans="2:8" ht="14.5" customHeight="1">
      <c r="B151" s="68" t="s">
        <v>1039</v>
      </c>
      <c r="C151" s="2" t="s">
        <v>883</v>
      </c>
      <c r="D151" s="175">
        <v>1</v>
      </c>
      <c r="E151" s="2" t="s">
        <v>880</v>
      </c>
      <c r="F151" s="2" t="s">
        <v>882</v>
      </c>
      <c r="G151" s="2" t="s">
        <v>39</v>
      </c>
    </row>
    <row r="152" spans="2:8" ht="14.5" customHeight="1">
      <c r="B152" s="68" t="s">
        <v>1040</v>
      </c>
      <c r="C152" s="2" t="s">
        <v>883</v>
      </c>
      <c r="D152" s="175">
        <v>1</v>
      </c>
      <c r="E152" s="2" t="s">
        <v>880</v>
      </c>
      <c r="F152" s="2" t="s">
        <v>882</v>
      </c>
      <c r="G152" s="2" t="s">
        <v>39</v>
      </c>
      <c r="H152" s="2"/>
    </row>
    <row r="153" spans="2:8" ht="14.5" customHeight="1">
      <c r="B153" s="68" t="s">
        <v>1041</v>
      </c>
      <c r="C153" s="2" t="s">
        <v>883</v>
      </c>
      <c r="D153" s="175">
        <v>1</v>
      </c>
      <c r="E153" s="2" t="s">
        <v>880</v>
      </c>
      <c r="F153" s="2" t="s">
        <v>882</v>
      </c>
      <c r="G153" s="2" t="s">
        <v>39</v>
      </c>
    </row>
    <row r="154" spans="2:8" ht="14.5" customHeight="1">
      <c r="B154" s="68" t="s">
        <v>1042</v>
      </c>
      <c r="C154" s="2" t="s">
        <v>883</v>
      </c>
      <c r="D154" s="175">
        <v>1</v>
      </c>
      <c r="E154" s="2" t="s">
        <v>880</v>
      </c>
      <c r="F154" s="2" t="s">
        <v>882</v>
      </c>
      <c r="G154" s="2" t="s">
        <v>39</v>
      </c>
    </row>
    <row r="155" spans="2:8" ht="14.5" customHeight="1">
      <c r="B155" s="68" t="s">
        <v>1043</v>
      </c>
      <c r="C155" s="2" t="s">
        <v>883</v>
      </c>
      <c r="D155" s="175">
        <v>1</v>
      </c>
      <c r="E155" s="2" t="s">
        <v>880</v>
      </c>
      <c r="F155" s="2" t="s">
        <v>882</v>
      </c>
      <c r="G155" s="2" t="s">
        <v>39</v>
      </c>
    </row>
    <row r="156" spans="2:8" ht="14.5" customHeight="1">
      <c r="B156" s="68" t="s">
        <v>1044</v>
      </c>
      <c r="C156" s="2" t="s">
        <v>883</v>
      </c>
      <c r="D156" s="175">
        <v>1</v>
      </c>
      <c r="E156" s="2" t="s">
        <v>880</v>
      </c>
      <c r="F156" s="2" t="s">
        <v>882</v>
      </c>
      <c r="G156" s="2" t="s">
        <v>39</v>
      </c>
    </row>
    <row r="157" spans="2:8" ht="14.5" customHeight="1">
      <c r="B157" s="68" t="s">
        <v>1045</v>
      </c>
      <c r="C157" s="2" t="s">
        <v>883</v>
      </c>
      <c r="D157" s="175">
        <v>1</v>
      </c>
      <c r="E157" s="2" t="s">
        <v>880</v>
      </c>
      <c r="F157" s="2" t="s">
        <v>882</v>
      </c>
      <c r="G157" s="2" t="s">
        <v>39</v>
      </c>
    </row>
    <row r="158" spans="2:8" ht="14.5" customHeight="1">
      <c r="B158" s="68" t="s">
        <v>1046</v>
      </c>
      <c r="C158" s="2" t="s">
        <v>883</v>
      </c>
      <c r="D158" s="175">
        <v>1</v>
      </c>
      <c r="E158" s="2" t="s">
        <v>880</v>
      </c>
      <c r="F158" s="2" t="s">
        <v>882</v>
      </c>
      <c r="G158" s="2" t="s">
        <v>39</v>
      </c>
    </row>
    <row r="159" spans="2:8" ht="14.5" customHeight="1">
      <c r="B159" s="68" t="s">
        <v>1047</v>
      </c>
      <c r="C159" s="2" t="s">
        <v>883</v>
      </c>
      <c r="D159" s="175">
        <v>1</v>
      </c>
      <c r="E159" s="2" t="s">
        <v>880</v>
      </c>
      <c r="F159" s="2" t="s">
        <v>882</v>
      </c>
      <c r="G159" s="2" t="s">
        <v>39</v>
      </c>
    </row>
    <row r="160" spans="2:8" ht="14.5" customHeight="1">
      <c r="B160" s="68" t="s">
        <v>1048</v>
      </c>
      <c r="C160" s="2" t="s">
        <v>883</v>
      </c>
      <c r="D160" s="175">
        <v>1</v>
      </c>
      <c r="E160" s="2" t="s">
        <v>880</v>
      </c>
      <c r="F160" s="2" t="s">
        <v>882</v>
      </c>
      <c r="G160" s="2" t="s">
        <v>39</v>
      </c>
    </row>
    <row r="161" spans="2:7" ht="14.5" customHeight="1">
      <c r="B161" s="68" t="s">
        <v>1049</v>
      </c>
      <c r="C161" s="2" t="s">
        <v>878</v>
      </c>
      <c r="D161" s="175">
        <v>1</v>
      </c>
      <c r="E161" s="2" t="s">
        <v>880</v>
      </c>
      <c r="F161" s="2" t="s">
        <v>882</v>
      </c>
      <c r="G161" s="2" t="s">
        <v>38</v>
      </c>
    </row>
    <row r="162" spans="2:7" ht="14.5" customHeight="1">
      <c r="B162" s="68" t="s">
        <v>1050</v>
      </c>
      <c r="C162" s="2" t="s">
        <v>883</v>
      </c>
      <c r="D162" s="175">
        <v>0.5</v>
      </c>
      <c r="E162" s="2" t="s">
        <v>278</v>
      </c>
      <c r="F162" s="2" t="s">
        <v>1051</v>
      </c>
      <c r="G162" s="2" t="s">
        <v>1052</v>
      </c>
    </row>
    <row r="163" spans="2:7" ht="14.5" customHeight="1">
      <c r="B163" s="68" t="s">
        <v>1053</v>
      </c>
      <c r="C163" s="2" t="s">
        <v>1054</v>
      </c>
      <c r="D163" s="175">
        <v>1</v>
      </c>
      <c r="E163" s="2" t="s">
        <v>880</v>
      </c>
      <c r="F163" s="2" t="s">
        <v>882</v>
      </c>
      <c r="G163" s="2" t="s">
        <v>1055</v>
      </c>
    </row>
    <row r="164" spans="2:7" ht="14.5" customHeight="1">
      <c r="B164" s="68" t="s">
        <v>1057</v>
      </c>
      <c r="C164" s="2" t="s">
        <v>1054</v>
      </c>
      <c r="D164" s="175">
        <v>1</v>
      </c>
      <c r="E164" s="2" t="s">
        <v>880</v>
      </c>
      <c r="F164" s="2" t="s">
        <v>882</v>
      </c>
      <c r="G164" s="2" t="s">
        <v>1055</v>
      </c>
    </row>
    <row r="165" spans="2:7" ht="14.5" customHeight="1">
      <c r="B165" s="68" t="s">
        <v>1056</v>
      </c>
      <c r="C165" s="2" t="s">
        <v>1054</v>
      </c>
      <c r="D165" s="175">
        <v>1</v>
      </c>
      <c r="E165" s="2" t="s">
        <v>880</v>
      </c>
      <c r="F165" s="2" t="s">
        <v>882</v>
      </c>
      <c r="G165" s="2" t="s">
        <v>739</v>
      </c>
    </row>
    <row r="166" spans="2:7" ht="14.5" customHeight="1">
      <c r="B166" s="68" t="s">
        <v>1058</v>
      </c>
      <c r="C166" s="2" t="s">
        <v>1054</v>
      </c>
      <c r="D166" s="175">
        <v>1</v>
      </c>
      <c r="E166" s="2" t="s">
        <v>880</v>
      </c>
      <c r="F166" s="2" t="s">
        <v>882</v>
      </c>
      <c r="G166" s="2" t="s">
        <v>739</v>
      </c>
    </row>
    <row r="167" spans="2:7" ht="14.5" customHeight="1">
      <c r="B167" s="68" t="s">
        <v>1059</v>
      </c>
      <c r="C167" s="2" t="s">
        <v>1054</v>
      </c>
      <c r="D167" s="175">
        <v>1</v>
      </c>
      <c r="E167" s="2" t="s">
        <v>880</v>
      </c>
      <c r="F167" s="2" t="s">
        <v>882</v>
      </c>
      <c r="G167" s="2" t="s">
        <v>739</v>
      </c>
    </row>
    <row r="168" spans="2:7" ht="14.5" customHeight="1">
      <c r="B168" s="68" t="s">
        <v>1060</v>
      </c>
      <c r="C168" s="2" t="s">
        <v>1054</v>
      </c>
      <c r="D168" s="175">
        <v>1</v>
      </c>
      <c r="E168" s="2" t="s">
        <v>880</v>
      </c>
      <c r="F168" s="2" t="s">
        <v>882</v>
      </c>
      <c r="G168" s="2" t="s">
        <v>739</v>
      </c>
    </row>
    <row r="169" spans="2:7" ht="14.5" customHeight="1">
      <c r="B169" s="68" t="s">
        <v>1061</v>
      </c>
      <c r="C169" s="2" t="s">
        <v>1054</v>
      </c>
      <c r="D169" s="175">
        <v>1</v>
      </c>
      <c r="E169" s="2" t="s">
        <v>880</v>
      </c>
      <c r="F169" s="2" t="s">
        <v>882</v>
      </c>
      <c r="G169" s="2" t="s">
        <v>39</v>
      </c>
    </row>
    <row r="170" spans="2:7" ht="14.5" customHeight="1">
      <c r="B170" s="68" t="s">
        <v>1062</v>
      </c>
      <c r="C170" s="2" t="s">
        <v>1054</v>
      </c>
      <c r="D170" s="175">
        <v>1</v>
      </c>
      <c r="E170" s="2" t="s">
        <v>880</v>
      </c>
      <c r="F170" s="2" t="s">
        <v>882</v>
      </c>
      <c r="G170" s="2" t="s">
        <v>39</v>
      </c>
    </row>
    <row r="171" spans="2:7" ht="14.5" customHeight="1">
      <c r="B171" s="68" t="s">
        <v>1063</v>
      </c>
      <c r="C171" s="2" t="s">
        <v>1054</v>
      </c>
      <c r="D171" s="175">
        <v>1</v>
      </c>
      <c r="E171" s="2" t="s">
        <v>880</v>
      </c>
      <c r="F171" s="2" t="s">
        <v>882</v>
      </c>
      <c r="G171" s="2" t="s">
        <v>39</v>
      </c>
    </row>
    <row r="172" spans="2:7" ht="14.5" customHeight="1">
      <c r="B172" s="68" t="s">
        <v>1064</v>
      </c>
      <c r="C172" s="2" t="s">
        <v>1054</v>
      </c>
      <c r="D172" s="175">
        <v>1</v>
      </c>
      <c r="E172" s="2" t="s">
        <v>880</v>
      </c>
      <c r="F172" s="2" t="s">
        <v>882</v>
      </c>
      <c r="G172" s="2" t="s">
        <v>39</v>
      </c>
    </row>
    <row r="173" spans="2:7" ht="14.5" customHeight="1">
      <c r="B173" s="68" t="s">
        <v>1065</v>
      </c>
      <c r="C173" s="2" t="s">
        <v>1054</v>
      </c>
      <c r="D173" s="175">
        <v>1</v>
      </c>
      <c r="E173" s="2" t="s">
        <v>880</v>
      </c>
      <c r="F173" s="2" t="s">
        <v>882</v>
      </c>
      <c r="G173" s="2" t="s">
        <v>39</v>
      </c>
    </row>
    <row r="174" spans="2:7" ht="14.5" customHeight="1">
      <c r="B174" s="68" t="s">
        <v>1066</v>
      </c>
      <c r="C174" s="2" t="s">
        <v>1054</v>
      </c>
      <c r="D174" s="175">
        <v>1</v>
      </c>
      <c r="E174" s="2" t="s">
        <v>880</v>
      </c>
      <c r="F174" s="2" t="s">
        <v>882</v>
      </c>
      <c r="G174" s="2" t="s">
        <v>39</v>
      </c>
    </row>
    <row r="175" spans="2:7" ht="14.5" customHeight="1">
      <c r="B175" s="70" t="s">
        <v>1067</v>
      </c>
      <c r="C175" s="17" t="s">
        <v>1054</v>
      </c>
      <c r="D175" s="240">
        <v>1</v>
      </c>
      <c r="E175" s="17" t="s">
        <v>880</v>
      </c>
      <c r="F175" s="17" t="s">
        <v>882</v>
      </c>
      <c r="G175" s="17" t="s">
        <v>39</v>
      </c>
    </row>
    <row r="176" spans="2:7" ht="14.5" customHeight="1">
      <c r="B176" s="68"/>
      <c r="D176" s="175"/>
      <c r="G176" s="2"/>
    </row>
    <row r="177" spans="2:7" ht="14.5" customHeight="1">
      <c r="B177" s="68"/>
      <c r="D177" s="175"/>
      <c r="G177" s="2"/>
    </row>
    <row r="178" spans="2:7" ht="14.5" customHeight="1">
      <c r="B178" s="68"/>
      <c r="D178" s="175"/>
      <c r="G178" s="2"/>
    </row>
    <row r="179" spans="2:7" ht="14.5" customHeight="1">
      <c r="B179" s="68"/>
      <c r="D179" s="175"/>
      <c r="G179" s="2"/>
    </row>
    <row r="180" spans="2:7" ht="14.5" customHeight="1">
      <c r="B180" s="68"/>
      <c r="D180" s="175"/>
      <c r="G180" s="2"/>
    </row>
    <row r="181" spans="2:7" ht="14.5" customHeight="1">
      <c r="B181" s="68"/>
      <c r="D181" s="175"/>
      <c r="G181" s="2"/>
    </row>
    <row r="182" spans="2:7" ht="14.5" customHeight="1">
      <c r="B182" s="68"/>
      <c r="D182" s="175"/>
      <c r="G182" s="2"/>
    </row>
    <row r="183" spans="2:7" ht="14.5" customHeight="1">
      <c r="B183" s="68"/>
      <c r="D183" s="175"/>
      <c r="G183" s="2"/>
    </row>
    <row r="184" spans="2:7" ht="14.5" customHeight="1">
      <c r="B184" s="68"/>
      <c r="D184" s="175"/>
      <c r="G184" s="2"/>
    </row>
    <row r="185" spans="2:7" ht="14.5" customHeight="1">
      <c r="B185" s="68"/>
      <c r="D185" s="175"/>
      <c r="G185" s="2"/>
    </row>
    <row r="186" spans="2:7" ht="14.5" customHeight="1">
      <c r="B186" s="68"/>
      <c r="D186" s="175"/>
      <c r="G186" s="2"/>
    </row>
    <row r="187" spans="2:7" ht="14.5" customHeight="1">
      <c r="B187" s="68"/>
      <c r="D187" s="175"/>
      <c r="G187" s="2"/>
    </row>
    <row r="188" spans="2:7" ht="14.5" customHeight="1">
      <c r="B188" s="68"/>
      <c r="D188" s="175"/>
      <c r="G188" s="2"/>
    </row>
    <row r="189" spans="2:7" ht="14.5" customHeight="1">
      <c r="B189" s="68"/>
      <c r="D189" s="175"/>
      <c r="G189" s="2"/>
    </row>
    <row r="190" spans="2:7" ht="14.5" customHeight="1">
      <c r="B190" s="68"/>
      <c r="D190" s="175"/>
      <c r="G190" s="2"/>
    </row>
    <row r="191" spans="2:7" ht="14.5" customHeight="1">
      <c r="B191" s="68"/>
      <c r="D191" s="175"/>
      <c r="G191" s="2"/>
    </row>
    <row r="192" spans="2:7" ht="14.5" customHeight="1">
      <c r="B192" s="68"/>
      <c r="D192" s="175"/>
      <c r="G192" s="2"/>
    </row>
    <row r="193" spans="2:7" ht="14.5" customHeight="1">
      <c r="B193" s="68"/>
      <c r="D193" s="175"/>
      <c r="G193" s="2"/>
    </row>
    <row r="194" spans="2:7" ht="14.5" customHeight="1">
      <c r="B194" s="68"/>
      <c r="D194" s="175"/>
      <c r="G194" s="2"/>
    </row>
    <row r="195" spans="2:7" ht="14.5" customHeight="1">
      <c r="B195" s="68"/>
      <c r="D195" s="175"/>
      <c r="G195" s="2"/>
    </row>
    <row r="196" spans="2:7" ht="14.5" customHeight="1">
      <c r="B196" s="68"/>
      <c r="D196" s="175"/>
      <c r="G196" s="2"/>
    </row>
    <row r="197" spans="2:7" ht="14.5" customHeight="1">
      <c r="B197" s="68"/>
      <c r="D197" s="175"/>
      <c r="G197" s="2"/>
    </row>
    <row r="198" spans="2:7" ht="14.5" customHeight="1">
      <c r="B198" s="68"/>
      <c r="D198" s="175"/>
      <c r="G198" s="2"/>
    </row>
    <row r="199" spans="2:7" ht="14.5" customHeight="1">
      <c r="B199" s="68"/>
      <c r="D199" s="175"/>
      <c r="G199" s="2"/>
    </row>
    <row r="200" spans="2:7" ht="14.5" customHeight="1">
      <c r="B200" s="68"/>
      <c r="D200" s="175"/>
      <c r="G200" s="2"/>
    </row>
    <row r="201" spans="2:7" ht="14.5" customHeight="1">
      <c r="B201" s="68"/>
      <c r="D201" s="175"/>
      <c r="G201" s="2"/>
    </row>
    <row r="202" spans="2:7" ht="14.5" customHeight="1">
      <c r="B202" s="68"/>
      <c r="D202" s="175"/>
      <c r="G202" s="2"/>
    </row>
    <row r="203" spans="2:7" ht="14.5" customHeight="1">
      <c r="B203" s="68"/>
      <c r="D203" s="175"/>
      <c r="G203" s="2"/>
    </row>
    <row r="204" spans="2:7" ht="14.5" customHeight="1">
      <c r="B204" s="68"/>
      <c r="D204" s="175"/>
      <c r="G204" s="2"/>
    </row>
    <row r="205" spans="2:7" ht="14.5" customHeight="1">
      <c r="B205" s="68"/>
      <c r="D205" s="175"/>
      <c r="G205" s="2"/>
    </row>
    <row r="206" spans="2:7" ht="14.5" customHeight="1">
      <c r="B206" s="68"/>
      <c r="D206" s="175"/>
      <c r="G206" s="2"/>
    </row>
    <row r="207" spans="2:7" ht="14.5" customHeight="1">
      <c r="B207" s="68"/>
      <c r="D207" s="175"/>
      <c r="G207" s="2"/>
    </row>
    <row r="208" spans="2:7" ht="14.5" customHeight="1">
      <c r="B208" s="68"/>
      <c r="D208" s="175"/>
      <c r="G208" s="2"/>
    </row>
    <row r="209" spans="2:7" ht="14.5" customHeight="1">
      <c r="B209" s="68"/>
      <c r="D209" s="175"/>
      <c r="G209" s="2"/>
    </row>
    <row r="210" spans="2:7" ht="14.5" customHeight="1">
      <c r="B210" s="68"/>
      <c r="D210" s="175"/>
      <c r="G210" s="2"/>
    </row>
    <row r="211" spans="2:7" ht="14.5" customHeight="1">
      <c r="B211" s="68"/>
      <c r="D211" s="175"/>
      <c r="G211" s="2"/>
    </row>
    <row r="212" spans="2:7" ht="14.5" customHeight="1">
      <c r="B212" s="68"/>
      <c r="D212" s="175"/>
      <c r="G212" s="2"/>
    </row>
    <row r="213" spans="2:7" ht="14.5" customHeight="1">
      <c r="B213" s="68"/>
      <c r="D213" s="175"/>
      <c r="G213" s="2"/>
    </row>
    <row r="214" spans="2:7" ht="14.5" customHeight="1">
      <c r="B214" s="68"/>
      <c r="D214" s="175"/>
      <c r="G214" s="2"/>
    </row>
    <row r="215" spans="2:7" ht="14.5" customHeight="1">
      <c r="B215" s="68"/>
      <c r="D215" s="175"/>
      <c r="G215" s="2"/>
    </row>
    <row r="216" spans="2:7" ht="14.5" customHeight="1">
      <c r="B216" s="68"/>
      <c r="D216" s="175"/>
      <c r="G216" s="2"/>
    </row>
    <row r="217" spans="2:7" ht="14.5" customHeight="1">
      <c r="B217" s="68"/>
      <c r="D217" s="175"/>
      <c r="G217" s="2"/>
    </row>
    <row r="218" spans="2:7" ht="14.5" customHeight="1">
      <c r="B218" s="68"/>
      <c r="D218" s="175"/>
      <c r="G218" s="2"/>
    </row>
    <row r="219" spans="2:7" ht="14.5" customHeight="1">
      <c r="B219" s="68"/>
      <c r="D219" s="175"/>
      <c r="G219" s="2"/>
    </row>
    <row r="220" spans="2:7" ht="14.5" customHeight="1">
      <c r="B220" s="68"/>
      <c r="D220" s="175"/>
      <c r="G220" s="2"/>
    </row>
    <row r="221" spans="2:7" ht="14.5" customHeight="1">
      <c r="B221" s="68"/>
      <c r="D221" s="175"/>
      <c r="G221" s="2"/>
    </row>
    <row r="222" spans="2:7" ht="14.5" customHeight="1">
      <c r="B222" s="68"/>
      <c r="D222" s="175"/>
      <c r="G222" s="2"/>
    </row>
    <row r="223" spans="2:7" ht="14.5" customHeight="1">
      <c r="B223" s="68"/>
      <c r="D223" s="175"/>
      <c r="G223" s="2"/>
    </row>
    <row r="224" spans="2:7" ht="14.5" customHeight="1">
      <c r="B224" s="68"/>
      <c r="D224" s="175"/>
      <c r="G224" s="2"/>
    </row>
    <row r="225" spans="2:7" ht="14.5" customHeight="1">
      <c r="B225" s="68"/>
      <c r="D225" s="175"/>
      <c r="G225" s="2"/>
    </row>
    <row r="226" spans="2:7" ht="14.5" customHeight="1">
      <c r="B226" s="68"/>
      <c r="D226" s="175"/>
      <c r="G226" s="2"/>
    </row>
    <row r="227" spans="2:7" ht="14.5" customHeight="1">
      <c r="B227" s="68"/>
      <c r="D227" s="175"/>
      <c r="G227" s="2"/>
    </row>
    <row r="228" spans="2:7" ht="14.5" customHeight="1">
      <c r="B228" s="68"/>
      <c r="D228" s="175"/>
      <c r="G228" s="2"/>
    </row>
    <row r="229" spans="2:7" ht="14.5" customHeight="1">
      <c r="B229" s="68"/>
      <c r="D229" s="175"/>
      <c r="G229" s="2"/>
    </row>
    <row r="230" spans="2:7" ht="14.5" customHeight="1">
      <c r="B230" s="68"/>
      <c r="D230" s="175"/>
      <c r="G230" s="2"/>
    </row>
    <row r="231" spans="2:7" ht="14.5" customHeight="1">
      <c r="B231" s="68"/>
      <c r="D231" s="175"/>
      <c r="G231" s="2"/>
    </row>
    <row r="232" spans="2:7" ht="14.5" customHeight="1">
      <c r="B232" s="68"/>
      <c r="D232" s="175"/>
      <c r="G232" s="2"/>
    </row>
    <row r="233" spans="2:7" ht="14.5" customHeight="1">
      <c r="B233" s="68"/>
      <c r="D233" s="175"/>
      <c r="G233" s="2"/>
    </row>
    <row r="234" spans="2:7" ht="14.5" customHeight="1">
      <c r="B234" s="68"/>
      <c r="D234" s="175"/>
      <c r="G234" s="2"/>
    </row>
    <row r="235" spans="2:7" ht="14.5" customHeight="1">
      <c r="B235" s="68"/>
      <c r="D235" s="175"/>
      <c r="G235" s="2"/>
    </row>
    <row r="236" spans="2:7" ht="14.5" customHeight="1">
      <c r="B236" s="68"/>
      <c r="D236" s="175"/>
      <c r="G236" s="2"/>
    </row>
    <row r="237" spans="2:7" ht="14.5" customHeight="1">
      <c r="B237" s="68"/>
      <c r="D237" s="175"/>
      <c r="G237" s="2"/>
    </row>
    <row r="238" spans="2:7" ht="14.5" customHeight="1">
      <c r="B238" s="68"/>
      <c r="D238" s="175"/>
      <c r="G238" s="2"/>
    </row>
    <row r="239" spans="2:7" ht="14.5" customHeight="1">
      <c r="B239" s="68"/>
      <c r="D239" s="175"/>
      <c r="G239" s="2"/>
    </row>
    <row r="240" spans="2:7" ht="14.5" customHeight="1">
      <c r="B240" s="68"/>
      <c r="D240" s="175"/>
      <c r="G240" s="2"/>
    </row>
    <row r="241" spans="2:7" ht="14.5" customHeight="1">
      <c r="B241" s="68"/>
      <c r="D241" s="175"/>
      <c r="G241" s="2"/>
    </row>
    <row r="242" spans="2:7" ht="14.5" customHeight="1">
      <c r="B242" s="68"/>
      <c r="D242" s="175"/>
      <c r="G242" s="2"/>
    </row>
    <row r="243" spans="2:7" ht="14.5" customHeight="1">
      <c r="B243" s="68"/>
      <c r="D243" s="175"/>
      <c r="G243" s="2"/>
    </row>
    <row r="244" spans="2:7" ht="14.5" customHeight="1">
      <c r="B244" s="68"/>
      <c r="D244" s="175"/>
      <c r="G244" s="2"/>
    </row>
    <row r="245" spans="2:7" ht="14.5" customHeight="1">
      <c r="B245" s="68"/>
      <c r="D245" s="175"/>
      <c r="G245" s="2"/>
    </row>
    <row r="246" spans="2:7" ht="14.5" customHeight="1">
      <c r="B246" s="68"/>
      <c r="D246" s="175"/>
      <c r="G246" s="2"/>
    </row>
    <row r="247" spans="2:7" ht="14.5" customHeight="1">
      <c r="B247" s="68"/>
      <c r="D247" s="175"/>
      <c r="G247" s="2"/>
    </row>
    <row r="248" spans="2:7" ht="14.5" customHeight="1">
      <c r="B248" s="68"/>
      <c r="D248" s="175"/>
      <c r="G248" s="2"/>
    </row>
    <row r="249" spans="2:7" ht="14.5" customHeight="1">
      <c r="B249" s="68"/>
      <c r="D249" s="175"/>
      <c r="G249" s="2"/>
    </row>
    <row r="250" spans="2:7" ht="14.5" customHeight="1">
      <c r="B250" s="68"/>
      <c r="D250" s="175"/>
      <c r="G250" s="2"/>
    </row>
    <row r="251" spans="2:7" ht="14.5" customHeight="1">
      <c r="B251" s="68"/>
      <c r="D251" s="175"/>
      <c r="G251" s="2"/>
    </row>
    <row r="252" spans="2:7" ht="14.5" customHeight="1">
      <c r="B252" s="68"/>
      <c r="D252" s="175"/>
      <c r="G252" s="2"/>
    </row>
    <row r="253" spans="2:7" ht="14.5" customHeight="1">
      <c r="B253" s="68"/>
      <c r="D253" s="175"/>
      <c r="G253" s="2"/>
    </row>
    <row r="254" spans="2:7" ht="14.5" customHeight="1">
      <c r="B254" s="68"/>
      <c r="D254" s="175"/>
      <c r="G254" s="2"/>
    </row>
    <row r="255" spans="2:7" ht="14.5" customHeight="1">
      <c r="B255" s="68"/>
      <c r="D255" s="175"/>
      <c r="G255" s="2"/>
    </row>
    <row r="256" spans="2:7" ht="14.5" customHeight="1">
      <c r="B256" s="68"/>
      <c r="D256" s="175"/>
      <c r="G256" s="2"/>
    </row>
    <row r="257" spans="2:7" ht="14.5" customHeight="1">
      <c r="B257" s="68"/>
      <c r="D257" s="175"/>
      <c r="G257" s="2"/>
    </row>
    <row r="258" spans="2:7" ht="14.5" customHeight="1">
      <c r="B258" s="68"/>
      <c r="D258" s="175"/>
      <c r="G258" s="2"/>
    </row>
    <row r="259" spans="2:7" ht="14.5" customHeight="1">
      <c r="B259" s="68"/>
      <c r="D259" s="175"/>
      <c r="G259" s="2"/>
    </row>
    <row r="260" spans="2:7" ht="14.5" customHeight="1">
      <c r="B260" s="68"/>
      <c r="D260" s="175"/>
      <c r="G260" s="2"/>
    </row>
    <row r="261" spans="2:7" ht="14.5" customHeight="1">
      <c r="B261" s="68"/>
      <c r="D261" s="175"/>
      <c r="G261" s="2"/>
    </row>
    <row r="262" spans="2:7" ht="14.5" customHeight="1">
      <c r="B262" s="68"/>
      <c r="D262" s="175"/>
      <c r="G262" s="2"/>
    </row>
    <row r="263" spans="2:7" ht="14.5" customHeight="1">
      <c r="B263" s="68"/>
      <c r="D263" s="175"/>
      <c r="G263" s="2"/>
    </row>
    <row r="264" spans="2:7" ht="14.5" customHeight="1">
      <c r="B264" s="68"/>
      <c r="D264" s="175"/>
      <c r="G264" s="2"/>
    </row>
    <row r="265" spans="2:7" ht="14.5" customHeight="1">
      <c r="B265" s="68"/>
      <c r="D265" s="175"/>
      <c r="G265" s="2"/>
    </row>
    <row r="266" spans="2:7" ht="14.5" customHeight="1">
      <c r="B266" s="68"/>
      <c r="D266" s="175"/>
      <c r="G266" s="2"/>
    </row>
    <row r="267" spans="2:7" ht="14.5" customHeight="1">
      <c r="B267" s="68"/>
      <c r="D267" s="175"/>
      <c r="G267" s="2"/>
    </row>
    <row r="268" spans="2:7" ht="14.5" customHeight="1">
      <c r="B268" s="68"/>
      <c r="D268" s="175"/>
      <c r="G268" s="2"/>
    </row>
    <row r="269" spans="2:7" ht="14.5" customHeight="1">
      <c r="B269" s="68"/>
      <c r="D269" s="175"/>
      <c r="G269" s="2"/>
    </row>
    <row r="270" spans="2:7" ht="14.5" customHeight="1">
      <c r="B270" s="68"/>
      <c r="D270" s="175"/>
      <c r="G270" s="2"/>
    </row>
    <row r="271" spans="2:7" ht="14.5" customHeight="1">
      <c r="B271" s="68"/>
      <c r="D271" s="175"/>
      <c r="G271" s="2"/>
    </row>
    <row r="272" spans="2:7" ht="14.5" customHeight="1">
      <c r="B272" s="68"/>
      <c r="D272" s="175"/>
      <c r="G272" s="2"/>
    </row>
    <row r="273" spans="2:7" ht="14.5" customHeight="1">
      <c r="B273" s="68"/>
      <c r="D273" s="175"/>
      <c r="G273" s="2"/>
    </row>
    <row r="274" spans="2:7" ht="14.5" customHeight="1">
      <c r="B274" s="68"/>
      <c r="D274" s="175"/>
      <c r="G274" s="2"/>
    </row>
    <row r="275" spans="2:7" ht="14.5" customHeight="1">
      <c r="B275" s="68"/>
      <c r="D275" s="175"/>
      <c r="G275" s="2"/>
    </row>
    <row r="276" spans="2:7" ht="14.5" customHeight="1">
      <c r="B276" s="68"/>
      <c r="D276" s="175"/>
      <c r="G276" s="2"/>
    </row>
    <row r="277" spans="2:7" ht="14.5" customHeight="1">
      <c r="B277" s="68"/>
      <c r="D277" s="175"/>
      <c r="G277" s="2"/>
    </row>
    <row r="278" spans="2:7" ht="14.5" customHeight="1">
      <c r="B278" s="68"/>
      <c r="D278" s="175"/>
      <c r="G278" s="2"/>
    </row>
    <row r="279" spans="2:7" ht="14.5" customHeight="1">
      <c r="B279" s="68"/>
      <c r="D279" s="175"/>
      <c r="G279" s="2"/>
    </row>
    <row r="280" spans="2:7" ht="14.5" customHeight="1">
      <c r="B280" s="68"/>
      <c r="D280" s="175"/>
      <c r="G280" s="2"/>
    </row>
    <row r="281" spans="2:7" ht="14.5" customHeight="1">
      <c r="B281" s="68"/>
      <c r="D281" s="175"/>
      <c r="G281" s="2"/>
    </row>
    <row r="282" spans="2:7" ht="14.5" customHeight="1">
      <c r="B282" s="68"/>
      <c r="D282" s="175"/>
      <c r="G282" s="2"/>
    </row>
    <row r="283" spans="2:7" ht="14.5" customHeight="1">
      <c r="B283" s="68"/>
      <c r="D283" s="175"/>
      <c r="G283" s="2"/>
    </row>
    <row r="284" spans="2:7" ht="14.5" customHeight="1">
      <c r="B284" s="68"/>
      <c r="D284" s="175"/>
      <c r="G284" s="2"/>
    </row>
    <row r="285" spans="2:7" ht="14.5" customHeight="1">
      <c r="B285" s="68"/>
      <c r="D285" s="175"/>
      <c r="G285" s="2"/>
    </row>
    <row r="286" spans="2:7" ht="14.5" customHeight="1">
      <c r="B286" s="68"/>
      <c r="D286" s="175"/>
      <c r="G286" s="2"/>
    </row>
    <row r="287" spans="2:7" ht="14.5" customHeight="1">
      <c r="B287" s="68"/>
      <c r="D287" s="175"/>
      <c r="G287" s="2"/>
    </row>
    <row r="288" spans="2:7" ht="14.5" customHeight="1">
      <c r="B288" s="68"/>
      <c r="D288" s="175"/>
      <c r="G288" s="2"/>
    </row>
    <row r="289" spans="2:7" ht="14.5" customHeight="1">
      <c r="B289" s="68"/>
      <c r="D289" s="175"/>
      <c r="G289" s="2"/>
    </row>
    <row r="290" spans="2:7" ht="14.5" customHeight="1">
      <c r="B290" s="68"/>
      <c r="D290" s="175"/>
      <c r="G290" s="2"/>
    </row>
    <row r="291" spans="2:7" ht="14.5" customHeight="1">
      <c r="B291" s="68"/>
      <c r="D291" s="175"/>
      <c r="G291" s="2"/>
    </row>
    <row r="292" spans="2:7" ht="14.5" customHeight="1">
      <c r="B292" s="68"/>
      <c r="D292" s="175"/>
      <c r="G292" s="2"/>
    </row>
    <row r="293" spans="2:7" ht="14.5" customHeight="1">
      <c r="B293" s="68"/>
      <c r="D293" s="175"/>
      <c r="G293" s="2"/>
    </row>
    <row r="294" spans="2:7" ht="14.5" customHeight="1">
      <c r="B294" s="68"/>
      <c r="D294" s="175"/>
      <c r="G294" s="2"/>
    </row>
    <row r="295" spans="2:7" ht="14.5" customHeight="1">
      <c r="B295" s="68"/>
      <c r="D295" s="175"/>
      <c r="G295" s="2"/>
    </row>
    <row r="296" spans="2:7" ht="14.5" customHeight="1">
      <c r="B296" s="68"/>
      <c r="D296" s="175"/>
      <c r="G296" s="2"/>
    </row>
    <row r="297" spans="2:7" ht="14.5" customHeight="1">
      <c r="B297" s="68"/>
      <c r="D297" s="175"/>
      <c r="G297" s="2"/>
    </row>
    <row r="298" spans="2:7" ht="14.5" customHeight="1">
      <c r="B298" s="68"/>
      <c r="D298" s="175"/>
      <c r="G298" s="2"/>
    </row>
    <row r="299" spans="2:7" ht="14.5" customHeight="1">
      <c r="B299" s="68"/>
      <c r="D299" s="175"/>
      <c r="G299" s="2"/>
    </row>
    <row r="300" spans="2:7" ht="14.5" customHeight="1">
      <c r="B300" s="68"/>
      <c r="D300" s="175"/>
      <c r="G300" s="2"/>
    </row>
    <row r="301" spans="2:7" ht="14.5" customHeight="1">
      <c r="B301" s="68"/>
      <c r="D301" s="175"/>
      <c r="G301" s="2"/>
    </row>
    <row r="302" spans="2:7" ht="14.5" customHeight="1">
      <c r="B302" s="68"/>
      <c r="D302" s="175"/>
      <c r="G302" s="2"/>
    </row>
    <row r="303" spans="2:7" ht="14.5" customHeight="1">
      <c r="B303" s="68"/>
      <c r="D303" s="175"/>
      <c r="G303" s="2"/>
    </row>
    <row r="304" spans="2:7" ht="14.5" customHeight="1">
      <c r="B304" s="68"/>
      <c r="D304" s="175"/>
      <c r="G304" s="2"/>
    </row>
    <row r="305" spans="2:7" ht="14.5" customHeight="1">
      <c r="B305" s="68"/>
      <c r="D305" s="175"/>
      <c r="G305" s="2"/>
    </row>
    <row r="306" spans="2:7" ht="14.5" customHeight="1">
      <c r="B306" s="68"/>
      <c r="D306" s="175"/>
      <c r="G306" s="2"/>
    </row>
    <row r="307" spans="2:7" ht="14.5" customHeight="1">
      <c r="B307" s="68"/>
      <c r="D307" s="175"/>
      <c r="G307" s="2"/>
    </row>
    <row r="308" spans="2:7" ht="14.5" customHeight="1">
      <c r="B308" s="68"/>
      <c r="D308" s="175"/>
      <c r="G308" s="2"/>
    </row>
    <row r="309" spans="2:7" ht="14.5" customHeight="1">
      <c r="B309" s="68"/>
      <c r="D309" s="175"/>
      <c r="G309" s="2"/>
    </row>
    <row r="310" spans="2:7" ht="14.5" customHeight="1">
      <c r="B310" s="68"/>
      <c r="D310" s="175"/>
      <c r="G310" s="2"/>
    </row>
    <row r="311" spans="2:7" ht="14.5" customHeight="1">
      <c r="B311" s="68"/>
      <c r="D311" s="175"/>
      <c r="G311" s="2"/>
    </row>
    <row r="312" spans="2:7" ht="14.5" customHeight="1">
      <c r="B312" s="68"/>
      <c r="D312" s="175"/>
      <c r="G312" s="2"/>
    </row>
    <row r="313" spans="2:7" ht="14.5" customHeight="1">
      <c r="B313" s="68"/>
      <c r="D313" s="175"/>
      <c r="G313" s="2"/>
    </row>
    <row r="314" spans="2:7" ht="14.5" customHeight="1">
      <c r="B314" s="68"/>
      <c r="D314" s="175"/>
      <c r="G314" s="2"/>
    </row>
    <row r="315" spans="2:7" ht="14.5" customHeight="1">
      <c r="B315" s="68"/>
      <c r="D315" s="175"/>
      <c r="G315" s="2"/>
    </row>
    <row r="316" spans="2:7" ht="14.5" customHeight="1">
      <c r="B316" s="68"/>
      <c r="D316" s="175"/>
      <c r="G316" s="2"/>
    </row>
    <row r="317" spans="2:7" ht="14.5" customHeight="1">
      <c r="B317" s="68"/>
      <c r="D317" s="175"/>
      <c r="G317" s="2"/>
    </row>
    <row r="318" spans="2:7" ht="14.5" customHeight="1">
      <c r="B318" s="68"/>
      <c r="D318" s="175"/>
      <c r="G318" s="2"/>
    </row>
    <row r="319" spans="2:7" ht="14.5" customHeight="1">
      <c r="B319" s="68"/>
      <c r="D319" s="175"/>
      <c r="G319" s="2"/>
    </row>
    <row r="320" spans="2:7" ht="14.5" customHeight="1">
      <c r="B320" s="68"/>
      <c r="D320" s="175"/>
      <c r="G320" s="2"/>
    </row>
    <row r="321" spans="2:7" ht="14.5" customHeight="1">
      <c r="B321" s="68"/>
      <c r="D321" s="175"/>
      <c r="G321" s="2"/>
    </row>
    <row r="322" spans="2:7" ht="14.5" customHeight="1">
      <c r="B322" s="68"/>
      <c r="D322" s="175"/>
      <c r="G322" s="2"/>
    </row>
    <row r="323" spans="2:7" ht="14.5" customHeight="1">
      <c r="B323" s="68"/>
      <c r="D323" s="175"/>
      <c r="G323" s="2"/>
    </row>
    <row r="324" spans="2:7" ht="14.5" customHeight="1">
      <c r="B324" s="68"/>
      <c r="D324" s="175"/>
      <c r="G324" s="2"/>
    </row>
    <row r="325" spans="2:7" ht="14.5" customHeight="1">
      <c r="B325" s="68"/>
      <c r="D325" s="175"/>
      <c r="G325" s="2"/>
    </row>
    <row r="326" spans="2:7" ht="14.5" customHeight="1">
      <c r="B326" s="68"/>
      <c r="D326" s="175"/>
      <c r="G326" s="2"/>
    </row>
    <row r="327" spans="2:7" ht="14.5" customHeight="1">
      <c r="B327" s="68"/>
      <c r="D327" s="175"/>
      <c r="G327" s="2"/>
    </row>
    <row r="328" spans="2:7" ht="14.5" customHeight="1">
      <c r="B328" s="68"/>
      <c r="D328" s="175"/>
      <c r="G328" s="2"/>
    </row>
    <row r="329" spans="2:7" ht="14.5" customHeight="1">
      <c r="B329" s="68"/>
      <c r="D329" s="175"/>
      <c r="G329" s="2"/>
    </row>
    <row r="330" spans="2:7" ht="14.5" customHeight="1">
      <c r="B330" s="68"/>
      <c r="D330" s="175"/>
      <c r="G330" s="2"/>
    </row>
    <row r="331" spans="2:7" ht="14.5" customHeight="1">
      <c r="B331" s="68"/>
      <c r="D331" s="175"/>
      <c r="G331" s="2"/>
    </row>
    <row r="332" spans="2:7" ht="14.5" customHeight="1">
      <c r="B332" s="68"/>
      <c r="D332" s="175"/>
      <c r="G332" s="2"/>
    </row>
    <row r="333" spans="2:7" ht="14.5" customHeight="1">
      <c r="B333" s="68"/>
      <c r="D333" s="175"/>
      <c r="G333" s="2"/>
    </row>
    <row r="334" spans="2:7" ht="14.5" customHeight="1">
      <c r="B334" s="68"/>
      <c r="D334" s="175"/>
      <c r="G334" s="2"/>
    </row>
    <row r="335" spans="2:7" ht="14.5" customHeight="1">
      <c r="B335" s="68"/>
      <c r="D335" s="175"/>
      <c r="G335" s="2"/>
    </row>
    <row r="336" spans="2:7" ht="14.5" customHeight="1">
      <c r="B336" s="68"/>
      <c r="D336" s="175"/>
      <c r="G336" s="2"/>
    </row>
    <row r="337" spans="2:7" ht="14.5" customHeight="1">
      <c r="B337" s="68"/>
      <c r="D337" s="175"/>
      <c r="G337" s="2"/>
    </row>
    <row r="338" spans="2:7" ht="14.5" customHeight="1">
      <c r="B338" s="68"/>
      <c r="D338" s="175"/>
      <c r="G338" s="2"/>
    </row>
    <row r="339" spans="2:7" ht="14.5" customHeight="1">
      <c r="B339" s="68"/>
      <c r="D339" s="175"/>
      <c r="G339" s="2"/>
    </row>
    <row r="340" spans="2:7" ht="14.5" customHeight="1">
      <c r="B340" s="68"/>
      <c r="D340" s="175"/>
      <c r="G340" s="2"/>
    </row>
    <row r="341" spans="2:7" ht="14.5" customHeight="1">
      <c r="B341" s="68"/>
      <c r="D341" s="175"/>
      <c r="G341" s="2"/>
    </row>
    <row r="342" spans="2:7" ht="14.5" customHeight="1">
      <c r="B342" s="68"/>
      <c r="D342" s="175"/>
      <c r="G342" s="2"/>
    </row>
    <row r="343" spans="2:7" ht="14.5" customHeight="1">
      <c r="B343" s="68"/>
      <c r="D343" s="175"/>
      <c r="G343" s="2"/>
    </row>
    <row r="344" spans="2:7" ht="14.5" customHeight="1">
      <c r="B344" s="68"/>
      <c r="D344" s="175"/>
      <c r="G344" s="2"/>
    </row>
    <row r="345" spans="2:7" ht="14.5" customHeight="1">
      <c r="B345" s="68"/>
      <c r="D345" s="175"/>
      <c r="G345" s="2"/>
    </row>
    <row r="346" spans="2:7" ht="14.5" customHeight="1">
      <c r="B346" s="68"/>
      <c r="D346" s="175"/>
      <c r="G346" s="2"/>
    </row>
    <row r="347" spans="2:7" ht="14.5" customHeight="1">
      <c r="B347" s="68"/>
      <c r="D347" s="175"/>
      <c r="G347" s="2"/>
    </row>
    <row r="348" spans="2:7" ht="14.5" customHeight="1">
      <c r="B348" s="68"/>
      <c r="D348" s="175"/>
      <c r="G348" s="2"/>
    </row>
    <row r="349" spans="2:7" ht="14.5" customHeight="1">
      <c r="B349" s="68"/>
      <c r="D349" s="175"/>
      <c r="G349" s="2"/>
    </row>
    <row r="350" spans="2:7" ht="14.5" customHeight="1">
      <c r="B350" s="68"/>
      <c r="D350" s="175"/>
      <c r="G350" s="2"/>
    </row>
    <row r="351" spans="2:7" ht="14.5" customHeight="1">
      <c r="B351" s="68"/>
      <c r="D351" s="175"/>
      <c r="G351" s="2"/>
    </row>
    <row r="352" spans="2:7" ht="14.5" customHeight="1">
      <c r="B352" s="68"/>
      <c r="D352" s="175"/>
      <c r="G352" s="2"/>
    </row>
    <row r="353" spans="2:7" ht="14.5" customHeight="1">
      <c r="B353" s="68"/>
      <c r="D353" s="175"/>
      <c r="G353" s="2"/>
    </row>
    <row r="354" spans="2:7" ht="14.5" customHeight="1">
      <c r="B354" s="68"/>
      <c r="D354" s="175"/>
      <c r="G354" s="2"/>
    </row>
    <row r="355" spans="2:7" ht="14.5" customHeight="1">
      <c r="B355" s="68"/>
      <c r="D355" s="175"/>
      <c r="G355" s="2"/>
    </row>
    <row r="356" spans="2:7" ht="14.5" customHeight="1">
      <c r="B356" s="68"/>
      <c r="D356" s="175"/>
      <c r="G356" s="2"/>
    </row>
    <row r="357" spans="2:7" ht="14.5" customHeight="1">
      <c r="B357" s="68"/>
      <c r="D357" s="175"/>
      <c r="G357" s="2"/>
    </row>
    <row r="358" spans="2:7" ht="14.5" customHeight="1">
      <c r="B358" s="68"/>
      <c r="D358" s="175"/>
      <c r="G358" s="2"/>
    </row>
    <row r="359" spans="2:7" ht="14.5" customHeight="1">
      <c r="B359" s="68"/>
      <c r="D359" s="175"/>
      <c r="G359" s="2"/>
    </row>
    <row r="360" spans="2:7" ht="14.5" customHeight="1">
      <c r="B360" s="68"/>
      <c r="D360" s="175"/>
      <c r="G360" s="2"/>
    </row>
    <row r="361" spans="2:7" ht="14.5" customHeight="1">
      <c r="B361" s="68"/>
      <c r="D361" s="175"/>
      <c r="G361" s="2"/>
    </row>
    <row r="362" spans="2:7" ht="14.5" customHeight="1">
      <c r="B362" s="68"/>
      <c r="D362" s="175"/>
      <c r="G362" s="2"/>
    </row>
    <row r="363" spans="2:7" ht="14.5" customHeight="1">
      <c r="B363" s="68"/>
      <c r="D363" s="175"/>
      <c r="G363" s="2"/>
    </row>
    <row r="364" spans="2:7" ht="14.5" customHeight="1">
      <c r="B364" s="68"/>
      <c r="D364" s="175"/>
      <c r="G364" s="2"/>
    </row>
    <row r="365" spans="2:7" ht="14.5" customHeight="1">
      <c r="B365" s="68"/>
      <c r="D365" s="175"/>
      <c r="G365" s="2"/>
    </row>
    <row r="366" spans="2:7" ht="14.5" customHeight="1">
      <c r="B366" s="68"/>
      <c r="D366" s="175"/>
      <c r="G366" s="2"/>
    </row>
    <row r="367" spans="2:7" ht="14.5" customHeight="1">
      <c r="B367" s="68"/>
      <c r="D367" s="175"/>
      <c r="G367" s="2"/>
    </row>
    <row r="368" spans="2:7" ht="14.5" customHeight="1">
      <c r="B368" s="68"/>
      <c r="D368" s="175"/>
      <c r="G368" s="2"/>
    </row>
    <row r="369" spans="2:7" ht="14.5" customHeight="1">
      <c r="B369" s="68"/>
      <c r="D369" s="175"/>
      <c r="G369" s="2"/>
    </row>
    <row r="370" spans="2:7" ht="14.5" customHeight="1">
      <c r="B370" s="68"/>
      <c r="D370" s="175"/>
      <c r="G370" s="2"/>
    </row>
    <row r="371" spans="2:7" ht="14.5" customHeight="1">
      <c r="B371" s="68"/>
      <c r="D371" s="175"/>
      <c r="G371" s="2"/>
    </row>
    <row r="372" spans="2:7" ht="14.5" customHeight="1">
      <c r="B372" s="68"/>
      <c r="D372" s="175"/>
      <c r="G372" s="2"/>
    </row>
    <row r="373" spans="2:7" ht="14.5" customHeight="1">
      <c r="B373" s="68"/>
      <c r="D373" s="175"/>
      <c r="G373" s="2"/>
    </row>
    <row r="374" spans="2:7" ht="14.5" customHeight="1">
      <c r="B374" s="68"/>
      <c r="D374" s="175"/>
      <c r="G374" s="2"/>
    </row>
    <row r="375" spans="2:7" ht="14.5" customHeight="1">
      <c r="B375" s="68"/>
      <c r="D375" s="175"/>
      <c r="G375" s="2"/>
    </row>
    <row r="376" spans="2:7" ht="14.5" customHeight="1">
      <c r="B376" s="68"/>
      <c r="D376" s="175"/>
      <c r="G376" s="2"/>
    </row>
    <row r="377" spans="2:7" ht="14.5" customHeight="1">
      <c r="B377" s="68"/>
      <c r="D377" s="175"/>
      <c r="G377" s="2"/>
    </row>
    <row r="378" spans="2:7" ht="14.5" customHeight="1">
      <c r="B378" s="68"/>
      <c r="D378" s="175"/>
      <c r="G378" s="2"/>
    </row>
    <row r="379" spans="2:7" ht="14.5" customHeight="1">
      <c r="B379" s="68"/>
      <c r="D379" s="175"/>
      <c r="G379" s="2"/>
    </row>
    <row r="380" spans="2:7" ht="14.5" customHeight="1">
      <c r="B380" s="68"/>
      <c r="D380" s="175"/>
      <c r="G380" s="2"/>
    </row>
    <row r="381" spans="2:7" ht="14.5" customHeight="1">
      <c r="B381" s="68"/>
      <c r="D381" s="175"/>
      <c r="G381" s="2"/>
    </row>
    <row r="382" spans="2:7" ht="14.5" customHeight="1">
      <c r="B382" s="68"/>
      <c r="D382" s="175"/>
      <c r="G382" s="2"/>
    </row>
    <row r="383" spans="2:7" ht="14.5" customHeight="1">
      <c r="B383" s="68"/>
      <c r="D383" s="175"/>
      <c r="G383" s="2"/>
    </row>
    <row r="384" spans="2:7" ht="14.5" customHeight="1">
      <c r="B384" s="68"/>
      <c r="D384" s="175"/>
      <c r="G384" s="2"/>
    </row>
    <row r="385" spans="2:7" ht="14.5" customHeight="1">
      <c r="B385" s="68"/>
      <c r="D385" s="175"/>
      <c r="G385" s="2"/>
    </row>
    <row r="386" spans="2:7" ht="14.5" customHeight="1">
      <c r="B386" s="68"/>
      <c r="D386" s="175"/>
      <c r="G386" s="2"/>
    </row>
    <row r="387" spans="2:7" ht="14.5" customHeight="1">
      <c r="B387" s="68"/>
      <c r="D387" s="175"/>
      <c r="G387" s="2"/>
    </row>
    <row r="388" spans="2:7" ht="14.5" customHeight="1">
      <c r="B388" s="68"/>
      <c r="D388" s="175"/>
      <c r="G388" s="2"/>
    </row>
    <row r="389" spans="2:7" ht="14.5" customHeight="1">
      <c r="B389" s="68"/>
      <c r="D389" s="175"/>
      <c r="G389" s="2"/>
    </row>
    <row r="390" spans="2:7" ht="14.5" customHeight="1">
      <c r="B390" s="68"/>
      <c r="D390" s="175"/>
      <c r="G390" s="2"/>
    </row>
    <row r="391" spans="2:7" ht="14.5" customHeight="1">
      <c r="B391" s="68"/>
      <c r="D391" s="175"/>
      <c r="G391" s="2"/>
    </row>
    <row r="392" spans="2:7" ht="14.5" customHeight="1">
      <c r="B392" s="68"/>
      <c r="D392" s="175"/>
      <c r="G392" s="2"/>
    </row>
    <row r="393" spans="2:7" ht="14.5" customHeight="1">
      <c r="B393" s="68"/>
      <c r="D393" s="175"/>
      <c r="G393" s="2"/>
    </row>
    <row r="394" spans="2:7" ht="14.5" customHeight="1">
      <c r="B394" s="68"/>
      <c r="D394" s="175"/>
      <c r="G394" s="2"/>
    </row>
    <row r="395" spans="2:7" ht="14.5" customHeight="1">
      <c r="B395" s="68"/>
      <c r="D395" s="175"/>
      <c r="G395" s="2"/>
    </row>
    <row r="396" spans="2:7" ht="14.5" customHeight="1">
      <c r="B396" s="68"/>
      <c r="D396" s="175"/>
      <c r="G396" s="2"/>
    </row>
    <row r="397" spans="2:7" ht="14.5" customHeight="1">
      <c r="B397" s="68"/>
      <c r="D397" s="175"/>
      <c r="G397" s="2"/>
    </row>
    <row r="398" spans="2:7" ht="14.5" customHeight="1">
      <c r="B398" s="68"/>
      <c r="D398" s="175"/>
      <c r="G398" s="2"/>
    </row>
    <row r="399" spans="2:7" ht="14.5" customHeight="1">
      <c r="B399" s="68"/>
      <c r="D399" s="175"/>
      <c r="G399" s="2"/>
    </row>
    <row r="400" spans="2:7" ht="14.5" customHeight="1">
      <c r="B400" s="68"/>
      <c r="D400" s="175"/>
      <c r="G400" s="2"/>
    </row>
    <row r="401" spans="2:7" ht="14.5" customHeight="1">
      <c r="B401" s="68"/>
      <c r="D401" s="175"/>
      <c r="G401" s="2"/>
    </row>
    <row r="402" spans="2:7" ht="14.5" customHeight="1">
      <c r="B402" s="68"/>
      <c r="D402" s="175"/>
      <c r="G402" s="2"/>
    </row>
    <row r="403" spans="2:7" ht="14.5" customHeight="1">
      <c r="B403" s="68"/>
      <c r="D403" s="175"/>
      <c r="G403" s="2"/>
    </row>
    <row r="404" spans="2:7" ht="14.5" customHeight="1">
      <c r="B404" s="68"/>
      <c r="D404" s="175"/>
      <c r="G404" s="2"/>
    </row>
    <row r="405" spans="2:7" ht="14.5" customHeight="1">
      <c r="B405" s="68"/>
      <c r="D405" s="175"/>
      <c r="G405" s="2"/>
    </row>
    <row r="406" spans="2:7" ht="14.5" customHeight="1">
      <c r="B406" s="68"/>
      <c r="D406" s="175"/>
      <c r="G406" s="2"/>
    </row>
    <row r="407" spans="2:7" ht="14.5" customHeight="1">
      <c r="B407" s="68"/>
      <c r="D407" s="175"/>
      <c r="G407" s="2"/>
    </row>
    <row r="408" spans="2:7" ht="14.5" customHeight="1">
      <c r="B408" s="68"/>
      <c r="D408" s="175"/>
      <c r="G408" s="2"/>
    </row>
    <row r="409" spans="2:7" ht="14.5" customHeight="1">
      <c r="B409" s="68"/>
      <c r="D409" s="175"/>
      <c r="G409" s="2"/>
    </row>
    <row r="410" spans="2:7" ht="14.5" customHeight="1">
      <c r="B410" s="68"/>
      <c r="D410" s="175"/>
      <c r="G410" s="2"/>
    </row>
    <row r="411" spans="2:7" ht="14.5" customHeight="1">
      <c r="B411" s="68"/>
      <c r="D411" s="175"/>
      <c r="G411" s="2"/>
    </row>
    <row r="412" spans="2:7" ht="14.5" customHeight="1">
      <c r="B412" s="68"/>
      <c r="D412" s="175"/>
      <c r="G412" s="2"/>
    </row>
    <row r="413" spans="2:7" ht="14.5" customHeight="1">
      <c r="B413" s="68"/>
      <c r="D413" s="175"/>
      <c r="G413" s="2"/>
    </row>
    <row r="414" spans="2:7" ht="14.5" customHeight="1">
      <c r="B414" s="68"/>
      <c r="D414" s="175"/>
      <c r="G414" s="2"/>
    </row>
    <row r="415" spans="2:7" ht="14.5" customHeight="1">
      <c r="B415" s="68"/>
      <c r="D415" s="175"/>
      <c r="G415" s="2"/>
    </row>
    <row r="416" spans="2:7" ht="14.5" customHeight="1">
      <c r="B416" s="68"/>
      <c r="D416" s="175"/>
      <c r="G416" s="2"/>
    </row>
    <row r="417" spans="2:7" ht="14.5" customHeight="1">
      <c r="B417" s="68"/>
      <c r="D417" s="175"/>
      <c r="G417" s="2"/>
    </row>
    <row r="418" spans="2:7" ht="14.5" customHeight="1">
      <c r="B418" s="68"/>
      <c r="D418" s="175"/>
      <c r="G418" s="2"/>
    </row>
    <row r="419" spans="2:7" ht="14.5" customHeight="1">
      <c r="B419" s="68"/>
      <c r="D419" s="175"/>
      <c r="G419" s="2"/>
    </row>
    <row r="420" spans="2:7" ht="14.5" customHeight="1">
      <c r="B420" s="68"/>
      <c r="D420" s="175"/>
      <c r="G420" s="2"/>
    </row>
    <row r="421" spans="2:7" ht="14.5" customHeight="1">
      <c r="B421" s="68"/>
      <c r="D421" s="175"/>
      <c r="G421" s="2"/>
    </row>
    <row r="422" spans="2:7" ht="14.5" customHeight="1">
      <c r="B422" s="68"/>
      <c r="D422" s="175"/>
      <c r="G422" s="2"/>
    </row>
    <row r="423" spans="2:7" ht="14.5" customHeight="1">
      <c r="B423" s="68"/>
      <c r="D423" s="175"/>
      <c r="G423" s="2"/>
    </row>
    <row r="424" spans="2:7" ht="14.5" customHeight="1">
      <c r="B424" s="68"/>
      <c r="D424" s="175"/>
      <c r="G424" s="2"/>
    </row>
    <row r="425" spans="2:7" ht="14.5" customHeight="1">
      <c r="B425" s="68"/>
      <c r="D425" s="175"/>
      <c r="G425" s="2"/>
    </row>
    <row r="426" spans="2:7" ht="14.5" customHeight="1">
      <c r="B426" s="68"/>
      <c r="D426" s="175"/>
      <c r="G426" s="2"/>
    </row>
    <row r="427" spans="2:7" ht="14.5" customHeight="1">
      <c r="B427" s="68"/>
      <c r="D427" s="175"/>
      <c r="G427" s="2"/>
    </row>
    <row r="428" spans="2:7" ht="14.5" customHeight="1">
      <c r="B428" s="68"/>
      <c r="D428" s="175"/>
      <c r="G428" s="2"/>
    </row>
    <row r="429" spans="2:7" ht="14.5" customHeight="1">
      <c r="B429" s="68"/>
      <c r="D429" s="175"/>
      <c r="G429" s="2"/>
    </row>
    <row r="430" spans="2:7" ht="14.5" customHeight="1">
      <c r="B430" s="68"/>
      <c r="D430" s="175"/>
      <c r="G430" s="2"/>
    </row>
    <row r="431" spans="2:7" ht="14.5" customHeight="1">
      <c r="B431" s="68"/>
      <c r="D431" s="175"/>
      <c r="G431" s="2"/>
    </row>
    <row r="432" spans="2:7" ht="14.5" customHeight="1">
      <c r="B432" s="68"/>
      <c r="D432" s="175"/>
      <c r="G432" s="2"/>
    </row>
    <row r="433" spans="2:7" ht="14.5" customHeight="1">
      <c r="B433" s="68"/>
      <c r="D433" s="175"/>
      <c r="G433" s="2"/>
    </row>
    <row r="434" spans="2:7" ht="14.5" customHeight="1">
      <c r="B434" s="68"/>
      <c r="D434" s="175"/>
      <c r="G434" s="2"/>
    </row>
    <row r="435" spans="2:7" ht="14.5" customHeight="1">
      <c r="B435" s="68"/>
      <c r="D435" s="175"/>
      <c r="G435" s="2"/>
    </row>
    <row r="436" spans="2:7" ht="14.5" customHeight="1">
      <c r="B436" s="68"/>
      <c r="D436" s="175"/>
      <c r="G436" s="2"/>
    </row>
    <row r="437" spans="2:7" ht="14.5" customHeight="1">
      <c r="B437" s="68"/>
      <c r="D437" s="175"/>
      <c r="G437" s="2"/>
    </row>
    <row r="438" spans="2:7" ht="14.5" customHeight="1">
      <c r="B438" s="68"/>
      <c r="D438" s="175"/>
      <c r="G438" s="2"/>
    </row>
    <row r="439" spans="2:7" ht="14.5" customHeight="1">
      <c r="B439" s="68"/>
      <c r="D439" s="175"/>
      <c r="G439" s="2"/>
    </row>
    <row r="440" spans="2:7" ht="14.5" customHeight="1">
      <c r="B440" s="68"/>
      <c r="D440" s="175"/>
      <c r="G440" s="2"/>
    </row>
    <row r="441" spans="2:7" ht="14.5" customHeight="1">
      <c r="B441" s="68"/>
      <c r="D441" s="175"/>
      <c r="G441" s="2"/>
    </row>
    <row r="442" spans="2:7" ht="14.5" customHeight="1">
      <c r="B442" s="68"/>
      <c r="D442" s="175"/>
      <c r="G442" s="2"/>
    </row>
    <row r="443" spans="2:7" ht="14.5" customHeight="1">
      <c r="B443" s="68"/>
      <c r="D443" s="175"/>
      <c r="G443" s="2"/>
    </row>
    <row r="444" spans="2:7" ht="14.5" customHeight="1">
      <c r="B444" s="68"/>
      <c r="D444" s="175"/>
      <c r="G444" s="2"/>
    </row>
    <row r="445" spans="2:7" ht="14.5" customHeight="1">
      <c r="B445" s="68"/>
      <c r="D445" s="175"/>
      <c r="G445" s="2"/>
    </row>
    <row r="446" spans="2:7" ht="14.5" customHeight="1">
      <c r="B446" s="68"/>
      <c r="D446" s="175"/>
      <c r="G446" s="2"/>
    </row>
    <row r="447" spans="2:7" ht="14.5" customHeight="1">
      <c r="B447" s="68"/>
      <c r="D447" s="175"/>
      <c r="G447" s="2"/>
    </row>
    <row r="448" spans="2:7" ht="14.5" customHeight="1">
      <c r="B448" s="68"/>
      <c r="D448" s="175"/>
      <c r="G448" s="2"/>
    </row>
    <row r="449" spans="2:7" ht="14.5" customHeight="1">
      <c r="B449" s="68"/>
      <c r="D449" s="175"/>
      <c r="G449" s="2"/>
    </row>
    <row r="450" spans="2:7" ht="14.5" customHeight="1">
      <c r="B450" s="68"/>
      <c r="D450" s="175"/>
      <c r="G450" s="2"/>
    </row>
    <row r="451" spans="2:7" ht="14.5" customHeight="1">
      <c r="B451" s="68"/>
      <c r="D451" s="175"/>
      <c r="G451" s="2"/>
    </row>
    <row r="452" spans="2:7" ht="14.5" customHeight="1">
      <c r="B452" s="68"/>
      <c r="D452" s="175"/>
      <c r="G452" s="2"/>
    </row>
    <row r="453" spans="2:7" ht="14.5" customHeight="1">
      <c r="B453" s="68"/>
      <c r="D453" s="175"/>
      <c r="G453" s="2"/>
    </row>
    <row r="454" spans="2:7" ht="14.5" customHeight="1">
      <c r="B454" s="68"/>
      <c r="D454" s="175"/>
      <c r="G454" s="2"/>
    </row>
    <row r="455" spans="2:7" ht="14.5" customHeight="1">
      <c r="B455" s="68"/>
      <c r="D455" s="175"/>
      <c r="G455" s="2"/>
    </row>
    <row r="456" spans="2:7" ht="14.5" customHeight="1">
      <c r="B456" s="68"/>
      <c r="D456" s="175"/>
      <c r="G456" s="2"/>
    </row>
    <row r="457" spans="2:7" ht="14.5" customHeight="1">
      <c r="B457" s="68"/>
      <c r="D457" s="175"/>
      <c r="G457" s="2"/>
    </row>
    <row r="458" spans="2:7" ht="14.5" customHeight="1">
      <c r="B458" s="68"/>
      <c r="D458" s="175"/>
      <c r="G458" s="2"/>
    </row>
    <row r="459" spans="2:7" ht="14.5" customHeight="1">
      <c r="B459" s="68"/>
      <c r="D459" s="175"/>
      <c r="G459" s="2"/>
    </row>
    <row r="460" spans="2:7" ht="14.5" customHeight="1">
      <c r="B460" s="68"/>
      <c r="D460" s="175"/>
      <c r="G460" s="2"/>
    </row>
    <row r="461" spans="2:7" ht="14.5" customHeight="1">
      <c r="B461" s="68"/>
      <c r="D461" s="175"/>
      <c r="G461" s="2"/>
    </row>
    <row r="462" spans="2:7" ht="14.5" customHeight="1">
      <c r="B462" s="68"/>
      <c r="D462" s="175"/>
      <c r="G462" s="2"/>
    </row>
    <row r="463" spans="2:7" ht="14.5" customHeight="1">
      <c r="B463" s="68"/>
      <c r="D463" s="175"/>
      <c r="G463" s="2"/>
    </row>
    <row r="464" spans="2:7" ht="14.5" customHeight="1">
      <c r="B464" s="68"/>
      <c r="D464" s="175"/>
      <c r="G464" s="2"/>
    </row>
    <row r="465" spans="2:7" ht="14.5" customHeight="1">
      <c r="B465" s="68"/>
      <c r="D465" s="175"/>
      <c r="G465" s="2"/>
    </row>
    <row r="466" spans="2:7" ht="14.5" customHeight="1">
      <c r="B466" s="68"/>
      <c r="D466" s="175"/>
      <c r="G466" s="2"/>
    </row>
    <row r="467" spans="2:7" ht="14.5" customHeight="1">
      <c r="B467" s="68"/>
      <c r="D467" s="175"/>
      <c r="G467" s="2"/>
    </row>
    <row r="468" spans="2:7" ht="14.5" customHeight="1">
      <c r="B468" s="68"/>
      <c r="D468" s="175"/>
      <c r="G468" s="2"/>
    </row>
    <row r="469" spans="2:7" ht="14.5" customHeight="1">
      <c r="B469" s="68"/>
      <c r="D469" s="175"/>
      <c r="G469" s="2"/>
    </row>
    <row r="470" spans="2:7" ht="14.5" customHeight="1">
      <c r="B470" s="68"/>
      <c r="D470" s="175"/>
      <c r="G470" s="2"/>
    </row>
    <row r="471" spans="2:7" ht="14.5" customHeight="1">
      <c r="B471" s="68"/>
      <c r="D471" s="175"/>
      <c r="G471" s="2"/>
    </row>
    <row r="472" spans="2:7" ht="14.5" customHeight="1">
      <c r="B472" s="68"/>
      <c r="D472" s="175"/>
      <c r="G472" s="2"/>
    </row>
    <row r="473" spans="2:7" ht="14.5" customHeight="1">
      <c r="B473" s="68"/>
      <c r="D473" s="175"/>
      <c r="G473" s="2"/>
    </row>
    <row r="474" spans="2:7" ht="14.5" customHeight="1">
      <c r="B474" s="68"/>
      <c r="D474" s="175"/>
      <c r="G474" s="2"/>
    </row>
    <row r="475" spans="2:7" ht="14.5" customHeight="1">
      <c r="B475" s="68"/>
      <c r="D475" s="175"/>
      <c r="G475" s="2"/>
    </row>
    <row r="476" spans="2:7" ht="14.5" customHeight="1">
      <c r="B476" s="68"/>
      <c r="D476" s="175"/>
      <c r="G476" s="2"/>
    </row>
    <row r="477" spans="2:7" ht="14.5" customHeight="1">
      <c r="B477" s="68"/>
      <c r="D477" s="175"/>
      <c r="G477" s="2"/>
    </row>
    <row r="478" spans="2:7" ht="14.5" customHeight="1">
      <c r="B478" s="68"/>
      <c r="D478" s="175"/>
      <c r="G478" s="2"/>
    </row>
    <row r="479" spans="2:7" ht="14.5" customHeight="1">
      <c r="B479" s="68"/>
      <c r="D479" s="175"/>
      <c r="G479" s="2"/>
    </row>
    <row r="480" spans="2:7" ht="14.5" customHeight="1">
      <c r="B480" s="68"/>
      <c r="D480" s="175"/>
      <c r="G480" s="2"/>
    </row>
    <row r="481" spans="2:7" ht="14.5" customHeight="1">
      <c r="B481" s="68"/>
      <c r="D481" s="175"/>
      <c r="G481" s="2"/>
    </row>
    <row r="482" spans="2:7" ht="14.5" customHeight="1">
      <c r="B482" s="68"/>
      <c r="D482" s="175"/>
      <c r="G482" s="2"/>
    </row>
    <row r="483" spans="2:7" ht="14.5" customHeight="1">
      <c r="B483" s="68"/>
      <c r="D483" s="175"/>
      <c r="G483" s="2"/>
    </row>
    <row r="484" spans="2:7" ht="14.5" customHeight="1">
      <c r="B484" s="68"/>
      <c r="D484" s="175"/>
      <c r="G484" s="2"/>
    </row>
    <row r="485" spans="2:7" ht="14.5" customHeight="1">
      <c r="B485" s="68"/>
      <c r="D485" s="175"/>
      <c r="G485" s="2"/>
    </row>
    <row r="486" spans="2:7" ht="14.5" customHeight="1">
      <c r="B486" s="68"/>
      <c r="D486" s="175"/>
      <c r="G486" s="2"/>
    </row>
    <row r="487" spans="2:7" ht="14.5" customHeight="1">
      <c r="B487" s="68"/>
      <c r="D487" s="175"/>
      <c r="G487" s="2"/>
    </row>
    <row r="488" spans="2:7" ht="14.5" customHeight="1">
      <c r="B488" s="68"/>
      <c r="D488" s="175"/>
      <c r="G488" s="2"/>
    </row>
    <row r="489" spans="2:7" ht="14.5" customHeight="1">
      <c r="B489" s="68"/>
      <c r="D489" s="175"/>
      <c r="G489" s="2"/>
    </row>
    <row r="490" spans="2:7" ht="14.5" customHeight="1">
      <c r="B490" s="68"/>
      <c r="D490" s="175"/>
      <c r="G490" s="2"/>
    </row>
    <row r="491" spans="2:7" ht="14.5" customHeight="1">
      <c r="B491" s="68"/>
      <c r="D491" s="175"/>
      <c r="G491" s="2"/>
    </row>
    <row r="492" spans="2:7" ht="14.5" customHeight="1">
      <c r="B492" s="68"/>
      <c r="D492" s="175"/>
      <c r="G492" s="2"/>
    </row>
    <row r="493" spans="2:7" ht="14.5" customHeight="1">
      <c r="B493" s="68"/>
      <c r="D493" s="175"/>
      <c r="G493" s="2"/>
    </row>
    <row r="494" spans="2:7" ht="14.5" customHeight="1">
      <c r="B494" s="68"/>
      <c r="D494" s="175"/>
      <c r="G494" s="2"/>
    </row>
    <row r="495" spans="2:7" ht="14.5" customHeight="1">
      <c r="B495" s="68"/>
      <c r="D495" s="175"/>
      <c r="G495" s="2"/>
    </row>
    <row r="496" spans="2:7" ht="14.5" customHeight="1">
      <c r="B496" s="68"/>
      <c r="D496" s="175"/>
      <c r="G496" s="2"/>
    </row>
    <row r="497" spans="2:7" ht="14.5" customHeight="1">
      <c r="B497" s="68"/>
      <c r="D497" s="175"/>
      <c r="G497" s="2"/>
    </row>
    <row r="498" spans="2:7" ht="14.5" customHeight="1">
      <c r="B498" s="68"/>
      <c r="D498" s="175"/>
      <c r="G498" s="2"/>
    </row>
    <row r="499" spans="2:7" ht="14.5" customHeight="1">
      <c r="B499" s="68"/>
      <c r="D499" s="175"/>
      <c r="G499" s="2"/>
    </row>
    <row r="500" spans="2:7" ht="14.5" customHeight="1">
      <c r="B500" s="68"/>
      <c r="D500" s="175"/>
      <c r="G500" s="2"/>
    </row>
    <row r="501" spans="2:7" ht="14.5" customHeight="1">
      <c r="B501" s="68"/>
      <c r="D501" s="175"/>
      <c r="G501" s="2"/>
    </row>
    <row r="502" spans="2:7" ht="14.5" customHeight="1">
      <c r="B502" s="68"/>
      <c r="D502" s="175"/>
      <c r="G502" s="2"/>
    </row>
    <row r="503" spans="2:7" ht="14.5" customHeight="1">
      <c r="B503" s="68"/>
      <c r="D503" s="175"/>
      <c r="G503" s="2"/>
    </row>
    <row r="504" spans="2:7" ht="14.5" customHeight="1">
      <c r="B504" s="68"/>
      <c r="D504" s="175"/>
      <c r="G504" s="2"/>
    </row>
    <row r="505" spans="2:7" ht="14.5" customHeight="1">
      <c r="B505" s="68"/>
      <c r="D505" s="175"/>
      <c r="G505" s="2"/>
    </row>
    <row r="506" spans="2:7" ht="14.5" customHeight="1">
      <c r="B506" s="68"/>
      <c r="D506" s="175"/>
      <c r="G506" s="2"/>
    </row>
    <row r="507" spans="2:7" ht="14.5" customHeight="1">
      <c r="B507" s="68"/>
      <c r="D507" s="175"/>
      <c r="G507" s="2"/>
    </row>
    <row r="508" spans="2:7" ht="14.5" customHeight="1">
      <c r="B508" s="68"/>
      <c r="D508" s="175"/>
      <c r="G508" s="2"/>
    </row>
    <row r="509" spans="2:7" ht="14.5" customHeight="1">
      <c r="B509" s="68"/>
      <c r="D509" s="175"/>
      <c r="G509" s="2"/>
    </row>
    <row r="510" spans="2:7" ht="14.5" customHeight="1">
      <c r="B510" s="68"/>
      <c r="D510" s="175"/>
      <c r="G510" s="2"/>
    </row>
    <row r="511" spans="2:7" ht="14.5" customHeight="1">
      <c r="B511" s="68"/>
      <c r="D511" s="175"/>
      <c r="G511" s="2"/>
    </row>
    <row r="512" spans="2:7" ht="14.5" customHeight="1">
      <c r="B512" s="68"/>
      <c r="D512" s="175"/>
      <c r="G512" s="2"/>
    </row>
    <row r="513" spans="2:7" ht="14.5" customHeight="1">
      <c r="B513" s="68"/>
      <c r="D513" s="175"/>
      <c r="G513" s="2"/>
    </row>
    <row r="514" spans="2:7" ht="14.5" customHeight="1">
      <c r="B514" s="68"/>
      <c r="D514" s="175"/>
      <c r="G514" s="2"/>
    </row>
    <row r="515" spans="2:7" ht="14.5" customHeight="1">
      <c r="B515" s="68"/>
      <c r="D515" s="175"/>
      <c r="G515" s="2"/>
    </row>
    <row r="516" spans="2:7" ht="14.5" customHeight="1">
      <c r="B516" s="68"/>
      <c r="D516" s="175"/>
      <c r="G516" s="2"/>
    </row>
    <row r="517" spans="2:7" ht="14.5" customHeight="1">
      <c r="B517" s="68"/>
      <c r="D517" s="175"/>
      <c r="G517" s="2"/>
    </row>
    <row r="518" spans="2:7" ht="14.5" customHeight="1">
      <c r="B518" s="68"/>
      <c r="D518" s="175"/>
      <c r="G518" s="2"/>
    </row>
    <row r="519" spans="2:7" ht="14.5" customHeight="1">
      <c r="B519" s="68"/>
      <c r="D519" s="175"/>
      <c r="G519" s="2"/>
    </row>
    <row r="520" spans="2:7" ht="14.5" customHeight="1">
      <c r="B520" s="68"/>
      <c r="D520" s="175"/>
      <c r="G520" s="2"/>
    </row>
    <row r="521" spans="2:7" ht="14.5" customHeight="1">
      <c r="B521" s="68"/>
      <c r="D521" s="175"/>
      <c r="G521" s="2"/>
    </row>
    <row r="522" spans="2:7" ht="14.5" customHeight="1">
      <c r="B522" s="68"/>
      <c r="D522" s="175"/>
      <c r="G522" s="2"/>
    </row>
    <row r="523" spans="2:7" ht="14.5" customHeight="1">
      <c r="B523" s="68"/>
      <c r="D523" s="175"/>
      <c r="G523" s="2"/>
    </row>
    <row r="524" spans="2:7" ht="14.5" customHeight="1">
      <c r="B524" s="68"/>
      <c r="D524" s="175"/>
      <c r="G524" s="2"/>
    </row>
    <row r="525" spans="2:7" ht="14.5" customHeight="1">
      <c r="B525" s="68"/>
      <c r="D525" s="175"/>
      <c r="G525" s="2"/>
    </row>
    <row r="526" spans="2:7" ht="14.5" customHeight="1">
      <c r="B526" s="68"/>
      <c r="D526" s="175"/>
      <c r="G526" s="2"/>
    </row>
    <row r="527" spans="2:7" ht="14.5" customHeight="1">
      <c r="B527" s="68"/>
      <c r="D527" s="175"/>
      <c r="G527" s="2"/>
    </row>
    <row r="528" spans="2:7" ht="14.5" customHeight="1">
      <c r="B528" s="68"/>
      <c r="D528" s="175"/>
      <c r="G528" s="2"/>
    </row>
    <row r="529" spans="2:7" ht="14.5" customHeight="1">
      <c r="B529" s="68"/>
      <c r="D529" s="175"/>
      <c r="G529" s="2"/>
    </row>
    <row r="530" spans="2:7" ht="14.5" customHeight="1">
      <c r="B530" s="68"/>
      <c r="D530" s="175"/>
      <c r="G530" s="2"/>
    </row>
    <row r="531" spans="2:7" ht="14.5" customHeight="1">
      <c r="B531" s="68"/>
      <c r="D531" s="175"/>
      <c r="G531" s="2"/>
    </row>
    <row r="532" spans="2:7" ht="14.5" customHeight="1">
      <c r="B532" s="68"/>
      <c r="D532" s="175"/>
      <c r="G532" s="2"/>
    </row>
    <row r="533" spans="2:7" ht="14.5" customHeight="1">
      <c r="B533" s="68"/>
      <c r="D533" s="175"/>
      <c r="G533" s="2"/>
    </row>
    <row r="534" spans="2:7" ht="14.5" customHeight="1">
      <c r="B534" s="68"/>
      <c r="D534" s="175"/>
      <c r="G534" s="2"/>
    </row>
    <row r="535" spans="2:7" ht="14.5" customHeight="1">
      <c r="B535" s="68"/>
      <c r="D535" s="175"/>
      <c r="G535" s="2"/>
    </row>
    <row r="536" spans="2:7" ht="14.5" customHeight="1">
      <c r="B536" s="68"/>
      <c r="D536" s="175"/>
      <c r="G536" s="2"/>
    </row>
    <row r="537" spans="2:7" ht="14.5" customHeight="1">
      <c r="B537" s="68"/>
      <c r="D537" s="175"/>
      <c r="G537" s="2"/>
    </row>
    <row r="538" spans="2:7" ht="14.5" customHeight="1">
      <c r="B538" s="68"/>
      <c r="D538" s="175"/>
      <c r="G538" s="2"/>
    </row>
    <row r="539" spans="2:7" ht="14.5" customHeight="1">
      <c r="B539" s="68"/>
      <c r="D539" s="175"/>
      <c r="G539" s="2"/>
    </row>
    <row r="540" spans="2:7" ht="14.5" customHeight="1">
      <c r="B540" s="68"/>
      <c r="D540" s="175"/>
      <c r="G540" s="2"/>
    </row>
    <row r="541" spans="2:7" ht="14.5" customHeight="1">
      <c r="B541" s="68"/>
      <c r="D541" s="175"/>
      <c r="G541" s="2"/>
    </row>
    <row r="542" spans="2:7" ht="14.5" customHeight="1">
      <c r="B542" s="68"/>
      <c r="D542" s="175"/>
      <c r="G542" s="2"/>
    </row>
    <row r="543" spans="2:7" ht="14.5" customHeight="1">
      <c r="B543" s="68"/>
      <c r="D543" s="175"/>
      <c r="G543" s="2"/>
    </row>
    <row r="544" spans="2:7" ht="14.5" customHeight="1">
      <c r="B544" s="68"/>
      <c r="D544" s="175"/>
      <c r="G544" s="2"/>
    </row>
    <row r="545" spans="2:7" ht="14.5" customHeight="1">
      <c r="B545" s="68"/>
      <c r="D545" s="175"/>
      <c r="G545" s="2"/>
    </row>
    <row r="546" spans="2:7" ht="14.5" customHeight="1">
      <c r="B546" s="68"/>
      <c r="D546" s="175"/>
      <c r="G546" s="2"/>
    </row>
    <row r="547" spans="2:7" ht="14.5" customHeight="1">
      <c r="B547" s="68"/>
      <c r="D547" s="175"/>
      <c r="G547" s="2"/>
    </row>
    <row r="548" spans="2:7" ht="14.5" customHeight="1">
      <c r="B548" s="68"/>
      <c r="D548" s="175"/>
      <c r="G548" s="2"/>
    </row>
    <row r="549" spans="2:7" ht="14.5" customHeight="1">
      <c r="B549" s="68"/>
      <c r="D549" s="175"/>
      <c r="G549" s="2"/>
    </row>
    <row r="550" spans="2:7" ht="14.5" customHeight="1">
      <c r="B550" s="68"/>
      <c r="D550" s="175"/>
      <c r="G550" s="2"/>
    </row>
    <row r="551" spans="2:7" ht="14.5" customHeight="1">
      <c r="B551" s="68"/>
      <c r="D551" s="175"/>
      <c r="G551" s="2"/>
    </row>
    <row r="552" spans="2:7" ht="14.5" customHeight="1">
      <c r="B552" s="68"/>
      <c r="D552" s="175"/>
      <c r="G552" s="2"/>
    </row>
    <row r="553" spans="2:7" ht="14.5" customHeight="1">
      <c r="B553" s="68"/>
      <c r="D553" s="175"/>
      <c r="G553" s="2"/>
    </row>
    <row r="554" spans="2:7" ht="14.5" customHeight="1">
      <c r="B554" s="68"/>
      <c r="D554" s="175"/>
      <c r="G554" s="2"/>
    </row>
    <row r="555" spans="2:7" ht="14.5" customHeight="1">
      <c r="B555" s="68"/>
      <c r="D555" s="175"/>
      <c r="G555" s="2"/>
    </row>
    <row r="556" spans="2:7" ht="14.5" customHeight="1">
      <c r="B556" s="68"/>
      <c r="D556" s="175"/>
      <c r="G556" s="2"/>
    </row>
    <row r="557" spans="2:7" ht="14.5" customHeight="1">
      <c r="B557" s="68"/>
      <c r="D557" s="175"/>
      <c r="G557" s="2"/>
    </row>
    <row r="558" spans="2:7" ht="14.5" customHeight="1">
      <c r="B558" s="68"/>
      <c r="D558" s="175"/>
      <c r="G558" s="2"/>
    </row>
    <row r="559" spans="2:7" ht="14.5" customHeight="1">
      <c r="B559" s="68"/>
      <c r="D559" s="175"/>
      <c r="G559" s="2"/>
    </row>
    <row r="560" spans="2:7" ht="14.5" customHeight="1">
      <c r="B560" s="68"/>
      <c r="D560" s="175"/>
      <c r="G560" s="2"/>
    </row>
    <row r="561" spans="2:7" ht="14.5" customHeight="1">
      <c r="B561" s="68"/>
      <c r="D561" s="175"/>
      <c r="G561" s="2"/>
    </row>
    <row r="562" spans="2:7" ht="14.5" customHeight="1">
      <c r="B562" s="68"/>
      <c r="D562" s="175"/>
      <c r="G562" s="2"/>
    </row>
    <row r="563" spans="2:7" ht="14.5" customHeight="1">
      <c r="B563" s="68"/>
      <c r="D563" s="175"/>
      <c r="G563" s="2"/>
    </row>
    <row r="564" spans="2:7" ht="14.5" customHeight="1">
      <c r="B564" s="68"/>
      <c r="D564" s="175"/>
      <c r="G564" s="2"/>
    </row>
    <row r="565" spans="2:7" ht="14.5" customHeight="1">
      <c r="B565" s="68"/>
      <c r="D565" s="175"/>
      <c r="G565" s="2"/>
    </row>
    <row r="566" spans="2:7" ht="14.5" customHeight="1">
      <c r="B566" s="68"/>
      <c r="D566" s="175"/>
      <c r="G566" s="2"/>
    </row>
    <row r="567" spans="2:7" ht="14.5" customHeight="1">
      <c r="B567" s="68"/>
      <c r="D567" s="175"/>
      <c r="G567" s="2"/>
    </row>
    <row r="568" spans="2:7" ht="14.5" customHeight="1">
      <c r="B568" s="68"/>
      <c r="D568" s="175"/>
      <c r="G568" s="2"/>
    </row>
    <row r="569" spans="2:7" ht="14.5" customHeight="1">
      <c r="B569" s="68"/>
      <c r="D569" s="175"/>
      <c r="G569" s="2"/>
    </row>
    <row r="570" spans="2:7" ht="14.5" customHeight="1">
      <c r="B570" s="68"/>
      <c r="D570" s="175"/>
      <c r="G570" s="2"/>
    </row>
    <row r="571" spans="2:7" ht="14.5" customHeight="1">
      <c r="B571" s="68"/>
      <c r="D571" s="175"/>
      <c r="G571" s="2"/>
    </row>
    <row r="572" spans="2:7" ht="14.5" customHeight="1">
      <c r="B572" s="68"/>
      <c r="D572" s="175"/>
      <c r="G572" s="2"/>
    </row>
    <row r="573" spans="2:7" ht="14.5" customHeight="1">
      <c r="B573" s="68"/>
      <c r="D573" s="175"/>
      <c r="G573" s="2"/>
    </row>
    <row r="574" spans="2:7" ht="14.5" customHeight="1">
      <c r="B574" s="68"/>
      <c r="D574" s="175"/>
      <c r="G574" s="2"/>
    </row>
    <row r="575" spans="2:7" ht="14.5" customHeight="1">
      <c r="B575" s="68"/>
      <c r="D575" s="175"/>
      <c r="G575" s="2"/>
    </row>
    <row r="576" spans="2:7" ht="14.5" customHeight="1">
      <c r="B576" s="68"/>
      <c r="D576" s="175"/>
      <c r="G576" s="2"/>
    </row>
    <row r="577" spans="2:7" ht="14.5" customHeight="1">
      <c r="B577" s="68"/>
      <c r="D577" s="175"/>
      <c r="G577" s="2"/>
    </row>
    <row r="578" spans="2:7" ht="14.5" customHeight="1">
      <c r="B578" s="68"/>
      <c r="D578" s="175"/>
      <c r="G578" s="2"/>
    </row>
    <row r="579" spans="2:7" ht="14.5" customHeight="1">
      <c r="B579" s="68"/>
      <c r="D579" s="175"/>
      <c r="G579" s="2"/>
    </row>
    <row r="580" spans="2:7" ht="14.5" customHeight="1">
      <c r="B580" s="68"/>
      <c r="D580" s="175"/>
      <c r="G580" s="2"/>
    </row>
    <row r="581" spans="2:7" ht="14.5" customHeight="1">
      <c r="B581" s="68"/>
      <c r="D581" s="175"/>
      <c r="G581" s="2"/>
    </row>
    <row r="582" spans="2:7" ht="14.5" customHeight="1">
      <c r="B582" s="68"/>
      <c r="D582" s="175"/>
      <c r="G582" s="2"/>
    </row>
    <row r="583" spans="2:7" ht="14.5" customHeight="1">
      <c r="B583" s="68"/>
      <c r="D583" s="175"/>
      <c r="G583" s="2"/>
    </row>
    <row r="584" spans="2:7" ht="14.5" customHeight="1">
      <c r="B584" s="68"/>
      <c r="D584" s="175"/>
      <c r="G584" s="2"/>
    </row>
    <row r="585" spans="2:7" ht="14.5" customHeight="1">
      <c r="B585" s="68"/>
      <c r="D585" s="175"/>
      <c r="G585" s="2"/>
    </row>
    <row r="586" spans="2:7" ht="14.5" customHeight="1">
      <c r="B586" s="68"/>
      <c r="D586" s="175"/>
      <c r="G586" s="2"/>
    </row>
    <row r="587" spans="2:7" ht="14.5" customHeight="1">
      <c r="B587" s="68"/>
      <c r="D587" s="175"/>
      <c r="G587" s="2"/>
    </row>
    <row r="588" spans="2:7" ht="14.5" customHeight="1">
      <c r="B588" s="68"/>
      <c r="D588" s="175"/>
      <c r="G588" s="2"/>
    </row>
    <row r="589" spans="2:7" ht="14.5" customHeight="1">
      <c r="B589" s="68"/>
      <c r="D589" s="175"/>
      <c r="G589" s="2"/>
    </row>
    <row r="590" spans="2:7" ht="14.5" customHeight="1">
      <c r="B590" s="68"/>
      <c r="D590" s="175"/>
      <c r="G590" s="2"/>
    </row>
    <row r="591" spans="2:7" ht="14.5" customHeight="1">
      <c r="B591" s="68"/>
      <c r="D591" s="175"/>
      <c r="G591" s="2"/>
    </row>
    <row r="592" spans="2:7" ht="14.5" customHeight="1">
      <c r="B592" s="68"/>
      <c r="D592" s="175"/>
      <c r="G592" s="2"/>
    </row>
    <row r="593" spans="2:7" ht="14.5" customHeight="1">
      <c r="B593" s="68"/>
      <c r="D593" s="175"/>
      <c r="G593" s="2"/>
    </row>
    <row r="594" spans="2:7" ht="14.5" customHeight="1">
      <c r="B594" s="68"/>
      <c r="D594" s="175"/>
      <c r="G594" s="2"/>
    </row>
    <row r="595" spans="2:7" ht="14.5" customHeight="1">
      <c r="B595" s="68"/>
      <c r="D595" s="175"/>
      <c r="G595" s="2"/>
    </row>
    <row r="596" spans="2:7" ht="14.5" customHeight="1">
      <c r="B596" s="68"/>
      <c r="D596" s="175"/>
      <c r="G596" s="2"/>
    </row>
    <row r="597" spans="2:7" ht="14.5" customHeight="1">
      <c r="B597" s="68"/>
      <c r="D597" s="175"/>
      <c r="G597" s="2"/>
    </row>
    <row r="598" spans="2:7" ht="14.5" customHeight="1">
      <c r="B598" s="68"/>
      <c r="D598" s="175"/>
      <c r="G598" s="2"/>
    </row>
    <row r="599" spans="2:7" ht="14.5" customHeight="1">
      <c r="B599" s="68"/>
      <c r="D599" s="175"/>
      <c r="G599" s="2"/>
    </row>
    <row r="600" spans="2:7" ht="14.5" customHeight="1">
      <c r="B600" s="68"/>
      <c r="D600" s="175"/>
      <c r="G600" s="2"/>
    </row>
    <row r="601" spans="2:7" ht="14.5" customHeight="1">
      <c r="B601" s="68"/>
      <c r="D601" s="175"/>
      <c r="G601" s="2"/>
    </row>
    <row r="602" spans="2:7" ht="14.5" customHeight="1">
      <c r="B602" s="68"/>
      <c r="D602" s="175"/>
      <c r="G602" s="2"/>
    </row>
    <row r="603" spans="2:7" ht="14.5" customHeight="1">
      <c r="B603" s="68"/>
      <c r="D603" s="175"/>
      <c r="G603" s="2"/>
    </row>
    <row r="604" spans="2:7" ht="14.5" customHeight="1">
      <c r="B604" s="68"/>
      <c r="D604" s="175"/>
      <c r="G604" s="2"/>
    </row>
    <row r="605" spans="2:7" ht="14.5" customHeight="1">
      <c r="B605" s="68"/>
      <c r="D605" s="175"/>
      <c r="G605" s="2"/>
    </row>
    <row r="606" spans="2:7" ht="14.5" customHeight="1">
      <c r="B606" s="68"/>
      <c r="D606" s="175"/>
      <c r="G606" s="2"/>
    </row>
    <row r="607" spans="2:7" ht="14.5" customHeight="1">
      <c r="B607" s="68"/>
      <c r="D607" s="175"/>
      <c r="G607" s="2"/>
    </row>
    <row r="608" spans="2:7" ht="14.5" customHeight="1">
      <c r="B608" s="68"/>
      <c r="D608" s="175"/>
      <c r="G608" s="2"/>
    </row>
    <row r="609" spans="2:7" ht="14.5" customHeight="1">
      <c r="B609" s="68"/>
      <c r="D609" s="175"/>
      <c r="G609" s="2"/>
    </row>
    <row r="610" spans="2:7" ht="14.5" customHeight="1">
      <c r="B610" s="68"/>
      <c r="D610" s="175"/>
      <c r="G610" s="2"/>
    </row>
    <row r="611" spans="2:7" ht="14.5" customHeight="1">
      <c r="B611" s="68"/>
      <c r="D611" s="175"/>
      <c r="G611" s="2"/>
    </row>
    <row r="612" spans="2:7" ht="14.5" customHeight="1">
      <c r="B612" s="68"/>
      <c r="D612" s="175"/>
      <c r="G612" s="2"/>
    </row>
    <row r="613" spans="2:7" ht="14.5" customHeight="1">
      <c r="B613" s="68"/>
      <c r="D613" s="175"/>
      <c r="G613" s="2"/>
    </row>
    <row r="614" spans="2:7" ht="14.5" customHeight="1">
      <c r="B614" s="68"/>
      <c r="D614" s="175"/>
      <c r="G614" s="2"/>
    </row>
    <row r="615" spans="2:7" ht="14.5" customHeight="1">
      <c r="B615" s="68"/>
      <c r="D615" s="175"/>
      <c r="G615" s="2"/>
    </row>
    <row r="616" spans="2:7" ht="14.5" customHeight="1">
      <c r="B616" s="68"/>
      <c r="D616" s="175"/>
      <c r="G616" s="2"/>
    </row>
    <row r="617" spans="2:7" ht="14.5" customHeight="1">
      <c r="B617" s="68"/>
      <c r="D617" s="175"/>
      <c r="G617" s="2"/>
    </row>
    <row r="618" spans="2:7" ht="14.5" customHeight="1">
      <c r="B618" s="68"/>
      <c r="D618" s="175"/>
      <c r="G618" s="2"/>
    </row>
    <row r="619" spans="2:7" ht="14.5" customHeight="1">
      <c r="B619" s="68"/>
      <c r="D619" s="175"/>
      <c r="G619" s="2"/>
    </row>
    <row r="620" spans="2:7" ht="14.5" customHeight="1">
      <c r="B620" s="68"/>
      <c r="D620" s="175"/>
      <c r="G620" s="2"/>
    </row>
    <row r="621" spans="2:7" ht="14.5" customHeight="1">
      <c r="B621" s="68"/>
      <c r="D621" s="175"/>
      <c r="G621" s="2"/>
    </row>
    <row r="622" spans="2:7" ht="14.5" customHeight="1">
      <c r="B622" s="68"/>
      <c r="D622" s="175"/>
      <c r="G622" s="2"/>
    </row>
    <row r="623" spans="2:7" ht="14.5" customHeight="1">
      <c r="B623" s="68"/>
      <c r="D623" s="175"/>
      <c r="G623" s="2"/>
    </row>
    <row r="624" spans="2:7" ht="14.5" customHeight="1">
      <c r="B624" s="68"/>
      <c r="D624" s="175"/>
      <c r="G624" s="2"/>
    </row>
    <row r="625" spans="2:7" ht="14.5" customHeight="1">
      <c r="B625" s="68"/>
      <c r="D625" s="175"/>
      <c r="G625" s="2"/>
    </row>
    <row r="626" spans="2:7" ht="14.5" customHeight="1">
      <c r="B626" s="68"/>
      <c r="D626" s="175"/>
      <c r="G626" s="2"/>
    </row>
    <row r="627" spans="2:7" ht="14.5" customHeight="1">
      <c r="B627" s="68"/>
      <c r="D627" s="175"/>
      <c r="G627" s="2"/>
    </row>
    <row r="628" spans="2:7" ht="14.5" customHeight="1">
      <c r="B628" s="68"/>
      <c r="D628" s="175"/>
      <c r="G628" s="2"/>
    </row>
    <row r="629" spans="2:7" ht="14.5" customHeight="1">
      <c r="B629" s="68"/>
      <c r="D629" s="175"/>
      <c r="G629" s="2"/>
    </row>
    <row r="630" spans="2:7" ht="14.5" customHeight="1">
      <c r="B630" s="68"/>
      <c r="D630" s="175"/>
      <c r="G630" s="2"/>
    </row>
    <row r="631" spans="2:7" ht="14.5" customHeight="1">
      <c r="B631" s="68"/>
      <c r="D631" s="175"/>
      <c r="G631" s="2"/>
    </row>
    <row r="632" spans="2:7" ht="14.5" customHeight="1">
      <c r="B632" s="68"/>
      <c r="D632" s="175"/>
      <c r="G632" s="2"/>
    </row>
    <row r="633" spans="2:7" ht="14.5" customHeight="1">
      <c r="B633" s="68"/>
      <c r="D633" s="175"/>
      <c r="G633" s="2"/>
    </row>
    <row r="634" spans="2:7" ht="14.5" customHeight="1">
      <c r="B634" s="68"/>
      <c r="D634" s="175"/>
      <c r="G634" s="2"/>
    </row>
    <row r="635" spans="2:7" ht="14.5" customHeight="1">
      <c r="B635" s="68"/>
      <c r="D635" s="175"/>
      <c r="G635" s="2"/>
    </row>
    <row r="636" spans="2:7" ht="14.5" customHeight="1">
      <c r="B636" s="68"/>
      <c r="D636" s="175"/>
      <c r="G636" s="2"/>
    </row>
    <row r="637" spans="2:7" ht="14.5" customHeight="1">
      <c r="B637" s="68"/>
      <c r="D637" s="175"/>
      <c r="G637" s="2"/>
    </row>
    <row r="638" spans="2:7" ht="14.5" customHeight="1">
      <c r="B638" s="68"/>
      <c r="D638" s="175"/>
      <c r="G638" s="2"/>
    </row>
    <row r="639" spans="2:7" ht="14.5" customHeight="1">
      <c r="B639" s="68"/>
      <c r="D639" s="175"/>
      <c r="G639" s="2"/>
    </row>
    <row r="640" spans="2:7" ht="14.5" customHeight="1">
      <c r="B640" s="68"/>
      <c r="D640" s="175"/>
      <c r="G640" s="2"/>
    </row>
    <row r="641" spans="2:7" ht="14.5" customHeight="1">
      <c r="B641" s="68"/>
      <c r="D641" s="175"/>
      <c r="G641" s="2"/>
    </row>
    <row r="642" spans="2:7" ht="14.5" customHeight="1">
      <c r="B642" s="68"/>
      <c r="D642" s="175"/>
      <c r="G642" s="2"/>
    </row>
    <row r="643" spans="2:7" ht="14.5" customHeight="1">
      <c r="B643" s="68"/>
      <c r="D643" s="175"/>
      <c r="G643" s="2"/>
    </row>
    <row r="644" spans="2:7" ht="14.5" customHeight="1">
      <c r="B644" s="68"/>
      <c r="D644" s="175"/>
      <c r="G644" s="2"/>
    </row>
    <row r="645" spans="2:7" ht="14.5" customHeight="1">
      <c r="B645" s="68"/>
      <c r="D645" s="175"/>
      <c r="G645" s="2"/>
    </row>
    <row r="646" spans="2:7" ht="14.5" customHeight="1">
      <c r="B646" s="68"/>
      <c r="D646" s="175"/>
      <c r="G646" s="2"/>
    </row>
    <row r="647" spans="2:7" ht="14.5" customHeight="1">
      <c r="B647" s="68"/>
      <c r="D647" s="175"/>
      <c r="G647" s="2"/>
    </row>
    <row r="648" spans="2:7" ht="14.5" customHeight="1">
      <c r="B648" s="68"/>
      <c r="D648" s="175"/>
      <c r="G648" s="2"/>
    </row>
    <row r="649" spans="2:7" ht="14.5" customHeight="1">
      <c r="B649" s="68"/>
      <c r="D649" s="175"/>
      <c r="G649" s="2"/>
    </row>
    <row r="650" spans="2:7" ht="14.5" customHeight="1">
      <c r="B650" s="68"/>
      <c r="D650" s="175"/>
      <c r="G650" s="2"/>
    </row>
    <row r="651" spans="2:7" ht="14.5" customHeight="1">
      <c r="B651" s="68"/>
      <c r="D651" s="175"/>
      <c r="G651" s="2"/>
    </row>
    <row r="652" spans="2:7" ht="14.5" customHeight="1">
      <c r="B652" s="68"/>
      <c r="D652" s="175"/>
      <c r="G652" s="2"/>
    </row>
    <row r="653" spans="2:7" ht="14.5" customHeight="1">
      <c r="B653" s="68"/>
      <c r="D653" s="175"/>
      <c r="G653" s="2"/>
    </row>
    <row r="654" spans="2:7" ht="14.5" customHeight="1">
      <c r="B654" s="68"/>
      <c r="D654" s="175"/>
      <c r="G654" s="2"/>
    </row>
    <row r="655" spans="2:7" ht="14.5" customHeight="1">
      <c r="B655" s="68"/>
      <c r="D655" s="175"/>
      <c r="G655" s="2"/>
    </row>
    <row r="656" spans="2:7" ht="14.5" customHeight="1">
      <c r="B656" s="68"/>
      <c r="D656" s="175"/>
      <c r="G656" s="2"/>
    </row>
    <row r="657" spans="2:7" ht="14.5" customHeight="1">
      <c r="B657" s="68"/>
      <c r="D657" s="175"/>
      <c r="G657" s="2"/>
    </row>
    <row r="658" spans="2:7" ht="14.5" customHeight="1">
      <c r="B658" s="68"/>
      <c r="D658" s="175"/>
      <c r="G658" s="2"/>
    </row>
    <row r="659" spans="2:7" ht="14.5" customHeight="1">
      <c r="B659" s="68"/>
      <c r="D659" s="175"/>
      <c r="G659" s="2"/>
    </row>
    <row r="660" spans="2:7" ht="14.5" customHeight="1">
      <c r="B660" s="68"/>
      <c r="D660" s="175"/>
      <c r="G660" s="2"/>
    </row>
    <row r="661" spans="2:7" ht="14.5" customHeight="1">
      <c r="B661" s="68"/>
      <c r="D661" s="175"/>
      <c r="G661" s="2"/>
    </row>
    <row r="662" spans="2:7" ht="14.5" customHeight="1">
      <c r="B662" s="68"/>
      <c r="D662" s="175"/>
      <c r="G662" s="2"/>
    </row>
    <row r="663" spans="2:7" ht="14.5" customHeight="1">
      <c r="B663" s="68"/>
      <c r="D663" s="175"/>
      <c r="G663" s="2"/>
    </row>
    <row r="664" spans="2:7" ht="14.5" customHeight="1">
      <c r="B664" s="68"/>
      <c r="D664" s="175"/>
      <c r="G664" s="2"/>
    </row>
    <row r="665" spans="2:7" ht="14.5" customHeight="1">
      <c r="B665" s="68"/>
      <c r="D665" s="175"/>
      <c r="G665" s="2"/>
    </row>
    <row r="666" spans="2:7" ht="14.5" customHeight="1">
      <c r="B666" s="68"/>
      <c r="D666" s="175"/>
      <c r="G666" s="2"/>
    </row>
    <row r="667" spans="2:7" ht="14.5" customHeight="1">
      <c r="B667" s="68"/>
      <c r="D667" s="175"/>
      <c r="G667" s="2"/>
    </row>
    <row r="668" spans="2:7" ht="14.5" customHeight="1">
      <c r="B668" s="68"/>
      <c r="D668" s="175"/>
      <c r="G668" s="2"/>
    </row>
    <row r="669" spans="2:7" ht="14.5" customHeight="1">
      <c r="B669" s="68"/>
      <c r="D669" s="175"/>
      <c r="G669" s="2"/>
    </row>
    <row r="670" spans="2:7" ht="14.5" customHeight="1">
      <c r="B670" s="68"/>
      <c r="D670" s="175"/>
      <c r="G670" s="2"/>
    </row>
    <row r="671" spans="2:7" ht="14.5" customHeight="1">
      <c r="B671" s="68"/>
      <c r="D671" s="175"/>
      <c r="G671" s="2"/>
    </row>
    <row r="672" spans="2:7" ht="14.5" customHeight="1">
      <c r="B672" s="68"/>
      <c r="D672" s="175"/>
      <c r="G672" s="2"/>
    </row>
    <row r="673" spans="2:7" ht="14.5" customHeight="1">
      <c r="B673" s="68"/>
      <c r="D673" s="175"/>
      <c r="G673" s="2"/>
    </row>
    <row r="674" spans="2:7" ht="14.5" customHeight="1">
      <c r="B674" s="68"/>
      <c r="D674" s="175"/>
      <c r="G674" s="2"/>
    </row>
    <row r="675" spans="2:7" ht="14.5" customHeight="1">
      <c r="B675" s="68"/>
      <c r="D675" s="175"/>
      <c r="G675" s="2"/>
    </row>
    <row r="676" spans="2:7" ht="14.5" customHeight="1">
      <c r="B676" s="68"/>
      <c r="D676" s="175"/>
      <c r="G676" s="2"/>
    </row>
    <row r="677" spans="2:7" ht="14.5" customHeight="1">
      <c r="B677" s="68"/>
      <c r="D677" s="175"/>
      <c r="G677" s="2"/>
    </row>
    <row r="678" spans="2:7" ht="14.5" customHeight="1">
      <c r="B678" s="68"/>
      <c r="D678" s="175"/>
      <c r="G678" s="2"/>
    </row>
    <row r="679" spans="2:7" ht="14.5" customHeight="1">
      <c r="B679" s="68"/>
      <c r="D679" s="175"/>
      <c r="G679" s="2"/>
    </row>
    <row r="680" spans="2:7" ht="14.5" customHeight="1">
      <c r="B680" s="68"/>
      <c r="D680" s="175"/>
      <c r="G680" s="2"/>
    </row>
    <row r="681" spans="2:7" ht="14.5" customHeight="1">
      <c r="B681" s="68"/>
      <c r="D681" s="175"/>
      <c r="G681" s="2"/>
    </row>
    <row r="682" spans="2:7" ht="14.5" customHeight="1">
      <c r="B682" s="68"/>
      <c r="D682" s="175"/>
      <c r="G682" s="2"/>
    </row>
    <row r="683" spans="2:7" ht="14.5" customHeight="1">
      <c r="B683" s="68"/>
      <c r="D683" s="175"/>
      <c r="G683" s="2"/>
    </row>
    <row r="684" spans="2:7" ht="14.5" customHeight="1">
      <c r="B684" s="68"/>
      <c r="D684" s="175"/>
      <c r="G684" s="2"/>
    </row>
    <row r="685" spans="2:7" ht="14.5" customHeight="1">
      <c r="B685" s="68"/>
      <c r="D685" s="175"/>
      <c r="G685" s="2"/>
    </row>
    <row r="686" spans="2:7" ht="14.5" customHeight="1">
      <c r="B686" s="68"/>
      <c r="D686" s="175"/>
      <c r="G686" s="2"/>
    </row>
    <row r="687" spans="2:7" ht="14.5" customHeight="1">
      <c r="B687" s="68"/>
      <c r="D687" s="175"/>
      <c r="G687" s="2"/>
    </row>
    <row r="688" spans="2:7" ht="14.5" customHeight="1">
      <c r="B688" s="68"/>
      <c r="D688" s="175"/>
      <c r="G688" s="2"/>
    </row>
    <row r="689" spans="2:7" ht="14.5" customHeight="1">
      <c r="B689" s="68"/>
      <c r="D689" s="175"/>
      <c r="G689" s="2"/>
    </row>
    <row r="690" spans="2:7" ht="14.5" customHeight="1">
      <c r="B690" s="68"/>
      <c r="D690" s="175"/>
      <c r="G690" s="2"/>
    </row>
    <row r="691" spans="2:7" ht="14.5" customHeight="1">
      <c r="B691" s="68"/>
      <c r="D691" s="175"/>
      <c r="G691" s="2"/>
    </row>
    <row r="692" spans="2:7" ht="14.5" customHeight="1">
      <c r="B692" s="68"/>
      <c r="D692" s="175"/>
      <c r="G692" s="2"/>
    </row>
    <row r="693" spans="2:7" ht="14.5" customHeight="1">
      <c r="B693" s="68"/>
      <c r="D693" s="175"/>
      <c r="G693" s="2"/>
    </row>
    <row r="694" spans="2:7" ht="14.5" customHeight="1">
      <c r="B694" s="68"/>
      <c r="D694" s="175"/>
      <c r="G694" s="2"/>
    </row>
    <row r="695" spans="2:7" ht="14.5" customHeight="1">
      <c r="B695" s="68"/>
      <c r="D695" s="175"/>
      <c r="G695" s="2"/>
    </row>
    <row r="696" spans="2:7" ht="14.5" customHeight="1">
      <c r="B696" s="68"/>
      <c r="D696" s="175"/>
      <c r="G696" s="2"/>
    </row>
    <row r="697" spans="2:7" ht="14.5" customHeight="1">
      <c r="B697" s="68"/>
      <c r="D697" s="175"/>
      <c r="G697" s="2"/>
    </row>
    <row r="698" spans="2:7" ht="14.5" customHeight="1">
      <c r="B698" s="68"/>
      <c r="D698" s="175"/>
      <c r="G698" s="2"/>
    </row>
    <row r="699" spans="2:7" ht="14.5" customHeight="1">
      <c r="B699" s="68"/>
      <c r="D699" s="175"/>
      <c r="G699" s="2"/>
    </row>
    <row r="700" spans="2:7" ht="14.5" customHeight="1">
      <c r="B700" s="68"/>
      <c r="D700" s="175"/>
      <c r="G700" s="2"/>
    </row>
    <row r="701" spans="2:7" ht="14.5" customHeight="1">
      <c r="B701" s="68"/>
      <c r="D701" s="175"/>
      <c r="G701" s="2"/>
    </row>
    <row r="702" spans="2:7" ht="14.5" customHeight="1">
      <c r="B702" s="68"/>
      <c r="D702" s="175"/>
      <c r="G702" s="2"/>
    </row>
    <row r="703" spans="2:7" ht="14.5" customHeight="1">
      <c r="B703" s="68"/>
      <c r="D703" s="175"/>
      <c r="G703" s="2"/>
    </row>
    <row r="704" spans="2:7" ht="14.5" customHeight="1">
      <c r="B704" s="68"/>
      <c r="D704" s="175"/>
      <c r="G704" s="2"/>
    </row>
    <row r="705" spans="2:7" ht="14.5" customHeight="1">
      <c r="B705" s="68"/>
      <c r="D705" s="175"/>
      <c r="G705" s="2"/>
    </row>
    <row r="706" spans="2:7" ht="14.5" customHeight="1">
      <c r="B706" s="68"/>
      <c r="D706" s="175"/>
      <c r="G706" s="2"/>
    </row>
    <row r="707" spans="2:7" ht="14.5" customHeight="1">
      <c r="B707" s="68"/>
      <c r="D707" s="175"/>
      <c r="G707" s="2"/>
    </row>
    <row r="708" spans="2:7" ht="14.5" customHeight="1">
      <c r="B708" s="68"/>
      <c r="D708" s="175"/>
      <c r="G708" s="2"/>
    </row>
    <row r="709" spans="2:7" ht="14.5" customHeight="1">
      <c r="B709" s="68"/>
      <c r="D709" s="175"/>
      <c r="G709" s="2"/>
    </row>
    <row r="710" spans="2:7" ht="14.5" customHeight="1">
      <c r="B710" s="68"/>
      <c r="D710" s="175"/>
      <c r="G710" s="2"/>
    </row>
    <row r="711" spans="2:7" ht="14.5" customHeight="1">
      <c r="B711" s="68"/>
      <c r="D711" s="175"/>
      <c r="G711" s="2"/>
    </row>
    <row r="712" spans="2:7" ht="14.5" customHeight="1">
      <c r="B712" s="68"/>
      <c r="D712" s="175"/>
      <c r="G712" s="2"/>
    </row>
    <row r="713" spans="2:7" ht="14.5" customHeight="1">
      <c r="B713" s="68"/>
      <c r="D713" s="175"/>
      <c r="G713" s="2"/>
    </row>
    <row r="714" spans="2:7" ht="14.5" customHeight="1">
      <c r="B714" s="68"/>
      <c r="D714" s="175"/>
      <c r="G714" s="2"/>
    </row>
    <row r="715" spans="2:7" ht="14.5" customHeight="1">
      <c r="B715" s="68"/>
      <c r="D715" s="175"/>
      <c r="G715" s="2"/>
    </row>
    <row r="716" spans="2:7" ht="14.5" customHeight="1">
      <c r="B716" s="68"/>
      <c r="D716" s="175"/>
      <c r="G716" s="2"/>
    </row>
    <row r="717" spans="2:7" ht="14.5" customHeight="1">
      <c r="B717" s="68"/>
      <c r="D717" s="175"/>
      <c r="G717" s="2"/>
    </row>
    <row r="718" spans="2:7" ht="14.5" customHeight="1">
      <c r="B718" s="68"/>
      <c r="D718" s="175"/>
      <c r="G718" s="2"/>
    </row>
    <row r="719" spans="2:7" ht="14.5" customHeight="1">
      <c r="B719" s="68"/>
      <c r="D719" s="175"/>
      <c r="G719" s="2"/>
    </row>
    <row r="720" spans="2:7" ht="14.5" customHeight="1">
      <c r="B720" s="68"/>
      <c r="D720" s="175"/>
      <c r="G720" s="2"/>
    </row>
    <row r="721" spans="2:7" ht="14.5" customHeight="1">
      <c r="B721" s="68"/>
      <c r="D721" s="175"/>
      <c r="G721" s="2"/>
    </row>
    <row r="722" spans="2:7" ht="14.5" customHeight="1">
      <c r="B722" s="68"/>
      <c r="D722" s="175"/>
      <c r="G722" s="2"/>
    </row>
    <row r="723" spans="2:7" ht="14.5" customHeight="1">
      <c r="B723" s="68"/>
      <c r="D723" s="175"/>
      <c r="G723" s="2"/>
    </row>
    <row r="724" spans="2:7" ht="14.5" customHeight="1">
      <c r="B724" s="68"/>
      <c r="D724" s="175"/>
      <c r="G724" s="2"/>
    </row>
    <row r="725" spans="2:7" ht="14.5" customHeight="1">
      <c r="B725" s="68"/>
      <c r="D725" s="175"/>
      <c r="G725" s="2"/>
    </row>
    <row r="726" spans="2:7" ht="14.5" customHeight="1">
      <c r="B726" s="68"/>
      <c r="D726" s="175"/>
      <c r="G726" s="2"/>
    </row>
    <row r="727" spans="2:7" ht="14.5" customHeight="1">
      <c r="B727" s="68"/>
      <c r="D727" s="175"/>
      <c r="G727" s="2"/>
    </row>
    <row r="728" spans="2:7" ht="14.5" customHeight="1">
      <c r="B728" s="68"/>
      <c r="D728" s="175"/>
      <c r="G728" s="2"/>
    </row>
    <row r="729" spans="2:7" ht="14.5" customHeight="1">
      <c r="B729" s="68"/>
      <c r="D729" s="175"/>
      <c r="G729" s="2"/>
    </row>
    <row r="730" spans="2:7" ht="14.5" customHeight="1">
      <c r="B730" s="68"/>
      <c r="D730" s="175"/>
      <c r="G730" s="2"/>
    </row>
    <row r="731" spans="2:7" ht="14.5" customHeight="1">
      <c r="B731" s="68"/>
      <c r="D731" s="175"/>
      <c r="G731" s="2"/>
    </row>
    <row r="732" spans="2:7" ht="14.5" customHeight="1">
      <c r="B732" s="68"/>
      <c r="D732" s="175"/>
      <c r="G732" s="2"/>
    </row>
    <row r="733" spans="2:7" ht="14.5" customHeight="1">
      <c r="B733" s="68"/>
      <c r="D733" s="175"/>
      <c r="G733" s="2"/>
    </row>
    <row r="734" spans="2:7" ht="14.5" customHeight="1">
      <c r="B734" s="68"/>
      <c r="D734" s="175"/>
      <c r="G734" s="2"/>
    </row>
    <row r="735" spans="2:7" ht="14.5" customHeight="1">
      <c r="B735" s="68"/>
      <c r="D735" s="175"/>
      <c r="G735" s="2"/>
    </row>
    <row r="736" spans="2:7" ht="14.5" customHeight="1">
      <c r="B736" s="68"/>
      <c r="D736" s="175"/>
      <c r="G736" s="2"/>
    </row>
    <row r="737" spans="2:7" ht="14.5" customHeight="1">
      <c r="B737" s="68"/>
      <c r="D737" s="175"/>
      <c r="G737" s="2"/>
    </row>
    <row r="738" spans="2:7" ht="14.5" customHeight="1">
      <c r="B738" s="68"/>
      <c r="D738" s="175"/>
      <c r="G738" s="2"/>
    </row>
    <row r="739" spans="2:7" ht="14.5" customHeight="1">
      <c r="B739" s="68"/>
      <c r="D739" s="175"/>
      <c r="G739" s="2"/>
    </row>
    <row r="740" spans="2:7" ht="14.5" customHeight="1">
      <c r="B740" s="68"/>
      <c r="D740" s="175"/>
      <c r="G740" s="2"/>
    </row>
    <row r="741" spans="2:7" ht="14.5" customHeight="1">
      <c r="B741" s="68"/>
      <c r="D741" s="175"/>
      <c r="G741" s="2"/>
    </row>
    <row r="742" spans="2:7" ht="14.5" customHeight="1">
      <c r="B742" s="68"/>
      <c r="D742" s="175"/>
      <c r="G742" s="2"/>
    </row>
    <row r="743" spans="2:7" ht="14.5" customHeight="1">
      <c r="B743" s="68"/>
      <c r="D743" s="175"/>
      <c r="G743" s="2"/>
    </row>
    <row r="744" spans="2:7" ht="14.5" customHeight="1">
      <c r="B744" s="68"/>
      <c r="D744" s="175"/>
      <c r="G744" s="2"/>
    </row>
    <row r="745" spans="2:7" ht="14.5" customHeight="1">
      <c r="B745" s="68"/>
      <c r="D745" s="175"/>
      <c r="G745" s="2"/>
    </row>
    <row r="746" spans="2:7" ht="14.5" customHeight="1">
      <c r="B746" s="68"/>
      <c r="D746" s="175"/>
      <c r="G746" s="2"/>
    </row>
    <row r="747" spans="2:7" ht="14.5" customHeight="1">
      <c r="B747" s="68"/>
      <c r="D747" s="175"/>
      <c r="G747" s="2"/>
    </row>
    <row r="748" spans="2:7" ht="14.5" customHeight="1">
      <c r="B748" s="68"/>
      <c r="D748" s="175"/>
      <c r="G748" s="2"/>
    </row>
    <row r="749" spans="2:7" ht="14.5" customHeight="1">
      <c r="B749" s="68"/>
      <c r="D749" s="175"/>
      <c r="G749" s="2"/>
    </row>
    <row r="750" spans="2:7" ht="14.5" customHeight="1">
      <c r="B750" s="68"/>
      <c r="D750" s="175"/>
      <c r="G750" s="2"/>
    </row>
    <row r="751" spans="2:7" ht="14.5" customHeight="1">
      <c r="B751" s="68"/>
      <c r="D751" s="175"/>
      <c r="G751" s="2"/>
    </row>
    <row r="752" spans="2:7" ht="14.5" customHeight="1">
      <c r="B752" s="68"/>
      <c r="D752" s="175"/>
      <c r="G752" s="2"/>
    </row>
    <row r="753" spans="2:7" ht="14.5" customHeight="1">
      <c r="B753" s="68"/>
      <c r="D753" s="175"/>
      <c r="G753" s="2"/>
    </row>
    <row r="754" spans="2:7" ht="14.5" customHeight="1">
      <c r="B754" s="68"/>
      <c r="D754" s="175"/>
      <c r="G754" s="2"/>
    </row>
    <row r="755" spans="2:7" ht="14.5" customHeight="1">
      <c r="B755" s="68"/>
      <c r="D755" s="175"/>
      <c r="G755" s="2"/>
    </row>
    <row r="756" spans="2:7" ht="14.5" customHeight="1">
      <c r="B756" s="68"/>
      <c r="D756" s="175"/>
      <c r="G756" s="2"/>
    </row>
    <row r="757" spans="2:7" ht="14.5" customHeight="1">
      <c r="B757" s="68"/>
      <c r="D757" s="175"/>
      <c r="G757" s="2"/>
    </row>
    <row r="758" spans="2:7" ht="14.5" customHeight="1">
      <c r="B758" s="68"/>
      <c r="D758" s="175"/>
      <c r="G758" s="2"/>
    </row>
    <row r="759" spans="2:7" ht="14.5" customHeight="1">
      <c r="B759" s="68"/>
      <c r="D759" s="175"/>
      <c r="G759" s="2"/>
    </row>
    <row r="760" spans="2:7" ht="14.5" customHeight="1">
      <c r="B760" s="68"/>
      <c r="D760" s="175"/>
      <c r="G760" s="2"/>
    </row>
    <row r="761" spans="2:7" ht="14.5" customHeight="1">
      <c r="B761" s="68"/>
      <c r="D761" s="175"/>
      <c r="G761" s="2"/>
    </row>
    <row r="762" spans="2:7" ht="14.5" customHeight="1">
      <c r="B762" s="68"/>
      <c r="D762" s="175"/>
      <c r="G762" s="2"/>
    </row>
    <row r="763" spans="2:7" ht="14.5" customHeight="1">
      <c r="B763" s="68"/>
      <c r="D763" s="175"/>
      <c r="G763" s="2"/>
    </row>
    <row r="764" spans="2:7" ht="14.5" customHeight="1">
      <c r="B764" s="68"/>
      <c r="D764" s="175"/>
      <c r="G764" s="2"/>
    </row>
    <row r="765" spans="2:7" ht="14.5" customHeight="1">
      <c r="B765" s="68"/>
      <c r="D765" s="175"/>
      <c r="G765" s="2"/>
    </row>
    <row r="766" spans="2:7" ht="14.5" customHeight="1">
      <c r="B766" s="68"/>
      <c r="D766" s="175"/>
      <c r="G766" s="2"/>
    </row>
    <row r="767" spans="2:7" ht="14.5" customHeight="1">
      <c r="B767" s="68"/>
      <c r="D767" s="175"/>
      <c r="G767" s="2"/>
    </row>
    <row r="768" spans="2:7" ht="14.5" customHeight="1">
      <c r="B768" s="68"/>
      <c r="D768" s="175"/>
      <c r="G768" s="2"/>
    </row>
    <row r="769" spans="2:7" ht="14.5" customHeight="1">
      <c r="B769" s="68"/>
      <c r="D769" s="175"/>
      <c r="G769" s="2"/>
    </row>
    <row r="770" spans="2:7" ht="14.5" customHeight="1">
      <c r="B770" s="68"/>
      <c r="D770" s="175"/>
      <c r="G770" s="2"/>
    </row>
    <row r="771" spans="2:7" ht="14.5" customHeight="1">
      <c r="B771" s="68"/>
      <c r="D771" s="175"/>
      <c r="G771" s="2"/>
    </row>
    <row r="772" spans="2:7" ht="14.5" customHeight="1">
      <c r="B772" s="68"/>
      <c r="D772" s="175"/>
      <c r="G772" s="2"/>
    </row>
    <row r="773" spans="2:7" ht="14.5" customHeight="1">
      <c r="B773" s="68"/>
      <c r="D773" s="175"/>
      <c r="G773" s="2"/>
    </row>
    <row r="774" spans="2:7" ht="14.5" customHeight="1">
      <c r="B774" s="68"/>
      <c r="D774" s="175"/>
      <c r="G774" s="2"/>
    </row>
    <row r="775" spans="2:7" ht="14.5" customHeight="1">
      <c r="B775" s="68"/>
      <c r="D775" s="175"/>
      <c r="G775" s="2"/>
    </row>
    <row r="776" spans="2:7" ht="14.5" customHeight="1">
      <c r="B776" s="68"/>
      <c r="D776" s="175"/>
      <c r="G776" s="2"/>
    </row>
    <row r="777" spans="2:7" ht="14.5" customHeight="1">
      <c r="B777" s="68"/>
      <c r="D777" s="175"/>
      <c r="G777" s="2"/>
    </row>
    <row r="778" spans="2:7" ht="14.5" customHeight="1">
      <c r="B778" s="68"/>
      <c r="D778" s="175"/>
      <c r="G778" s="2"/>
    </row>
    <row r="779" spans="2:7" ht="14.5" customHeight="1">
      <c r="B779" s="68"/>
      <c r="D779" s="175"/>
      <c r="G779" s="2"/>
    </row>
    <row r="780" spans="2:7" ht="14.5" customHeight="1">
      <c r="B780" s="68"/>
      <c r="D780" s="175"/>
      <c r="G780" s="2"/>
    </row>
    <row r="781" spans="2:7" ht="14.5" customHeight="1">
      <c r="B781" s="68"/>
      <c r="D781" s="175"/>
      <c r="G781" s="2"/>
    </row>
    <row r="782" spans="2:7" ht="14.5" customHeight="1">
      <c r="B782" s="68"/>
      <c r="D782" s="175"/>
      <c r="G782" s="2"/>
    </row>
    <row r="783" spans="2:7" ht="14.5" customHeight="1">
      <c r="B783" s="68"/>
      <c r="D783" s="175"/>
      <c r="G783" s="2"/>
    </row>
    <row r="784" spans="2:7" ht="14.5" customHeight="1">
      <c r="B784" s="68"/>
      <c r="D784" s="175"/>
      <c r="G784" s="2"/>
    </row>
    <row r="785" spans="2:7" ht="14.5" customHeight="1">
      <c r="B785" s="68"/>
      <c r="D785" s="175"/>
      <c r="G785" s="2"/>
    </row>
    <row r="786" spans="2:7" ht="14.5" customHeight="1">
      <c r="B786" s="68"/>
      <c r="D786" s="175"/>
      <c r="G786" s="2"/>
    </row>
    <row r="787" spans="2:7" ht="14.5" customHeight="1">
      <c r="B787" s="68"/>
      <c r="D787" s="175"/>
      <c r="G787" s="2"/>
    </row>
    <row r="788" spans="2:7" ht="14.5" customHeight="1">
      <c r="B788" s="68"/>
      <c r="D788" s="175"/>
      <c r="G788" s="2"/>
    </row>
    <row r="789" spans="2:7" ht="14.5" customHeight="1">
      <c r="B789" s="68"/>
      <c r="D789" s="175"/>
      <c r="G789" s="2"/>
    </row>
    <row r="790" spans="2:7" ht="14.5" customHeight="1">
      <c r="B790" s="68"/>
      <c r="D790" s="175"/>
      <c r="G790" s="2"/>
    </row>
    <row r="791" spans="2:7" ht="14.5" customHeight="1">
      <c r="B791" s="68"/>
      <c r="D791" s="175"/>
      <c r="G791" s="2"/>
    </row>
    <row r="792" spans="2:7" ht="14.5" customHeight="1">
      <c r="B792" s="68"/>
      <c r="D792" s="175"/>
      <c r="G792" s="2"/>
    </row>
    <row r="793" spans="2:7" ht="14.5" customHeight="1">
      <c r="B793" s="68"/>
      <c r="D793" s="175"/>
      <c r="G793" s="2"/>
    </row>
    <row r="794" spans="2:7" ht="14.5" customHeight="1">
      <c r="B794" s="68"/>
      <c r="D794" s="175"/>
      <c r="G794" s="2"/>
    </row>
    <row r="795" spans="2:7" ht="14.5" customHeight="1">
      <c r="B795" s="68"/>
      <c r="D795" s="175"/>
      <c r="G795" s="2"/>
    </row>
    <row r="796" spans="2:7" ht="14.5" customHeight="1">
      <c r="B796" s="68"/>
      <c r="D796" s="175"/>
      <c r="G796" s="2"/>
    </row>
    <row r="797" spans="2:7" ht="14.5" customHeight="1">
      <c r="B797" s="68"/>
      <c r="D797" s="175"/>
      <c r="G797" s="2"/>
    </row>
    <row r="798" spans="2:7" ht="14.5" customHeight="1">
      <c r="B798" s="68"/>
      <c r="D798" s="175"/>
      <c r="G798" s="2"/>
    </row>
    <row r="799" spans="2:7" ht="14.5" customHeight="1">
      <c r="B799" s="68"/>
      <c r="D799" s="175"/>
      <c r="G799" s="2"/>
    </row>
    <row r="800" spans="2:7" ht="14.5" customHeight="1">
      <c r="B800" s="68"/>
      <c r="D800" s="175"/>
      <c r="G800" s="2"/>
    </row>
    <row r="801" spans="2:7" ht="14.5" customHeight="1">
      <c r="B801" s="68"/>
      <c r="D801" s="175"/>
      <c r="G801" s="2"/>
    </row>
    <row r="802" spans="2:7" ht="14.5" customHeight="1">
      <c r="B802" s="68"/>
      <c r="D802" s="175"/>
      <c r="G802" s="2"/>
    </row>
    <row r="803" spans="2:7" ht="14.5" customHeight="1">
      <c r="B803" s="68"/>
      <c r="D803" s="175"/>
      <c r="G803" s="2"/>
    </row>
    <row r="804" spans="2:7" ht="14.5" customHeight="1">
      <c r="B804" s="68"/>
      <c r="D804" s="175"/>
      <c r="G804" s="2"/>
    </row>
    <row r="805" spans="2:7" ht="14.5" customHeight="1">
      <c r="B805" s="68"/>
      <c r="D805" s="175"/>
      <c r="G805" s="2"/>
    </row>
    <row r="806" spans="2:7" ht="14.5" customHeight="1">
      <c r="B806" s="68"/>
      <c r="D806" s="175"/>
    </row>
    <row r="1048576" spans="2:8" ht="14.5" customHeight="1">
      <c r="B1048576" s="68"/>
      <c r="D1048576" s="175"/>
      <c r="G1048576" s="2"/>
      <c r="H1048576" s="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O133"/>
  <sheetViews>
    <sheetView showGridLines="0" zoomScaleNormal="100" workbookViewId="0"/>
  </sheetViews>
  <sheetFormatPr defaultColWidth="8.7265625" defaultRowHeight="14.5" customHeight="1"/>
  <cols>
    <col min="1" max="1" width="2.54296875" style="116" customWidth="1"/>
    <col min="2" max="2" width="42.81640625" style="116" customWidth="1"/>
    <col min="3" max="3" width="15.81640625" style="59" customWidth="1"/>
    <col min="4" max="4" width="35.54296875" style="59" customWidth="1"/>
    <col min="5" max="5" width="68.1796875" style="59" bestFit="1" customWidth="1"/>
    <col min="6" max="6" width="35.54296875" style="116" customWidth="1"/>
    <col min="7" max="16384" width="8.7265625" style="116"/>
  </cols>
  <sheetData>
    <row r="1" spans="2:6" s="59" customFormat="1" ht="14.5" customHeight="1"/>
    <row r="2" spans="2:6" s="59" customFormat="1" ht="14.5" customHeight="1"/>
    <row r="3" spans="2:6" s="59" customFormat="1" ht="14.5" customHeight="1"/>
    <row r="4" spans="2:6" s="59" customFormat="1" ht="14.5" customHeight="1"/>
    <row r="5" spans="2:6" s="59" customFormat="1" ht="14.5" customHeight="1"/>
    <row r="6" spans="2:6" s="59" customFormat="1" ht="14.5" customHeight="1"/>
    <row r="7" spans="2:6" s="59" customFormat="1" ht="14.5" customHeight="1"/>
    <row r="8" spans="2:6" s="59" customFormat="1" ht="36.65" customHeight="1">
      <c r="B8" s="78" t="s">
        <v>481</v>
      </c>
      <c r="C8" s="78" t="s">
        <v>848</v>
      </c>
      <c r="D8" s="78" t="s">
        <v>482</v>
      </c>
      <c r="E8" s="78" t="s">
        <v>483</v>
      </c>
      <c r="F8" s="78" t="s">
        <v>1096</v>
      </c>
    </row>
    <row r="9" spans="2:6" s="59" customFormat="1" ht="14.5" customHeight="1">
      <c r="B9" s="75" t="s">
        <v>28</v>
      </c>
      <c r="C9" s="76" t="s">
        <v>39</v>
      </c>
      <c r="D9" s="76" t="s">
        <v>39</v>
      </c>
      <c r="E9" s="76" t="s">
        <v>39</v>
      </c>
      <c r="F9" s="76" t="s">
        <v>39</v>
      </c>
    </row>
    <row r="10" spans="2:6" s="59" customFormat="1" ht="14.5" customHeight="1">
      <c r="B10" s="16" t="s">
        <v>484</v>
      </c>
      <c r="C10" s="15" t="s">
        <v>39</v>
      </c>
      <c r="D10" s="15" t="s">
        <v>39</v>
      </c>
      <c r="E10" s="15" t="s">
        <v>39</v>
      </c>
      <c r="F10" s="15" t="s">
        <v>39</v>
      </c>
    </row>
    <row r="11" spans="2:6" ht="14.5" customHeight="1">
      <c r="B11" s="158" t="s">
        <v>70</v>
      </c>
      <c r="C11" s="13" t="s">
        <v>39</v>
      </c>
      <c r="D11" s="13" t="s">
        <v>39</v>
      </c>
      <c r="E11" s="13" t="s">
        <v>39</v>
      </c>
      <c r="F11" s="13" t="s">
        <v>39</v>
      </c>
    </row>
    <row r="12" spans="2:6" ht="14.5" customHeight="1">
      <c r="B12" s="19" t="s">
        <v>485</v>
      </c>
      <c r="C12" s="2">
        <v>76890</v>
      </c>
      <c r="D12" s="2" t="s">
        <v>486</v>
      </c>
      <c r="E12" s="2" t="s">
        <v>487</v>
      </c>
      <c r="F12" s="2" t="s">
        <v>37</v>
      </c>
    </row>
    <row r="13" spans="2:6" ht="14.5" customHeight="1">
      <c r="B13" s="19" t="s">
        <v>488</v>
      </c>
      <c r="C13" s="2">
        <v>76901</v>
      </c>
      <c r="D13" s="2" t="s">
        <v>489</v>
      </c>
      <c r="E13" s="2" t="s">
        <v>490</v>
      </c>
      <c r="F13" s="2" t="s">
        <v>37</v>
      </c>
    </row>
    <row r="14" spans="2:6" ht="14.5" customHeight="1">
      <c r="B14" s="19" t="s">
        <v>491</v>
      </c>
      <c r="C14" s="2">
        <v>76892</v>
      </c>
      <c r="D14" s="2" t="s">
        <v>492</v>
      </c>
      <c r="E14" s="2" t="s">
        <v>493</v>
      </c>
      <c r="F14" s="2" t="s">
        <v>37</v>
      </c>
    </row>
    <row r="15" spans="2:6" ht="14.5" customHeight="1">
      <c r="B15" s="158" t="s">
        <v>81</v>
      </c>
      <c r="C15" s="13" t="s">
        <v>39</v>
      </c>
      <c r="D15" s="13" t="s">
        <v>39</v>
      </c>
      <c r="E15" s="13" t="s">
        <v>39</v>
      </c>
      <c r="F15" s="13" t="s">
        <v>39</v>
      </c>
    </row>
    <row r="16" spans="2:6" ht="14.5" customHeight="1">
      <c r="B16" s="120" t="s">
        <v>494</v>
      </c>
      <c r="C16" s="2">
        <v>92872</v>
      </c>
      <c r="D16" s="2" t="s">
        <v>495</v>
      </c>
      <c r="E16" s="2" t="s">
        <v>496</v>
      </c>
      <c r="F16" s="2" t="s">
        <v>37</v>
      </c>
    </row>
    <row r="17" spans="2:6" ht="14.5" customHeight="1">
      <c r="B17" s="120" t="s">
        <v>497</v>
      </c>
      <c r="C17" s="2">
        <v>86718</v>
      </c>
      <c r="D17" s="2" t="s">
        <v>498</v>
      </c>
      <c r="E17" s="2" t="s">
        <v>499</v>
      </c>
      <c r="F17" s="2" t="s">
        <v>37</v>
      </c>
    </row>
    <row r="18" spans="2:6" ht="14.5" customHeight="1">
      <c r="B18" s="120" t="s">
        <v>500</v>
      </c>
      <c r="C18" s="2">
        <v>86682</v>
      </c>
      <c r="D18" s="2" t="s">
        <v>501</v>
      </c>
      <c r="E18" s="2" t="s">
        <v>502</v>
      </c>
      <c r="F18" s="2" t="s">
        <v>37</v>
      </c>
    </row>
    <row r="19" spans="2:6" ht="14.5" customHeight="1">
      <c r="B19" s="118" t="s">
        <v>503</v>
      </c>
      <c r="C19" s="15" t="s">
        <v>39</v>
      </c>
      <c r="D19" s="15" t="s">
        <v>39</v>
      </c>
      <c r="E19" s="15" t="s">
        <v>39</v>
      </c>
      <c r="F19" s="15" t="s">
        <v>39</v>
      </c>
    </row>
    <row r="20" spans="2:6" ht="14.5" customHeight="1">
      <c r="B20" s="119" t="s">
        <v>90</v>
      </c>
      <c r="C20" s="13" t="s">
        <v>39</v>
      </c>
      <c r="D20" s="13" t="s">
        <v>39</v>
      </c>
      <c r="E20" s="13" t="s">
        <v>39</v>
      </c>
      <c r="F20" s="13" t="s">
        <v>39</v>
      </c>
    </row>
    <row r="21" spans="2:6" ht="14.5" customHeight="1">
      <c r="B21" s="120" t="s">
        <v>504</v>
      </c>
      <c r="C21" s="2">
        <v>98536</v>
      </c>
      <c r="D21" s="2" t="s">
        <v>505</v>
      </c>
      <c r="E21" s="2" t="s">
        <v>506</v>
      </c>
      <c r="F21" s="2" t="s">
        <v>1092</v>
      </c>
    </row>
    <row r="22" spans="2:6" ht="14.5" customHeight="1">
      <c r="B22" s="120" t="s">
        <v>507</v>
      </c>
      <c r="C22" s="2">
        <v>98589</v>
      </c>
      <c r="D22" s="2" t="s">
        <v>508</v>
      </c>
      <c r="E22" s="2" t="s">
        <v>509</v>
      </c>
      <c r="F22" s="2" t="s">
        <v>1092</v>
      </c>
    </row>
    <row r="23" spans="2:6" ht="14.5" customHeight="1">
      <c r="B23" s="120" t="s">
        <v>510</v>
      </c>
      <c r="C23" s="2">
        <v>98573</v>
      </c>
      <c r="D23" s="2" t="s">
        <v>511</v>
      </c>
      <c r="E23" s="2" t="s">
        <v>512</v>
      </c>
      <c r="F23" s="2" t="s">
        <v>1092</v>
      </c>
    </row>
    <row r="24" spans="2:6" ht="14.5" customHeight="1">
      <c r="B24" s="120" t="s">
        <v>513</v>
      </c>
      <c r="C24" s="2">
        <v>98574</v>
      </c>
      <c r="D24" s="2" t="s">
        <v>514</v>
      </c>
      <c r="E24" s="2" t="s">
        <v>515</v>
      </c>
      <c r="F24" s="2" t="s">
        <v>1092</v>
      </c>
    </row>
    <row r="25" spans="2:6" ht="14.5" customHeight="1">
      <c r="B25" s="120" t="s">
        <v>516</v>
      </c>
      <c r="C25" s="2">
        <v>98575</v>
      </c>
      <c r="D25" s="2" t="s">
        <v>517</v>
      </c>
      <c r="E25" s="2" t="s">
        <v>518</v>
      </c>
      <c r="F25" s="2" t="s">
        <v>1092</v>
      </c>
    </row>
    <row r="26" spans="2:6" ht="14.5" customHeight="1">
      <c r="B26" s="120" t="s">
        <v>519</v>
      </c>
      <c r="C26" s="2">
        <v>98576</v>
      </c>
      <c r="D26" s="2" t="s">
        <v>520</v>
      </c>
      <c r="E26" s="2" t="s">
        <v>521</v>
      </c>
      <c r="F26" s="2" t="s">
        <v>1092</v>
      </c>
    </row>
    <row r="27" spans="2:6" ht="14.5" customHeight="1">
      <c r="B27" s="120" t="s">
        <v>522</v>
      </c>
      <c r="C27" s="2">
        <v>98570</v>
      </c>
      <c r="D27" s="2" t="s">
        <v>523</v>
      </c>
      <c r="E27" s="2" t="s">
        <v>524</v>
      </c>
      <c r="F27" s="2" t="s">
        <v>1092</v>
      </c>
    </row>
    <row r="28" spans="2:6" ht="14.5" customHeight="1">
      <c r="B28" s="120" t="s">
        <v>525</v>
      </c>
      <c r="C28" s="2">
        <v>98590</v>
      </c>
      <c r="D28" s="2" t="s">
        <v>526</v>
      </c>
      <c r="E28" s="2" t="s">
        <v>527</v>
      </c>
      <c r="F28" s="2" t="s">
        <v>1092</v>
      </c>
    </row>
    <row r="29" spans="2:6" ht="14.5" customHeight="1">
      <c r="B29" s="119" t="s">
        <v>205</v>
      </c>
      <c r="C29" s="13" t="s">
        <v>39</v>
      </c>
      <c r="D29" s="13" t="s">
        <v>39</v>
      </c>
      <c r="E29" s="13" t="s">
        <v>39</v>
      </c>
      <c r="F29" s="13" t="s">
        <v>39</v>
      </c>
    </row>
    <row r="30" spans="2:6" ht="14.5" customHeight="1">
      <c r="B30" s="120" t="s">
        <v>528</v>
      </c>
      <c r="C30" s="2">
        <v>107202</v>
      </c>
      <c r="D30" s="2" t="s">
        <v>529</v>
      </c>
      <c r="E30" s="2" t="s">
        <v>530</v>
      </c>
      <c r="F30" s="2" t="s">
        <v>1092</v>
      </c>
    </row>
    <row r="31" spans="2:6" ht="14.5" customHeight="1">
      <c r="B31" s="120" t="s">
        <v>531</v>
      </c>
      <c r="C31" s="2">
        <v>107121</v>
      </c>
      <c r="D31" s="2" t="s">
        <v>532</v>
      </c>
      <c r="E31" s="2" t="s">
        <v>533</v>
      </c>
      <c r="F31" s="2" t="s">
        <v>1092</v>
      </c>
    </row>
    <row r="32" spans="2:6" ht="14.5" customHeight="1">
      <c r="B32" s="120" t="s">
        <v>534</v>
      </c>
      <c r="C32" s="2">
        <v>107120</v>
      </c>
      <c r="D32" s="2" t="s">
        <v>535</v>
      </c>
      <c r="E32" s="2" t="s">
        <v>536</v>
      </c>
      <c r="F32" s="2" t="s">
        <v>1092</v>
      </c>
    </row>
    <row r="33" spans="2:6" ht="14.5" customHeight="1">
      <c r="B33" s="120" t="s">
        <v>537</v>
      </c>
      <c r="C33" s="2">
        <v>107119</v>
      </c>
      <c r="D33" s="2" t="s">
        <v>538</v>
      </c>
      <c r="E33" s="2" t="s">
        <v>539</v>
      </c>
      <c r="F33" s="2" t="s">
        <v>1092</v>
      </c>
    </row>
    <row r="34" spans="2:6" ht="14.5" customHeight="1">
      <c r="B34" s="119" t="s">
        <v>206</v>
      </c>
      <c r="C34" s="13" t="s">
        <v>39</v>
      </c>
      <c r="D34" s="13" t="s">
        <v>39</v>
      </c>
      <c r="E34" s="13" t="s">
        <v>39</v>
      </c>
      <c r="F34" s="13" t="s">
        <v>39</v>
      </c>
    </row>
    <row r="35" spans="2:6" ht="14.5" customHeight="1">
      <c r="B35" s="120" t="s">
        <v>540</v>
      </c>
      <c r="C35" s="2">
        <v>125763</v>
      </c>
      <c r="D35" s="2" t="s">
        <v>541</v>
      </c>
      <c r="E35" s="2" t="s">
        <v>542</v>
      </c>
      <c r="F35" s="2" t="s">
        <v>1092</v>
      </c>
    </row>
    <row r="36" spans="2:6" ht="14.5" customHeight="1">
      <c r="B36" s="120" t="s">
        <v>543</v>
      </c>
      <c r="C36" s="2">
        <v>125872</v>
      </c>
      <c r="D36" s="2" t="s">
        <v>544</v>
      </c>
      <c r="E36" s="2" t="s">
        <v>545</v>
      </c>
      <c r="F36" s="2" t="s">
        <v>1092</v>
      </c>
    </row>
    <row r="37" spans="2:6" ht="14.5" customHeight="1">
      <c r="B37" s="121" t="s">
        <v>546</v>
      </c>
      <c r="C37" s="156">
        <v>125873</v>
      </c>
      <c r="D37" s="2" t="s">
        <v>547</v>
      </c>
      <c r="E37" s="2" t="s">
        <v>548</v>
      </c>
      <c r="F37" s="2" t="s">
        <v>1092</v>
      </c>
    </row>
    <row r="38" spans="2:6" ht="14.5" customHeight="1">
      <c r="B38" s="117" t="s">
        <v>31</v>
      </c>
      <c r="C38" s="76" t="s">
        <v>39</v>
      </c>
      <c r="D38" s="76" t="s">
        <v>39</v>
      </c>
      <c r="E38" s="76" t="s">
        <v>39</v>
      </c>
      <c r="F38" s="76" t="s">
        <v>39</v>
      </c>
    </row>
    <row r="39" spans="2:6" ht="14.5" customHeight="1">
      <c r="B39" s="118" t="s">
        <v>107</v>
      </c>
      <c r="C39" s="15" t="s">
        <v>39</v>
      </c>
      <c r="D39" s="15" t="s">
        <v>39</v>
      </c>
      <c r="E39" s="15" t="s">
        <v>39</v>
      </c>
      <c r="F39" s="15" t="s">
        <v>39</v>
      </c>
    </row>
    <row r="40" spans="2:6" ht="14.5" customHeight="1">
      <c r="B40" s="119" t="s">
        <v>207</v>
      </c>
      <c r="C40" s="13" t="s">
        <v>39</v>
      </c>
      <c r="D40" s="13" t="s">
        <v>39</v>
      </c>
      <c r="E40" s="13" t="s">
        <v>39</v>
      </c>
      <c r="F40" s="13" t="s">
        <v>39</v>
      </c>
    </row>
    <row r="41" spans="2:6" ht="14.5" customHeight="1">
      <c r="B41" s="120" t="s">
        <v>549</v>
      </c>
      <c r="C41" s="2">
        <v>82287</v>
      </c>
      <c r="D41" s="2" t="s">
        <v>550</v>
      </c>
      <c r="E41" s="2" t="s">
        <v>551</v>
      </c>
      <c r="F41" s="2" t="s">
        <v>1093</v>
      </c>
    </row>
    <row r="42" spans="2:6" ht="14.5" customHeight="1">
      <c r="B42" s="120" t="s">
        <v>552</v>
      </c>
      <c r="C42" s="2">
        <v>78664</v>
      </c>
      <c r="D42" s="2" t="s">
        <v>553</v>
      </c>
      <c r="E42" s="2" t="s">
        <v>554</v>
      </c>
      <c r="F42" s="2" t="s">
        <v>1093</v>
      </c>
    </row>
    <row r="43" spans="2:6" ht="14.5" customHeight="1">
      <c r="B43" s="120" t="s">
        <v>555</v>
      </c>
      <c r="C43" s="2">
        <v>82288</v>
      </c>
      <c r="D43" s="2" t="s">
        <v>556</v>
      </c>
      <c r="E43" s="2" t="s">
        <v>557</v>
      </c>
      <c r="F43" s="2" t="s">
        <v>1093</v>
      </c>
    </row>
    <row r="44" spans="2:6" ht="14.5" customHeight="1">
      <c r="B44" s="120" t="s">
        <v>558</v>
      </c>
      <c r="C44" s="2">
        <v>99783</v>
      </c>
      <c r="D44" s="2" t="s">
        <v>559</v>
      </c>
      <c r="E44" s="2" t="s">
        <v>560</v>
      </c>
      <c r="F44" s="2" t="s">
        <v>1093</v>
      </c>
    </row>
    <row r="45" spans="2:6" ht="14.5" customHeight="1">
      <c r="B45" s="120" t="s">
        <v>561</v>
      </c>
      <c r="C45" s="2">
        <v>99259</v>
      </c>
      <c r="D45" s="2" t="s">
        <v>562</v>
      </c>
      <c r="E45" s="2" t="s">
        <v>563</v>
      </c>
      <c r="F45" s="2" t="s">
        <v>1093</v>
      </c>
    </row>
    <row r="46" spans="2:6" ht="14.5" customHeight="1">
      <c r="B46" s="120" t="s">
        <v>564</v>
      </c>
      <c r="C46" s="2">
        <v>99784</v>
      </c>
      <c r="D46" s="2" t="s">
        <v>565</v>
      </c>
      <c r="E46" s="2" t="s">
        <v>566</v>
      </c>
      <c r="F46" s="2" t="s">
        <v>1093</v>
      </c>
    </row>
    <row r="47" spans="2:6" ht="14.5" customHeight="1">
      <c r="B47" s="120" t="s">
        <v>567</v>
      </c>
      <c r="C47" s="2">
        <v>99785</v>
      </c>
      <c r="D47" s="2" t="s">
        <v>568</v>
      </c>
      <c r="E47" s="2" t="s">
        <v>569</v>
      </c>
      <c r="F47" s="2" t="s">
        <v>1093</v>
      </c>
    </row>
    <row r="48" spans="2:6" ht="14.5" customHeight="1">
      <c r="B48" s="120" t="s">
        <v>570</v>
      </c>
      <c r="C48" s="2">
        <v>99786</v>
      </c>
      <c r="D48" s="2" t="s">
        <v>571</v>
      </c>
      <c r="E48" s="2" t="s">
        <v>572</v>
      </c>
      <c r="F48" s="2" t="s">
        <v>1093</v>
      </c>
    </row>
    <row r="49" spans="2:6" ht="14.5" customHeight="1">
      <c r="B49" s="120" t="s">
        <v>573</v>
      </c>
      <c r="C49" s="2">
        <v>99787</v>
      </c>
      <c r="D49" s="2" t="s">
        <v>574</v>
      </c>
      <c r="E49" s="2" t="s">
        <v>575</v>
      </c>
      <c r="F49" s="2" t="s">
        <v>1093</v>
      </c>
    </row>
    <row r="50" spans="2:6" ht="14.5" customHeight="1">
      <c r="B50" s="120" t="s">
        <v>576</v>
      </c>
      <c r="C50" s="2">
        <v>99788</v>
      </c>
      <c r="D50" s="2" t="s">
        <v>577</v>
      </c>
      <c r="E50" s="2" t="s">
        <v>578</v>
      </c>
      <c r="F50" s="2" t="s">
        <v>1093</v>
      </c>
    </row>
    <row r="51" spans="2:6" ht="14.5" customHeight="1">
      <c r="B51" s="120" t="s">
        <v>579</v>
      </c>
      <c r="C51" s="2">
        <v>99795</v>
      </c>
      <c r="D51" s="2" t="s">
        <v>580</v>
      </c>
      <c r="E51" s="2" t="s">
        <v>581</v>
      </c>
      <c r="F51" s="2" t="s">
        <v>1093</v>
      </c>
    </row>
    <row r="52" spans="2:6" ht="14.5" customHeight="1">
      <c r="B52" s="120" t="s">
        <v>582</v>
      </c>
      <c r="C52" s="2">
        <v>99796</v>
      </c>
      <c r="D52" s="2" t="s">
        <v>583</v>
      </c>
      <c r="E52" s="2" t="s">
        <v>584</v>
      </c>
      <c r="F52" s="2" t="s">
        <v>1093</v>
      </c>
    </row>
    <row r="53" spans="2:6" ht="14.5" customHeight="1">
      <c r="B53" s="120" t="s">
        <v>585</v>
      </c>
      <c r="C53" s="2">
        <v>99797</v>
      </c>
      <c r="D53" s="2" t="s">
        <v>586</v>
      </c>
      <c r="E53" s="2" t="s">
        <v>587</v>
      </c>
      <c r="F53" s="2" t="s">
        <v>1093</v>
      </c>
    </row>
    <row r="54" spans="2:6" ht="14.5" customHeight="1">
      <c r="B54" s="119" t="s">
        <v>118</v>
      </c>
      <c r="C54" s="13" t="s">
        <v>39</v>
      </c>
      <c r="D54" s="157" t="s">
        <v>39</v>
      </c>
      <c r="E54" s="157" t="s">
        <v>39</v>
      </c>
      <c r="F54" s="157" t="s">
        <v>39</v>
      </c>
    </row>
    <row r="55" spans="2:6" ht="14.5" customHeight="1">
      <c r="B55" s="120" t="s">
        <v>588</v>
      </c>
      <c r="C55" s="2">
        <v>99977</v>
      </c>
      <c r="D55" s="2" t="s">
        <v>589</v>
      </c>
      <c r="E55" s="2" t="s">
        <v>590</v>
      </c>
      <c r="F55" s="2" t="s">
        <v>1094</v>
      </c>
    </row>
    <row r="56" spans="2:6" ht="14.5" customHeight="1">
      <c r="B56" s="120" t="s">
        <v>591</v>
      </c>
      <c r="C56" s="2">
        <v>99978</v>
      </c>
      <c r="D56" s="2" t="s">
        <v>592</v>
      </c>
      <c r="E56" s="2" t="s">
        <v>593</v>
      </c>
      <c r="F56" s="2" t="s">
        <v>1094</v>
      </c>
    </row>
    <row r="57" spans="2:6" ht="14.5" customHeight="1">
      <c r="B57" s="119" t="s">
        <v>125</v>
      </c>
      <c r="C57" s="13" t="s">
        <v>39</v>
      </c>
      <c r="D57" s="157" t="s">
        <v>39</v>
      </c>
      <c r="E57" s="157" t="s">
        <v>39</v>
      </c>
      <c r="F57" s="157" t="s">
        <v>39</v>
      </c>
    </row>
    <row r="58" spans="2:6" ht="14.5" customHeight="1">
      <c r="B58" s="120" t="s">
        <v>1084</v>
      </c>
      <c r="C58" s="2">
        <v>162241</v>
      </c>
      <c r="D58" s="2" t="s">
        <v>595</v>
      </c>
      <c r="E58" s="2" t="s">
        <v>596</v>
      </c>
      <c r="F58" s="2" t="s">
        <v>1094</v>
      </c>
    </row>
    <row r="59" spans="2:6" ht="14.5" customHeight="1">
      <c r="B59" s="120" t="s">
        <v>1085</v>
      </c>
      <c r="C59" s="2">
        <v>162292</v>
      </c>
      <c r="D59" s="2" t="s">
        <v>598</v>
      </c>
      <c r="E59" s="2" t="s">
        <v>599</v>
      </c>
      <c r="F59" s="2" t="s">
        <v>1094</v>
      </c>
    </row>
    <row r="60" spans="2:6" ht="14.5" customHeight="1">
      <c r="B60" s="120" t="s">
        <v>1086</v>
      </c>
      <c r="C60" s="2">
        <v>162293</v>
      </c>
      <c r="D60" s="2" t="s">
        <v>601</v>
      </c>
      <c r="E60" s="2" t="s">
        <v>602</v>
      </c>
      <c r="F60" s="2" t="s">
        <v>1094</v>
      </c>
    </row>
    <row r="61" spans="2:6" ht="14.5" customHeight="1">
      <c r="B61" s="120" t="s">
        <v>1087</v>
      </c>
      <c r="C61" s="2">
        <v>162312</v>
      </c>
      <c r="D61" s="2" t="s">
        <v>604</v>
      </c>
      <c r="E61" s="2" t="s">
        <v>605</v>
      </c>
      <c r="F61" s="2" t="s">
        <v>1094</v>
      </c>
    </row>
    <row r="62" spans="2:6" ht="14.5" customHeight="1">
      <c r="B62" s="120" t="s">
        <v>1088</v>
      </c>
      <c r="C62" s="2">
        <v>162313</v>
      </c>
      <c r="D62" s="2" t="s">
        <v>607</v>
      </c>
      <c r="E62" s="2" t="s">
        <v>608</v>
      </c>
      <c r="F62" s="2" t="s">
        <v>1094</v>
      </c>
    </row>
    <row r="63" spans="2:6" ht="14.5" customHeight="1">
      <c r="B63" s="120" t="s">
        <v>1089</v>
      </c>
      <c r="C63" s="2">
        <v>162314</v>
      </c>
      <c r="D63" s="2" t="s">
        <v>610</v>
      </c>
      <c r="E63" s="2" t="s">
        <v>611</v>
      </c>
      <c r="F63" s="2" t="s">
        <v>1094</v>
      </c>
    </row>
    <row r="64" spans="2:6" ht="14.5" customHeight="1">
      <c r="B64" s="119" t="s">
        <v>129</v>
      </c>
      <c r="C64" s="13" t="s">
        <v>39</v>
      </c>
      <c r="D64" s="157" t="s">
        <v>39</v>
      </c>
      <c r="E64" s="157" t="s">
        <v>39</v>
      </c>
      <c r="F64" s="157" t="s">
        <v>39</v>
      </c>
    </row>
    <row r="65" spans="2:6" ht="14.5" customHeight="1">
      <c r="B65" s="120" t="s">
        <v>1090</v>
      </c>
      <c r="C65" s="2">
        <v>164705</v>
      </c>
      <c r="D65" s="2" t="s">
        <v>1091</v>
      </c>
      <c r="E65" s="2" t="s">
        <v>613</v>
      </c>
      <c r="F65" s="2" t="s">
        <v>1094</v>
      </c>
    </row>
    <row r="66" spans="2:6" ht="14.5" customHeight="1">
      <c r="B66" s="120" t="s">
        <v>1079</v>
      </c>
      <c r="C66" s="2">
        <v>164725</v>
      </c>
      <c r="D66" s="2" t="s">
        <v>615</v>
      </c>
      <c r="E66" s="2" t="s">
        <v>616</v>
      </c>
      <c r="F66" s="2" t="s">
        <v>1094</v>
      </c>
    </row>
    <row r="67" spans="2:6" ht="14.5" customHeight="1">
      <c r="B67" s="120" t="s">
        <v>1080</v>
      </c>
      <c r="C67" s="2">
        <v>164738</v>
      </c>
      <c r="D67" s="2" t="s">
        <v>617</v>
      </c>
      <c r="E67" s="2" t="s">
        <v>618</v>
      </c>
      <c r="F67" s="2" t="s">
        <v>1094</v>
      </c>
    </row>
    <row r="68" spans="2:6" ht="14.5" customHeight="1">
      <c r="B68" s="120" t="s">
        <v>1081</v>
      </c>
      <c r="C68" s="2">
        <v>164689</v>
      </c>
      <c r="D68" s="2" t="s">
        <v>620</v>
      </c>
      <c r="E68" s="2" t="s">
        <v>621</v>
      </c>
      <c r="F68" s="2" t="s">
        <v>1094</v>
      </c>
    </row>
    <row r="69" spans="2:6" ht="14.5" customHeight="1">
      <c r="B69" s="120" t="s">
        <v>1082</v>
      </c>
      <c r="C69" s="2">
        <v>164739</v>
      </c>
      <c r="D69" s="2" t="s">
        <v>623</v>
      </c>
      <c r="E69" s="2" t="s">
        <v>624</v>
      </c>
      <c r="F69" s="2" t="s">
        <v>1094</v>
      </c>
    </row>
    <row r="70" spans="2:6" ht="14.5" customHeight="1">
      <c r="B70" s="120" t="s">
        <v>1083</v>
      </c>
      <c r="C70" s="2">
        <v>164751</v>
      </c>
      <c r="D70" s="2" t="s">
        <v>626</v>
      </c>
      <c r="E70" s="2" t="s">
        <v>627</v>
      </c>
      <c r="F70" s="2" t="s">
        <v>1094</v>
      </c>
    </row>
    <row r="71" spans="2:6" ht="14.5" customHeight="1">
      <c r="B71" s="118" t="s">
        <v>132</v>
      </c>
      <c r="C71" s="15" t="s">
        <v>39</v>
      </c>
      <c r="D71" s="15" t="s">
        <v>39</v>
      </c>
      <c r="E71" s="15" t="s">
        <v>39</v>
      </c>
      <c r="F71" s="15" t="s">
        <v>39</v>
      </c>
    </row>
    <row r="72" spans="2:6" ht="14.5" customHeight="1">
      <c r="B72" s="119" t="s">
        <v>440</v>
      </c>
      <c r="C72" s="13" t="s">
        <v>39</v>
      </c>
      <c r="D72" s="157" t="s">
        <v>39</v>
      </c>
      <c r="E72" s="157" t="s">
        <v>39</v>
      </c>
      <c r="F72" s="157" t="s">
        <v>39</v>
      </c>
    </row>
    <row r="73" spans="2:6" ht="14.5" customHeight="1">
      <c r="B73" s="120" t="s">
        <v>628</v>
      </c>
      <c r="C73" s="2">
        <v>98675</v>
      </c>
      <c r="D73" s="2" t="s">
        <v>629</v>
      </c>
      <c r="E73" s="2" t="s">
        <v>630</v>
      </c>
      <c r="F73" s="2" t="s">
        <v>37</v>
      </c>
    </row>
    <row r="74" spans="2:6" ht="14.5" customHeight="1">
      <c r="B74" s="120" t="s">
        <v>631</v>
      </c>
      <c r="C74" s="2">
        <v>98990</v>
      </c>
      <c r="D74" s="2" t="s">
        <v>632</v>
      </c>
      <c r="E74" s="2" t="s">
        <v>633</v>
      </c>
      <c r="F74" s="2" t="s">
        <v>37</v>
      </c>
    </row>
    <row r="75" spans="2:6" ht="14.5" customHeight="1">
      <c r="B75" s="120" t="s">
        <v>634</v>
      </c>
      <c r="C75" s="2">
        <v>98871</v>
      </c>
      <c r="D75" s="2" t="s">
        <v>635</v>
      </c>
      <c r="E75" s="2" t="s">
        <v>636</v>
      </c>
      <c r="F75" s="2" t="s">
        <v>37</v>
      </c>
    </row>
    <row r="76" spans="2:6" ht="14.5" customHeight="1">
      <c r="B76" s="119" t="s">
        <v>442</v>
      </c>
      <c r="C76" s="13" t="s">
        <v>39</v>
      </c>
      <c r="D76" s="157" t="s">
        <v>39</v>
      </c>
      <c r="E76" s="157" t="s">
        <v>39</v>
      </c>
      <c r="F76" s="157" t="s">
        <v>39</v>
      </c>
    </row>
    <row r="77" spans="2:6" ht="14.5" customHeight="1">
      <c r="B77" s="120" t="s">
        <v>637</v>
      </c>
      <c r="C77" s="2">
        <v>100916</v>
      </c>
      <c r="D77" s="2" t="s">
        <v>638</v>
      </c>
      <c r="E77" s="2" t="s">
        <v>639</v>
      </c>
      <c r="F77" s="2" t="s">
        <v>1095</v>
      </c>
    </row>
    <row r="78" spans="2:6" ht="14.5" customHeight="1">
      <c r="B78" s="120" t="s">
        <v>640</v>
      </c>
      <c r="C78" s="2">
        <v>100917</v>
      </c>
      <c r="D78" s="2" t="s">
        <v>641</v>
      </c>
      <c r="E78" s="2" t="s">
        <v>642</v>
      </c>
      <c r="F78" s="2" t="s">
        <v>1095</v>
      </c>
    </row>
    <row r="79" spans="2:6" ht="14.5" customHeight="1">
      <c r="B79" s="120" t="s">
        <v>643</v>
      </c>
      <c r="C79" s="2">
        <v>100918</v>
      </c>
      <c r="D79" s="2" t="s">
        <v>644</v>
      </c>
      <c r="E79" s="2" t="s">
        <v>645</v>
      </c>
      <c r="F79" s="2" t="s">
        <v>1095</v>
      </c>
    </row>
    <row r="80" spans="2:6" ht="14.5" customHeight="1">
      <c r="B80" s="120" t="s">
        <v>646</v>
      </c>
      <c r="C80" s="2">
        <v>100939</v>
      </c>
      <c r="D80" s="2" t="s">
        <v>647</v>
      </c>
      <c r="E80" s="2" t="s">
        <v>648</v>
      </c>
      <c r="F80" s="2" t="s">
        <v>1095</v>
      </c>
    </row>
    <row r="81" spans="2:15" ht="14.5" customHeight="1">
      <c r="B81" s="119" t="s">
        <v>142</v>
      </c>
      <c r="C81" s="13" t="s">
        <v>39</v>
      </c>
      <c r="D81" s="157" t="s">
        <v>39</v>
      </c>
      <c r="E81" s="157" t="s">
        <v>39</v>
      </c>
      <c r="F81" s="157" t="s">
        <v>39</v>
      </c>
    </row>
    <row r="82" spans="2:15" ht="14.5" customHeight="1">
      <c r="B82" s="120" t="s">
        <v>649</v>
      </c>
      <c r="C82" s="2">
        <v>143432</v>
      </c>
      <c r="D82" s="2" t="s">
        <v>650</v>
      </c>
      <c r="E82" s="2" t="s">
        <v>651</v>
      </c>
      <c r="F82" s="2" t="s">
        <v>1095</v>
      </c>
    </row>
    <row r="83" spans="2:15" ht="14.5" customHeight="1">
      <c r="B83" s="120" t="s">
        <v>652</v>
      </c>
      <c r="C83" s="2">
        <v>143433</v>
      </c>
      <c r="D83" s="2" t="s">
        <v>653</v>
      </c>
      <c r="E83" s="2" t="s">
        <v>654</v>
      </c>
      <c r="F83" s="2" t="s">
        <v>1095</v>
      </c>
    </row>
    <row r="84" spans="2:15" ht="14.5" customHeight="1">
      <c r="B84" s="120" t="s">
        <v>655</v>
      </c>
      <c r="C84" s="2">
        <v>143435</v>
      </c>
      <c r="D84" s="2" t="s">
        <v>656</v>
      </c>
      <c r="E84" s="2" t="s">
        <v>657</v>
      </c>
      <c r="F84" s="2" t="s">
        <v>1095</v>
      </c>
    </row>
    <row r="85" spans="2:15" ht="14.5" customHeight="1">
      <c r="B85" s="120" t="s">
        <v>658</v>
      </c>
      <c r="C85" s="2">
        <v>143434</v>
      </c>
      <c r="D85" s="2" t="s">
        <v>659</v>
      </c>
      <c r="E85" s="2" t="s">
        <v>660</v>
      </c>
      <c r="F85" s="2" t="s">
        <v>1095</v>
      </c>
    </row>
    <row r="86" spans="2:15" s="59" customFormat="1" ht="14.5" customHeight="1">
      <c r="B86" s="75" t="s">
        <v>33</v>
      </c>
      <c r="C86" s="76" t="s">
        <v>39</v>
      </c>
      <c r="D86" s="76" t="s">
        <v>39</v>
      </c>
      <c r="E86" s="76" t="s">
        <v>39</v>
      </c>
      <c r="F86" s="76" t="s">
        <v>39</v>
      </c>
      <c r="H86" s="116"/>
      <c r="I86" s="116"/>
      <c r="J86" s="116"/>
      <c r="M86" s="116"/>
      <c r="N86" s="116"/>
      <c r="O86" s="116"/>
    </row>
    <row r="87" spans="2:15" s="59" customFormat="1" ht="14.5" customHeight="1">
      <c r="B87" s="16" t="s">
        <v>212</v>
      </c>
      <c r="C87" s="15" t="s">
        <v>39</v>
      </c>
      <c r="D87" s="15" t="s">
        <v>39</v>
      </c>
      <c r="E87" s="15" t="s">
        <v>39</v>
      </c>
      <c r="F87" s="15" t="s">
        <v>39</v>
      </c>
      <c r="H87" s="116"/>
      <c r="I87" s="116"/>
      <c r="J87" s="116"/>
      <c r="M87" s="116"/>
      <c r="N87" s="116"/>
      <c r="O87" s="116"/>
    </row>
    <row r="88" spans="2:15" ht="14.5" customHeight="1">
      <c r="B88" s="119" t="s">
        <v>212</v>
      </c>
      <c r="C88" s="13" t="s">
        <v>39</v>
      </c>
      <c r="D88" s="157" t="s">
        <v>39</v>
      </c>
      <c r="E88" s="157" t="s">
        <v>39</v>
      </c>
      <c r="F88" s="157" t="s">
        <v>39</v>
      </c>
    </row>
    <row r="89" spans="2:15" ht="14.5" customHeight="1">
      <c r="B89" s="120" t="s">
        <v>661</v>
      </c>
      <c r="C89" s="2">
        <v>93832</v>
      </c>
      <c r="D89" s="2" t="s">
        <v>662</v>
      </c>
      <c r="E89" s="2" t="s">
        <v>663</v>
      </c>
      <c r="F89" s="2" t="s">
        <v>37</v>
      </c>
    </row>
    <row r="90" spans="2:15" ht="14.5" customHeight="1">
      <c r="B90" s="118" t="s">
        <v>167</v>
      </c>
      <c r="C90" s="15" t="s">
        <v>39</v>
      </c>
      <c r="D90" s="15" t="s">
        <v>39</v>
      </c>
      <c r="E90" s="15" t="s">
        <v>39</v>
      </c>
      <c r="F90" s="15" t="s">
        <v>39</v>
      </c>
    </row>
    <row r="91" spans="2:15" ht="14.5" customHeight="1">
      <c r="B91" s="119" t="s">
        <v>664</v>
      </c>
      <c r="C91" s="13" t="s">
        <v>39</v>
      </c>
      <c r="D91" s="157" t="s">
        <v>39</v>
      </c>
      <c r="E91" s="157" t="s">
        <v>39</v>
      </c>
      <c r="F91" s="157" t="s">
        <v>39</v>
      </c>
    </row>
    <row r="92" spans="2:15" ht="14.5" customHeight="1">
      <c r="B92" s="120" t="s">
        <v>665</v>
      </c>
      <c r="C92" s="2">
        <v>8976</v>
      </c>
      <c r="D92" s="2" t="s">
        <v>666</v>
      </c>
      <c r="E92" s="2" t="s">
        <v>667</v>
      </c>
      <c r="F92" s="2" t="s">
        <v>37</v>
      </c>
    </row>
    <row r="93" spans="2:15" ht="14.5" customHeight="1">
      <c r="B93" s="119" t="s">
        <v>668</v>
      </c>
      <c r="C93" s="13" t="s">
        <v>39</v>
      </c>
      <c r="D93" s="157" t="s">
        <v>39</v>
      </c>
      <c r="E93" s="157" t="s">
        <v>39</v>
      </c>
      <c r="F93" s="157" t="s">
        <v>39</v>
      </c>
    </row>
    <row r="94" spans="2:15" ht="14.5" customHeight="1">
      <c r="B94" s="120" t="s">
        <v>669</v>
      </c>
      <c r="C94" s="2">
        <v>8990</v>
      </c>
      <c r="D94" s="2" t="s">
        <v>670</v>
      </c>
      <c r="E94" s="2" t="s">
        <v>671</v>
      </c>
      <c r="F94" s="2" t="s">
        <v>37</v>
      </c>
    </row>
    <row r="95" spans="2:15" ht="14.5" customHeight="1">
      <c r="B95" s="118" t="s">
        <v>163</v>
      </c>
      <c r="C95" s="15" t="s">
        <v>39</v>
      </c>
      <c r="D95" s="15" t="s">
        <v>39</v>
      </c>
      <c r="E95" s="15" t="s">
        <v>39</v>
      </c>
      <c r="F95" s="15" t="s">
        <v>39</v>
      </c>
    </row>
    <row r="96" spans="2:15" ht="14.5" customHeight="1">
      <c r="B96" s="119" t="s">
        <v>163</v>
      </c>
      <c r="C96" s="13" t="s">
        <v>39</v>
      </c>
      <c r="D96" s="157" t="s">
        <v>39</v>
      </c>
      <c r="E96" s="157" t="s">
        <v>39</v>
      </c>
      <c r="F96" s="157" t="s">
        <v>39</v>
      </c>
    </row>
    <row r="97" spans="2:6" ht="14.5" customHeight="1">
      <c r="B97" s="120" t="s">
        <v>672</v>
      </c>
      <c r="C97" s="2">
        <v>8742</v>
      </c>
      <c r="D97" s="2" t="s">
        <v>673</v>
      </c>
      <c r="E97" s="2" t="s">
        <v>674</v>
      </c>
      <c r="F97" s="2" t="s">
        <v>37</v>
      </c>
    </row>
    <row r="98" spans="2:6" ht="14.5" customHeight="1">
      <c r="B98" s="118" t="s">
        <v>675</v>
      </c>
      <c r="C98" s="15" t="s">
        <v>39</v>
      </c>
      <c r="D98" s="15" t="s">
        <v>39</v>
      </c>
      <c r="E98" s="15" t="s">
        <v>39</v>
      </c>
      <c r="F98" s="15" t="s">
        <v>39</v>
      </c>
    </row>
    <row r="99" spans="2:6" ht="14.5" customHeight="1">
      <c r="B99" s="119" t="s">
        <v>675</v>
      </c>
      <c r="C99" s="13" t="s">
        <v>39</v>
      </c>
      <c r="D99" s="157" t="s">
        <v>39</v>
      </c>
      <c r="E99" s="157" t="s">
        <v>39</v>
      </c>
      <c r="F99" s="157" t="s">
        <v>39</v>
      </c>
    </row>
    <row r="100" spans="2:6" ht="14.5" customHeight="1">
      <c r="B100" s="120" t="s">
        <v>676</v>
      </c>
      <c r="C100" s="2">
        <v>8755</v>
      </c>
      <c r="D100" s="2" t="s">
        <v>677</v>
      </c>
      <c r="E100" s="2" t="s">
        <v>1078</v>
      </c>
      <c r="F100" s="2" t="s">
        <v>37</v>
      </c>
    </row>
    <row r="101" spans="2:6" ht="14.5" customHeight="1">
      <c r="B101" s="117" t="s">
        <v>34</v>
      </c>
      <c r="C101" s="76" t="s">
        <v>39</v>
      </c>
      <c r="D101" s="76" t="s">
        <v>39</v>
      </c>
      <c r="E101" s="76" t="s">
        <v>39</v>
      </c>
      <c r="F101" s="76" t="s">
        <v>39</v>
      </c>
    </row>
    <row r="102" spans="2:6" ht="14.5" customHeight="1">
      <c r="B102" s="118" t="s">
        <v>678</v>
      </c>
      <c r="C102" s="15" t="s">
        <v>39</v>
      </c>
      <c r="D102" s="15" t="s">
        <v>39</v>
      </c>
      <c r="E102" s="15" t="s">
        <v>39</v>
      </c>
      <c r="F102" s="15" t="s">
        <v>39</v>
      </c>
    </row>
    <row r="103" spans="2:6" ht="14.5" customHeight="1">
      <c r="B103" s="119" t="s">
        <v>678</v>
      </c>
      <c r="C103" s="13" t="s">
        <v>39</v>
      </c>
      <c r="D103" s="157" t="s">
        <v>39</v>
      </c>
      <c r="E103" s="157" t="s">
        <v>39</v>
      </c>
      <c r="F103" s="157" t="s">
        <v>39</v>
      </c>
    </row>
    <row r="104" spans="2:6" ht="14.5" customHeight="1">
      <c r="B104" s="120" t="s">
        <v>679</v>
      </c>
      <c r="C104" s="2">
        <v>76899</v>
      </c>
      <c r="D104" s="2" t="s">
        <v>680</v>
      </c>
      <c r="E104" s="2" t="s">
        <v>681</v>
      </c>
      <c r="F104" s="2" t="s">
        <v>1097</v>
      </c>
    </row>
    <row r="105" spans="2:6" ht="14.5" customHeight="1">
      <c r="B105" s="120" t="s">
        <v>682</v>
      </c>
      <c r="C105" s="2">
        <v>76924</v>
      </c>
      <c r="D105" s="2" t="s">
        <v>683</v>
      </c>
      <c r="E105" s="2" t="s">
        <v>681</v>
      </c>
      <c r="F105" s="2" t="s">
        <v>1097</v>
      </c>
    </row>
    <row r="106" spans="2:6" ht="14.5" customHeight="1">
      <c r="B106" s="120" t="s">
        <v>684</v>
      </c>
      <c r="C106" s="2">
        <v>76926</v>
      </c>
      <c r="D106" s="2" t="s">
        <v>685</v>
      </c>
      <c r="E106" s="2" t="s">
        <v>681</v>
      </c>
      <c r="F106" s="2" t="s">
        <v>1097</v>
      </c>
    </row>
    <row r="107" spans="2:6" ht="14.5" customHeight="1">
      <c r="B107" s="120" t="s">
        <v>686</v>
      </c>
      <c r="C107" s="2">
        <v>77087</v>
      </c>
      <c r="D107" s="2" t="s">
        <v>687</v>
      </c>
      <c r="E107" s="2" t="s">
        <v>681</v>
      </c>
      <c r="F107" s="2" t="s">
        <v>1097</v>
      </c>
    </row>
    <row r="108" spans="2:6" ht="14.5" customHeight="1">
      <c r="B108" s="120" t="s">
        <v>688</v>
      </c>
      <c r="C108" s="2">
        <v>76906</v>
      </c>
      <c r="D108" s="2" t="s">
        <v>689</v>
      </c>
      <c r="E108" s="2" t="s">
        <v>681</v>
      </c>
      <c r="F108" s="2" t="s">
        <v>1097</v>
      </c>
    </row>
    <row r="109" spans="2:6" ht="14.5" customHeight="1">
      <c r="B109" s="120" t="s">
        <v>690</v>
      </c>
      <c r="C109" s="2">
        <v>76898</v>
      </c>
      <c r="D109" s="2" t="s">
        <v>691</v>
      </c>
      <c r="E109" s="2" t="s">
        <v>681</v>
      </c>
      <c r="F109" s="2" t="s">
        <v>1097</v>
      </c>
    </row>
    <row r="110" spans="2:6" ht="14.5" customHeight="1">
      <c r="B110" s="120" t="s">
        <v>692</v>
      </c>
      <c r="C110" s="2">
        <v>77085</v>
      </c>
      <c r="D110" s="2" t="s">
        <v>693</v>
      </c>
      <c r="E110" s="2" t="s">
        <v>681</v>
      </c>
      <c r="F110" s="2" t="s">
        <v>1097</v>
      </c>
    </row>
    <row r="111" spans="2:6" ht="14.5" customHeight="1">
      <c r="B111" s="120" t="s">
        <v>694</v>
      </c>
      <c r="C111" s="2">
        <v>76905</v>
      </c>
      <c r="D111" s="2" t="s">
        <v>695</v>
      </c>
      <c r="E111" s="2" t="s">
        <v>681</v>
      </c>
      <c r="F111" s="2" t="s">
        <v>1097</v>
      </c>
    </row>
    <row r="112" spans="2:6" ht="14.5" customHeight="1">
      <c r="B112" s="120" t="s">
        <v>696</v>
      </c>
      <c r="C112" s="2">
        <v>76895</v>
      </c>
      <c r="D112" s="2" t="s">
        <v>697</v>
      </c>
      <c r="E112" s="2" t="s">
        <v>681</v>
      </c>
      <c r="F112" s="2" t="s">
        <v>1097</v>
      </c>
    </row>
    <row r="113" spans="2:6" ht="14.5" customHeight="1">
      <c r="B113" s="120" t="s">
        <v>698</v>
      </c>
      <c r="C113" s="2">
        <v>77086</v>
      </c>
      <c r="D113" s="2" t="s">
        <v>699</v>
      </c>
      <c r="E113" s="2" t="s">
        <v>681</v>
      </c>
      <c r="F113" s="2" t="s">
        <v>1097</v>
      </c>
    </row>
    <row r="114" spans="2:6" ht="14.5" customHeight="1">
      <c r="B114" s="120" t="s">
        <v>700</v>
      </c>
      <c r="C114" s="2">
        <v>76904</v>
      </c>
      <c r="D114" s="2" t="s">
        <v>701</v>
      </c>
      <c r="E114" s="2" t="s">
        <v>681</v>
      </c>
      <c r="F114" s="2" t="s">
        <v>1097</v>
      </c>
    </row>
    <row r="115" spans="2:6" ht="14.5" customHeight="1">
      <c r="B115" s="120" t="s">
        <v>702</v>
      </c>
      <c r="C115" s="2">
        <v>77004</v>
      </c>
      <c r="D115" s="2" t="s">
        <v>703</v>
      </c>
      <c r="E115" s="2" t="s">
        <v>681</v>
      </c>
      <c r="F115" s="2" t="s">
        <v>1097</v>
      </c>
    </row>
    <row r="116" spans="2:6" ht="14.5" customHeight="1">
      <c r="B116" s="120" t="s">
        <v>704</v>
      </c>
      <c r="C116" s="2">
        <v>76897</v>
      </c>
      <c r="D116" s="2" t="s">
        <v>705</v>
      </c>
      <c r="E116" s="2" t="s">
        <v>681</v>
      </c>
      <c r="F116" s="2" t="s">
        <v>1097</v>
      </c>
    </row>
    <row r="117" spans="2:6" ht="14.5" customHeight="1">
      <c r="B117" s="120" t="s">
        <v>706</v>
      </c>
      <c r="C117" s="2">
        <v>76944</v>
      </c>
      <c r="D117" s="2" t="s">
        <v>707</v>
      </c>
      <c r="E117" s="2" t="s">
        <v>681</v>
      </c>
      <c r="F117" s="2" t="s">
        <v>1097</v>
      </c>
    </row>
    <row r="118" spans="2:6" ht="14.5" customHeight="1">
      <c r="B118" s="120" t="s">
        <v>708</v>
      </c>
      <c r="C118" s="2">
        <v>76984</v>
      </c>
      <c r="D118" s="2" t="s">
        <v>709</v>
      </c>
      <c r="E118" s="2" t="s">
        <v>681</v>
      </c>
      <c r="F118" s="2" t="s">
        <v>1097</v>
      </c>
    </row>
    <row r="119" spans="2:6" ht="14.5" customHeight="1">
      <c r="B119" s="120" t="s">
        <v>710</v>
      </c>
      <c r="C119" s="2">
        <v>77005</v>
      </c>
      <c r="D119" s="2" t="s">
        <v>711</v>
      </c>
      <c r="E119" s="2" t="s">
        <v>681</v>
      </c>
      <c r="F119" s="2" t="s">
        <v>1097</v>
      </c>
    </row>
    <row r="120" spans="2:6" ht="14.5" customHeight="1">
      <c r="B120" s="118" t="s">
        <v>712</v>
      </c>
      <c r="C120" s="15" t="s">
        <v>39</v>
      </c>
      <c r="D120" s="15" t="s">
        <v>39</v>
      </c>
      <c r="E120" s="15" t="s">
        <v>39</v>
      </c>
      <c r="F120" s="15" t="s">
        <v>39</v>
      </c>
    </row>
    <row r="121" spans="2:6" ht="14.5" customHeight="1">
      <c r="B121" s="119" t="s">
        <v>712</v>
      </c>
      <c r="C121" s="13" t="s">
        <v>39</v>
      </c>
      <c r="D121" s="157" t="s">
        <v>39</v>
      </c>
      <c r="E121" s="157" t="s">
        <v>39</v>
      </c>
      <c r="F121" s="157" t="s">
        <v>39</v>
      </c>
    </row>
    <row r="122" spans="2:6" ht="14.5" customHeight="1">
      <c r="B122" s="120" t="s">
        <v>713</v>
      </c>
      <c r="C122" s="2">
        <v>80901</v>
      </c>
      <c r="D122" s="2" t="s">
        <v>714</v>
      </c>
      <c r="E122" s="2" t="s">
        <v>681</v>
      </c>
      <c r="F122" s="2" t="s">
        <v>1097</v>
      </c>
    </row>
    <row r="123" spans="2:6" ht="14.5" customHeight="1">
      <c r="B123" s="120" t="s">
        <v>715</v>
      </c>
      <c r="C123" s="2">
        <v>81768</v>
      </c>
      <c r="D123" s="2" t="s">
        <v>716</v>
      </c>
      <c r="E123" s="2" t="s">
        <v>681</v>
      </c>
      <c r="F123" s="2" t="s">
        <v>1097</v>
      </c>
    </row>
    <row r="124" spans="2:6" ht="14.5" customHeight="1">
      <c r="B124" s="120" t="s">
        <v>717</v>
      </c>
      <c r="C124" s="2">
        <v>81708</v>
      </c>
      <c r="D124" s="2" t="s">
        <v>718</v>
      </c>
      <c r="E124" s="2" t="s">
        <v>681</v>
      </c>
      <c r="F124" s="2" t="s">
        <v>1097</v>
      </c>
    </row>
    <row r="125" spans="2:6" ht="14.5" customHeight="1">
      <c r="B125" s="120" t="s">
        <v>719</v>
      </c>
      <c r="C125" s="2">
        <v>81733</v>
      </c>
      <c r="D125" s="2" t="s">
        <v>720</v>
      </c>
      <c r="E125" s="2" t="s">
        <v>681</v>
      </c>
      <c r="F125" s="2" t="s">
        <v>1097</v>
      </c>
    </row>
    <row r="126" spans="2:6" ht="14.5" customHeight="1">
      <c r="B126" s="120" t="s">
        <v>721</v>
      </c>
      <c r="C126" s="2">
        <v>81735</v>
      </c>
      <c r="D126" s="2" t="s">
        <v>722</v>
      </c>
      <c r="E126" s="2" t="s">
        <v>681</v>
      </c>
      <c r="F126" s="2" t="s">
        <v>1097</v>
      </c>
    </row>
    <row r="127" spans="2:6" ht="14.5" customHeight="1">
      <c r="B127" s="120" t="s">
        <v>723</v>
      </c>
      <c r="C127" s="2">
        <v>81730</v>
      </c>
      <c r="D127" s="2" t="s">
        <v>724</v>
      </c>
      <c r="E127" s="2" t="s">
        <v>681</v>
      </c>
      <c r="F127" s="2" t="s">
        <v>1097</v>
      </c>
    </row>
    <row r="128" spans="2:6" ht="14.5" customHeight="1">
      <c r="B128" s="120" t="s">
        <v>725</v>
      </c>
      <c r="C128" s="2">
        <v>81668</v>
      </c>
      <c r="D128" s="2" t="s">
        <v>726</v>
      </c>
      <c r="E128" s="2" t="s">
        <v>681</v>
      </c>
      <c r="F128" s="2" t="s">
        <v>1097</v>
      </c>
    </row>
    <row r="129" spans="2:6" ht="14.5" customHeight="1">
      <c r="B129" s="120" t="s">
        <v>727</v>
      </c>
      <c r="C129" s="2">
        <v>81732</v>
      </c>
      <c r="D129" s="2" t="s">
        <v>728</v>
      </c>
      <c r="E129" s="2" t="s">
        <v>681</v>
      </c>
      <c r="F129" s="2" t="s">
        <v>1097</v>
      </c>
    </row>
    <row r="130" spans="2:6" ht="14.5" customHeight="1">
      <c r="B130" s="120" t="s">
        <v>729</v>
      </c>
      <c r="C130" s="2">
        <v>81731</v>
      </c>
      <c r="D130" s="2" t="s">
        <v>730</v>
      </c>
      <c r="E130" s="2" t="s">
        <v>681</v>
      </c>
      <c r="F130" s="2" t="s">
        <v>1097</v>
      </c>
    </row>
    <row r="131" spans="2:6" ht="14.5" customHeight="1">
      <c r="B131" s="120" t="s">
        <v>731</v>
      </c>
      <c r="C131" s="2">
        <v>81736</v>
      </c>
      <c r="D131" s="2" t="s">
        <v>732</v>
      </c>
      <c r="E131" s="2" t="s">
        <v>681</v>
      </c>
      <c r="F131" s="2" t="s">
        <v>1097</v>
      </c>
    </row>
    <row r="132" spans="2:6" ht="14.5" customHeight="1">
      <c r="B132" s="120" t="s">
        <v>733</v>
      </c>
      <c r="C132" s="2">
        <v>81734</v>
      </c>
      <c r="D132" s="2" t="s">
        <v>734</v>
      </c>
      <c r="E132" s="2" t="s">
        <v>681</v>
      </c>
      <c r="F132" s="2" t="s">
        <v>1097</v>
      </c>
    </row>
    <row r="133" spans="2:6" ht="14.5" customHeight="1">
      <c r="B133" s="122" t="s">
        <v>735</v>
      </c>
      <c r="C133" s="17">
        <v>81737</v>
      </c>
      <c r="D133" s="17" t="s">
        <v>736</v>
      </c>
      <c r="E133" s="17" t="s">
        <v>681</v>
      </c>
      <c r="F133" s="17" t="s">
        <v>1097</v>
      </c>
    </row>
  </sheetData>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H133"/>
  <sheetViews>
    <sheetView showGridLines="0" zoomScaleNormal="100" workbookViewId="0"/>
  </sheetViews>
  <sheetFormatPr defaultColWidth="8.7265625" defaultRowHeight="14.5" customHeight="1"/>
  <cols>
    <col min="1" max="1" width="2.54296875" style="116" customWidth="1"/>
    <col min="2" max="2" width="42.81640625" style="116" customWidth="1"/>
    <col min="3" max="4" width="15.81640625" style="59" customWidth="1"/>
    <col min="5" max="5" width="20.7265625" style="59" customWidth="1"/>
    <col min="6" max="6" width="15.81640625" style="59" customWidth="1"/>
    <col min="7" max="7" width="15.81640625" style="116" customWidth="1"/>
    <col min="8" max="8" width="18.1796875" style="116" customWidth="1"/>
    <col min="9" max="16384" width="8.7265625" style="116"/>
  </cols>
  <sheetData>
    <row r="1" spans="2:8" s="59" customFormat="1" ht="14.5" customHeight="1"/>
    <row r="2" spans="2:8" s="59" customFormat="1" ht="14.5" customHeight="1"/>
    <row r="3" spans="2:8" s="59" customFormat="1" ht="14.5" customHeight="1"/>
    <row r="4" spans="2:8" s="59" customFormat="1" ht="14.5" customHeight="1"/>
    <row r="5" spans="2:8" s="59" customFormat="1" ht="14.5" customHeight="1"/>
    <row r="6" spans="2:8" s="59" customFormat="1" ht="14.5" customHeight="1"/>
    <row r="7" spans="2:8" s="59" customFormat="1" ht="14.5" customHeight="1"/>
    <row r="8" spans="2:8" s="59" customFormat="1" ht="62">
      <c r="B8" s="78" t="s">
        <v>361</v>
      </c>
      <c r="C8" s="78" t="s">
        <v>763</v>
      </c>
      <c r="D8" s="78" t="s">
        <v>764</v>
      </c>
      <c r="E8" s="78" t="s">
        <v>1198</v>
      </c>
      <c r="F8" s="78" t="s">
        <v>1069</v>
      </c>
      <c r="G8" s="78" t="s">
        <v>1070</v>
      </c>
      <c r="H8" s="78" t="s">
        <v>770</v>
      </c>
    </row>
    <row r="9" spans="2:8" s="59" customFormat="1" ht="14.5" customHeight="1">
      <c r="B9" s="75" t="s">
        <v>28</v>
      </c>
      <c r="C9" s="76" t="s">
        <v>39</v>
      </c>
      <c r="D9" s="76" t="s">
        <v>39</v>
      </c>
      <c r="E9" s="76" t="s">
        <v>39</v>
      </c>
      <c r="F9" s="76" t="s">
        <v>39</v>
      </c>
      <c r="G9" s="76" t="s">
        <v>39</v>
      </c>
      <c r="H9" s="76" t="s">
        <v>39</v>
      </c>
    </row>
    <row r="10" spans="2:8" s="59" customFormat="1" ht="14.5" customHeight="1">
      <c r="B10" s="16" t="s">
        <v>484</v>
      </c>
      <c r="C10" s="15" t="s">
        <v>39</v>
      </c>
      <c r="D10" s="15" t="s">
        <v>39</v>
      </c>
      <c r="E10" s="15" t="s">
        <v>39</v>
      </c>
      <c r="F10" s="15" t="s">
        <v>39</v>
      </c>
      <c r="G10" s="15" t="s">
        <v>39</v>
      </c>
      <c r="H10" s="15" t="s">
        <v>39</v>
      </c>
    </row>
    <row r="11" spans="2:8" ht="14.5" customHeight="1">
      <c r="B11" s="158" t="s">
        <v>70</v>
      </c>
      <c r="C11" s="13" t="s">
        <v>39</v>
      </c>
      <c r="D11" s="13" t="s">
        <v>39</v>
      </c>
      <c r="E11" s="13" t="s">
        <v>39</v>
      </c>
      <c r="F11" s="13" t="s">
        <v>39</v>
      </c>
      <c r="G11" s="13" t="s">
        <v>39</v>
      </c>
      <c r="H11" s="13" t="s">
        <v>39</v>
      </c>
    </row>
    <row r="12" spans="2:8" ht="14.5" customHeight="1">
      <c r="B12" s="19" t="s">
        <v>485</v>
      </c>
      <c r="C12" s="203" t="s">
        <v>39</v>
      </c>
      <c r="D12" s="203">
        <v>6.59</v>
      </c>
      <c r="E12" s="203">
        <f>D12*50%</f>
        <v>3.2949999999999999</v>
      </c>
      <c r="F12" s="202" t="s">
        <v>37</v>
      </c>
      <c r="G12" s="202" t="s">
        <v>765</v>
      </c>
      <c r="H12" s="2" t="s">
        <v>771</v>
      </c>
    </row>
    <row r="13" spans="2:8" ht="14.5" customHeight="1">
      <c r="B13" s="19" t="s">
        <v>488</v>
      </c>
      <c r="C13" s="203" t="s">
        <v>39</v>
      </c>
      <c r="D13" s="203">
        <v>6.59</v>
      </c>
      <c r="E13" s="203">
        <f t="shared" ref="E13:E18" si="0">D13*50%</f>
        <v>3.2949999999999999</v>
      </c>
      <c r="F13" s="202" t="s">
        <v>37</v>
      </c>
      <c r="G13" s="202" t="s">
        <v>765</v>
      </c>
      <c r="H13" s="2" t="s">
        <v>771</v>
      </c>
    </row>
    <row r="14" spans="2:8" ht="14.5" customHeight="1">
      <c r="B14" s="19" t="s">
        <v>491</v>
      </c>
      <c r="C14" s="203" t="s">
        <v>39</v>
      </c>
      <c r="D14" s="203">
        <v>6.6</v>
      </c>
      <c r="E14" s="203">
        <f t="shared" si="0"/>
        <v>3.3</v>
      </c>
      <c r="F14" s="202" t="s">
        <v>37</v>
      </c>
      <c r="G14" s="202" t="s">
        <v>765</v>
      </c>
      <c r="H14" s="2" t="s">
        <v>771</v>
      </c>
    </row>
    <row r="15" spans="2:8" ht="14.5" customHeight="1">
      <c r="B15" s="158" t="s">
        <v>81</v>
      </c>
      <c r="C15" s="13" t="s">
        <v>39</v>
      </c>
      <c r="D15" s="13" t="s">
        <v>39</v>
      </c>
      <c r="E15" s="13" t="s">
        <v>39</v>
      </c>
      <c r="F15" s="13" t="s">
        <v>39</v>
      </c>
      <c r="G15" s="13" t="s">
        <v>39</v>
      </c>
      <c r="H15" s="13" t="s">
        <v>39</v>
      </c>
    </row>
    <row r="16" spans="2:8" ht="14.5" customHeight="1">
      <c r="B16" s="120" t="s">
        <v>494</v>
      </c>
      <c r="C16" s="203" t="s">
        <v>39</v>
      </c>
      <c r="D16" s="203">
        <v>10.29</v>
      </c>
      <c r="E16" s="203">
        <f t="shared" si="0"/>
        <v>5.1449999999999996</v>
      </c>
      <c r="F16" s="202" t="s">
        <v>37</v>
      </c>
      <c r="G16" s="202" t="s">
        <v>765</v>
      </c>
      <c r="H16" s="2" t="s">
        <v>771</v>
      </c>
    </row>
    <row r="17" spans="2:8" ht="14.5" customHeight="1">
      <c r="B17" s="120" t="s">
        <v>497</v>
      </c>
      <c r="C17" s="203" t="s">
        <v>39</v>
      </c>
      <c r="D17" s="203">
        <v>5.47</v>
      </c>
      <c r="E17" s="203">
        <f t="shared" si="0"/>
        <v>2.7349999999999999</v>
      </c>
      <c r="F17" s="202" t="s">
        <v>37</v>
      </c>
      <c r="G17" s="202" t="s">
        <v>765</v>
      </c>
      <c r="H17" s="2" t="s">
        <v>771</v>
      </c>
    </row>
    <row r="18" spans="2:8" ht="14.5" customHeight="1">
      <c r="B18" s="120" t="s">
        <v>500</v>
      </c>
      <c r="C18" s="203" t="s">
        <v>39</v>
      </c>
      <c r="D18" s="203">
        <v>5.47</v>
      </c>
      <c r="E18" s="203">
        <f t="shared" si="0"/>
        <v>2.7349999999999999</v>
      </c>
      <c r="F18" s="202" t="s">
        <v>37</v>
      </c>
      <c r="G18" s="202" t="s">
        <v>765</v>
      </c>
      <c r="H18" s="2" t="s">
        <v>771</v>
      </c>
    </row>
    <row r="19" spans="2:8" ht="14.5" customHeight="1">
      <c r="B19" s="118" t="s">
        <v>503</v>
      </c>
      <c r="C19" s="15" t="s">
        <v>39</v>
      </c>
      <c r="D19" s="15" t="s">
        <v>39</v>
      </c>
      <c r="E19" s="15" t="s">
        <v>39</v>
      </c>
      <c r="F19" s="15" t="s">
        <v>39</v>
      </c>
      <c r="G19" s="15" t="s">
        <v>39</v>
      </c>
      <c r="H19" s="15" t="s">
        <v>39</v>
      </c>
    </row>
    <row r="20" spans="2:8" ht="14.5" customHeight="1">
      <c r="B20" s="119" t="s">
        <v>90</v>
      </c>
      <c r="C20" s="13" t="s">
        <v>39</v>
      </c>
      <c r="D20" s="13" t="s">
        <v>39</v>
      </c>
      <c r="E20" s="13" t="s">
        <v>39</v>
      </c>
      <c r="F20" s="13" t="s">
        <v>39</v>
      </c>
      <c r="G20" s="13" t="s">
        <v>39</v>
      </c>
      <c r="H20" s="13" t="s">
        <v>39</v>
      </c>
    </row>
    <row r="21" spans="2:8" ht="14.5" customHeight="1">
      <c r="B21" s="120" t="s">
        <v>504</v>
      </c>
      <c r="C21" s="203">
        <v>6.4969999999999999</v>
      </c>
      <c r="D21" s="203" t="s">
        <v>39</v>
      </c>
      <c r="E21" s="203">
        <f>C21*50%</f>
        <v>3.2484999999999999</v>
      </c>
      <c r="F21" s="202" t="s">
        <v>1071</v>
      </c>
      <c r="G21" s="202" t="s">
        <v>766</v>
      </c>
      <c r="H21" s="2" t="s">
        <v>1068</v>
      </c>
    </row>
    <row r="22" spans="2:8" ht="14.5" customHeight="1">
      <c r="B22" s="120" t="s">
        <v>507</v>
      </c>
      <c r="C22" s="203">
        <v>6.4969999999999999</v>
      </c>
      <c r="D22" s="203" t="s">
        <v>39</v>
      </c>
      <c r="E22" s="203">
        <f t="shared" ref="E22:E37" si="1">C22*50%</f>
        <v>3.2484999999999999</v>
      </c>
      <c r="F22" s="202" t="s">
        <v>1071</v>
      </c>
      <c r="G22" s="202" t="s">
        <v>766</v>
      </c>
      <c r="H22" s="2" t="s">
        <v>1068</v>
      </c>
    </row>
    <row r="23" spans="2:8" ht="14.5" customHeight="1">
      <c r="B23" s="120" t="s">
        <v>510</v>
      </c>
      <c r="C23" s="203">
        <v>6.4969999999999999</v>
      </c>
      <c r="D23" s="203" t="s">
        <v>39</v>
      </c>
      <c r="E23" s="203">
        <f t="shared" si="1"/>
        <v>3.2484999999999999</v>
      </c>
      <c r="F23" s="202" t="s">
        <v>1071</v>
      </c>
      <c r="G23" s="202" t="s">
        <v>766</v>
      </c>
      <c r="H23" s="2" t="s">
        <v>1068</v>
      </c>
    </row>
    <row r="24" spans="2:8" ht="14.5" customHeight="1">
      <c r="B24" s="120" t="s">
        <v>513</v>
      </c>
      <c r="C24" s="203">
        <v>6.4969999999999999</v>
      </c>
      <c r="D24" s="203" t="s">
        <v>39</v>
      </c>
      <c r="E24" s="203">
        <f t="shared" si="1"/>
        <v>3.2484999999999999</v>
      </c>
      <c r="F24" s="202" t="s">
        <v>1071</v>
      </c>
      <c r="G24" s="202" t="s">
        <v>766</v>
      </c>
      <c r="H24" s="2" t="s">
        <v>1068</v>
      </c>
    </row>
    <row r="25" spans="2:8" ht="14.5" customHeight="1">
      <c r="B25" s="120" t="s">
        <v>516</v>
      </c>
      <c r="C25" s="203">
        <v>6.4969999999999999</v>
      </c>
      <c r="D25" s="203" t="s">
        <v>39</v>
      </c>
      <c r="E25" s="203">
        <f t="shared" si="1"/>
        <v>3.2484999999999999</v>
      </c>
      <c r="F25" s="202" t="s">
        <v>1071</v>
      </c>
      <c r="G25" s="202" t="s">
        <v>766</v>
      </c>
      <c r="H25" s="2" t="s">
        <v>1068</v>
      </c>
    </row>
    <row r="26" spans="2:8" ht="14.5" customHeight="1">
      <c r="B26" s="120" t="s">
        <v>519</v>
      </c>
      <c r="C26" s="203">
        <v>6.4969999999999999</v>
      </c>
      <c r="D26" s="203" t="s">
        <v>39</v>
      </c>
      <c r="E26" s="203">
        <f t="shared" si="1"/>
        <v>3.2484999999999999</v>
      </c>
      <c r="F26" s="202" t="s">
        <v>1071</v>
      </c>
      <c r="G26" s="202" t="s">
        <v>766</v>
      </c>
      <c r="H26" s="2" t="s">
        <v>1068</v>
      </c>
    </row>
    <row r="27" spans="2:8" ht="14.5" customHeight="1">
      <c r="B27" s="120" t="s">
        <v>522</v>
      </c>
      <c r="C27" s="203">
        <v>6.4969999999999999</v>
      </c>
      <c r="D27" s="203" t="s">
        <v>39</v>
      </c>
      <c r="E27" s="203">
        <f t="shared" si="1"/>
        <v>3.2484999999999999</v>
      </c>
      <c r="F27" s="202" t="s">
        <v>1071</v>
      </c>
      <c r="G27" s="202" t="s">
        <v>766</v>
      </c>
      <c r="H27" s="2" t="s">
        <v>1068</v>
      </c>
    </row>
    <row r="28" spans="2:8" ht="14.5" customHeight="1">
      <c r="B28" s="120" t="s">
        <v>525</v>
      </c>
      <c r="C28" s="203">
        <v>6.9669999999999996</v>
      </c>
      <c r="D28" s="203" t="s">
        <v>39</v>
      </c>
      <c r="E28" s="203">
        <f t="shared" si="1"/>
        <v>3.4834999999999998</v>
      </c>
      <c r="F28" s="202" t="s">
        <v>1071</v>
      </c>
      <c r="G28" s="202" t="s">
        <v>766</v>
      </c>
      <c r="H28" s="2" t="s">
        <v>1068</v>
      </c>
    </row>
    <row r="29" spans="2:8" ht="14.5" customHeight="1">
      <c r="B29" s="119" t="s">
        <v>205</v>
      </c>
      <c r="C29" s="13" t="s">
        <v>39</v>
      </c>
      <c r="D29" s="13" t="s">
        <v>39</v>
      </c>
      <c r="E29" s="13" t="s">
        <v>39</v>
      </c>
      <c r="F29" s="13" t="s">
        <v>39</v>
      </c>
      <c r="G29" s="13" t="s">
        <v>39</v>
      </c>
      <c r="H29" s="13" t="s">
        <v>39</v>
      </c>
    </row>
    <row r="30" spans="2:8" ht="14.5" customHeight="1">
      <c r="B30" s="120" t="s">
        <v>528</v>
      </c>
      <c r="C30" s="203">
        <v>12.073</v>
      </c>
      <c r="D30" s="203" t="s">
        <v>39</v>
      </c>
      <c r="E30" s="203">
        <f t="shared" si="1"/>
        <v>6.0365000000000002</v>
      </c>
      <c r="F30" s="202" t="s">
        <v>1071</v>
      </c>
      <c r="G30" s="202" t="s">
        <v>766</v>
      </c>
      <c r="H30" s="2" t="s">
        <v>1068</v>
      </c>
    </row>
    <row r="31" spans="2:8" ht="14.5" customHeight="1">
      <c r="B31" s="120" t="s">
        <v>531</v>
      </c>
      <c r="C31" s="203">
        <v>12.073</v>
      </c>
      <c r="D31" s="203" t="s">
        <v>39</v>
      </c>
      <c r="E31" s="203">
        <f t="shared" si="1"/>
        <v>6.0365000000000002</v>
      </c>
      <c r="F31" s="202" t="s">
        <v>1071</v>
      </c>
      <c r="G31" s="202" t="s">
        <v>766</v>
      </c>
      <c r="H31" s="2" t="s">
        <v>1068</v>
      </c>
    </row>
    <row r="32" spans="2:8" ht="14.5" customHeight="1">
      <c r="B32" s="120" t="s">
        <v>534</v>
      </c>
      <c r="C32" s="203">
        <v>12.074</v>
      </c>
      <c r="D32" s="203" t="s">
        <v>39</v>
      </c>
      <c r="E32" s="203">
        <f t="shared" si="1"/>
        <v>6.0369999999999999</v>
      </c>
      <c r="F32" s="202" t="s">
        <v>1071</v>
      </c>
      <c r="G32" s="202" t="s">
        <v>766</v>
      </c>
      <c r="H32" s="2" t="s">
        <v>1068</v>
      </c>
    </row>
    <row r="33" spans="2:8" ht="14.5" customHeight="1">
      <c r="B33" s="120" t="s">
        <v>537</v>
      </c>
      <c r="C33" s="203">
        <v>12.073</v>
      </c>
      <c r="D33" s="203" t="s">
        <v>39</v>
      </c>
      <c r="E33" s="203">
        <f t="shared" si="1"/>
        <v>6.0365000000000002</v>
      </c>
      <c r="F33" s="202" t="s">
        <v>1071</v>
      </c>
      <c r="G33" s="202" t="s">
        <v>766</v>
      </c>
      <c r="H33" s="2" t="s">
        <v>1068</v>
      </c>
    </row>
    <row r="34" spans="2:8" ht="14.5" customHeight="1">
      <c r="B34" s="119" t="s">
        <v>206</v>
      </c>
      <c r="C34" s="13" t="s">
        <v>39</v>
      </c>
      <c r="D34" s="13" t="s">
        <v>39</v>
      </c>
      <c r="E34" s="13"/>
      <c r="F34" s="13" t="s">
        <v>39</v>
      </c>
      <c r="G34" s="13" t="s">
        <v>39</v>
      </c>
      <c r="H34" s="13" t="s">
        <v>39</v>
      </c>
    </row>
    <row r="35" spans="2:8" ht="14.5" customHeight="1">
      <c r="B35" s="120" t="s">
        <v>540</v>
      </c>
      <c r="C35" s="203">
        <v>9.7119999999999997</v>
      </c>
      <c r="D35" s="203" t="s">
        <v>39</v>
      </c>
      <c r="E35" s="203">
        <f t="shared" si="1"/>
        <v>4.8559999999999999</v>
      </c>
      <c r="F35" s="202" t="s">
        <v>1071</v>
      </c>
      <c r="G35" s="202" t="s">
        <v>766</v>
      </c>
      <c r="H35" s="2" t="s">
        <v>1068</v>
      </c>
    </row>
    <row r="36" spans="2:8" ht="14.5" customHeight="1">
      <c r="B36" s="120" t="s">
        <v>543</v>
      </c>
      <c r="C36" s="203">
        <v>9.7119999999999997</v>
      </c>
      <c r="D36" s="203" t="s">
        <v>39</v>
      </c>
      <c r="E36" s="203">
        <f t="shared" si="1"/>
        <v>4.8559999999999999</v>
      </c>
      <c r="F36" s="202" t="s">
        <v>1071</v>
      </c>
      <c r="G36" s="202" t="s">
        <v>766</v>
      </c>
      <c r="H36" s="2" t="s">
        <v>1068</v>
      </c>
    </row>
    <row r="37" spans="2:8" ht="14.5" customHeight="1">
      <c r="B37" s="121" t="s">
        <v>546</v>
      </c>
      <c r="C37" s="203">
        <v>9.7119999999999997</v>
      </c>
      <c r="D37" s="203" t="s">
        <v>39</v>
      </c>
      <c r="E37" s="203">
        <f t="shared" si="1"/>
        <v>4.8559999999999999</v>
      </c>
      <c r="F37" s="202" t="s">
        <v>1071</v>
      </c>
      <c r="G37" s="202" t="s">
        <v>766</v>
      </c>
      <c r="H37" s="2" t="s">
        <v>1068</v>
      </c>
    </row>
    <row r="38" spans="2:8" ht="14.5" customHeight="1">
      <c r="B38" s="117" t="s">
        <v>31</v>
      </c>
      <c r="C38" s="76" t="s">
        <v>39</v>
      </c>
      <c r="D38" s="76" t="s">
        <v>39</v>
      </c>
      <c r="E38" s="76" t="s">
        <v>39</v>
      </c>
      <c r="F38" s="76" t="s">
        <v>39</v>
      </c>
      <c r="G38" s="76" t="s">
        <v>39</v>
      </c>
      <c r="H38" s="76" t="s">
        <v>39</v>
      </c>
    </row>
    <row r="39" spans="2:8" ht="14.5" customHeight="1">
      <c r="B39" s="118" t="s">
        <v>107</v>
      </c>
      <c r="C39" s="15" t="s">
        <v>39</v>
      </c>
      <c r="D39" s="15" t="s">
        <v>39</v>
      </c>
      <c r="E39" s="15" t="s">
        <v>39</v>
      </c>
      <c r="F39" s="15" t="s">
        <v>39</v>
      </c>
      <c r="G39" s="15" t="s">
        <v>39</v>
      </c>
      <c r="H39" s="15" t="s">
        <v>39</v>
      </c>
    </row>
    <row r="40" spans="2:8" ht="14.5" customHeight="1">
      <c r="B40" s="119" t="s">
        <v>207</v>
      </c>
      <c r="C40" s="13" t="s">
        <v>39</v>
      </c>
      <c r="D40" s="13" t="s">
        <v>39</v>
      </c>
      <c r="E40" s="13" t="s">
        <v>39</v>
      </c>
      <c r="F40" s="13" t="s">
        <v>39</v>
      </c>
      <c r="G40" s="13" t="s">
        <v>39</v>
      </c>
      <c r="H40" s="13" t="s">
        <v>39</v>
      </c>
    </row>
    <row r="41" spans="2:8" ht="14.5" customHeight="1">
      <c r="B41" s="19" t="s">
        <v>549</v>
      </c>
      <c r="C41" s="203">
        <v>11.477</v>
      </c>
      <c r="D41" s="203" t="s">
        <v>39</v>
      </c>
      <c r="E41" s="203">
        <f>C41*50%</f>
        <v>5.7385000000000002</v>
      </c>
      <c r="F41" s="202" t="s">
        <v>1071</v>
      </c>
      <c r="G41" s="202" t="s">
        <v>766</v>
      </c>
      <c r="H41" s="2" t="s">
        <v>1068</v>
      </c>
    </row>
    <row r="42" spans="2:8" ht="14.5" customHeight="1">
      <c r="B42" s="19" t="s">
        <v>552</v>
      </c>
      <c r="C42" s="203">
        <v>11.523</v>
      </c>
      <c r="D42" s="203" t="s">
        <v>39</v>
      </c>
      <c r="E42" s="203">
        <f t="shared" ref="E42:E70" si="2">C42*50%</f>
        <v>5.7614999999999998</v>
      </c>
      <c r="F42" s="202" t="s">
        <v>1071</v>
      </c>
      <c r="G42" s="202" t="s">
        <v>766</v>
      </c>
      <c r="H42" s="2" t="s">
        <v>1068</v>
      </c>
    </row>
    <row r="43" spans="2:8" ht="14.5" customHeight="1">
      <c r="B43" s="19" t="s">
        <v>555</v>
      </c>
      <c r="C43" s="203">
        <v>11.432</v>
      </c>
      <c r="D43" s="203" t="s">
        <v>39</v>
      </c>
      <c r="E43" s="203">
        <f t="shared" si="2"/>
        <v>5.7160000000000002</v>
      </c>
      <c r="F43" s="202" t="s">
        <v>1071</v>
      </c>
      <c r="G43" s="202" t="s">
        <v>766</v>
      </c>
      <c r="H43" s="2" t="s">
        <v>1068</v>
      </c>
    </row>
    <row r="44" spans="2:8" ht="14.5" customHeight="1">
      <c r="B44" s="19" t="s">
        <v>558</v>
      </c>
      <c r="C44" s="203">
        <v>10.488</v>
      </c>
      <c r="D44" s="203" t="s">
        <v>39</v>
      </c>
      <c r="E44" s="203">
        <f t="shared" si="2"/>
        <v>5.2439999999999998</v>
      </c>
      <c r="F44" s="202" t="s">
        <v>1071</v>
      </c>
      <c r="G44" s="202" t="s">
        <v>766</v>
      </c>
      <c r="H44" s="2" t="s">
        <v>1068</v>
      </c>
    </row>
    <row r="45" spans="2:8" ht="14.5" customHeight="1">
      <c r="B45" s="19" t="s">
        <v>561</v>
      </c>
      <c r="C45" s="203">
        <v>10.537000000000001</v>
      </c>
      <c r="D45" s="203" t="s">
        <v>39</v>
      </c>
      <c r="E45" s="203">
        <f t="shared" si="2"/>
        <v>5.2685000000000004</v>
      </c>
      <c r="F45" s="202" t="s">
        <v>1071</v>
      </c>
      <c r="G45" s="202" t="s">
        <v>766</v>
      </c>
      <c r="H45" s="2" t="s">
        <v>1068</v>
      </c>
    </row>
    <row r="46" spans="2:8" ht="14.5" customHeight="1">
      <c r="B46" s="19" t="s">
        <v>564</v>
      </c>
      <c r="C46" s="203">
        <v>10.532999999999999</v>
      </c>
      <c r="D46" s="203" t="s">
        <v>39</v>
      </c>
      <c r="E46" s="203">
        <f t="shared" si="2"/>
        <v>5.2664999999999997</v>
      </c>
      <c r="F46" s="202" t="s">
        <v>1071</v>
      </c>
      <c r="G46" s="202" t="s">
        <v>766</v>
      </c>
      <c r="H46" s="2" t="s">
        <v>1068</v>
      </c>
    </row>
    <row r="47" spans="2:8" ht="14.5" customHeight="1">
      <c r="B47" s="19" t="s">
        <v>567</v>
      </c>
      <c r="C47" s="203">
        <v>10.510999999999999</v>
      </c>
      <c r="D47" s="203" t="s">
        <v>39</v>
      </c>
      <c r="E47" s="203">
        <f t="shared" si="2"/>
        <v>5.2554999999999996</v>
      </c>
      <c r="F47" s="202" t="s">
        <v>1071</v>
      </c>
      <c r="G47" s="202" t="s">
        <v>766</v>
      </c>
      <c r="H47" s="2" t="s">
        <v>1068</v>
      </c>
    </row>
    <row r="48" spans="2:8" ht="14.5" customHeight="1">
      <c r="B48" s="19" t="s">
        <v>570</v>
      </c>
      <c r="C48" s="203">
        <v>10.537000000000001</v>
      </c>
      <c r="D48" s="203" t="s">
        <v>39</v>
      </c>
      <c r="E48" s="203">
        <f t="shared" si="2"/>
        <v>5.2685000000000004</v>
      </c>
      <c r="F48" s="202" t="s">
        <v>1071</v>
      </c>
      <c r="G48" s="202" t="s">
        <v>766</v>
      </c>
      <c r="H48" s="2" t="s">
        <v>1068</v>
      </c>
    </row>
    <row r="49" spans="2:8" ht="14.5" customHeight="1">
      <c r="B49" s="19" t="s">
        <v>573</v>
      </c>
      <c r="C49" s="203">
        <v>10.505000000000001</v>
      </c>
      <c r="D49" s="203" t="s">
        <v>39</v>
      </c>
      <c r="E49" s="203">
        <f t="shared" si="2"/>
        <v>5.2525000000000004</v>
      </c>
      <c r="F49" s="202" t="s">
        <v>1071</v>
      </c>
      <c r="G49" s="202" t="s">
        <v>766</v>
      </c>
      <c r="H49" s="2" t="s">
        <v>1068</v>
      </c>
    </row>
    <row r="50" spans="2:8" ht="14.5" customHeight="1">
      <c r="B50" s="19" t="s">
        <v>576</v>
      </c>
      <c r="C50" s="203">
        <v>10.505000000000001</v>
      </c>
      <c r="D50" s="203" t="s">
        <v>39</v>
      </c>
      <c r="E50" s="203">
        <f t="shared" si="2"/>
        <v>5.2525000000000004</v>
      </c>
      <c r="F50" s="202" t="s">
        <v>1071</v>
      </c>
      <c r="G50" s="202" t="s">
        <v>766</v>
      </c>
      <c r="H50" s="2" t="s">
        <v>1068</v>
      </c>
    </row>
    <row r="51" spans="2:8" ht="14.5" customHeight="1">
      <c r="B51" s="19" t="s">
        <v>579</v>
      </c>
      <c r="C51" s="203">
        <v>10.532999999999999</v>
      </c>
      <c r="D51" s="203" t="s">
        <v>39</v>
      </c>
      <c r="E51" s="203">
        <f t="shared" si="2"/>
        <v>5.2664999999999997</v>
      </c>
      <c r="F51" s="202" t="s">
        <v>1071</v>
      </c>
      <c r="G51" s="202" t="s">
        <v>766</v>
      </c>
      <c r="H51" s="2" t="s">
        <v>1068</v>
      </c>
    </row>
    <row r="52" spans="2:8" ht="14.5" customHeight="1">
      <c r="B52" s="19" t="s">
        <v>582</v>
      </c>
      <c r="C52" s="203">
        <v>10.537000000000001</v>
      </c>
      <c r="D52" s="203" t="s">
        <v>39</v>
      </c>
      <c r="E52" s="203">
        <f t="shared" si="2"/>
        <v>5.2685000000000004</v>
      </c>
      <c r="F52" s="202" t="s">
        <v>1071</v>
      </c>
      <c r="G52" s="202" t="s">
        <v>766</v>
      </c>
      <c r="H52" s="2" t="s">
        <v>1068</v>
      </c>
    </row>
    <row r="53" spans="2:8" ht="14.5" customHeight="1">
      <c r="B53" s="19" t="s">
        <v>585</v>
      </c>
      <c r="C53" s="203">
        <v>10.526</v>
      </c>
      <c r="D53" s="203" t="s">
        <v>39</v>
      </c>
      <c r="E53" s="203">
        <f t="shared" si="2"/>
        <v>5.2629999999999999</v>
      </c>
      <c r="F53" s="202" t="s">
        <v>1071</v>
      </c>
      <c r="G53" s="202" t="s">
        <v>766</v>
      </c>
      <c r="H53" s="2" t="s">
        <v>1068</v>
      </c>
    </row>
    <row r="54" spans="2:8" ht="14.5" customHeight="1">
      <c r="B54" s="119" t="s">
        <v>118</v>
      </c>
      <c r="C54" s="13" t="s">
        <v>39</v>
      </c>
      <c r="D54" s="157" t="s">
        <v>39</v>
      </c>
      <c r="E54" s="157" t="s">
        <v>39</v>
      </c>
      <c r="F54" s="157" t="s">
        <v>39</v>
      </c>
      <c r="G54" s="157" t="s">
        <v>39</v>
      </c>
      <c r="H54" s="157" t="s">
        <v>39</v>
      </c>
    </row>
    <row r="55" spans="2:8" ht="14.5" customHeight="1">
      <c r="B55" s="120" t="s">
        <v>588</v>
      </c>
      <c r="C55" s="203">
        <v>9.8889999999999993</v>
      </c>
      <c r="D55" s="203" t="s">
        <v>39</v>
      </c>
      <c r="E55" s="203">
        <f t="shared" si="2"/>
        <v>4.9444999999999997</v>
      </c>
      <c r="F55" s="202" t="s">
        <v>1071</v>
      </c>
      <c r="G55" s="202" t="s">
        <v>766</v>
      </c>
      <c r="H55" s="2" t="s">
        <v>1068</v>
      </c>
    </row>
    <row r="56" spans="2:8" ht="14.5" customHeight="1">
      <c r="B56" s="120" t="s">
        <v>591</v>
      </c>
      <c r="C56" s="203">
        <v>9.8870000000000005</v>
      </c>
      <c r="D56" s="203" t="s">
        <v>39</v>
      </c>
      <c r="E56" s="203">
        <f t="shared" si="2"/>
        <v>4.9435000000000002</v>
      </c>
      <c r="F56" s="202" t="s">
        <v>1071</v>
      </c>
      <c r="G56" s="202" t="s">
        <v>766</v>
      </c>
      <c r="H56" s="2" t="s">
        <v>1068</v>
      </c>
    </row>
    <row r="57" spans="2:8" ht="14.5" customHeight="1">
      <c r="B57" s="119" t="s">
        <v>125</v>
      </c>
      <c r="C57" s="13" t="s">
        <v>39</v>
      </c>
      <c r="D57" s="157" t="s">
        <v>39</v>
      </c>
      <c r="E57" s="157" t="s">
        <v>39</v>
      </c>
      <c r="F57" s="157" t="s">
        <v>39</v>
      </c>
      <c r="G57" s="157" t="s">
        <v>39</v>
      </c>
      <c r="H57" s="157" t="s">
        <v>39</v>
      </c>
    </row>
    <row r="58" spans="2:8" ht="31">
      <c r="B58" s="19" t="s">
        <v>594</v>
      </c>
      <c r="C58" s="203">
        <v>11.026</v>
      </c>
      <c r="D58" s="203" t="s">
        <v>39</v>
      </c>
      <c r="E58" s="203">
        <f t="shared" si="2"/>
        <v>5.5129999999999999</v>
      </c>
      <c r="F58" s="202" t="s">
        <v>1071</v>
      </c>
      <c r="G58" s="202" t="s">
        <v>766</v>
      </c>
      <c r="H58" s="84" t="s">
        <v>1072</v>
      </c>
    </row>
    <row r="59" spans="2:8" ht="31">
      <c r="B59" s="19" t="s">
        <v>597</v>
      </c>
      <c r="C59" s="203">
        <v>11.026</v>
      </c>
      <c r="D59" s="203" t="s">
        <v>39</v>
      </c>
      <c r="E59" s="203">
        <f t="shared" si="2"/>
        <v>5.5129999999999999</v>
      </c>
      <c r="F59" s="202" t="s">
        <v>1071</v>
      </c>
      <c r="G59" s="202" t="s">
        <v>766</v>
      </c>
      <c r="H59" s="84" t="s">
        <v>1072</v>
      </c>
    </row>
    <row r="60" spans="2:8" ht="31">
      <c r="B60" s="19" t="s">
        <v>600</v>
      </c>
      <c r="C60" s="203">
        <v>11.026</v>
      </c>
      <c r="D60" s="203" t="s">
        <v>39</v>
      </c>
      <c r="E60" s="203">
        <f t="shared" si="2"/>
        <v>5.5129999999999999</v>
      </c>
      <c r="F60" s="202" t="s">
        <v>1071</v>
      </c>
      <c r="G60" s="202" t="s">
        <v>766</v>
      </c>
      <c r="H60" s="84" t="s">
        <v>1072</v>
      </c>
    </row>
    <row r="61" spans="2:8" ht="31">
      <c r="B61" s="19" t="s">
        <v>603</v>
      </c>
      <c r="C61" s="203">
        <v>11.026</v>
      </c>
      <c r="D61" s="203" t="s">
        <v>39</v>
      </c>
      <c r="E61" s="203">
        <f t="shared" si="2"/>
        <v>5.5129999999999999</v>
      </c>
      <c r="F61" s="202" t="s">
        <v>1071</v>
      </c>
      <c r="G61" s="202" t="s">
        <v>766</v>
      </c>
      <c r="H61" s="84" t="s">
        <v>1072</v>
      </c>
    </row>
    <row r="62" spans="2:8" ht="31">
      <c r="B62" s="19" t="s">
        <v>606</v>
      </c>
      <c r="C62" s="203">
        <v>11.026</v>
      </c>
      <c r="D62" s="203" t="s">
        <v>39</v>
      </c>
      <c r="E62" s="203">
        <f t="shared" si="2"/>
        <v>5.5129999999999999</v>
      </c>
      <c r="F62" s="202" t="s">
        <v>1071</v>
      </c>
      <c r="G62" s="202" t="s">
        <v>766</v>
      </c>
      <c r="H62" s="84" t="s">
        <v>1072</v>
      </c>
    </row>
    <row r="63" spans="2:8" ht="31">
      <c r="B63" s="19" t="s">
        <v>609</v>
      </c>
      <c r="C63" s="203">
        <v>11.026</v>
      </c>
      <c r="D63" s="203" t="s">
        <v>39</v>
      </c>
      <c r="E63" s="203">
        <f t="shared" si="2"/>
        <v>5.5129999999999999</v>
      </c>
      <c r="F63" s="202" t="s">
        <v>1071</v>
      </c>
      <c r="G63" s="202" t="s">
        <v>766</v>
      </c>
      <c r="H63" s="84" t="s">
        <v>1072</v>
      </c>
    </row>
    <row r="64" spans="2:8" ht="14.5" customHeight="1">
      <c r="B64" s="119" t="s">
        <v>129</v>
      </c>
      <c r="C64" s="13" t="s">
        <v>39</v>
      </c>
      <c r="D64" s="157" t="s">
        <v>39</v>
      </c>
      <c r="E64" s="157" t="s">
        <v>39</v>
      </c>
      <c r="F64" s="157" t="s">
        <v>39</v>
      </c>
      <c r="G64" s="157" t="s">
        <v>39</v>
      </c>
      <c r="H64" s="157" t="s">
        <v>39</v>
      </c>
    </row>
    <row r="65" spans="2:8" ht="31">
      <c r="B65" s="120" t="s">
        <v>612</v>
      </c>
      <c r="C65" s="203">
        <v>11.026</v>
      </c>
      <c r="D65" s="203" t="s">
        <v>39</v>
      </c>
      <c r="E65" s="203">
        <f t="shared" si="2"/>
        <v>5.5129999999999999</v>
      </c>
      <c r="F65" s="202" t="s">
        <v>1071</v>
      </c>
      <c r="G65" s="202" t="s">
        <v>766</v>
      </c>
      <c r="H65" s="84" t="s">
        <v>1072</v>
      </c>
    </row>
    <row r="66" spans="2:8" ht="31">
      <c r="B66" s="120" t="s">
        <v>614</v>
      </c>
      <c r="C66" s="203">
        <v>11.026</v>
      </c>
      <c r="D66" s="203" t="s">
        <v>39</v>
      </c>
      <c r="E66" s="203">
        <f t="shared" si="2"/>
        <v>5.5129999999999999</v>
      </c>
      <c r="F66" s="202" t="s">
        <v>1071</v>
      </c>
      <c r="G66" s="202" t="s">
        <v>766</v>
      </c>
      <c r="H66" s="84" t="s">
        <v>1072</v>
      </c>
    </row>
    <row r="67" spans="2:8" ht="31">
      <c r="B67" s="120" t="s">
        <v>614</v>
      </c>
      <c r="C67" s="203">
        <v>11.026</v>
      </c>
      <c r="D67" s="203" t="s">
        <v>39</v>
      </c>
      <c r="E67" s="203">
        <f t="shared" si="2"/>
        <v>5.5129999999999999</v>
      </c>
      <c r="F67" s="202" t="s">
        <v>1071</v>
      </c>
      <c r="G67" s="202" t="s">
        <v>766</v>
      </c>
      <c r="H67" s="84" t="s">
        <v>1072</v>
      </c>
    </row>
    <row r="68" spans="2:8" ht="31">
      <c r="B68" s="120" t="s">
        <v>619</v>
      </c>
      <c r="C68" s="203">
        <v>11.026</v>
      </c>
      <c r="D68" s="203" t="s">
        <v>39</v>
      </c>
      <c r="E68" s="203">
        <f t="shared" si="2"/>
        <v>5.5129999999999999</v>
      </c>
      <c r="F68" s="202" t="s">
        <v>1071</v>
      </c>
      <c r="G68" s="202" t="s">
        <v>766</v>
      </c>
      <c r="H68" s="84" t="s">
        <v>1072</v>
      </c>
    </row>
    <row r="69" spans="2:8" ht="31">
      <c r="B69" s="120" t="s">
        <v>622</v>
      </c>
      <c r="C69" s="203">
        <v>11.026</v>
      </c>
      <c r="D69" s="203" t="s">
        <v>39</v>
      </c>
      <c r="E69" s="203">
        <f t="shared" si="2"/>
        <v>5.5129999999999999</v>
      </c>
      <c r="F69" s="202" t="s">
        <v>1071</v>
      </c>
      <c r="G69" s="202" t="s">
        <v>766</v>
      </c>
      <c r="H69" s="84" t="s">
        <v>1072</v>
      </c>
    </row>
    <row r="70" spans="2:8" ht="31">
      <c r="B70" s="120" t="s">
        <v>625</v>
      </c>
      <c r="C70" s="203">
        <v>11.026</v>
      </c>
      <c r="D70" s="203" t="s">
        <v>39</v>
      </c>
      <c r="E70" s="203">
        <f t="shared" si="2"/>
        <v>5.5129999999999999</v>
      </c>
      <c r="F70" s="202" t="s">
        <v>1071</v>
      </c>
      <c r="G70" s="202" t="s">
        <v>766</v>
      </c>
      <c r="H70" s="84" t="s">
        <v>1072</v>
      </c>
    </row>
    <row r="71" spans="2:8" ht="14.5" customHeight="1">
      <c r="B71" s="118" t="s">
        <v>132</v>
      </c>
      <c r="C71" s="15" t="s">
        <v>39</v>
      </c>
      <c r="D71" s="15" t="s">
        <v>39</v>
      </c>
      <c r="E71" s="15" t="s">
        <v>39</v>
      </c>
      <c r="F71" s="15" t="s">
        <v>39</v>
      </c>
      <c r="G71" s="15" t="s">
        <v>39</v>
      </c>
      <c r="H71" s="15" t="s">
        <v>39</v>
      </c>
    </row>
    <row r="72" spans="2:8" ht="14.5" customHeight="1">
      <c r="B72" s="119" t="s">
        <v>440</v>
      </c>
      <c r="C72" s="13" t="s">
        <v>39</v>
      </c>
      <c r="D72" s="157" t="s">
        <v>39</v>
      </c>
      <c r="E72" s="157" t="s">
        <v>39</v>
      </c>
      <c r="F72" s="157" t="s">
        <v>39</v>
      </c>
      <c r="G72" s="157" t="s">
        <v>39</v>
      </c>
      <c r="H72" s="157" t="s">
        <v>39</v>
      </c>
    </row>
    <row r="73" spans="2:8" ht="14.5" customHeight="1">
      <c r="B73" s="120" t="s">
        <v>628</v>
      </c>
      <c r="C73" s="203" t="s">
        <v>39</v>
      </c>
      <c r="D73" s="203">
        <v>5.55</v>
      </c>
      <c r="E73" s="203">
        <f>D73*50%</f>
        <v>2.7749999999999999</v>
      </c>
      <c r="F73" s="202" t="s">
        <v>1073</v>
      </c>
      <c r="G73" s="202" t="s">
        <v>767</v>
      </c>
      <c r="H73" s="2" t="s">
        <v>1068</v>
      </c>
    </row>
    <row r="74" spans="2:8" ht="14.5" customHeight="1">
      <c r="B74" s="120" t="s">
        <v>631</v>
      </c>
      <c r="C74" s="203" t="s">
        <v>39</v>
      </c>
      <c r="D74" s="203">
        <v>9.6999999999999993</v>
      </c>
      <c r="E74" s="203">
        <f>D74*50%</f>
        <v>4.8499999999999996</v>
      </c>
      <c r="F74" s="202" t="s">
        <v>1073</v>
      </c>
      <c r="G74" s="202" t="s">
        <v>767</v>
      </c>
      <c r="H74" s="2" t="s">
        <v>1068</v>
      </c>
    </row>
    <row r="75" spans="2:8" ht="14.5" customHeight="1">
      <c r="B75" s="120" t="s">
        <v>634</v>
      </c>
      <c r="C75" s="203" t="s">
        <v>39</v>
      </c>
      <c r="D75" s="203">
        <v>5.55</v>
      </c>
      <c r="E75" s="203">
        <f>D75*50%</f>
        <v>2.7749999999999999</v>
      </c>
      <c r="F75" s="202" t="s">
        <v>1073</v>
      </c>
      <c r="G75" s="202" t="s">
        <v>767</v>
      </c>
      <c r="H75" s="2" t="s">
        <v>1068</v>
      </c>
    </row>
    <row r="76" spans="2:8" ht="14.5" customHeight="1">
      <c r="B76" s="119" t="s">
        <v>442</v>
      </c>
      <c r="C76" s="13" t="s">
        <v>39</v>
      </c>
      <c r="D76" s="157" t="s">
        <v>39</v>
      </c>
      <c r="E76" s="157"/>
      <c r="F76" s="157" t="s">
        <v>39</v>
      </c>
      <c r="G76" s="157" t="s">
        <v>39</v>
      </c>
      <c r="H76" s="157" t="s">
        <v>39</v>
      </c>
    </row>
    <row r="77" spans="2:8" ht="14.5" customHeight="1">
      <c r="B77" s="120" t="s">
        <v>637</v>
      </c>
      <c r="C77" s="203">
        <v>9.359</v>
      </c>
      <c r="D77" s="203" t="s">
        <v>39</v>
      </c>
      <c r="E77" s="203">
        <f>C77*50%</f>
        <v>4.6795</v>
      </c>
      <c r="F77" s="202" t="s">
        <v>1071</v>
      </c>
      <c r="G77" s="202" t="s">
        <v>766</v>
      </c>
      <c r="H77" s="2" t="s">
        <v>1068</v>
      </c>
    </row>
    <row r="78" spans="2:8" ht="14.5" customHeight="1">
      <c r="B78" s="120" t="s">
        <v>640</v>
      </c>
      <c r="C78" s="203">
        <v>9.359</v>
      </c>
      <c r="D78" s="203" t="s">
        <v>39</v>
      </c>
      <c r="E78" s="203">
        <f t="shared" ref="E78:E85" si="3">C78*50%</f>
        <v>4.6795</v>
      </c>
      <c r="F78" s="202" t="s">
        <v>1071</v>
      </c>
      <c r="G78" s="202" t="s">
        <v>766</v>
      </c>
      <c r="H78" s="2" t="s">
        <v>1068</v>
      </c>
    </row>
    <row r="79" spans="2:8" ht="14.5" customHeight="1">
      <c r="B79" s="120" t="s">
        <v>643</v>
      </c>
      <c r="C79" s="203">
        <v>9.359</v>
      </c>
      <c r="D79" s="203" t="s">
        <v>39</v>
      </c>
      <c r="E79" s="203">
        <f t="shared" si="3"/>
        <v>4.6795</v>
      </c>
      <c r="F79" s="202" t="s">
        <v>1071</v>
      </c>
      <c r="G79" s="202" t="s">
        <v>766</v>
      </c>
      <c r="H79" s="2" t="s">
        <v>1068</v>
      </c>
    </row>
    <row r="80" spans="2:8" ht="14.5" customHeight="1">
      <c r="B80" s="120" t="s">
        <v>646</v>
      </c>
      <c r="C80" s="203">
        <v>9.3559999999999999</v>
      </c>
      <c r="D80" s="203" t="s">
        <v>39</v>
      </c>
      <c r="E80" s="203">
        <f t="shared" si="3"/>
        <v>4.6779999999999999</v>
      </c>
      <c r="F80" s="202" t="s">
        <v>1071</v>
      </c>
      <c r="G80" s="202" t="s">
        <v>766</v>
      </c>
      <c r="H80" s="2" t="s">
        <v>1068</v>
      </c>
    </row>
    <row r="81" spans="2:8" ht="14.5" customHeight="1">
      <c r="B81" s="119" t="s">
        <v>142</v>
      </c>
      <c r="C81" s="13" t="s">
        <v>39</v>
      </c>
      <c r="D81" s="157" t="s">
        <v>39</v>
      </c>
      <c r="E81" s="157" t="s">
        <v>39</v>
      </c>
      <c r="F81" s="157" t="s">
        <v>39</v>
      </c>
      <c r="G81" s="157" t="s">
        <v>39</v>
      </c>
      <c r="H81" s="157" t="s">
        <v>39</v>
      </c>
    </row>
    <row r="82" spans="2:8" ht="14.5" customHeight="1">
      <c r="B82" s="120" t="s">
        <v>649</v>
      </c>
      <c r="C82" s="203">
        <v>14.144</v>
      </c>
      <c r="D82" s="203" t="s">
        <v>39</v>
      </c>
      <c r="E82" s="203">
        <f t="shared" si="3"/>
        <v>7.0720000000000001</v>
      </c>
      <c r="F82" s="202" t="s">
        <v>1071</v>
      </c>
      <c r="G82" s="202" t="s">
        <v>766</v>
      </c>
      <c r="H82" s="2" t="s">
        <v>1068</v>
      </c>
    </row>
    <row r="83" spans="2:8" ht="14.5" customHeight="1">
      <c r="B83" s="120" t="s">
        <v>652</v>
      </c>
      <c r="C83" s="203">
        <v>14.146000000000001</v>
      </c>
      <c r="D83" s="203" t="s">
        <v>39</v>
      </c>
      <c r="E83" s="203">
        <f t="shared" si="3"/>
        <v>7.0730000000000004</v>
      </c>
      <c r="F83" s="202" t="s">
        <v>1071</v>
      </c>
      <c r="G83" s="202" t="s">
        <v>766</v>
      </c>
      <c r="H83" s="2" t="s">
        <v>1068</v>
      </c>
    </row>
    <row r="84" spans="2:8" ht="14.5" customHeight="1">
      <c r="B84" s="120" t="s">
        <v>655</v>
      </c>
      <c r="C84" s="203">
        <v>14.135999999999999</v>
      </c>
      <c r="D84" s="203" t="s">
        <v>39</v>
      </c>
      <c r="E84" s="203">
        <f t="shared" si="3"/>
        <v>7.0679999999999996</v>
      </c>
      <c r="F84" s="202" t="s">
        <v>1071</v>
      </c>
      <c r="G84" s="202" t="s">
        <v>766</v>
      </c>
      <c r="H84" s="2" t="s">
        <v>1068</v>
      </c>
    </row>
    <row r="85" spans="2:8" ht="14.5" customHeight="1">
      <c r="B85" s="120" t="s">
        <v>658</v>
      </c>
      <c r="C85" s="203">
        <v>14.143000000000001</v>
      </c>
      <c r="D85" s="203" t="s">
        <v>39</v>
      </c>
      <c r="E85" s="203">
        <f t="shared" si="3"/>
        <v>7.0715000000000003</v>
      </c>
      <c r="F85" s="202" t="s">
        <v>1071</v>
      </c>
      <c r="G85" s="202" t="s">
        <v>766</v>
      </c>
      <c r="H85" s="2" t="s">
        <v>1068</v>
      </c>
    </row>
    <row r="86" spans="2:8" s="59" customFormat="1" ht="14.5" customHeight="1">
      <c r="B86" s="75" t="s">
        <v>33</v>
      </c>
      <c r="C86" s="76" t="s">
        <v>39</v>
      </c>
      <c r="D86" s="76" t="s">
        <v>39</v>
      </c>
      <c r="E86" s="76" t="s">
        <v>39</v>
      </c>
      <c r="F86" s="76" t="s">
        <v>39</v>
      </c>
      <c r="G86" s="76" t="s">
        <v>39</v>
      </c>
      <c r="H86" s="76" t="s">
        <v>39</v>
      </c>
    </row>
    <row r="87" spans="2:8" s="59" customFormat="1" ht="14.5" customHeight="1">
      <c r="B87" s="16" t="s">
        <v>212</v>
      </c>
      <c r="C87" s="15" t="s">
        <v>39</v>
      </c>
      <c r="D87" s="15" t="s">
        <v>39</v>
      </c>
      <c r="E87" s="15" t="s">
        <v>39</v>
      </c>
      <c r="F87" s="15" t="s">
        <v>39</v>
      </c>
      <c r="G87" s="15" t="s">
        <v>39</v>
      </c>
      <c r="H87" s="15" t="s">
        <v>39</v>
      </c>
    </row>
    <row r="88" spans="2:8" ht="14.5" customHeight="1">
      <c r="B88" s="119" t="s">
        <v>212</v>
      </c>
      <c r="C88" s="13" t="s">
        <v>39</v>
      </c>
      <c r="D88" s="157" t="s">
        <v>39</v>
      </c>
      <c r="E88" s="157" t="s">
        <v>39</v>
      </c>
      <c r="F88" s="157" t="s">
        <v>39</v>
      </c>
      <c r="G88" s="157" t="s">
        <v>39</v>
      </c>
      <c r="H88" s="157" t="s">
        <v>39</v>
      </c>
    </row>
    <row r="89" spans="2:8" ht="14.5" customHeight="1">
      <c r="B89" s="120" t="s">
        <v>661</v>
      </c>
      <c r="C89" s="203" t="s">
        <v>39</v>
      </c>
      <c r="D89" s="203">
        <v>6.54</v>
      </c>
      <c r="E89" s="203">
        <f>D89*50%</f>
        <v>3.27</v>
      </c>
      <c r="F89" s="202" t="s">
        <v>1074</v>
      </c>
      <c r="G89" s="202" t="s">
        <v>768</v>
      </c>
      <c r="H89" s="2" t="s">
        <v>1068</v>
      </c>
    </row>
    <row r="90" spans="2:8" ht="14.5" customHeight="1">
      <c r="B90" s="118" t="s">
        <v>167</v>
      </c>
      <c r="C90" s="15" t="s">
        <v>39</v>
      </c>
      <c r="D90" s="15" t="s">
        <v>39</v>
      </c>
      <c r="E90" s="15" t="s">
        <v>39</v>
      </c>
      <c r="F90" s="15" t="s">
        <v>39</v>
      </c>
      <c r="G90" s="15" t="s">
        <v>39</v>
      </c>
      <c r="H90" s="15" t="s">
        <v>39</v>
      </c>
    </row>
    <row r="91" spans="2:8" ht="14.5" customHeight="1">
      <c r="B91" s="119" t="s">
        <v>664</v>
      </c>
      <c r="C91" s="13" t="s">
        <v>39</v>
      </c>
      <c r="D91" s="157" t="s">
        <v>39</v>
      </c>
      <c r="E91" s="157" t="s">
        <v>39</v>
      </c>
      <c r="F91" s="157" t="s">
        <v>39</v>
      </c>
      <c r="G91" s="157" t="s">
        <v>39</v>
      </c>
      <c r="H91" s="157" t="s">
        <v>39</v>
      </c>
    </row>
    <row r="92" spans="2:8" ht="14.5" customHeight="1">
      <c r="B92" s="120" t="s">
        <v>665</v>
      </c>
      <c r="C92" s="203">
        <v>9.9930000000000003</v>
      </c>
      <c r="D92" s="203" t="s">
        <v>39</v>
      </c>
      <c r="E92" s="203">
        <f>C92*50%</f>
        <v>4.9965000000000002</v>
      </c>
      <c r="F92" s="202" t="s">
        <v>1071</v>
      </c>
      <c r="G92" s="202" t="s">
        <v>766</v>
      </c>
      <c r="H92" s="2" t="s">
        <v>1068</v>
      </c>
    </row>
    <row r="93" spans="2:8" ht="14.5" customHeight="1">
      <c r="B93" s="119" t="s">
        <v>668</v>
      </c>
      <c r="C93" s="13" t="s">
        <v>39</v>
      </c>
      <c r="D93" s="157" t="s">
        <v>39</v>
      </c>
      <c r="E93" s="157" t="s">
        <v>39</v>
      </c>
      <c r="F93" s="157" t="s">
        <v>39</v>
      </c>
      <c r="G93" s="157" t="s">
        <v>39</v>
      </c>
      <c r="H93" s="157" t="s">
        <v>39</v>
      </c>
    </row>
    <row r="94" spans="2:8" ht="14.5" customHeight="1">
      <c r="B94" s="120" t="s">
        <v>669</v>
      </c>
      <c r="C94" s="203">
        <v>9.9930000000000003</v>
      </c>
      <c r="D94" s="203" t="s">
        <v>39</v>
      </c>
      <c r="E94" s="203">
        <f>C94*50%</f>
        <v>4.9965000000000002</v>
      </c>
      <c r="F94" s="202" t="s">
        <v>1071</v>
      </c>
      <c r="G94" s="202" t="s">
        <v>766</v>
      </c>
      <c r="H94" s="2" t="s">
        <v>1068</v>
      </c>
    </row>
    <row r="95" spans="2:8" ht="14.5" customHeight="1">
      <c r="B95" s="118" t="s">
        <v>163</v>
      </c>
      <c r="C95" s="15" t="s">
        <v>39</v>
      </c>
      <c r="D95" s="15" t="s">
        <v>39</v>
      </c>
      <c r="E95" s="15" t="s">
        <v>39</v>
      </c>
      <c r="F95" s="15" t="s">
        <v>39</v>
      </c>
      <c r="G95" s="15" t="s">
        <v>39</v>
      </c>
      <c r="H95" s="15" t="s">
        <v>39</v>
      </c>
    </row>
    <row r="96" spans="2:8" ht="14.5" customHeight="1">
      <c r="B96" s="119" t="s">
        <v>163</v>
      </c>
      <c r="C96" s="13" t="s">
        <v>39</v>
      </c>
      <c r="D96" s="157" t="s">
        <v>39</v>
      </c>
      <c r="E96" s="157" t="s">
        <v>39</v>
      </c>
      <c r="F96" s="157" t="s">
        <v>39</v>
      </c>
      <c r="G96" s="157" t="s">
        <v>39</v>
      </c>
      <c r="H96" s="157" t="s">
        <v>39</v>
      </c>
    </row>
    <row r="97" spans="2:8" ht="31">
      <c r="B97" s="19" t="s">
        <v>672</v>
      </c>
      <c r="C97" s="203" t="s">
        <v>39</v>
      </c>
      <c r="D97" s="203">
        <v>10.31</v>
      </c>
      <c r="E97" s="203">
        <f>D97*50%</f>
        <v>5.1550000000000002</v>
      </c>
      <c r="F97" s="202" t="s">
        <v>1074</v>
      </c>
      <c r="G97" s="202" t="s">
        <v>768</v>
      </c>
      <c r="H97" s="84" t="s">
        <v>1075</v>
      </c>
    </row>
    <row r="98" spans="2:8" ht="14.5" customHeight="1">
      <c r="B98" s="118" t="s">
        <v>675</v>
      </c>
      <c r="C98" s="15" t="s">
        <v>39</v>
      </c>
      <c r="D98" s="15" t="s">
        <v>39</v>
      </c>
      <c r="E98" s="15" t="s">
        <v>39</v>
      </c>
      <c r="F98" s="15" t="s">
        <v>39</v>
      </c>
      <c r="G98" s="15" t="s">
        <v>39</v>
      </c>
      <c r="H98" s="15" t="s">
        <v>39</v>
      </c>
    </row>
    <row r="99" spans="2:8" ht="14.5" customHeight="1">
      <c r="B99" s="119" t="s">
        <v>675</v>
      </c>
      <c r="C99" s="13" t="s">
        <v>39</v>
      </c>
      <c r="D99" s="157" t="s">
        <v>39</v>
      </c>
      <c r="E99" s="157" t="s">
        <v>39</v>
      </c>
      <c r="F99" s="157" t="s">
        <v>39</v>
      </c>
      <c r="G99" s="157" t="s">
        <v>39</v>
      </c>
      <c r="H99" s="157" t="s">
        <v>39</v>
      </c>
    </row>
    <row r="100" spans="2:8" ht="31">
      <c r="B100" s="19" t="s">
        <v>676</v>
      </c>
      <c r="C100" s="203" t="s">
        <v>39</v>
      </c>
      <c r="D100" s="203">
        <v>11.86</v>
      </c>
      <c r="E100" s="203">
        <f>D100*50%</f>
        <v>5.93</v>
      </c>
      <c r="F100" s="202" t="s">
        <v>1076</v>
      </c>
      <c r="G100" s="202" t="s">
        <v>769</v>
      </c>
      <c r="H100" s="84" t="s">
        <v>1075</v>
      </c>
    </row>
    <row r="101" spans="2:8" ht="14.5" customHeight="1">
      <c r="B101" s="117" t="s">
        <v>34</v>
      </c>
      <c r="C101" s="76" t="s">
        <v>39</v>
      </c>
      <c r="D101" s="76" t="s">
        <v>39</v>
      </c>
      <c r="E101" s="76" t="s">
        <v>39</v>
      </c>
      <c r="F101" s="76" t="s">
        <v>39</v>
      </c>
      <c r="G101" s="76" t="s">
        <v>39</v>
      </c>
      <c r="H101" s="76" t="s">
        <v>39</v>
      </c>
    </row>
    <row r="102" spans="2:8" ht="14.5" customHeight="1">
      <c r="B102" s="118" t="s">
        <v>678</v>
      </c>
      <c r="C102" s="15" t="s">
        <v>39</v>
      </c>
      <c r="D102" s="15" t="s">
        <v>39</v>
      </c>
      <c r="E102" s="15" t="s">
        <v>39</v>
      </c>
      <c r="F102" s="15" t="s">
        <v>39</v>
      </c>
      <c r="G102" s="15" t="s">
        <v>39</v>
      </c>
      <c r="H102" s="15" t="s">
        <v>39</v>
      </c>
    </row>
    <row r="103" spans="2:8" ht="14.5" customHeight="1">
      <c r="B103" s="119" t="s">
        <v>678</v>
      </c>
      <c r="C103" s="13" t="s">
        <v>39</v>
      </c>
      <c r="D103" s="157" t="s">
        <v>39</v>
      </c>
      <c r="E103" s="157" t="s">
        <v>39</v>
      </c>
      <c r="F103" s="157" t="s">
        <v>39</v>
      </c>
      <c r="G103" s="157" t="s">
        <v>39</v>
      </c>
      <c r="H103" s="157" t="s">
        <v>39</v>
      </c>
    </row>
    <row r="104" spans="2:8" ht="31">
      <c r="B104" s="120" t="s">
        <v>679</v>
      </c>
      <c r="C104" s="203">
        <v>6.6219999999999999</v>
      </c>
      <c r="D104" s="203" t="s">
        <v>39</v>
      </c>
      <c r="E104" s="203">
        <f t="shared" ref="E104:E119" si="4">C104*50%</f>
        <v>3.3109999999999999</v>
      </c>
      <c r="F104" s="202" t="s">
        <v>1071</v>
      </c>
      <c r="G104" s="205" t="s">
        <v>766</v>
      </c>
      <c r="H104" s="84" t="s">
        <v>1077</v>
      </c>
    </row>
    <row r="105" spans="2:8" ht="31">
      <c r="B105" s="120" t="s">
        <v>682</v>
      </c>
      <c r="C105" s="203">
        <v>6.6219999999999999</v>
      </c>
      <c r="D105" s="203" t="s">
        <v>39</v>
      </c>
      <c r="E105" s="203">
        <f t="shared" si="4"/>
        <v>3.3109999999999999</v>
      </c>
      <c r="F105" s="202" t="s">
        <v>1071</v>
      </c>
      <c r="G105" s="205" t="s">
        <v>766</v>
      </c>
      <c r="H105" s="84" t="s">
        <v>1077</v>
      </c>
    </row>
    <row r="106" spans="2:8" ht="31">
      <c r="B106" s="120" t="s">
        <v>684</v>
      </c>
      <c r="C106" s="203">
        <v>6.6219999999999999</v>
      </c>
      <c r="D106" s="203" t="s">
        <v>39</v>
      </c>
      <c r="E106" s="203">
        <f t="shared" si="4"/>
        <v>3.3109999999999999</v>
      </c>
      <c r="F106" s="202" t="s">
        <v>1071</v>
      </c>
      <c r="G106" s="205" t="s">
        <v>766</v>
      </c>
      <c r="H106" s="84" t="s">
        <v>1077</v>
      </c>
    </row>
    <row r="107" spans="2:8" ht="31">
      <c r="B107" s="120" t="s">
        <v>686</v>
      </c>
      <c r="C107" s="203">
        <v>6.6219999999999999</v>
      </c>
      <c r="D107" s="203" t="s">
        <v>39</v>
      </c>
      <c r="E107" s="203">
        <f t="shared" si="4"/>
        <v>3.3109999999999999</v>
      </c>
      <c r="F107" s="202" t="s">
        <v>1071</v>
      </c>
      <c r="G107" s="205" t="s">
        <v>766</v>
      </c>
      <c r="H107" s="84" t="s">
        <v>1077</v>
      </c>
    </row>
    <row r="108" spans="2:8" ht="31">
      <c r="B108" s="120" t="s">
        <v>688</v>
      </c>
      <c r="C108" s="203">
        <v>6.6219999999999999</v>
      </c>
      <c r="D108" s="203" t="s">
        <v>39</v>
      </c>
      <c r="E108" s="203">
        <f t="shared" si="4"/>
        <v>3.3109999999999999</v>
      </c>
      <c r="F108" s="202" t="s">
        <v>1071</v>
      </c>
      <c r="G108" s="205" t="s">
        <v>766</v>
      </c>
      <c r="H108" s="84" t="s">
        <v>1077</v>
      </c>
    </row>
    <row r="109" spans="2:8" ht="31">
      <c r="B109" s="120" t="s">
        <v>690</v>
      </c>
      <c r="C109" s="203">
        <v>6.6219999999999999</v>
      </c>
      <c r="D109" s="203" t="s">
        <v>39</v>
      </c>
      <c r="E109" s="203">
        <f t="shared" si="4"/>
        <v>3.3109999999999999</v>
      </c>
      <c r="F109" s="202" t="s">
        <v>1071</v>
      </c>
      <c r="G109" s="205" t="s">
        <v>766</v>
      </c>
      <c r="H109" s="84" t="s">
        <v>1077</v>
      </c>
    </row>
    <row r="110" spans="2:8" ht="31">
      <c r="B110" s="120" t="s">
        <v>692</v>
      </c>
      <c r="C110" s="203">
        <v>6.6219999999999999</v>
      </c>
      <c r="D110" s="203" t="s">
        <v>39</v>
      </c>
      <c r="E110" s="203">
        <f t="shared" si="4"/>
        <v>3.3109999999999999</v>
      </c>
      <c r="F110" s="202" t="s">
        <v>1071</v>
      </c>
      <c r="G110" s="205" t="s">
        <v>766</v>
      </c>
      <c r="H110" s="84" t="s">
        <v>1077</v>
      </c>
    </row>
    <row r="111" spans="2:8" ht="31">
      <c r="B111" s="120" t="s">
        <v>694</v>
      </c>
      <c r="C111" s="203">
        <v>6.6219999999999999</v>
      </c>
      <c r="D111" s="203" t="s">
        <v>39</v>
      </c>
      <c r="E111" s="203">
        <f t="shared" si="4"/>
        <v>3.3109999999999999</v>
      </c>
      <c r="F111" s="202" t="s">
        <v>1071</v>
      </c>
      <c r="G111" s="205" t="s">
        <v>766</v>
      </c>
      <c r="H111" s="84" t="s">
        <v>1077</v>
      </c>
    </row>
    <row r="112" spans="2:8" ht="31">
      <c r="B112" s="120" t="s">
        <v>696</v>
      </c>
      <c r="C112" s="203">
        <v>6.6219999999999999</v>
      </c>
      <c r="D112" s="203" t="s">
        <v>39</v>
      </c>
      <c r="E112" s="203">
        <f t="shared" si="4"/>
        <v>3.3109999999999999</v>
      </c>
      <c r="F112" s="202" t="s">
        <v>1071</v>
      </c>
      <c r="G112" s="205" t="s">
        <v>766</v>
      </c>
      <c r="H112" s="84" t="s">
        <v>1077</v>
      </c>
    </row>
    <row r="113" spans="2:8" ht="31">
      <c r="B113" s="120" t="s">
        <v>698</v>
      </c>
      <c r="C113" s="203">
        <v>6.6219999999999999</v>
      </c>
      <c r="D113" s="203" t="s">
        <v>39</v>
      </c>
      <c r="E113" s="203">
        <f t="shared" si="4"/>
        <v>3.3109999999999999</v>
      </c>
      <c r="F113" s="202" t="s">
        <v>1071</v>
      </c>
      <c r="G113" s="205" t="s">
        <v>766</v>
      </c>
      <c r="H113" s="84" t="s">
        <v>1077</v>
      </c>
    </row>
    <row r="114" spans="2:8" ht="31">
      <c r="B114" s="120" t="s">
        <v>700</v>
      </c>
      <c r="C114" s="203">
        <v>6.6219999999999999</v>
      </c>
      <c r="D114" s="203" t="s">
        <v>39</v>
      </c>
      <c r="E114" s="203">
        <f t="shared" si="4"/>
        <v>3.3109999999999999</v>
      </c>
      <c r="F114" s="202" t="s">
        <v>1071</v>
      </c>
      <c r="G114" s="205" t="s">
        <v>766</v>
      </c>
      <c r="H114" s="84" t="s">
        <v>1077</v>
      </c>
    </row>
    <row r="115" spans="2:8" ht="31">
      <c r="B115" s="120" t="s">
        <v>702</v>
      </c>
      <c r="C115" s="203">
        <v>6.6219999999999999</v>
      </c>
      <c r="D115" s="203" t="s">
        <v>39</v>
      </c>
      <c r="E115" s="203">
        <f t="shared" si="4"/>
        <v>3.3109999999999999</v>
      </c>
      <c r="F115" s="202" t="s">
        <v>1071</v>
      </c>
      <c r="G115" s="205" t="s">
        <v>766</v>
      </c>
      <c r="H115" s="84" t="s">
        <v>1077</v>
      </c>
    </row>
    <row r="116" spans="2:8" ht="31">
      <c r="B116" s="120" t="s">
        <v>704</v>
      </c>
      <c r="C116" s="203">
        <v>6.6219999999999999</v>
      </c>
      <c r="D116" s="203" t="s">
        <v>39</v>
      </c>
      <c r="E116" s="203">
        <f t="shared" si="4"/>
        <v>3.3109999999999999</v>
      </c>
      <c r="F116" s="202" t="s">
        <v>1071</v>
      </c>
      <c r="G116" s="205" t="s">
        <v>766</v>
      </c>
      <c r="H116" s="84" t="s">
        <v>1077</v>
      </c>
    </row>
    <row r="117" spans="2:8" ht="31">
      <c r="B117" s="120" t="s">
        <v>706</v>
      </c>
      <c r="C117" s="203">
        <v>6.6219999999999999</v>
      </c>
      <c r="D117" s="203" t="s">
        <v>39</v>
      </c>
      <c r="E117" s="203">
        <f t="shared" si="4"/>
        <v>3.3109999999999999</v>
      </c>
      <c r="F117" s="202" t="s">
        <v>1071</v>
      </c>
      <c r="G117" s="205" t="s">
        <v>766</v>
      </c>
      <c r="H117" s="84" t="s">
        <v>1077</v>
      </c>
    </row>
    <row r="118" spans="2:8" ht="31">
      <c r="B118" s="120" t="s">
        <v>708</v>
      </c>
      <c r="C118" s="203">
        <v>6.6219999999999999</v>
      </c>
      <c r="D118" s="203" t="s">
        <v>39</v>
      </c>
      <c r="E118" s="203">
        <f t="shared" si="4"/>
        <v>3.3109999999999999</v>
      </c>
      <c r="F118" s="202" t="s">
        <v>1071</v>
      </c>
      <c r="G118" s="205" t="s">
        <v>766</v>
      </c>
      <c r="H118" s="84" t="s">
        <v>1077</v>
      </c>
    </row>
    <row r="119" spans="2:8" ht="31">
      <c r="B119" s="120" t="s">
        <v>710</v>
      </c>
      <c r="C119" s="203">
        <v>6.6219999999999999</v>
      </c>
      <c r="D119" s="203" t="s">
        <v>39</v>
      </c>
      <c r="E119" s="203">
        <f t="shared" si="4"/>
        <v>3.3109999999999999</v>
      </c>
      <c r="F119" s="202" t="s">
        <v>1071</v>
      </c>
      <c r="G119" s="205" t="s">
        <v>766</v>
      </c>
      <c r="H119" s="84" t="s">
        <v>1077</v>
      </c>
    </row>
    <row r="120" spans="2:8" ht="14.5" customHeight="1">
      <c r="B120" s="118" t="s">
        <v>712</v>
      </c>
      <c r="C120" s="15" t="s">
        <v>39</v>
      </c>
      <c r="D120" s="15" t="s">
        <v>39</v>
      </c>
      <c r="E120" s="15" t="s">
        <v>39</v>
      </c>
      <c r="F120" s="15" t="s">
        <v>39</v>
      </c>
      <c r="G120" s="15" t="s">
        <v>39</v>
      </c>
      <c r="H120" s="15" t="s">
        <v>39</v>
      </c>
    </row>
    <row r="121" spans="2:8" ht="14.5" customHeight="1">
      <c r="B121" s="119" t="s">
        <v>712</v>
      </c>
      <c r="C121" s="13" t="s">
        <v>39</v>
      </c>
      <c r="D121" s="157" t="s">
        <v>39</v>
      </c>
      <c r="E121" s="157" t="s">
        <v>39</v>
      </c>
      <c r="F121" s="157" t="s">
        <v>39</v>
      </c>
      <c r="G121" s="157" t="s">
        <v>39</v>
      </c>
      <c r="H121" s="157" t="s">
        <v>39</v>
      </c>
    </row>
    <row r="122" spans="2:8" ht="14.5" customHeight="1">
      <c r="B122" s="120" t="s">
        <v>713</v>
      </c>
      <c r="C122" s="203">
        <v>9.3000000000000007</v>
      </c>
      <c r="D122" s="2" t="s">
        <v>39</v>
      </c>
      <c r="E122" s="203">
        <f t="shared" ref="E122:E133" si="5">C122*50%</f>
        <v>4.6500000000000004</v>
      </c>
      <c r="F122" s="202" t="s">
        <v>1071</v>
      </c>
      <c r="G122" s="205" t="s">
        <v>766</v>
      </c>
      <c r="H122" s="2" t="s">
        <v>1068</v>
      </c>
    </row>
    <row r="123" spans="2:8" ht="14.5" customHeight="1">
      <c r="B123" s="120" t="s">
        <v>715</v>
      </c>
      <c r="C123" s="203">
        <v>9.2940000000000005</v>
      </c>
      <c r="D123" s="2" t="s">
        <v>39</v>
      </c>
      <c r="E123" s="203">
        <f t="shared" si="5"/>
        <v>4.6470000000000002</v>
      </c>
      <c r="F123" s="202" t="s">
        <v>1071</v>
      </c>
      <c r="G123" s="205" t="s">
        <v>766</v>
      </c>
      <c r="H123" s="2" t="s">
        <v>1068</v>
      </c>
    </row>
    <row r="124" spans="2:8" ht="14.5" customHeight="1">
      <c r="B124" s="120" t="s">
        <v>717</v>
      </c>
      <c r="C124" s="203">
        <v>9.2880000000000003</v>
      </c>
      <c r="D124" s="2" t="s">
        <v>39</v>
      </c>
      <c r="E124" s="203">
        <f t="shared" si="5"/>
        <v>4.6440000000000001</v>
      </c>
      <c r="F124" s="202" t="s">
        <v>1071</v>
      </c>
      <c r="G124" s="205" t="s">
        <v>766</v>
      </c>
      <c r="H124" s="2" t="s">
        <v>1068</v>
      </c>
    </row>
    <row r="125" spans="2:8" ht="14.5" customHeight="1">
      <c r="B125" s="120" t="s">
        <v>719</v>
      </c>
      <c r="C125" s="203">
        <v>9.3000000000000007</v>
      </c>
      <c r="D125" s="2" t="s">
        <v>39</v>
      </c>
      <c r="E125" s="203">
        <f t="shared" si="5"/>
        <v>4.6500000000000004</v>
      </c>
      <c r="F125" s="202" t="s">
        <v>1071</v>
      </c>
      <c r="G125" s="205" t="s">
        <v>766</v>
      </c>
      <c r="H125" s="2" t="s">
        <v>1068</v>
      </c>
    </row>
    <row r="126" spans="2:8" ht="14.5" customHeight="1">
      <c r="B126" s="120" t="s">
        <v>721</v>
      </c>
      <c r="C126" s="203">
        <v>9.2910000000000004</v>
      </c>
      <c r="D126" s="2" t="s">
        <v>39</v>
      </c>
      <c r="E126" s="203">
        <f t="shared" si="5"/>
        <v>4.6455000000000002</v>
      </c>
      <c r="F126" s="202" t="s">
        <v>1071</v>
      </c>
      <c r="G126" s="205" t="s">
        <v>766</v>
      </c>
      <c r="H126" s="2" t="s">
        <v>1068</v>
      </c>
    </row>
    <row r="127" spans="2:8" ht="14.5" customHeight="1">
      <c r="B127" s="120" t="s">
        <v>723</v>
      </c>
      <c r="C127" s="203">
        <v>9.2959999999999994</v>
      </c>
      <c r="D127" s="2" t="s">
        <v>39</v>
      </c>
      <c r="E127" s="203">
        <f t="shared" si="5"/>
        <v>4.6479999999999997</v>
      </c>
      <c r="F127" s="202" t="s">
        <v>1071</v>
      </c>
      <c r="G127" s="205" t="s">
        <v>766</v>
      </c>
      <c r="H127" s="2" t="s">
        <v>1068</v>
      </c>
    </row>
    <row r="128" spans="2:8" ht="14.5" customHeight="1">
      <c r="B128" s="120" t="s">
        <v>725</v>
      </c>
      <c r="C128" s="203">
        <v>9.3019999999999996</v>
      </c>
      <c r="D128" s="2" t="s">
        <v>39</v>
      </c>
      <c r="E128" s="203">
        <f t="shared" si="5"/>
        <v>4.6509999999999998</v>
      </c>
      <c r="F128" s="202" t="s">
        <v>1071</v>
      </c>
      <c r="G128" s="205" t="s">
        <v>766</v>
      </c>
      <c r="H128" s="2" t="s">
        <v>1068</v>
      </c>
    </row>
    <row r="129" spans="2:8" ht="14.5" customHeight="1">
      <c r="B129" s="120" t="s">
        <v>727</v>
      </c>
      <c r="C129" s="203">
        <v>9.2940000000000005</v>
      </c>
      <c r="D129" s="2" t="s">
        <v>39</v>
      </c>
      <c r="E129" s="203">
        <f t="shared" si="5"/>
        <v>4.6470000000000002</v>
      </c>
      <c r="F129" s="202" t="s">
        <v>1071</v>
      </c>
      <c r="G129" s="205" t="s">
        <v>766</v>
      </c>
      <c r="H129" s="2" t="s">
        <v>1068</v>
      </c>
    </row>
    <row r="130" spans="2:8" ht="14.5" customHeight="1">
      <c r="B130" s="120" t="s">
        <v>729</v>
      </c>
      <c r="C130" s="203">
        <v>9.2970000000000006</v>
      </c>
      <c r="D130" s="2" t="s">
        <v>39</v>
      </c>
      <c r="E130" s="203">
        <f t="shared" si="5"/>
        <v>4.6485000000000003</v>
      </c>
      <c r="F130" s="202" t="s">
        <v>1071</v>
      </c>
      <c r="G130" s="205" t="s">
        <v>766</v>
      </c>
      <c r="H130" s="2" t="s">
        <v>1068</v>
      </c>
    </row>
    <row r="131" spans="2:8" ht="14.5" customHeight="1">
      <c r="B131" s="120" t="s">
        <v>731</v>
      </c>
      <c r="C131" s="203">
        <v>9.2959999999999994</v>
      </c>
      <c r="D131" s="2" t="s">
        <v>39</v>
      </c>
      <c r="E131" s="203">
        <f t="shared" si="5"/>
        <v>4.6479999999999997</v>
      </c>
      <c r="F131" s="202" t="s">
        <v>1071</v>
      </c>
      <c r="G131" s="205" t="s">
        <v>766</v>
      </c>
      <c r="H131" s="2" t="s">
        <v>1068</v>
      </c>
    </row>
    <row r="132" spans="2:8" ht="14.5" customHeight="1">
      <c r="B132" s="120" t="s">
        <v>733</v>
      </c>
      <c r="C132" s="203">
        <v>9.3000000000000007</v>
      </c>
      <c r="D132" s="2" t="s">
        <v>39</v>
      </c>
      <c r="E132" s="203">
        <f t="shared" si="5"/>
        <v>4.6500000000000004</v>
      </c>
      <c r="F132" s="202" t="s">
        <v>1071</v>
      </c>
      <c r="G132" s="205" t="s">
        <v>766</v>
      </c>
      <c r="H132" s="2" t="s">
        <v>1068</v>
      </c>
    </row>
    <row r="133" spans="2:8" ht="14.5" customHeight="1">
      <c r="B133" s="122" t="s">
        <v>735</v>
      </c>
      <c r="C133" s="204">
        <v>9.3030000000000008</v>
      </c>
      <c r="D133" s="17" t="s">
        <v>39</v>
      </c>
      <c r="E133" s="204">
        <f t="shared" si="5"/>
        <v>4.6515000000000004</v>
      </c>
      <c r="F133" s="206" t="s">
        <v>1071</v>
      </c>
      <c r="G133" s="206" t="s">
        <v>766</v>
      </c>
      <c r="H133" s="17" t="s">
        <v>1068</v>
      </c>
    </row>
  </sheetData>
  <hyperlinks>
    <hyperlink ref="F21" r:id="rId1" xr:uid="{FB5458FD-2318-4BCB-8FE4-6ABEF8E9C5A0}"/>
    <hyperlink ref="G12" r:id="rId2" xr:uid="{0638302B-5914-47CB-BBE7-D5D9A9456FCE}"/>
    <hyperlink ref="G13" r:id="rId3" xr:uid="{AB939762-AD4A-45C0-BB0E-1CA68F0306F3}"/>
    <hyperlink ref="G14" r:id="rId4" xr:uid="{9F56C29E-771F-4C1A-A265-76AF9A1BE71A}"/>
    <hyperlink ref="G16:G18" r:id="rId5" display="REH 3.292/2023" xr:uid="{D9A3D117-F480-418C-9A4D-6599C7217C67}"/>
    <hyperlink ref="G21" r:id="rId6" xr:uid="{A2224D3E-8015-4F20-86F7-EE13936F995C}"/>
    <hyperlink ref="G22" r:id="rId7" xr:uid="{7EC551E1-1D82-452F-A1F8-2B55E1BED80A}"/>
    <hyperlink ref="G23" r:id="rId8" xr:uid="{ECE023DA-43C1-445F-A059-7521566D8101}"/>
    <hyperlink ref="G24" r:id="rId9" xr:uid="{4A009C3E-97B8-435D-95F9-AA2F2ADF60C8}"/>
    <hyperlink ref="G25" r:id="rId10" xr:uid="{35F3D13E-A427-4B04-8F3C-CC55E8A2D9B3}"/>
    <hyperlink ref="G26" r:id="rId11" xr:uid="{10BD861F-1294-4AF5-8348-ACE9EDC03C7C}"/>
    <hyperlink ref="G27" r:id="rId12" xr:uid="{7FB8476F-0A7D-47DC-AC72-522BD2011313}"/>
    <hyperlink ref="G28" r:id="rId13" xr:uid="{9FBFFB64-ADBF-477C-8EA6-FB8D15B3D977}"/>
    <hyperlink ref="G30" r:id="rId14" xr:uid="{42BFCE98-4BE5-4129-BF3A-6A76326AEBC9}"/>
    <hyperlink ref="G31" r:id="rId15" xr:uid="{D4FF241E-E407-4F91-959E-99A441F22EE5}"/>
    <hyperlink ref="G32" r:id="rId16" xr:uid="{411CE66D-16CA-4380-830B-34AA8AB14AF6}"/>
    <hyperlink ref="G33" r:id="rId17" xr:uid="{0BC4FF65-8472-4480-BCC2-A46DF23D81A5}"/>
    <hyperlink ref="G35" r:id="rId18" xr:uid="{137AC6DC-D404-497F-B2ED-39D7E3DBB574}"/>
    <hyperlink ref="G36" r:id="rId19" xr:uid="{4D168D22-B824-4AA8-BC2F-BF2AC335912E}"/>
    <hyperlink ref="G37" r:id="rId20" xr:uid="{C569C93E-55B0-4458-8FC2-8AEFEFD1B620}"/>
    <hyperlink ref="G41" r:id="rId21" xr:uid="{7B64E29A-DC27-440E-862E-5C99C31C8A52}"/>
    <hyperlink ref="G42" r:id="rId22" xr:uid="{B0F13983-A1EB-4AB0-8664-0A0AD57E3264}"/>
    <hyperlink ref="G43:G53" r:id="rId23" display="REH 3.217/2023" xr:uid="{A45FD7C7-93BE-498A-ABE1-A660FF6BE856}"/>
    <hyperlink ref="G55:G56" r:id="rId24" display="REH 3.217/2023" xr:uid="{9BE4725E-9E82-4FC2-8D40-EED72FF36117}"/>
    <hyperlink ref="G58:G63" r:id="rId25" display="REH 3.217/2023" xr:uid="{A508EE39-81B4-4DBF-B75B-9F5AC4ADFFB2}"/>
    <hyperlink ref="G65:G70" r:id="rId26" display="REH 3.217/2023" xr:uid="{089EC45F-56B4-4909-BA17-6C16F0361E1D}"/>
    <hyperlink ref="G73" r:id="rId27" xr:uid="{634C3573-9B4B-4CD3-8B4C-6EA84C3C5B47}"/>
    <hyperlink ref="G75" r:id="rId28" xr:uid="{5ECA5310-95F4-47D0-96D3-2821C73733B6}"/>
    <hyperlink ref="G74" r:id="rId29" xr:uid="{82405040-18E2-4101-85B7-AB9AAE67F80E}"/>
    <hyperlink ref="G77" r:id="rId30" xr:uid="{094FED12-4545-4A9D-99D5-3B6B434AF574}"/>
    <hyperlink ref="G78" r:id="rId31" xr:uid="{0FBBF931-FC7B-4326-8876-5A9CDEFAC1C9}"/>
    <hyperlink ref="G79" r:id="rId32" xr:uid="{BABE7948-4E66-40BB-9477-7D72BBC0E95F}"/>
    <hyperlink ref="G80" r:id="rId33" xr:uid="{8C34D2AA-2D45-4C29-9970-ACF82825CF0F}"/>
    <hyperlink ref="G82:G85" r:id="rId34" display="REH 3.217/2023" xr:uid="{1E3E19E2-B1FC-4280-A1E3-7943735A128B}"/>
    <hyperlink ref="G92" r:id="rId35" xr:uid="{C8ABCE42-A64B-49BD-A4DF-53AC66DC8B04}"/>
    <hyperlink ref="G94" r:id="rId36" xr:uid="{EDAED311-4A66-4D8D-AC33-4BD881B348D9}"/>
    <hyperlink ref="G97" r:id="rId37" xr:uid="{41ACD0A2-6145-445F-BAD5-269B924DD8FD}"/>
    <hyperlink ref="G100" r:id="rId38" xr:uid="{BE1CE909-0855-4B17-AAC3-0A1DF8391C6E}"/>
    <hyperlink ref="G122:G133" r:id="rId39" display="REH 3.217/2023" xr:uid="{6AFCA155-72DF-4232-9B65-E2D9F382D894}"/>
    <hyperlink ref="G104:G119" r:id="rId40" display="REH 3.217/2023" xr:uid="{B08116A7-9529-4AD8-8A54-E6CD5CDFC8EB}"/>
    <hyperlink ref="F22" r:id="rId41" xr:uid="{9CB1FC92-7172-43D0-918B-4E1FD1F76C27}"/>
    <hyperlink ref="F23" r:id="rId42" xr:uid="{A58D3EF2-DD42-4D84-88E8-96368F550D9A}"/>
    <hyperlink ref="F24" r:id="rId43" xr:uid="{8D0408CE-4A9F-4A5F-BCF3-2956CE54A364}"/>
    <hyperlink ref="F25" r:id="rId44" xr:uid="{F830FD2B-4D63-497C-8112-51C04BBBCA51}"/>
    <hyperlink ref="F26" r:id="rId45" xr:uid="{C18E3CB7-23C3-4AA3-8E1A-0C37BD4749D7}"/>
    <hyperlink ref="F27" r:id="rId46" xr:uid="{EC1D72D9-06F0-40E0-9BD6-09C7E457D5A4}"/>
    <hyperlink ref="F28" r:id="rId47" xr:uid="{8C45F913-3896-4637-B53D-DB481AE5A0CC}"/>
    <hyperlink ref="F30" r:id="rId48" xr:uid="{57B0E58B-F236-4F5F-82BF-A52B8B7C6528}"/>
    <hyperlink ref="F31" r:id="rId49" xr:uid="{77393906-E39C-40BE-A33D-C5078CEF9434}"/>
    <hyperlink ref="F32" r:id="rId50" xr:uid="{8DDEFA4D-A6FB-4CBB-B2BE-59AA2719AD2E}"/>
    <hyperlink ref="F33" r:id="rId51" xr:uid="{215A5004-2066-4B07-8E84-3110400C2522}"/>
    <hyperlink ref="F35" r:id="rId52" xr:uid="{B643D983-0C44-416B-84DF-517B644AFC93}"/>
    <hyperlink ref="F36" r:id="rId53" xr:uid="{E3C86D95-F409-4ED5-A0FE-FD754F4E002E}"/>
    <hyperlink ref="F37" r:id="rId54" xr:uid="{6E9CE097-EC1D-4FE5-8BB6-DC80EB364E98}"/>
    <hyperlink ref="F41:F53" r:id="rId55" display="REH 3.349/2024" xr:uid="{B318F552-48AF-4661-AB30-FB29879ED894}"/>
    <hyperlink ref="F55:F56" r:id="rId56" display="REH 3.349/2024" xr:uid="{9B2ECDC9-1D29-4BC7-AC64-587D4C585BF3}"/>
    <hyperlink ref="F58:F63" r:id="rId57" display="REH 3.349/2024" xr:uid="{69A7ECC3-3646-4BD8-9F29-E096EC2D68C9}"/>
    <hyperlink ref="F65:F70" r:id="rId58" display="REH 3.349/2024" xr:uid="{70BCC101-B9CB-440C-AE72-5DE14A4C51A6}"/>
    <hyperlink ref="F77:F80" r:id="rId59" display="REH 3.349/2024" xr:uid="{4B4EA10C-CDE7-4B27-908E-46A1DFAC6984}"/>
    <hyperlink ref="F82:F85" r:id="rId60" display="REH 3.349/2024" xr:uid="{0D5B4978-B3C2-4457-92B5-AB6BAD70388E}"/>
    <hyperlink ref="G89" r:id="rId61" xr:uid="{C71E6628-3BCD-4377-9987-D6FCB4B6D16B}"/>
    <hyperlink ref="F89" r:id="rId62" xr:uid="{7A4BE3FC-1DE8-4209-8AE8-7DFAD3C76FB9}"/>
    <hyperlink ref="F92" r:id="rId63" xr:uid="{C768FC00-20D2-4ECD-80FC-231D66DDBD48}"/>
    <hyperlink ref="F94" r:id="rId64" xr:uid="{AE24DF68-19A1-435E-9478-F5E34254AF39}"/>
    <hyperlink ref="F97" r:id="rId65" xr:uid="{C254CD9D-3F6E-473A-9F20-212F0FF94099}"/>
    <hyperlink ref="F100" r:id="rId66" xr:uid="{946B2DAF-AFD8-425A-8290-37AB08452A3C}"/>
    <hyperlink ref="F104:F119" r:id="rId67" display="REH 3.349/2024" xr:uid="{78DC06A2-BBE8-4020-B7EC-AEE7469B65B0}"/>
    <hyperlink ref="F122:F133" r:id="rId68" display="REH 3.349/2024" xr:uid="{92EFA721-FC31-49D4-AB99-475A9BF4E5C8}"/>
    <hyperlink ref="F73" r:id="rId69" xr:uid="{CEB951FE-9B51-41AE-B5B3-1236443E413E}"/>
    <hyperlink ref="F74" r:id="rId70" xr:uid="{DB537AEF-5285-48A7-A69E-9C63D43DB190}"/>
    <hyperlink ref="F75" r:id="rId71" xr:uid="{E775CE27-5408-4366-AC97-2CB4775A14F6}"/>
  </hyperlinks>
  <pageMargins left="0.7" right="0.7" top="0.75" bottom="0.75" header="0.3" footer="0.3"/>
  <drawing r:id="rId7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E9B6-09DD-4C52-9C7B-3CFF5B1941CB}">
  <sheetPr>
    <tabColor theme="2"/>
  </sheetPr>
  <dimension ref="A6:AJ23"/>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7" width="10.54296875" style="9"/>
    <col min="8" max="8" width="2.54296875" style="9" customWidth="1"/>
    <col min="9" max="16384" width="10.54296875" style="9"/>
  </cols>
  <sheetData>
    <row r="6" spans="2:36" ht="14.5" customHeight="1">
      <c r="C6" s="3" t="s">
        <v>202</v>
      </c>
      <c r="D6" s="2"/>
      <c r="E6" s="4">
        <v>45382</v>
      </c>
      <c r="F6" s="4">
        <f t="shared" ref="F6:G6" si="0">EOMONTH(E6,3)</f>
        <v>45473</v>
      </c>
      <c r="G6" s="4">
        <f t="shared" si="0"/>
        <v>45565</v>
      </c>
      <c r="I6" s="23"/>
    </row>
    <row r="7" spans="2:36" ht="14.5" customHeight="1">
      <c r="C7" s="3" t="s">
        <v>203</v>
      </c>
      <c r="D7" s="2"/>
      <c r="E7" s="3">
        <f>YEAR(E6)</f>
        <v>2024</v>
      </c>
      <c r="F7" s="3">
        <f t="shared" ref="F7:G7" si="1">YEAR(F6)</f>
        <v>2024</v>
      </c>
      <c r="G7" s="3">
        <f t="shared" si="1"/>
        <v>2024</v>
      </c>
      <c r="I7" s="22"/>
    </row>
    <row r="8" spans="2:36" ht="14.5" customHeight="1">
      <c r="B8" s="5" t="s">
        <v>1141</v>
      </c>
      <c r="C8" s="6"/>
      <c r="D8" s="6"/>
      <c r="E8" s="7" t="str">
        <f t="shared" ref="E8:G9" si="2">MONTH(E$6)/3&amp;"Q"&amp;E$7</f>
        <v>1Q2024</v>
      </c>
      <c r="F8" s="7" t="str">
        <f t="shared" si="2"/>
        <v>2Q2024</v>
      </c>
      <c r="G8" s="7" t="str">
        <f t="shared" si="2"/>
        <v>3Q2024</v>
      </c>
      <c r="I8" s="6">
        <v>2024</v>
      </c>
    </row>
    <row r="9" spans="2:36" ht="14.5" customHeight="1">
      <c r="B9" s="5" t="s">
        <v>1148</v>
      </c>
      <c r="C9" s="6"/>
      <c r="D9" s="6"/>
      <c r="E9" s="7" t="str">
        <f t="shared" si="2"/>
        <v>1Q2024</v>
      </c>
      <c r="F9" s="7" t="str">
        <f t="shared" si="2"/>
        <v>2Q2024</v>
      </c>
      <c r="G9" s="7" t="str">
        <f t="shared" si="2"/>
        <v>3Q2024</v>
      </c>
      <c r="I9" s="6">
        <f>I8</f>
        <v>2024</v>
      </c>
    </row>
    <row r="10" spans="2:36" ht="14.5" customHeight="1">
      <c r="B10" s="50" t="s">
        <v>1143</v>
      </c>
      <c r="C10" s="48"/>
      <c r="D10" s="48"/>
      <c r="E10" s="123">
        <f>SUM(E11:E14)</f>
        <v>17.001000000000005</v>
      </c>
      <c r="F10" s="123">
        <f t="shared" ref="F10:G10" si="3">SUM(F11:F14)</f>
        <v>35.5</v>
      </c>
      <c r="G10" s="123">
        <f t="shared" si="3"/>
        <v>34.190000000000005</v>
      </c>
      <c r="I10" s="123">
        <f>SUMIF($7:$7,I$9,10:10)</f>
        <v>86.691000000000003</v>
      </c>
    </row>
    <row r="11" spans="2:36" ht="14.5" customHeight="1">
      <c r="B11" s="30" t="s">
        <v>1149</v>
      </c>
      <c r="E11" s="29">
        <v>20.047000000000001</v>
      </c>
      <c r="F11" s="29">
        <v>19.725999999999999</v>
      </c>
      <c r="G11" s="29">
        <v>14.606999999999999</v>
      </c>
      <c r="H11" s="29"/>
      <c r="I11" s="29">
        <f t="shared" ref="I11:I16" si="4">SUMIF($7:$7,I$9,11:11)</f>
        <v>54.379999999999995</v>
      </c>
      <c r="J11" s="29"/>
      <c r="K11" s="29"/>
      <c r="L11" s="29"/>
      <c r="M11" s="29"/>
      <c r="N11" s="29"/>
      <c r="O11" s="29"/>
      <c r="P11" s="29"/>
      <c r="Q11" s="29"/>
      <c r="R11" s="29"/>
      <c r="S11" s="29"/>
      <c r="T11" s="29"/>
      <c r="U11" s="29"/>
      <c r="V11" s="29"/>
      <c r="W11" s="29"/>
      <c r="X11" s="29"/>
      <c r="Y11" s="29"/>
      <c r="Z11" s="29"/>
      <c r="AB11" s="29"/>
      <c r="AC11" s="29"/>
      <c r="AD11" s="29"/>
      <c r="AE11" s="29"/>
      <c r="AF11" s="29"/>
      <c r="AG11" s="29"/>
      <c r="AH11" s="29"/>
      <c r="AI11" s="29"/>
      <c r="AJ11" s="29"/>
    </row>
    <row r="12" spans="2:36" ht="14.5" customHeight="1">
      <c r="B12" s="30" t="s">
        <v>1144</v>
      </c>
      <c r="E12" s="29">
        <v>5.952</v>
      </c>
      <c r="F12" s="29">
        <v>19.306999999999999</v>
      </c>
      <c r="G12" s="29">
        <v>19.506</v>
      </c>
      <c r="H12" s="29"/>
      <c r="I12" s="29">
        <f t="shared" si="4"/>
        <v>44.765000000000001</v>
      </c>
      <c r="J12" s="29"/>
      <c r="K12" s="29"/>
      <c r="L12" s="29"/>
      <c r="M12" s="29"/>
      <c r="N12" s="29"/>
      <c r="O12" s="29"/>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1145</v>
      </c>
      <c r="E13" s="29">
        <v>-9.4149999999999991</v>
      </c>
      <c r="F13" s="29">
        <v>-2.14</v>
      </c>
      <c r="G13" s="29">
        <v>-0.32700000000000001</v>
      </c>
      <c r="H13" s="29"/>
      <c r="I13" s="29">
        <f t="shared" si="4"/>
        <v>-11.882</v>
      </c>
      <c r="J13" s="29"/>
      <c r="K13" s="29"/>
      <c r="L13" s="29"/>
      <c r="M13" s="29"/>
      <c r="N13" s="29"/>
      <c r="O13" s="29"/>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1146</v>
      </c>
      <c r="E14" s="29">
        <v>0.41699999999999998</v>
      </c>
      <c r="F14" s="29">
        <v>-1.393</v>
      </c>
      <c r="G14" s="29">
        <v>0.40400000000000003</v>
      </c>
      <c r="H14" s="29"/>
      <c r="I14" s="29">
        <f t="shared" si="4"/>
        <v>-0.57199999999999995</v>
      </c>
      <c r="J14" s="29"/>
      <c r="K14" s="29"/>
      <c r="L14" s="29"/>
      <c r="M14" s="29"/>
      <c r="N14" s="29"/>
      <c r="O14" s="29"/>
      <c r="P14" s="29"/>
      <c r="Q14" s="29"/>
      <c r="R14" s="29"/>
      <c r="S14" s="29"/>
      <c r="T14" s="29"/>
      <c r="U14" s="29"/>
      <c r="V14" s="29"/>
      <c r="W14" s="29"/>
      <c r="X14" s="29"/>
      <c r="Y14" s="29"/>
      <c r="Z14" s="29"/>
      <c r="AB14" s="29"/>
      <c r="AC14" s="29"/>
      <c r="AD14" s="29"/>
      <c r="AE14" s="29"/>
      <c r="AF14" s="29"/>
      <c r="AG14" s="29"/>
      <c r="AH14" s="29"/>
      <c r="AI14" s="29"/>
      <c r="AJ14" s="29"/>
    </row>
    <row r="15" spans="2:36" ht="14.5" customHeight="1">
      <c r="B15" s="50" t="s">
        <v>1147</v>
      </c>
      <c r="C15" s="48"/>
      <c r="D15" s="48"/>
      <c r="E15" s="123">
        <v>-6.1460000000000043</v>
      </c>
      <c r="F15" s="123">
        <v>-7.9600000000000009</v>
      </c>
      <c r="G15" s="123">
        <v>-8.9550000000000001</v>
      </c>
      <c r="I15" s="123">
        <f t="shared" si="4"/>
        <v>-23.061000000000007</v>
      </c>
    </row>
    <row r="16" spans="2:36" ht="14.5" customHeight="1">
      <c r="B16" s="36" t="s">
        <v>279</v>
      </c>
      <c r="C16" s="37"/>
      <c r="D16" s="37"/>
      <c r="E16" s="38">
        <f>E10+E15</f>
        <v>10.855</v>
      </c>
      <c r="F16" s="38">
        <f>F10+F15</f>
        <v>27.54</v>
      </c>
      <c r="G16" s="38">
        <f>G10+G15</f>
        <v>25.235000000000007</v>
      </c>
      <c r="I16" s="38">
        <f t="shared" si="4"/>
        <v>63.63</v>
      </c>
    </row>
    <row r="17" spans="2:7" ht="14.5" customHeight="1">
      <c r="B17" s="1"/>
      <c r="E17" s="42"/>
    </row>
    <row r="18" spans="2:7" ht="14.5" customHeight="1">
      <c r="B18" s="1" t="s">
        <v>41</v>
      </c>
      <c r="E18" s="52"/>
      <c r="G18" s="42"/>
    </row>
    <row r="19" spans="2:7" ht="14.5" customHeight="1">
      <c r="B19" s="1" t="s">
        <v>1150</v>
      </c>
    </row>
    <row r="20" spans="2:7" ht="14.5" customHeight="1">
      <c r="B20" s="1"/>
    </row>
    <row r="21" spans="2:7" ht="14.5" customHeight="1">
      <c r="E21" s="52"/>
    </row>
    <row r="22" spans="2:7" ht="14.5" customHeight="1">
      <c r="B22" s="217"/>
    </row>
    <row r="23" spans="2:7" ht="14.5" customHeight="1">
      <c r="B23" s="9"/>
    </row>
  </sheetData>
  <pageMargins left="0.7" right="0.7" top="0.75" bottom="0.75" header="0.3" footer="0.3"/>
  <ignoredErrors>
    <ignoredError sqref="E10:G10"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0962-7BF8-4D0D-B7CA-474D296A1027}">
  <sheetPr>
    <tabColor theme="2"/>
  </sheetPr>
  <dimension ref="A6:AP68"/>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1" width="10.54296875" style="9"/>
    <col min="12" max="12" width="2.54296875" style="9" customWidth="1"/>
    <col min="13" max="16384" width="10.54296875" style="9"/>
  </cols>
  <sheetData>
    <row r="6" spans="2:42" ht="14.5" customHeight="1">
      <c r="C6" s="3" t="s">
        <v>202</v>
      </c>
      <c r="D6" s="2"/>
      <c r="E6" s="4">
        <v>45016</v>
      </c>
      <c r="F6" s="4">
        <f t="shared" ref="F6:K6" si="0">EOMONTH(E6,3)</f>
        <v>45107</v>
      </c>
      <c r="G6" s="4">
        <f t="shared" si="0"/>
        <v>45199</v>
      </c>
      <c r="H6" s="4">
        <f t="shared" si="0"/>
        <v>45291</v>
      </c>
      <c r="I6" s="4">
        <f t="shared" si="0"/>
        <v>45382</v>
      </c>
      <c r="J6" s="4">
        <f t="shared" si="0"/>
        <v>45473</v>
      </c>
      <c r="K6" s="4">
        <f t="shared" si="0"/>
        <v>45565</v>
      </c>
      <c r="M6" s="23"/>
      <c r="N6" s="23"/>
    </row>
    <row r="7" spans="2:42" ht="14.5" customHeight="1">
      <c r="C7" s="3" t="s">
        <v>203</v>
      </c>
      <c r="D7" s="2"/>
      <c r="E7" s="3">
        <f>YEAR(E6)</f>
        <v>2023</v>
      </c>
      <c r="F7" s="3">
        <f t="shared" ref="F7:K7" si="1">YEAR(F6)</f>
        <v>2023</v>
      </c>
      <c r="G7" s="3">
        <f t="shared" si="1"/>
        <v>2023</v>
      </c>
      <c r="H7" s="3">
        <f t="shared" si="1"/>
        <v>2023</v>
      </c>
      <c r="I7" s="3">
        <f t="shared" si="1"/>
        <v>2024</v>
      </c>
      <c r="J7" s="3">
        <f t="shared" si="1"/>
        <v>2024</v>
      </c>
      <c r="K7" s="3">
        <f t="shared" si="1"/>
        <v>2024</v>
      </c>
      <c r="M7" s="22"/>
      <c r="N7" s="22"/>
    </row>
    <row r="8" spans="2:42" ht="14.5" customHeight="1">
      <c r="B8" s="5" t="s">
        <v>1117</v>
      </c>
      <c r="C8" s="6"/>
      <c r="D8" s="6"/>
      <c r="E8" s="7" t="str">
        <f t="shared" ref="E8:G10" si="2">MONTH(E$6)/3&amp;"Q"&amp;E$7</f>
        <v>1Q2023</v>
      </c>
      <c r="F8" s="7" t="str">
        <f t="shared" si="2"/>
        <v>2Q2023</v>
      </c>
      <c r="G8" s="7" t="str">
        <f t="shared" si="2"/>
        <v>3Q2023</v>
      </c>
      <c r="H8" s="7" t="str">
        <f>MONTH(H$6)/3&amp;"Q"&amp;H$7</f>
        <v>4Q2023</v>
      </c>
      <c r="I8" s="7" t="str">
        <f t="shared" ref="I8:K10" si="3">MONTH(I$6)/3&amp;"Q"&amp;I$7</f>
        <v>1Q2024</v>
      </c>
      <c r="J8" s="7" t="str">
        <f t="shared" si="3"/>
        <v>2Q2024</v>
      </c>
      <c r="K8" s="7" t="str">
        <f t="shared" si="3"/>
        <v>3Q2024</v>
      </c>
      <c r="M8" s="6">
        <v>2023</v>
      </c>
      <c r="N8" s="6">
        <f>M8+1</f>
        <v>2024</v>
      </c>
    </row>
    <row r="9" spans="2:42" ht="14.5" customHeight="1">
      <c r="B9" s="5" t="s">
        <v>1113</v>
      </c>
      <c r="C9" s="6"/>
      <c r="D9" s="6"/>
      <c r="E9" s="7" t="str">
        <f t="shared" si="2"/>
        <v>1Q2023</v>
      </c>
      <c r="F9" s="7" t="str">
        <f t="shared" si="2"/>
        <v>2Q2023</v>
      </c>
      <c r="G9" s="7" t="str">
        <f t="shared" si="2"/>
        <v>3Q2023</v>
      </c>
      <c r="H9" s="7" t="str">
        <f>MONTH(H$6)/3&amp;"Q"&amp;H$7</f>
        <v>4Q2023</v>
      </c>
      <c r="I9" s="7" t="str">
        <f t="shared" si="3"/>
        <v>1Q2024</v>
      </c>
      <c r="J9" s="7" t="str">
        <f t="shared" si="3"/>
        <v>2Q2024</v>
      </c>
      <c r="K9" s="7" t="str">
        <f t="shared" si="3"/>
        <v>3Q2024</v>
      </c>
      <c r="L9" s="2"/>
      <c r="M9" s="6">
        <f>M8</f>
        <v>2023</v>
      </c>
      <c r="N9" s="6">
        <f>N8</f>
        <v>2024</v>
      </c>
    </row>
    <row r="10" spans="2:42" ht="14.5" customHeight="1">
      <c r="B10" s="5" t="s">
        <v>336</v>
      </c>
      <c r="C10" s="6"/>
      <c r="D10" s="6"/>
      <c r="E10" s="7" t="str">
        <f t="shared" si="2"/>
        <v>1Q2023</v>
      </c>
      <c r="F10" s="7" t="str">
        <f t="shared" si="2"/>
        <v>2Q2023</v>
      </c>
      <c r="G10" s="7" t="str">
        <f t="shared" si="2"/>
        <v>3Q2023</v>
      </c>
      <c r="H10" s="7" t="str">
        <f>MONTH(H$6)/3&amp;"Q"&amp;H$7</f>
        <v>4Q2023</v>
      </c>
      <c r="I10" s="7" t="str">
        <f t="shared" si="3"/>
        <v>1Q2024</v>
      </c>
      <c r="J10" s="7" t="str">
        <f t="shared" si="3"/>
        <v>2Q2024</v>
      </c>
      <c r="K10" s="7" t="str">
        <f t="shared" si="3"/>
        <v>3Q2024</v>
      </c>
      <c r="L10" s="2"/>
      <c r="M10" s="6">
        <f>M9</f>
        <v>2023</v>
      </c>
      <c r="N10" s="6">
        <f t="shared" ref="N10" si="4">N9</f>
        <v>2024</v>
      </c>
    </row>
    <row r="11" spans="2:42" ht="14.5" customHeight="1">
      <c r="B11" s="47" t="s">
        <v>1114</v>
      </c>
      <c r="C11" s="48"/>
      <c r="D11" s="48"/>
      <c r="E11" s="123">
        <f>SUM(E12:E14)</f>
        <v>30.294000000000004</v>
      </c>
      <c r="F11" s="123">
        <f t="shared" ref="F11:K11" si="5">SUM(F12:F14)</f>
        <v>32.212000000000003</v>
      </c>
      <c r="G11" s="123">
        <f t="shared" si="5"/>
        <v>37.380000000000003</v>
      </c>
      <c r="H11" s="123">
        <f t="shared" si="5"/>
        <v>10.776999999999999</v>
      </c>
      <c r="I11" s="123">
        <f t="shared" si="5"/>
        <v>9.2949999999999999</v>
      </c>
      <c r="J11" s="123">
        <f t="shared" si="5"/>
        <v>15.727</v>
      </c>
      <c r="K11" s="123">
        <f t="shared" si="5"/>
        <v>15.959999999999999</v>
      </c>
      <c r="M11" s="123">
        <f t="shared" ref="M11" si="6">SUM(M12:M14)</f>
        <v>10.776999999999999</v>
      </c>
      <c r="N11" s="123">
        <f t="shared" ref="N11" si="7">SUM(N12:N14)</f>
        <v>15.959999999999999</v>
      </c>
    </row>
    <row r="12" spans="2:42" ht="14.5" customHeight="1">
      <c r="B12" s="30" t="s">
        <v>337</v>
      </c>
      <c r="E12" s="29">
        <v>23.593</v>
      </c>
      <c r="F12" s="29">
        <v>25.748999999999999</v>
      </c>
      <c r="G12" s="29">
        <v>32.487000000000002</v>
      </c>
      <c r="H12" s="29">
        <v>5.7399999999999993</v>
      </c>
      <c r="I12" s="29">
        <v>4.0949999999999998</v>
      </c>
      <c r="J12" s="29">
        <v>10.234</v>
      </c>
      <c r="K12" s="29">
        <v>9.5869999999999997</v>
      </c>
      <c r="L12" s="29"/>
      <c r="M12" s="29">
        <f>H12</f>
        <v>5.7399999999999993</v>
      </c>
      <c r="N12" s="29">
        <f>K12</f>
        <v>9.5869999999999997</v>
      </c>
      <c r="O12" s="29"/>
      <c r="P12" s="29"/>
      <c r="Q12" s="29"/>
      <c r="R12" s="29"/>
      <c r="S12" s="29"/>
      <c r="T12" s="29"/>
      <c r="U12" s="29"/>
      <c r="V12" s="29"/>
      <c r="W12" s="29"/>
      <c r="X12" s="29"/>
      <c r="Y12" s="29"/>
      <c r="Z12" s="29"/>
      <c r="AA12" s="29"/>
      <c r="AB12" s="29"/>
      <c r="AC12" s="29"/>
      <c r="AD12" s="29"/>
      <c r="AE12" s="29"/>
      <c r="AF12" s="29"/>
      <c r="AH12" s="29"/>
      <c r="AI12" s="29"/>
      <c r="AJ12" s="29"/>
      <c r="AK12" s="29"/>
      <c r="AL12" s="29"/>
      <c r="AM12" s="29"/>
      <c r="AN12" s="29"/>
      <c r="AO12" s="29"/>
      <c r="AP12" s="29"/>
    </row>
    <row r="13" spans="2:42" ht="14.5" customHeight="1">
      <c r="B13" s="30" t="s">
        <v>340</v>
      </c>
      <c r="E13" s="29">
        <v>4.7140000000000004</v>
      </c>
      <c r="F13" s="29">
        <v>4.5620000000000003</v>
      </c>
      <c r="G13" s="29">
        <v>3.1459999999999999</v>
      </c>
      <c r="H13" s="29">
        <v>3.351</v>
      </c>
      <c r="I13" s="29">
        <v>3.6040000000000001</v>
      </c>
      <c r="J13" s="29">
        <v>3.37</v>
      </c>
      <c r="K13" s="29">
        <v>4.3529999999999998</v>
      </c>
      <c r="L13" s="29"/>
      <c r="M13" s="29">
        <f t="shared" ref="M13:M14" si="8">H13</f>
        <v>3.351</v>
      </c>
      <c r="N13" s="29">
        <f t="shared" ref="N13:N14" si="9">K13</f>
        <v>4.3529999999999998</v>
      </c>
      <c r="O13" s="29"/>
      <c r="P13" s="29"/>
      <c r="Q13" s="29"/>
      <c r="R13" s="29"/>
      <c r="S13" s="29"/>
      <c r="T13" s="29"/>
      <c r="U13" s="29"/>
      <c r="V13" s="29"/>
      <c r="W13" s="29"/>
      <c r="X13" s="29"/>
      <c r="Y13" s="29"/>
      <c r="Z13" s="29"/>
      <c r="AA13" s="29"/>
      <c r="AB13" s="29"/>
      <c r="AC13" s="29"/>
      <c r="AD13" s="29"/>
      <c r="AE13" s="29"/>
      <c r="AF13" s="29"/>
      <c r="AH13" s="29"/>
      <c r="AI13" s="29"/>
      <c r="AJ13" s="29"/>
      <c r="AK13" s="29"/>
      <c r="AL13" s="29"/>
      <c r="AM13" s="29"/>
      <c r="AN13" s="29"/>
      <c r="AO13" s="29"/>
      <c r="AP13" s="29"/>
    </row>
    <row r="14" spans="2:42" ht="14.5" customHeight="1">
      <c r="B14" s="30" t="s">
        <v>338</v>
      </c>
      <c r="E14" s="29">
        <v>1.9870000000000001</v>
      </c>
      <c r="F14" s="29">
        <v>1.901</v>
      </c>
      <c r="G14" s="29">
        <v>1.7470000000000001</v>
      </c>
      <c r="H14" s="29">
        <v>1.6859999999999999</v>
      </c>
      <c r="I14" s="29">
        <v>1.5960000000000001</v>
      </c>
      <c r="J14" s="29">
        <v>2.1230000000000002</v>
      </c>
      <c r="K14" s="29">
        <v>2.02</v>
      </c>
      <c r="L14" s="29"/>
      <c r="M14" s="29">
        <f t="shared" si="8"/>
        <v>1.6859999999999999</v>
      </c>
      <c r="N14" s="29">
        <f t="shared" si="9"/>
        <v>2.02</v>
      </c>
      <c r="O14" s="29"/>
      <c r="P14" s="29"/>
      <c r="Q14" s="29"/>
      <c r="R14" s="29"/>
      <c r="S14" s="29"/>
      <c r="T14" s="29"/>
      <c r="U14" s="29"/>
      <c r="V14" s="29"/>
      <c r="W14" s="29"/>
      <c r="X14" s="29"/>
      <c r="Y14" s="29"/>
      <c r="Z14" s="29"/>
      <c r="AA14" s="29"/>
      <c r="AB14" s="29"/>
      <c r="AC14" s="29"/>
      <c r="AD14" s="29"/>
      <c r="AE14" s="29"/>
      <c r="AF14" s="29"/>
      <c r="AH14" s="29"/>
      <c r="AI14" s="29"/>
      <c r="AJ14" s="29"/>
      <c r="AK14" s="29"/>
      <c r="AL14" s="29"/>
      <c r="AM14" s="29"/>
      <c r="AN14" s="29"/>
      <c r="AO14" s="29"/>
      <c r="AP14" s="29"/>
    </row>
    <row r="15" spans="2:42" ht="14.5" customHeight="1">
      <c r="B15" s="47" t="s">
        <v>1115</v>
      </c>
      <c r="C15" s="48"/>
      <c r="D15" s="48"/>
      <c r="E15" s="123">
        <f>SUM(E16:E17,E19:E20)</f>
        <v>97.697999999999993</v>
      </c>
      <c r="F15" s="123">
        <f t="shared" ref="F15:K15" si="10">SUM(F16:F17,F19:F20)</f>
        <v>96.902999999999992</v>
      </c>
      <c r="G15" s="123">
        <f t="shared" si="10"/>
        <v>96.125</v>
      </c>
      <c r="H15" s="123">
        <f t="shared" si="10"/>
        <v>95.346000000000004</v>
      </c>
      <c r="I15" s="123">
        <f t="shared" si="10"/>
        <v>94.440000000000012</v>
      </c>
      <c r="J15" s="123">
        <f t="shared" si="10"/>
        <v>93.801000000000002</v>
      </c>
      <c r="K15" s="123">
        <f t="shared" si="10"/>
        <v>94.203000000000003</v>
      </c>
      <c r="M15" s="123">
        <f t="shared" ref="M15" si="11">SUM(M16:M17,M19:M20)</f>
        <v>95.346000000000004</v>
      </c>
      <c r="N15" s="123">
        <f t="shared" ref="N15" si="12">SUM(N16:N17,N19:N20)</f>
        <v>94.203000000000003</v>
      </c>
    </row>
    <row r="16" spans="2:42" ht="14.5" customHeight="1">
      <c r="B16" s="30" t="s">
        <v>339</v>
      </c>
      <c r="E16" s="29">
        <v>3.024</v>
      </c>
      <c r="F16" s="29">
        <v>3.1070000000000002</v>
      </c>
      <c r="G16" s="29">
        <v>3.2029999999999998</v>
      </c>
      <c r="H16" s="29">
        <v>3.2890000000000001</v>
      </c>
      <c r="I16" s="29">
        <v>3.2669999999999999</v>
      </c>
      <c r="J16" s="29">
        <v>3.3460000000000001</v>
      </c>
      <c r="K16" s="29">
        <v>3.43</v>
      </c>
      <c r="M16" s="29">
        <f t="shared" ref="M16" si="13">H16</f>
        <v>3.2890000000000001</v>
      </c>
      <c r="N16" s="29">
        <f t="shared" ref="N16" si="14">K16</f>
        <v>3.43</v>
      </c>
    </row>
    <row r="17" spans="2:42" ht="14.5" customHeight="1">
      <c r="B17" s="30" t="s">
        <v>338</v>
      </c>
      <c r="E17" s="29">
        <v>1.077</v>
      </c>
      <c r="F17" s="29">
        <v>1.097</v>
      </c>
      <c r="G17" s="29">
        <v>1.1499999999999999</v>
      </c>
      <c r="H17" s="29">
        <v>1.1579999999999999</v>
      </c>
      <c r="I17" s="29">
        <v>1.1859999999999999</v>
      </c>
      <c r="J17" s="29">
        <v>1.1719999999999999</v>
      </c>
      <c r="K17" s="29">
        <v>1.1839999999999999</v>
      </c>
      <c r="M17" s="29">
        <f t="shared" ref="M17" si="15">H17</f>
        <v>1.1579999999999999</v>
      </c>
      <c r="N17" s="29">
        <f t="shared" ref="N17" si="16">K17</f>
        <v>1.1839999999999999</v>
      </c>
    </row>
    <row r="18" spans="2:42" ht="14.5" customHeight="1">
      <c r="B18" s="47"/>
      <c r="C18" s="48"/>
      <c r="D18" s="48"/>
      <c r="E18" s="123"/>
      <c r="F18" s="123"/>
      <c r="G18" s="123"/>
      <c r="H18" s="123"/>
      <c r="I18" s="123"/>
      <c r="J18" s="123"/>
      <c r="K18" s="123"/>
      <c r="M18" s="123"/>
      <c r="N18" s="123"/>
    </row>
    <row r="19" spans="2:42" ht="14.5" customHeight="1">
      <c r="B19" s="30" t="s">
        <v>1116</v>
      </c>
      <c r="E19" s="29">
        <v>84.881</v>
      </c>
      <c r="F19" s="29">
        <v>84.138999999999996</v>
      </c>
      <c r="G19" s="29">
        <v>83.409000000000006</v>
      </c>
      <c r="H19" s="29">
        <v>82.710999999999999</v>
      </c>
      <c r="I19" s="29">
        <v>81.989000000000004</v>
      </c>
      <c r="J19" s="29">
        <v>81.474000000000004</v>
      </c>
      <c r="K19" s="29">
        <v>81.968000000000004</v>
      </c>
      <c r="M19" s="29">
        <f t="shared" ref="M19:M20" si="17">H19</f>
        <v>82.710999999999999</v>
      </c>
      <c r="N19" s="29">
        <f t="shared" ref="N19:N20" si="18">K19</f>
        <v>81.968000000000004</v>
      </c>
    </row>
    <row r="20" spans="2:42" ht="14.5" customHeight="1">
      <c r="B20" s="31" t="s">
        <v>344</v>
      </c>
      <c r="C20" s="32"/>
      <c r="D20" s="32"/>
      <c r="E20" s="127">
        <v>8.7159999999999993</v>
      </c>
      <c r="F20" s="127">
        <v>8.56</v>
      </c>
      <c r="G20" s="127">
        <v>8.3629999999999995</v>
      </c>
      <c r="H20" s="127">
        <v>8.1880000000000006</v>
      </c>
      <c r="I20" s="127">
        <v>7.9980000000000002</v>
      </c>
      <c r="J20" s="127">
        <v>7.8090000000000002</v>
      </c>
      <c r="K20" s="127">
        <v>7.6210000000000004</v>
      </c>
      <c r="M20" s="127">
        <f t="shared" si="17"/>
        <v>8.1880000000000006</v>
      </c>
      <c r="N20" s="127">
        <f t="shared" si="18"/>
        <v>7.6210000000000004</v>
      </c>
    </row>
    <row r="21" spans="2:42" ht="14.5" customHeight="1">
      <c r="B21" s="30"/>
      <c r="E21" s="29"/>
      <c r="F21" s="29"/>
      <c r="G21" s="29"/>
      <c r="H21" s="29"/>
      <c r="I21" s="29"/>
      <c r="J21" s="29"/>
      <c r="K21" s="29"/>
      <c r="M21" s="29"/>
      <c r="N21" s="29"/>
    </row>
    <row r="22" spans="2:42" ht="14.5" customHeight="1">
      <c r="B22" s="11" t="s">
        <v>1125</v>
      </c>
      <c r="C22" s="12"/>
      <c r="D22" s="12"/>
      <c r="E22" s="25">
        <f>SUM(E11,E15)</f>
        <v>127.99199999999999</v>
      </c>
      <c r="F22" s="25">
        <f t="shared" ref="F22:N22" si="19">SUM(F11,F15)</f>
        <v>129.11500000000001</v>
      </c>
      <c r="G22" s="25">
        <f t="shared" si="19"/>
        <v>133.505</v>
      </c>
      <c r="H22" s="25">
        <f t="shared" si="19"/>
        <v>106.123</v>
      </c>
      <c r="I22" s="25">
        <f t="shared" si="19"/>
        <v>103.73500000000001</v>
      </c>
      <c r="J22" s="25">
        <f t="shared" si="19"/>
        <v>109.52800000000001</v>
      </c>
      <c r="K22" s="25">
        <f t="shared" si="19"/>
        <v>110.163</v>
      </c>
      <c r="M22" s="25">
        <f t="shared" si="19"/>
        <v>106.123</v>
      </c>
      <c r="N22" s="25">
        <f t="shared" si="19"/>
        <v>110.163</v>
      </c>
    </row>
    <row r="24" spans="2:42" ht="14.5" customHeight="1">
      <c r="B24" s="5" t="s">
        <v>345</v>
      </c>
      <c r="C24" s="6"/>
      <c r="D24" s="6"/>
      <c r="E24" s="7" t="str">
        <f>MONTH(E$6)/3&amp;"Q"&amp;E$7</f>
        <v>1Q2023</v>
      </c>
      <c r="F24" s="7" t="str">
        <f>MONTH(F$6)/3&amp;"Q"&amp;F$7</f>
        <v>2Q2023</v>
      </c>
      <c r="G24" s="7" t="str">
        <f>MONTH(G$6)/3&amp;"Q"&amp;G$7</f>
        <v>3Q2023</v>
      </c>
      <c r="H24" s="7" t="str">
        <f>MONTH(H$6)/3&amp;"Q"&amp;H$7</f>
        <v>4Q2023</v>
      </c>
      <c r="I24" s="7" t="str">
        <f t="shared" ref="I24:K24" si="20">MONTH(I$6)/3&amp;"Q"&amp;I$7</f>
        <v>1Q2024</v>
      </c>
      <c r="J24" s="7" t="str">
        <f t="shared" si="20"/>
        <v>2Q2024</v>
      </c>
      <c r="K24" s="7" t="str">
        <f t="shared" si="20"/>
        <v>3Q2024</v>
      </c>
      <c r="M24" s="6">
        <f>M8</f>
        <v>2023</v>
      </c>
      <c r="N24" s="6">
        <f>M24+1</f>
        <v>2024</v>
      </c>
    </row>
    <row r="25" spans="2:42" ht="14.5" customHeight="1">
      <c r="B25" s="50" t="s">
        <v>1118</v>
      </c>
      <c r="C25" s="48"/>
      <c r="D25" s="48"/>
      <c r="E25" s="123">
        <f>SUM(E26:E29)</f>
        <v>16.277000000000001</v>
      </c>
      <c r="F25" s="123">
        <f t="shared" ref="F25:K25" si="21">SUM(F26:F29)</f>
        <v>8.9169999999999998</v>
      </c>
      <c r="G25" s="123">
        <f t="shared" si="21"/>
        <v>8.770999999999999</v>
      </c>
      <c r="H25" s="123">
        <f t="shared" si="21"/>
        <v>16.07</v>
      </c>
      <c r="I25" s="123">
        <f t="shared" si="21"/>
        <v>7.0120000000000005</v>
      </c>
      <c r="J25" s="123">
        <f t="shared" si="21"/>
        <v>13.717000000000001</v>
      </c>
      <c r="K25" s="123">
        <f t="shared" si="21"/>
        <v>6.702</v>
      </c>
      <c r="M25" s="123">
        <f t="shared" ref="M25" si="22">SUM(M26:M29)</f>
        <v>16.07</v>
      </c>
      <c r="N25" s="123">
        <f t="shared" ref="N25" si="23">SUM(N26:N29)</f>
        <v>6.702</v>
      </c>
    </row>
    <row r="26" spans="2:42" ht="14.5" customHeight="1">
      <c r="B26" s="30" t="s">
        <v>346</v>
      </c>
      <c r="E26" s="29">
        <v>0.45300000000000001</v>
      </c>
      <c r="F26" s="29">
        <v>0.86399999999999999</v>
      </c>
      <c r="G26" s="29">
        <v>0.65100000000000002</v>
      </c>
      <c r="H26" s="29">
        <v>0.6</v>
      </c>
      <c r="I26" s="29">
        <v>0.27500000000000002</v>
      </c>
      <c r="J26" s="29">
        <v>0.61299999999999999</v>
      </c>
      <c r="K26" s="29">
        <v>2.5129999999999999</v>
      </c>
      <c r="L26" s="29"/>
      <c r="M26" s="29">
        <f>H26</f>
        <v>0.6</v>
      </c>
      <c r="N26" s="29">
        <f>K26</f>
        <v>2.5129999999999999</v>
      </c>
      <c r="O26" s="29"/>
      <c r="P26" s="29"/>
      <c r="Q26" s="29"/>
      <c r="R26" s="29"/>
      <c r="S26" s="29"/>
      <c r="T26" s="29"/>
      <c r="U26" s="29"/>
      <c r="V26" s="29"/>
      <c r="W26" s="29"/>
      <c r="X26" s="29"/>
      <c r="Y26" s="29"/>
      <c r="Z26" s="29"/>
      <c r="AA26" s="29"/>
      <c r="AB26" s="29"/>
      <c r="AC26" s="29"/>
      <c r="AD26" s="29"/>
      <c r="AE26" s="29"/>
      <c r="AF26" s="29"/>
      <c r="AH26" s="29"/>
      <c r="AI26" s="29"/>
      <c r="AJ26" s="29"/>
      <c r="AK26" s="29"/>
      <c r="AL26" s="29"/>
      <c r="AM26" s="29"/>
      <c r="AN26" s="29"/>
      <c r="AO26" s="29"/>
      <c r="AP26" s="29"/>
    </row>
    <row r="27" spans="2:42" ht="14.5" customHeight="1">
      <c r="B27" s="30" t="s">
        <v>347</v>
      </c>
      <c r="E27" s="29">
        <v>6.5890000000000004</v>
      </c>
      <c r="F27" s="29">
        <v>6.601</v>
      </c>
      <c r="G27" s="29">
        <v>6.6120000000000001</v>
      </c>
      <c r="H27" s="29">
        <v>6.617</v>
      </c>
      <c r="I27" s="29">
        <v>5.5190000000000001</v>
      </c>
      <c r="J27" s="29">
        <v>3.867</v>
      </c>
      <c r="K27" s="29">
        <v>2.2149999999999999</v>
      </c>
      <c r="L27" s="29"/>
      <c r="M27" s="29">
        <f t="shared" ref="M27:M29" si="24">H27</f>
        <v>6.617</v>
      </c>
      <c r="N27" s="29">
        <f t="shared" ref="N27:N29" si="25">K27</f>
        <v>2.2149999999999999</v>
      </c>
      <c r="O27" s="29"/>
      <c r="P27" s="29"/>
      <c r="Q27" s="29"/>
      <c r="R27" s="29"/>
      <c r="S27" s="29"/>
      <c r="T27" s="29"/>
      <c r="U27" s="29"/>
      <c r="V27" s="29"/>
      <c r="W27" s="29"/>
      <c r="X27" s="29"/>
      <c r="Y27" s="29"/>
      <c r="Z27" s="29"/>
      <c r="AA27" s="29"/>
      <c r="AB27" s="29"/>
      <c r="AC27" s="29"/>
      <c r="AD27" s="29"/>
      <c r="AE27" s="29"/>
      <c r="AF27" s="29"/>
      <c r="AH27" s="29"/>
      <c r="AI27" s="29"/>
      <c r="AJ27" s="29"/>
      <c r="AK27" s="29"/>
      <c r="AL27" s="29"/>
      <c r="AM27" s="29"/>
      <c r="AN27" s="29"/>
      <c r="AO27" s="29"/>
      <c r="AP27" s="29"/>
    </row>
    <row r="28" spans="2:42" ht="14.5" customHeight="1">
      <c r="B28" s="30" t="s">
        <v>348</v>
      </c>
      <c r="E28" s="29">
        <v>1.1639999999999999</v>
      </c>
      <c r="F28" s="29">
        <v>1.2649999999999999</v>
      </c>
      <c r="G28" s="29">
        <v>1.325</v>
      </c>
      <c r="H28" s="29">
        <v>0.86</v>
      </c>
      <c r="I28" s="29">
        <v>0.98599999999999999</v>
      </c>
      <c r="J28" s="29">
        <v>1.0409999999999999</v>
      </c>
      <c r="K28" s="29">
        <v>1.6339999999999999</v>
      </c>
      <c r="L28" s="29"/>
      <c r="M28" s="29">
        <f t="shared" si="24"/>
        <v>0.86</v>
      </c>
      <c r="N28" s="29">
        <f t="shared" si="25"/>
        <v>1.6339999999999999</v>
      </c>
      <c r="O28" s="29"/>
      <c r="P28" s="29"/>
      <c r="Q28" s="29"/>
      <c r="R28" s="29"/>
      <c r="S28" s="29"/>
      <c r="T28" s="29"/>
      <c r="U28" s="29"/>
      <c r="V28" s="29"/>
      <c r="W28" s="29"/>
      <c r="X28" s="29"/>
      <c r="Y28" s="29"/>
      <c r="Z28" s="29"/>
      <c r="AA28" s="29"/>
      <c r="AB28" s="29"/>
      <c r="AC28" s="29"/>
      <c r="AD28" s="29"/>
      <c r="AE28" s="29"/>
      <c r="AF28" s="29"/>
      <c r="AH28" s="29"/>
      <c r="AI28" s="29"/>
      <c r="AJ28" s="29"/>
      <c r="AK28" s="29"/>
      <c r="AL28" s="29"/>
      <c r="AM28" s="29"/>
      <c r="AN28" s="29"/>
      <c r="AO28" s="29"/>
      <c r="AP28" s="29"/>
    </row>
    <row r="29" spans="2:42" ht="14.5" customHeight="1">
      <c r="B29" s="30" t="s">
        <v>338</v>
      </c>
      <c r="E29" s="29">
        <v>8.0709999999999997</v>
      </c>
      <c r="F29" s="29">
        <v>0.187</v>
      </c>
      <c r="G29" s="29">
        <v>0.183</v>
      </c>
      <c r="H29" s="29">
        <v>7.9930000000000003</v>
      </c>
      <c r="I29" s="29">
        <v>0.23200000000000001</v>
      </c>
      <c r="J29" s="29">
        <v>8.1959999999999997</v>
      </c>
      <c r="K29" s="29">
        <v>0.34</v>
      </c>
      <c r="L29" s="29"/>
      <c r="M29" s="29">
        <f t="shared" si="24"/>
        <v>7.9930000000000003</v>
      </c>
      <c r="N29" s="29">
        <f t="shared" si="25"/>
        <v>0.34</v>
      </c>
      <c r="O29" s="29"/>
      <c r="P29" s="29"/>
      <c r="Q29" s="29"/>
      <c r="R29" s="29"/>
      <c r="S29" s="29"/>
      <c r="T29" s="29"/>
      <c r="U29" s="29"/>
      <c r="V29" s="29"/>
      <c r="W29" s="29"/>
      <c r="X29" s="29"/>
      <c r="Y29" s="29"/>
      <c r="Z29" s="29"/>
      <c r="AA29" s="29"/>
      <c r="AB29" s="29"/>
      <c r="AC29" s="29"/>
      <c r="AD29" s="29"/>
      <c r="AE29" s="29"/>
      <c r="AF29" s="29"/>
      <c r="AH29" s="29"/>
      <c r="AI29" s="29"/>
      <c r="AJ29" s="29"/>
      <c r="AK29" s="29"/>
      <c r="AL29" s="29"/>
      <c r="AM29" s="29"/>
      <c r="AN29" s="29"/>
      <c r="AO29" s="29"/>
      <c r="AP29" s="29"/>
    </row>
    <row r="30" spans="2:42" ht="14.5" customHeight="1">
      <c r="B30" s="50" t="s">
        <v>1119</v>
      </c>
      <c r="C30" s="48"/>
      <c r="D30" s="48"/>
      <c r="E30" s="123">
        <f>SUM(E31:E32)</f>
        <v>5.7519999999999998</v>
      </c>
      <c r="F30" s="123">
        <f t="shared" ref="F30:K30" si="26">SUM(F31:F32)</f>
        <v>4.1230000000000002</v>
      </c>
      <c r="G30" s="123">
        <f t="shared" si="26"/>
        <v>2.4430000000000001</v>
      </c>
      <c r="H30" s="123">
        <f t="shared" si="26"/>
        <v>0.80400000000000005</v>
      </c>
      <c r="I30" s="123">
        <f t="shared" si="26"/>
        <v>0.26300000000000001</v>
      </c>
      <c r="J30" s="123">
        <f t="shared" si="26"/>
        <v>0.309</v>
      </c>
      <c r="K30" s="123">
        <f t="shared" si="26"/>
        <v>0.32499999999999996</v>
      </c>
      <c r="M30" s="123">
        <f t="shared" ref="M30" si="27">SUM(M31:M32)</f>
        <v>0.80400000000000005</v>
      </c>
      <c r="N30" s="123">
        <f t="shared" ref="N30" si="28">SUM(N31:N32)</f>
        <v>0.32499999999999996</v>
      </c>
    </row>
    <row r="31" spans="2:42" ht="14.5" customHeight="1">
      <c r="B31" s="30" t="s">
        <v>347</v>
      </c>
      <c r="E31" s="29">
        <v>5.4550000000000001</v>
      </c>
      <c r="F31" s="29">
        <v>3.831</v>
      </c>
      <c r="G31" s="29">
        <v>2.194</v>
      </c>
      <c r="H31" s="29">
        <v>0.54900000000000004</v>
      </c>
      <c r="I31" s="29">
        <v>0</v>
      </c>
      <c r="J31" s="29">
        <v>0</v>
      </c>
      <c r="K31" s="29">
        <v>0</v>
      </c>
      <c r="L31" s="29"/>
      <c r="M31" s="29">
        <f t="shared" ref="M31" si="29">H31</f>
        <v>0.54900000000000004</v>
      </c>
      <c r="N31" s="29">
        <f t="shared" ref="N31" si="30">K31</f>
        <v>0</v>
      </c>
      <c r="O31" s="29"/>
      <c r="P31" s="29"/>
      <c r="Q31" s="29"/>
      <c r="R31" s="29"/>
      <c r="S31" s="29"/>
      <c r="T31" s="29"/>
      <c r="U31" s="29"/>
      <c r="V31" s="29"/>
      <c r="W31" s="29"/>
      <c r="X31" s="29"/>
      <c r="Y31" s="29"/>
      <c r="Z31" s="29"/>
      <c r="AA31" s="29"/>
      <c r="AB31" s="29"/>
      <c r="AC31" s="29"/>
      <c r="AD31" s="29"/>
      <c r="AE31" s="29"/>
      <c r="AF31" s="29"/>
      <c r="AH31" s="29"/>
      <c r="AI31" s="29"/>
      <c r="AJ31" s="29"/>
      <c r="AK31" s="29"/>
      <c r="AL31" s="29"/>
      <c r="AM31" s="29"/>
      <c r="AN31" s="29"/>
      <c r="AO31" s="29"/>
      <c r="AP31" s="29"/>
    </row>
    <row r="32" spans="2:42" ht="14.5" customHeight="1">
      <c r="B32" s="30" t="s">
        <v>338</v>
      </c>
      <c r="E32" s="29">
        <v>0.29699999999999999</v>
      </c>
      <c r="F32" s="29">
        <v>0.29199999999999998</v>
      </c>
      <c r="G32" s="29">
        <v>0.249</v>
      </c>
      <c r="H32" s="29">
        <v>0.255</v>
      </c>
      <c r="I32" s="29">
        <v>0.26300000000000001</v>
      </c>
      <c r="J32" s="29">
        <v>0.309</v>
      </c>
      <c r="K32" s="29">
        <v>0.32499999999999996</v>
      </c>
      <c r="L32" s="29"/>
      <c r="M32" s="29">
        <f t="shared" ref="M32" si="31">H32</f>
        <v>0.255</v>
      </c>
      <c r="N32" s="29">
        <f t="shared" ref="N32" si="32">K32</f>
        <v>0.32499999999999996</v>
      </c>
      <c r="O32" s="29"/>
      <c r="P32" s="29"/>
      <c r="Q32" s="29"/>
      <c r="R32" s="29"/>
      <c r="S32" s="29"/>
      <c r="T32" s="29"/>
      <c r="U32" s="29"/>
      <c r="V32" s="29"/>
      <c r="W32" s="29"/>
      <c r="X32" s="29"/>
      <c r="Y32" s="29"/>
      <c r="Z32" s="29"/>
      <c r="AA32" s="29"/>
      <c r="AB32" s="29"/>
      <c r="AC32" s="29"/>
      <c r="AD32" s="29"/>
      <c r="AE32" s="29"/>
      <c r="AF32" s="29"/>
      <c r="AH32" s="29"/>
      <c r="AI32" s="29"/>
      <c r="AJ32" s="29"/>
      <c r="AK32" s="29"/>
      <c r="AL32" s="29"/>
      <c r="AM32" s="29"/>
      <c r="AN32" s="29"/>
      <c r="AO32" s="29"/>
      <c r="AP32" s="29"/>
    </row>
    <row r="33" spans="2:42" ht="14.5" customHeight="1">
      <c r="B33" s="36" t="s">
        <v>1124</v>
      </c>
      <c r="C33" s="37"/>
      <c r="D33" s="37"/>
      <c r="E33" s="38">
        <f>SUM(E25,E30)</f>
        <v>22.029</v>
      </c>
      <c r="F33" s="38">
        <f t="shared" ref="F33:N33" si="33">SUM(F25,F30)</f>
        <v>13.04</v>
      </c>
      <c r="G33" s="38">
        <f t="shared" si="33"/>
        <v>11.213999999999999</v>
      </c>
      <c r="H33" s="38">
        <f t="shared" si="33"/>
        <v>16.873999999999999</v>
      </c>
      <c r="I33" s="38">
        <f t="shared" si="33"/>
        <v>7.2750000000000004</v>
      </c>
      <c r="J33" s="38">
        <f t="shared" si="33"/>
        <v>14.026</v>
      </c>
      <c r="K33" s="38">
        <f t="shared" si="33"/>
        <v>7.0270000000000001</v>
      </c>
      <c r="M33" s="38">
        <f t="shared" si="33"/>
        <v>16.873999999999999</v>
      </c>
      <c r="N33" s="38">
        <f t="shared" si="33"/>
        <v>7.0270000000000001</v>
      </c>
    </row>
    <row r="34" spans="2:42" ht="14.5" customHeight="1">
      <c r="E34" s="51"/>
      <c r="F34" s="51"/>
      <c r="G34" s="51"/>
      <c r="H34" s="51"/>
      <c r="I34" s="51"/>
      <c r="J34" s="51"/>
      <c r="K34" s="51"/>
    </row>
    <row r="35" spans="2:42" ht="14.5" customHeight="1">
      <c r="B35" s="36" t="s">
        <v>1123</v>
      </c>
      <c r="C35" s="37"/>
      <c r="D35" s="37"/>
      <c r="E35" s="38">
        <f>SUM(E36:E38)</f>
        <v>105.96299999999999</v>
      </c>
      <c r="F35" s="38">
        <f t="shared" ref="F35:K35" si="34">SUM(F36:F38)</f>
        <v>116.07499999999999</v>
      </c>
      <c r="G35" s="38">
        <f t="shared" si="34"/>
        <v>122.291</v>
      </c>
      <c r="H35" s="38">
        <f t="shared" si="34"/>
        <v>89.248999999999995</v>
      </c>
      <c r="I35" s="38">
        <f t="shared" si="34"/>
        <v>96.46</v>
      </c>
      <c r="J35" s="38">
        <f t="shared" si="34"/>
        <v>95.501999999999995</v>
      </c>
      <c r="K35" s="38">
        <f t="shared" si="34"/>
        <v>103.136</v>
      </c>
      <c r="M35" s="38">
        <f t="shared" ref="M35" si="35">SUM(M36:M38)</f>
        <v>89.248999999999995</v>
      </c>
      <c r="N35" s="38">
        <f t="shared" ref="N35" si="36">SUM(N36:N38)</f>
        <v>103.136</v>
      </c>
    </row>
    <row r="36" spans="2:42" ht="14.5" customHeight="1">
      <c r="B36" s="30" t="s">
        <v>353</v>
      </c>
      <c r="E36" s="29">
        <v>41.36</v>
      </c>
      <c r="F36" s="29">
        <v>41.36</v>
      </c>
      <c r="G36" s="29">
        <v>41.36</v>
      </c>
      <c r="H36" s="29">
        <v>41.36</v>
      </c>
      <c r="I36" s="29">
        <v>41.36</v>
      </c>
      <c r="J36" s="29">
        <v>41.36</v>
      </c>
      <c r="K36" s="29">
        <v>41.36</v>
      </c>
      <c r="L36" s="29"/>
      <c r="M36" s="29">
        <f t="shared" ref="M36:M38" si="37">H36</f>
        <v>41.36</v>
      </c>
      <c r="N36" s="29">
        <f t="shared" ref="N36:N38" si="38">K36</f>
        <v>41.36</v>
      </c>
      <c r="O36" s="29"/>
      <c r="P36" s="29"/>
      <c r="Q36" s="29"/>
      <c r="R36" s="29"/>
      <c r="S36" s="29"/>
      <c r="T36" s="29"/>
      <c r="U36" s="29"/>
      <c r="V36" s="29"/>
      <c r="W36" s="29"/>
      <c r="X36" s="29"/>
      <c r="Y36" s="29"/>
      <c r="Z36" s="29"/>
      <c r="AA36" s="29"/>
      <c r="AB36" s="29"/>
      <c r="AC36" s="29"/>
      <c r="AD36" s="29"/>
      <c r="AE36" s="29"/>
      <c r="AF36" s="29"/>
      <c r="AH36" s="29"/>
      <c r="AI36" s="29"/>
      <c r="AJ36" s="29"/>
      <c r="AK36" s="29"/>
      <c r="AL36" s="29"/>
      <c r="AM36" s="29"/>
      <c r="AN36" s="29"/>
      <c r="AO36" s="29"/>
      <c r="AP36" s="29"/>
    </row>
    <row r="37" spans="2:42" ht="14.5" customHeight="1">
      <c r="B37" s="30" t="s">
        <v>1120</v>
      </c>
      <c r="E37" s="29">
        <v>54.034999999999997</v>
      </c>
      <c r="F37" s="29">
        <v>54.034999999999997</v>
      </c>
      <c r="G37" s="29">
        <v>54.034999999999997</v>
      </c>
      <c r="H37" s="29">
        <v>47.889000000000003</v>
      </c>
      <c r="I37" s="29">
        <v>47.889000000000003</v>
      </c>
      <c r="J37" s="29">
        <v>40.091000000000001</v>
      </c>
      <c r="K37" s="29">
        <v>40.012</v>
      </c>
      <c r="L37" s="29"/>
      <c r="M37" s="29">
        <f t="shared" si="37"/>
        <v>47.889000000000003</v>
      </c>
      <c r="N37" s="29">
        <f t="shared" si="38"/>
        <v>40.012</v>
      </c>
      <c r="O37" s="29"/>
      <c r="P37" s="29"/>
      <c r="Q37" s="29"/>
      <c r="R37" s="29"/>
      <c r="S37" s="29"/>
      <c r="T37" s="29"/>
      <c r="U37" s="29"/>
      <c r="V37" s="29"/>
      <c r="W37" s="29"/>
      <c r="X37" s="29"/>
      <c r="Y37" s="29"/>
      <c r="Z37" s="29"/>
      <c r="AA37" s="29"/>
      <c r="AB37" s="29"/>
      <c r="AC37" s="29"/>
      <c r="AD37" s="29"/>
      <c r="AE37" s="29"/>
      <c r="AF37" s="29"/>
      <c r="AH37" s="29"/>
      <c r="AI37" s="29"/>
      <c r="AJ37" s="29"/>
      <c r="AK37" s="29"/>
      <c r="AL37" s="29"/>
      <c r="AM37" s="29"/>
      <c r="AN37" s="29"/>
      <c r="AO37" s="29"/>
      <c r="AP37" s="29"/>
    </row>
    <row r="38" spans="2:42" ht="14.5" customHeight="1">
      <c r="B38" s="31" t="s">
        <v>1121</v>
      </c>
      <c r="C38" s="32"/>
      <c r="D38" s="32"/>
      <c r="E38" s="127">
        <v>10.568</v>
      </c>
      <c r="F38" s="127">
        <v>20.68</v>
      </c>
      <c r="G38" s="127">
        <v>26.896000000000001</v>
      </c>
      <c r="H38" s="127">
        <v>0</v>
      </c>
      <c r="I38" s="127">
        <v>7.2110000000000003</v>
      </c>
      <c r="J38" s="127">
        <v>14.051</v>
      </c>
      <c r="K38" s="127">
        <v>21.763999999999999</v>
      </c>
      <c r="L38" s="29"/>
      <c r="M38" s="127">
        <f t="shared" si="37"/>
        <v>0</v>
      </c>
      <c r="N38" s="127">
        <f t="shared" si="38"/>
        <v>21.763999999999999</v>
      </c>
      <c r="O38" s="29"/>
      <c r="P38" s="29"/>
      <c r="Q38" s="29"/>
      <c r="R38" s="29"/>
      <c r="S38" s="29"/>
      <c r="T38" s="29"/>
      <c r="U38" s="29"/>
      <c r="V38" s="29"/>
      <c r="W38" s="29"/>
      <c r="X38" s="29"/>
      <c r="Y38" s="29"/>
      <c r="Z38" s="29"/>
      <c r="AA38" s="29"/>
      <c r="AB38" s="29"/>
      <c r="AC38" s="29"/>
      <c r="AD38" s="29"/>
      <c r="AE38" s="29"/>
      <c r="AF38" s="29"/>
      <c r="AH38" s="29"/>
      <c r="AI38" s="29"/>
      <c r="AJ38" s="29"/>
      <c r="AK38" s="29"/>
      <c r="AL38" s="29"/>
      <c r="AM38" s="29"/>
      <c r="AN38" s="29"/>
      <c r="AO38" s="29"/>
      <c r="AP38" s="29"/>
    </row>
    <row r="39" spans="2:42" ht="14.5" customHeight="1">
      <c r="E39" s="51"/>
      <c r="F39" s="51"/>
      <c r="G39" s="51"/>
      <c r="H39" s="51"/>
      <c r="I39" s="51"/>
      <c r="J39" s="51"/>
      <c r="K39" s="51"/>
    </row>
    <row r="40" spans="2:42" ht="14.5" customHeight="1">
      <c r="B40" s="11" t="s">
        <v>1122</v>
      </c>
      <c r="C40" s="12"/>
      <c r="D40" s="12"/>
      <c r="E40" s="25">
        <f>SUM(E33,E35)</f>
        <v>127.99199999999999</v>
      </c>
      <c r="F40" s="25">
        <f t="shared" ref="F40:N40" si="39">SUM(F33,F35)</f>
        <v>129.11499999999998</v>
      </c>
      <c r="G40" s="25">
        <f t="shared" si="39"/>
        <v>133.505</v>
      </c>
      <c r="H40" s="25">
        <f t="shared" si="39"/>
        <v>106.12299999999999</v>
      </c>
      <c r="I40" s="25">
        <f t="shared" si="39"/>
        <v>103.735</v>
      </c>
      <c r="J40" s="220">
        <f t="shared" si="39"/>
        <v>109.52799999999999</v>
      </c>
      <c r="K40" s="25">
        <f t="shared" si="39"/>
        <v>110.163</v>
      </c>
      <c r="M40" s="25">
        <f t="shared" si="39"/>
        <v>106.12299999999999</v>
      </c>
      <c r="N40" s="25">
        <f t="shared" si="39"/>
        <v>110.163</v>
      </c>
    </row>
    <row r="41" spans="2:42" ht="14.5" customHeight="1">
      <c r="E41" s="51"/>
      <c r="F41" s="51"/>
      <c r="G41" s="51"/>
      <c r="H41" s="51"/>
      <c r="I41" s="51"/>
      <c r="J41" s="51"/>
      <c r="K41" s="51"/>
      <c r="M41" s="51"/>
      <c r="N41" s="51"/>
    </row>
    <row r="42" spans="2:42" ht="14.5" customHeight="1">
      <c r="E42" s="51"/>
      <c r="F42" s="51"/>
      <c r="G42" s="51"/>
      <c r="H42" s="51"/>
      <c r="I42" s="51"/>
      <c r="J42" s="51"/>
      <c r="K42" s="51"/>
      <c r="M42" s="51"/>
      <c r="N42" s="51"/>
    </row>
    <row r="43" spans="2:42" ht="14.5" customHeight="1">
      <c r="B43" s="5" t="s">
        <v>1133</v>
      </c>
      <c r="C43" s="6"/>
      <c r="D43" s="6"/>
      <c r="E43" s="7" t="str">
        <f>MONTH(E$6)/3&amp;"Q"&amp;E$7</f>
        <v>1Q2023</v>
      </c>
      <c r="F43" s="7" t="str">
        <f>MONTH(F$6)/3&amp;"Q"&amp;F$7</f>
        <v>2Q2023</v>
      </c>
      <c r="G43" s="7" t="str">
        <f>MONTH(G$6)/3&amp;"Q"&amp;G$7</f>
        <v>3Q2023</v>
      </c>
      <c r="H43" s="7" t="str">
        <f>MONTH(H$6)/3&amp;"Q"&amp;H$7</f>
        <v>4Q2023</v>
      </c>
      <c r="I43" s="7" t="str">
        <f t="shared" ref="I43:K43" si="40">MONTH(I$6)/3&amp;"Q"&amp;I$7</f>
        <v>1Q2024</v>
      </c>
      <c r="J43" s="7" t="str">
        <f t="shared" si="40"/>
        <v>2Q2024</v>
      </c>
      <c r="K43" s="7" t="str">
        <f t="shared" si="40"/>
        <v>3Q2024</v>
      </c>
      <c r="M43" s="6">
        <f>M8</f>
        <v>2023</v>
      </c>
      <c r="N43" s="6">
        <f>M43+1</f>
        <v>2024</v>
      </c>
    </row>
    <row r="44" spans="2:42" ht="14.5" customHeight="1">
      <c r="B44" s="50" t="s">
        <v>8</v>
      </c>
      <c r="C44" s="48"/>
      <c r="D44" s="48"/>
      <c r="E44" s="123">
        <v>13.563000000000001</v>
      </c>
      <c r="F44" s="123">
        <v>13.37</v>
      </c>
      <c r="G44" s="123">
        <v>9.296999999999997</v>
      </c>
      <c r="H44" s="123">
        <v>9.3940000000000055</v>
      </c>
      <c r="I44" s="123">
        <v>10.044</v>
      </c>
      <c r="J44" s="123">
        <v>9.3290000000000006</v>
      </c>
      <c r="K44" s="123">
        <v>12.865999999999996</v>
      </c>
      <c r="M44" s="123">
        <f t="shared" ref="M44:N53" si="41">SUMIF($7:$7,M$9,44:44)</f>
        <v>45.624000000000002</v>
      </c>
      <c r="N44" s="123">
        <f t="shared" si="41"/>
        <v>32.238999999999997</v>
      </c>
    </row>
    <row r="45" spans="2:42" ht="14.5" customHeight="1">
      <c r="B45" s="50" t="s">
        <v>272</v>
      </c>
      <c r="C45" s="48"/>
      <c r="D45" s="48"/>
      <c r="E45" s="235">
        <v>-0.34399999999999997</v>
      </c>
      <c r="F45" s="123">
        <v>-0.378</v>
      </c>
      <c r="G45" s="123">
        <f>'[5]Lucro Bruto'!$D$29/1000-SUM(E45:F45)</f>
        <v>-0.11799999999999999</v>
      </c>
      <c r="H45" s="123">
        <v>-7.0000000000000001E-3</v>
      </c>
      <c r="I45" s="123">
        <v>-0.23899999999999999</v>
      </c>
      <c r="J45" s="123">
        <v>-2.8000000000000025E-2</v>
      </c>
      <c r="K45" s="123">
        <v>-1.718</v>
      </c>
      <c r="M45" s="123">
        <f t="shared" si="41"/>
        <v>-0.84699999999999998</v>
      </c>
      <c r="N45" s="123">
        <f t="shared" si="41"/>
        <v>-1.9849999999999999</v>
      </c>
    </row>
    <row r="46" spans="2:42" ht="14.5" customHeight="1">
      <c r="B46" s="36" t="s">
        <v>274</v>
      </c>
      <c r="C46" s="37"/>
      <c r="D46" s="37"/>
      <c r="E46" s="38">
        <f>SUM(E44:E45)</f>
        <v>13.219000000000001</v>
      </c>
      <c r="F46" s="38">
        <f t="shared" ref="F46:K46" si="42">SUM(F44:F45)</f>
        <v>12.991999999999999</v>
      </c>
      <c r="G46" s="38">
        <f t="shared" si="42"/>
        <v>9.1789999999999967</v>
      </c>
      <c r="H46" s="38">
        <f t="shared" si="42"/>
        <v>9.3870000000000058</v>
      </c>
      <c r="I46" s="38">
        <f t="shared" si="42"/>
        <v>9.8049999999999997</v>
      </c>
      <c r="J46" s="38">
        <f t="shared" si="42"/>
        <v>9.3010000000000002</v>
      </c>
      <c r="K46" s="38">
        <f t="shared" si="42"/>
        <v>11.147999999999996</v>
      </c>
      <c r="M46" s="38">
        <f t="shared" si="41"/>
        <v>44.777000000000001</v>
      </c>
      <c r="N46" s="38">
        <f t="shared" si="41"/>
        <v>30.253999999999998</v>
      </c>
    </row>
    <row r="47" spans="2:42" ht="14.5" customHeight="1">
      <c r="B47" s="50" t="s">
        <v>865</v>
      </c>
      <c r="C47" s="48"/>
      <c r="D47" s="48"/>
      <c r="E47" s="235">
        <f>SUM(E48:E49)</f>
        <v>-0.96</v>
      </c>
      <c r="F47" s="123">
        <f t="shared" ref="F47:K47" si="43">SUM(F48:F49)</f>
        <v>-1.34</v>
      </c>
      <c r="G47" s="123">
        <f t="shared" si="43"/>
        <v>-1.623</v>
      </c>
      <c r="H47" s="123">
        <f t="shared" si="43"/>
        <v>-2.0430000000000001</v>
      </c>
      <c r="I47" s="123">
        <f t="shared" si="43"/>
        <v>-1.1379999999999999</v>
      </c>
      <c r="J47" s="123">
        <f t="shared" si="43"/>
        <v>-0.89700000000000002</v>
      </c>
      <c r="K47" s="123">
        <f t="shared" si="43"/>
        <v>-1.9279999999999999</v>
      </c>
      <c r="M47" s="123">
        <f t="shared" si="41"/>
        <v>-5.9660000000000002</v>
      </c>
      <c r="N47" s="123">
        <f t="shared" si="41"/>
        <v>-3.9630000000000001</v>
      </c>
    </row>
    <row r="48" spans="2:42" ht="14.5" customHeight="1">
      <c r="B48" s="30" t="s">
        <v>275</v>
      </c>
      <c r="E48" s="29">
        <v>-0.54100000000000004</v>
      </c>
      <c r="F48" s="29">
        <v>-0.88200000000000001</v>
      </c>
      <c r="G48" s="29">
        <v>-1.444</v>
      </c>
      <c r="H48" s="29">
        <v>-1.2789999999999999</v>
      </c>
      <c r="I48" s="29">
        <v>-0.66700000000000004</v>
      </c>
      <c r="J48" s="29">
        <v>-0.56299999999999994</v>
      </c>
      <c r="K48" s="29">
        <v>-1.5739999999999998</v>
      </c>
      <c r="L48" s="29"/>
      <c r="M48" s="29">
        <f t="shared" si="41"/>
        <v>-4.1459999999999999</v>
      </c>
      <c r="N48" s="29">
        <f t="shared" si="41"/>
        <v>-2.8039999999999998</v>
      </c>
      <c r="O48" s="29"/>
      <c r="P48" s="29"/>
      <c r="Q48" s="29"/>
      <c r="R48" s="29"/>
      <c r="S48" s="29"/>
      <c r="T48" s="29"/>
      <c r="U48" s="29"/>
      <c r="V48" s="29"/>
      <c r="W48" s="29"/>
      <c r="X48" s="29"/>
      <c r="Y48" s="29"/>
      <c r="Z48" s="29"/>
      <c r="AA48" s="29"/>
      <c r="AB48" s="29"/>
      <c r="AC48" s="29"/>
      <c r="AD48" s="29"/>
      <c r="AE48" s="29"/>
      <c r="AF48" s="29"/>
      <c r="AH48" s="29"/>
      <c r="AI48" s="29"/>
      <c r="AJ48" s="29"/>
      <c r="AK48" s="29"/>
      <c r="AL48" s="29"/>
      <c r="AM48" s="29"/>
      <c r="AN48" s="29"/>
      <c r="AO48" s="29"/>
      <c r="AP48" s="29"/>
    </row>
    <row r="49" spans="2:42" ht="14.5" customHeight="1">
      <c r="B49" s="30" t="s">
        <v>276</v>
      </c>
      <c r="E49" s="29">
        <v>-0.41899999999999998</v>
      </c>
      <c r="F49" s="29">
        <v>-0.45800000000000002</v>
      </c>
      <c r="G49" s="29">
        <v>-0.17900000000000005</v>
      </c>
      <c r="H49" s="29">
        <v>-0.76400000000000001</v>
      </c>
      <c r="I49" s="29">
        <v>-0.47099999999999997</v>
      </c>
      <c r="J49" s="29">
        <v>-0.33400000000000007</v>
      </c>
      <c r="K49" s="29">
        <v>-0.35399999999999998</v>
      </c>
      <c r="L49" s="29"/>
      <c r="M49" s="29">
        <f t="shared" si="41"/>
        <v>-1.82</v>
      </c>
      <c r="N49" s="29">
        <f t="shared" si="41"/>
        <v>-1.159</v>
      </c>
      <c r="O49" s="29"/>
      <c r="P49" s="29"/>
      <c r="Q49" s="29"/>
      <c r="R49" s="29"/>
      <c r="S49" s="29"/>
      <c r="T49" s="29"/>
      <c r="U49" s="29"/>
      <c r="V49" s="29"/>
      <c r="W49" s="29"/>
      <c r="X49" s="29"/>
      <c r="Y49" s="29"/>
      <c r="Z49" s="29"/>
      <c r="AA49" s="29"/>
      <c r="AB49" s="29"/>
      <c r="AC49" s="29"/>
      <c r="AD49" s="29"/>
      <c r="AE49" s="29"/>
      <c r="AF49" s="29"/>
      <c r="AH49" s="29"/>
      <c r="AI49" s="29"/>
      <c r="AJ49" s="29"/>
      <c r="AK49" s="29"/>
      <c r="AL49" s="29"/>
      <c r="AM49" s="29"/>
      <c r="AN49" s="29"/>
      <c r="AO49" s="29"/>
      <c r="AP49" s="29"/>
    </row>
    <row r="50" spans="2:42" ht="14.5" customHeight="1">
      <c r="B50" s="50" t="s">
        <v>866</v>
      </c>
      <c r="C50" s="48"/>
      <c r="D50" s="48"/>
      <c r="E50" s="235">
        <v>-0.19</v>
      </c>
      <c r="F50" s="123">
        <v>-0.35400000000000004</v>
      </c>
      <c r="G50" s="123">
        <v>-0.42499999999999993</v>
      </c>
      <c r="H50" s="123">
        <v>-0.64500000000000013</v>
      </c>
      <c r="I50" s="123">
        <v>-0.191</v>
      </c>
      <c r="J50" s="123">
        <v>-0.245</v>
      </c>
      <c r="K50" s="123">
        <v>-0.184</v>
      </c>
      <c r="M50" s="123">
        <f t="shared" si="41"/>
        <v>-1.6140000000000001</v>
      </c>
      <c r="N50" s="123">
        <f t="shared" si="41"/>
        <v>-0.62</v>
      </c>
    </row>
    <row r="51" spans="2:42" ht="14.5" customHeight="1">
      <c r="B51" s="50" t="s">
        <v>277</v>
      </c>
      <c r="C51" s="48"/>
      <c r="D51" s="48"/>
      <c r="E51" s="123">
        <v>0</v>
      </c>
      <c r="F51" s="123">
        <v>0</v>
      </c>
      <c r="G51" s="123">
        <v>0</v>
      </c>
      <c r="H51" s="123">
        <v>0</v>
      </c>
      <c r="I51" s="123">
        <v>0</v>
      </c>
      <c r="J51" s="123">
        <v>0</v>
      </c>
      <c r="K51" s="123">
        <v>0</v>
      </c>
      <c r="M51" s="123">
        <f t="shared" si="41"/>
        <v>0</v>
      </c>
      <c r="N51" s="123">
        <f t="shared" si="41"/>
        <v>0</v>
      </c>
    </row>
    <row r="52" spans="2:42" ht="14.5" customHeight="1">
      <c r="B52" s="50" t="s">
        <v>278</v>
      </c>
      <c r="C52" s="48"/>
      <c r="D52" s="48"/>
      <c r="E52" s="123">
        <v>0</v>
      </c>
      <c r="F52" s="123">
        <v>0</v>
      </c>
      <c r="G52" s="123">
        <v>0</v>
      </c>
      <c r="H52" s="123">
        <v>0</v>
      </c>
      <c r="I52" s="123">
        <v>0</v>
      </c>
      <c r="J52" s="123">
        <v>0</v>
      </c>
      <c r="K52" s="123">
        <v>0</v>
      </c>
      <c r="M52" s="123">
        <f t="shared" si="41"/>
        <v>0</v>
      </c>
      <c r="N52" s="123">
        <f t="shared" si="41"/>
        <v>0</v>
      </c>
    </row>
    <row r="53" spans="2:42" ht="14.5" customHeight="1">
      <c r="B53" s="36" t="s">
        <v>279</v>
      </c>
      <c r="C53" s="37"/>
      <c r="D53" s="37"/>
      <c r="E53" s="38">
        <f t="shared" ref="E53:K53" si="44">SUM(E46,E47,E50:E52)</f>
        <v>12.069000000000001</v>
      </c>
      <c r="F53" s="38">
        <f t="shared" si="44"/>
        <v>11.298</v>
      </c>
      <c r="G53" s="38">
        <f t="shared" si="44"/>
        <v>7.1309999999999967</v>
      </c>
      <c r="H53" s="38">
        <f t="shared" si="44"/>
        <v>6.6990000000000052</v>
      </c>
      <c r="I53" s="38">
        <f t="shared" si="44"/>
        <v>8.4759999999999991</v>
      </c>
      <c r="J53" s="38">
        <f t="shared" si="44"/>
        <v>8.1590000000000007</v>
      </c>
      <c r="K53" s="38">
        <f t="shared" si="44"/>
        <v>9.035999999999996</v>
      </c>
      <c r="M53" s="38">
        <f t="shared" si="41"/>
        <v>37.197000000000003</v>
      </c>
      <c r="N53" s="38">
        <f t="shared" si="41"/>
        <v>25.670999999999992</v>
      </c>
    </row>
    <row r="54" spans="2:42" ht="14.5" customHeight="1">
      <c r="B54" s="50" t="s">
        <v>280</v>
      </c>
      <c r="C54" s="48"/>
      <c r="D54" s="48"/>
      <c r="E54" s="123">
        <v>-1.024</v>
      </c>
      <c r="F54" s="123">
        <v>-1.0249999999999999</v>
      </c>
      <c r="G54" s="123">
        <v>-1.0260000000000002</v>
      </c>
      <c r="H54" s="123">
        <v>-1.0309999999999997</v>
      </c>
      <c r="I54" s="123">
        <v>-0.94899999999999995</v>
      </c>
      <c r="J54" s="123">
        <v>-1.0529999999999999</v>
      </c>
      <c r="K54" s="123">
        <v>-1.044</v>
      </c>
      <c r="M54" s="123">
        <f t="shared" ref="M54:N61" si="45">SUMIF($7:$7,M$9,54:54)</f>
        <v>-4.1059999999999999</v>
      </c>
      <c r="N54" s="123">
        <f t="shared" si="45"/>
        <v>-3.0459999999999998</v>
      </c>
    </row>
    <row r="55" spans="2:42" ht="14.5" customHeight="1">
      <c r="B55" s="36" t="s">
        <v>1127</v>
      </c>
      <c r="C55" s="37"/>
      <c r="D55" s="37"/>
      <c r="E55" s="38">
        <f>SUM(E53:E54)</f>
        <v>11.045000000000002</v>
      </c>
      <c r="F55" s="38">
        <f t="shared" ref="F55:K55" si="46">SUM(F53:F54)</f>
        <v>10.273</v>
      </c>
      <c r="G55" s="38">
        <f t="shared" si="46"/>
        <v>6.1049999999999969</v>
      </c>
      <c r="H55" s="38">
        <f t="shared" si="46"/>
        <v>5.6680000000000055</v>
      </c>
      <c r="I55" s="38">
        <f t="shared" si="46"/>
        <v>7.5269999999999992</v>
      </c>
      <c r="J55" s="38">
        <f t="shared" si="46"/>
        <v>7.1060000000000008</v>
      </c>
      <c r="K55" s="38">
        <f t="shared" si="46"/>
        <v>7.9919999999999956</v>
      </c>
      <c r="M55" s="38">
        <f t="shared" si="45"/>
        <v>33.091000000000001</v>
      </c>
      <c r="N55" s="38">
        <f t="shared" si="45"/>
        <v>22.624999999999993</v>
      </c>
    </row>
    <row r="56" spans="2:42" ht="14.5" customHeight="1">
      <c r="B56" s="50" t="s">
        <v>282</v>
      </c>
      <c r="C56" s="48"/>
      <c r="D56" s="48"/>
      <c r="E56" s="123">
        <f>SUM(E57:E58)</f>
        <v>0.29899999999999999</v>
      </c>
      <c r="F56" s="123">
        <f t="shared" ref="F56:K56" si="47">SUM(F57:F58)</f>
        <v>0.53099999999999992</v>
      </c>
      <c r="G56" s="123">
        <f t="shared" si="47"/>
        <v>0.7140000000000003</v>
      </c>
      <c r="H56" s="123">
        <f t="shared" si="47"/>
        <v>0.57999999999999985</v>
      </c>
      <c r="I56" s="123">
        <f t="shared" si="47"/>
        <v>7.099999999999998E-2</v>
      </c>
      <c r="J56" s="123">
        <f t="shared" si="47"/>
        <v>9.1999999999999998E-2</v>
      </c>
      <c r="K56" s="123">
        <f t="shared" si="47"/>
        <v>0.22699999999999998</v>
      </c>
      <c r="M56" s="123">
        <f t="shared" si="45"/>
        <v>2.1239999999999997</v>
      </c>
      <c r="N56" s="123">
        <f t="shared" si="45"/>
        <v>0.38999999999999996</v>
      </c>
    </row>
    <row r="57" spans="2:42" ht="14.5" customHeight="1">
      <c r="B57" s="30" t="s">
        <v>1131</v>
      </c>
      <c r="E57" s="29">
        <v>0.59299999999999997</v>
      </c>
      <c r="F57" s="29">
        <v>0.78899999999999992</v>
      </c>
      <c r="G57" s="29">
        <v>0.93100000000000027</v>
      </c>
      <c r="H57" s="29">
        <v>0.75199999999999978</v>
      </c>
      <c r="I57" s="29">
        <v>0.21</v>
      </c>
      <c r="J57" s="29">
        <v>0.20199999999999999</v>
      </c>
      <c r="K57" s="29">
        <v>0.29699999999999999</v>
      </c>
      <c r="L57" s="29"/>
      <c r="M57" s="29">
        <f t="shared" si="45"/>
        <v>3.0649999999999999</v>
      </c>
      <c r="N57" s="29">
        <f t="shared" si="45"/>
        <v>0.70899999999999996</v>
      </c>
      <c r="O57" s="29"/>
      <c r="P57" s="29"/>
      <c r="Q57" s="29"/>
      <c r="R57" s="29"/>
      <c r="S57" s="29"/>
      <c r="T57" s="29"/>
      <c r="U57" s="29"/>
      <c r="V57" s="29"/>
      <c r="W57" s="29"/>
      <c r="X57" s="29"/>
      <c r="Y57" s="29"/>
      <c r="Z57" s="29"/>
      <c r="AA57" s="29"/>
      <c r="AB57" s="29"/>
      <c r="AC57" s="29"/>
      <c r="AD57" s="29"/>
      <c r="AE57" s="29"/>
      <c r="AF57" s="29"/>
      <c r="AH57" s="29"/>
      <c r="AI57" s="29"/>
      <c r="AJ57" s="29"/>
      <c r="AK57" s="29"/>
      <c r="AL57" s="29"/>
      <c r="AM57" s="29"/>
      <c r="AN57" s="29"/>
      <c r="AO57" s="29"/>
      <c r="AP57" s="29"/>
    </row>
    <row r="58" spans="2:42" ht="14.5" customHeight="1">
      <c r="B58" s="30" t="s">
        <v>1132</v>
      </c>
      <c r="E58" s="29">
        <v>-0.29399999999999998</v>
      </c>
      <c r="F58" s="29">
        <v>-0.25800000000000006</v>
      </c>
      <c r="G58" s="29">
        <v>-0.21699999999999997</v>
      </c>
      <c r="H58" s="29">
        <v>-0.17199999999999993</v>
      </c>
      <c r="I58" s="29">
        <v>-0.13900000000000001</v>
      </c>
      <c r="J58" s="29">
        <v>-0.10999999999999999</v>
      </c>
      <c r="K58" s="29">
        <v>-7.0000000000000007E-2</v>
      </c>
      <c r="L58" s="29"/>
      <c r="M58" s="29">
        <f t="shared" si="45"/>
        <v>-0.94099999999999995</v>
      </c>
      <c r="N58" s="29">
        <f t="shared" si="45"/>
        <v>-0.31900000000000001</v>
      </c>
      <c r="O58" s="29"/>
      <c r="P58" s="29"/>
      <c r="Q58" s="29"/>
      <c r="R58" s="29"/>
      <c r="S58" s="29"/>
      <c r="T58" s="29"/>
      <c r="U58" s="29"/>
      <c r="V58" s="29"/>
      <c r="W58" s="29"/>
      <c r="X58" s="29"/>
      <c r="Y58" s="29"/>
      <c r="Z58" s="29"/>
      <c r="AA58" s="29"/>
      <c r="AB58" s="29"/>
      <c r="AC58" s="29"/>
      <c r="AD58" s="29"/>
      <c r="AE58" s="29"/>
      <c r="AF58" s="29"/>
      <c r="AH58" s="29"/>
      <c r="AI58" s="29"/>
      <c r="AJ58" s="29"/>
      <c r="AK58" s="29"/>
      <c r="AL58" s="29"/>
      <c r="AM58" s="29"/>
      <c r="AN58" s="29"/>
      <c r="AO58" s="29"/>
      <c r="AP58" s="29"/>
    </row>
    <row r="59" spans="2:42" ht="14.5" customHeight="1">
      <c r="B59" s="36" t="s">
        <v>1128</v>
      </c>
      <c r="C59" s="37"/>
      <c r="D59" s="37"/>
      <c r="E59" s="38">
        <f>SUM(E55,E56)</f>
        <v>11.344000000000001</v>
      </c>
      <c r="F59" s="38">
        <f t="shared" ref="F59:K59" si="48">SUM(F55,F56)</f>
        <v>10.804</v>
      </c>
      <c r="G59" s="38">
        <f t="shared" si="48"/>
        <v>6.8189999999999973</v>
      </c>
      <c r="H59" s="38">
        <f t="shared" si="48"/>
        <v>6.2480000000000055</v>
      </c>
      <c r="I59" s="38">
        <f t="shared" si="48"/>
        <v>7.597999999999999</v>
      </c>
      <c r="J59" s="38">
        <f t="shared" si="48"/>
        <v>7.1980000000000004</v>
      </c>
      <c r="K59" s="38">
        <f t="shared" si="48"/>
        <v>8.2189999999999959</v>
      </c>
      <c r="M59" s="38">
        <f t="shared" si="45"/>
        <v>35.215000000000003</v>
      </c>
      <c r="N59" s="38">
        <f t="shared" si="45"/>
        <v>23.014999999999993</v>
      </c>
    </row>
    <row r="60" spans="2:42" ht="14.5" customHeight="1">
      <c r="B60" s="50" t="s">
        <v>1129</v>
      </c>
      <c r="C60" s="48"/>
      <c r="D60" s="48"/>
      <c r="E60" s="123">
        <v>-0.77500000000000002</v>
      </c>
      <c r="F60" s="123">
        <v>-0.69099999999999995</v>
      </c>
      <c r="G60" s="123">
        <v>-0.6050000000000002</v>
      </c>
      <c r="H60" s="123">
        <v>-0.54899999999999993</v>
      </c>
      <c r="I60" s="123">
        <v>-0.38600000000000001</v>
      </c>
      <c r="J60" s="123">
        <v>-0.36</v>
      </c>
      <c r="K60" s="123">
        <v>-0.50300000000000011</v>
      </c>
      <c r="M60" s="123">
        <f t="shared" si="45"/>
        <v>-2.62</v>
      </c>
      <c r="N60" s="123">
        <f t="shared" si="45"/>
        <v>-1.2490000000000001</v>
      </c>
    </row>
    <row r="61" spans="2:42" ht="14.5" customHeight="1">
      <c r="B61" s="36" t="s">
        <v>1130</v>
      </c>
      <c r="C61" s="37"/>
      <c r="D61" s="37"/>
      <c r="E61" s="38">
        <f>SUM(E59:E60)</f>
        <v>10.569000000000001</v>
      </c>
      <c r="F61" s="234">
        <f t="shared" ref="F61:K61" si="49">SUM(F59:F60)</f>
        <v>10.113</v>
      </c>
      <c r="G61" s="38">
        <f t="shared" si="49"/>
        <v>6.2139999999999969</v>
      </c>
      <c r="H61" s="38">
        <f t="shared" si="49"/>
        <v>5.6990000000000052</v>
      </c>
      <c r="I61" s="38">
        <f t="shared" si="49"/>
        <v>7.2119999999999989</v>
      </c>
      <c r="J61" s="38">
        <f t="shared" si="49"/>
        <v>6.8380000000000001</v>
      </c>
      <c r="K61" s="38">
        <f t="shared" si="49"/>
        <v>7.7159999999999958</v>
      </c>
      <c r="M61" s="38">
        <f t="shared" si="45"/>
        <v>32.595000000000006</v>
      </c>
      <c r="N61" s="38">
        <f t="shared" si="45"/>
        <v>21.765999999999995</v>
      </c>
    </row>
    <row r="63" spans="2:42" ht="14.5" customHeight="1">
      <c r="B63" s="1" t="s">
        <v>41</v>
      </c>
    </row>
    <row r="64" spans="2:42" ht="14.5" customHeight="1">
      <c r="B64" s="1" t="s">
        <v>1190</v>
      </c>
    </row>
    <row r="65" spans="2:2" ht="14.5" customHeight="1">
      <c r="B65" s="1"/>
    </row>
    <row r="67" spans="2:2" ht="14.5" customHeight="1">
      <c r="B67" s="217"/>
    </row>
    <row r="68" spans="2:2" ht="14.5" customHeight="1">
      <c r="B68" s="9"/>
    </row>
  </sheetData>
  <pageMargins left="0.7" right="0.7" top="0.75" bottom="0.75" header="0.3" footer="0.3"/>
  <ignoredErrors>
    <ignoredError sqref="M15:N15 M30:N30" formula="1"/>
    <ignoredError sqref="E47:E54 F47:H47 F53:H53 I47:I53 J47:K47 J53:K53"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583D-86BB-40DF-90F2-DB47D4298346}">
  <sheetPr>
    <tabColor theme="2"/>
  </sheetPr>
  <dimension ref="A6:AI87"/>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1" width="10.54296875" style="9"/>
    <col min="12" max="12" width="2.54296875" style="9" customWidth="1"/>
    <col min="13" max="16384" width="10.54296875" style="9"/>
  </cols>
  <sheetData>
    <row r="6" spans="2:35" ht="14.5" customHeight="1">
      <c r="C6" s="3" t="s">
        <v>202</v>
      </c>
      <c r="D6" s="2"/>
      <c r="E6" s="4">
        <v>45016</v>
      </c>
      <c r="F6" s="4">
        <f t="shared" ref="F6:J6" si="0">EOMONTH(E6,3)</f>
        <v>45107</v>
      </c>
      <c r="G6" s="4">
        <f t="shared" si="0"/>
        <v>45199</v>
      </c>
      <c r="H6" s="4">
        <f t="shared" si="0"/>
        <v>45291</v>
      </c>
      <c r="I6" s="4">
        <f t="shared" si="0"/>
        <v>45382</v>
      </c>
      <c r="J6" s="4">
        <f t="shared" si="0"/>
        <v>45473</v>
      </c>
      <c r="K6" s="4">
        <f t="shared" ref="K6" si="1">EOMONTH(J6,3)</f>
        <v>45565</v>
      </c>
      <c r="M6" s="23"/>
      <c r="N6" s="23"/>
    </row>
    <row r="7" spans="2:35" ht="14.5" customHeight="1">
      <c r="C7" s="3" t="s">
        <v>203</v>
      </c>
      <c r="D7" s="2"/>
      <c r="E7" s="3">
        <f>YEAR(E6)</f>
        <v>2023</v>
      </c>
      <c r="F7" s="3">
        <f t="shared" ref="F7:J7" si="2">YEAR(F6)</f>
        <v>2023</v>
      </c>
      <c r="G7" s="3">
        <f t="shared" si="2"/>
        <v>2023</v>
      </c>
      <c r="H7" s="3">
        <f t="shared" si="2"/>
        <v>2023</v>
      </c>
      <c r="I7" s="3">
        <f t="shared" si="2"/>
        <v>2024</v>
      </c>
      <c r="J7" s="3">
        <f t="shared" si="2"/>
        <v>2024</v>
      </c>
      <c r="K7" s="3">
        <f t="shared" ref="K7" si="3">YEAR(K6)</f>
        <v>2024</v>
      </c>
      <c r="M7" s="22"/>
      <c r="N7" s="22"/>
    </row>
    <row r="8" spans="2:35" ht="14.5" customHeight="1">
      <c r="B8" s="5" t="s">
        <v>1141</v>
      </c>
      <c r="C8" s="6"/>
      <c r="D8" s="6"/>
      <c r="E8" s="7" t="str">
        <f t="shared" ref="E8:G10" si="4">MONTH(E$6)/3&amp;"Q"&amp;E$7</f>
        <v>1Q2023</v>
      </c>
      <c r="F8" s="7" t="str">
        <f t="shared" si="4"/>
        <v>2Q2023</v>
      </c>
      <c r="G8" s="7" t="str">
        <f t="shared" si="4"/>
        <v>3Q2023</v>
      </c>
      <c r="H8" s="7" t="str">
        <f>MONTH(H$6)/3&amp;"Q"&amp;H$7</f>
        <v>4Q2023</v>
      </c>
      <c r="I8" s="7" t="str">
        <f t="shared" ref="I8:K10" si="5">MONTH(I$6)/3&amp;"Q"&amp;I$7</f>
        <v>1Q2024</v>
      </c>
      <c r="J8" s="7" t="str">
        <f t="shared" si="5"/>
        <v>2Q2024</v>
      </c>
      <c r="K8" s="7" t="str">
        <f t="shared" si="5"/>
        <v>3Q2024</v>
      </c>
      <c r="M8" s="6">
        <v>2023</v>
      </c>
      <c r="N8" s="6">
        <f>M8+1</f>
        <v>2024</v>
      </c>
    </row>
    <row r="9" spans="2:35" ht="14.5" customHeight="1">
      <c r="B9" s="5" t="s">
        <v>1113</v>
      </c>
      <c r="C9" s="6"/>
      <c r="D9" s="6"/>
      <c r="E9" s="7" t="str">
        <f t="shared" si="4"/>
        <v>1Q2023</v>
      </c>
      <c r="F9" s="7" t="str">
        <f t="shared" si="4"/>
        <v>2Q2023</v>
      </c>
      <c r="G9" s="7" t="str">
        <f t="shared" si="4"/>
        <v>3Q2023</v>
      </c>
      <c r="H9" s="7" t="str">
        <f>MONTH(H$6)/3&amp;"Q"&amp;H$7</f>
        <v>4Q2023</v>
      </c>
      <c r="I9" s="7" t="str">
        <f t="shared" si="5"/>
        <v>1Q2024</v>
      </c>
      <c r="J9" s="7" t="str">
        <f t="shared" si="5"/>
        <v>2Q2024</v>
      </c>
      <c r="K9" s="7" t="str">
        <f t="shared" si="5"/>
        <v>3Q2024</v>
      </c>
      <c r="L9" s="2"/>
      <c r="M9" s="6">
        <f>M8</f>
        <v>2023</v>
      </c>
      <c r="N9" s="6">
        <f>N8</f>
        <v>2024</v>
      </c>
    </row>
    <row r="10" spans="2:35" ht="14.5" customHeight="1">
      <c r="B10" s="5" t="s">
        <v>336</v>
      </c>
      <c r="C10" s="6"/>
      <c r="D10" s="6"/>
      <c r="E10" s="7" t="str">
        <f t="shared" si="4"/>
        <v>1Q2023</v>
      </c>
      <c r="F10" s="7" t="str">
        <f t="shared" si="4"/>
        <v>2Q2023</v>
      </c>
      <c r="G10" s="7" t="str">
        <f t="shared" si="4"/>
        <v>3Q2023</v>
      </c>
      <c r="H10" s="7" t="str">
        <f>MONTH(H$6)/3&amp;"Q"&amp;H$7</f>
        <v>4Q2023</v>
      </c>
      <c r="I10" s="7" t="str">
        <f t="shared" si="5"/>
        <v>1Q2024</v>
      </c>
      <c r="J10" s="7" t="str">
        <f t="shared" si="5"/>
        <v>2Q2024</v>
      </c>
      <c r="K10" s="7" t="str">
        <f t="shared" si="5"/>
        <v>3Q2024</v>
      </c>
      <c r="L10" s="2"/>
      <c r="M10" s="6">
        <f>M9</f>
        <v>2023</v>
      </c>
      <c r="N10" s="6">
        <f t="shared" ref="N10" si="6">N9</f>
        <v>2024</v>
      </c>
    </row>
    <row r="11" spans="2:35" ht="14.5" customHeight="1">
      <c r="B11" s="47" t="s">
        <v>1114</v>
      </c>
      <c r="C11" s="48"/>
      <c r="D11" s="48"/>
      <c r="E11" s="123">
        <f>SUM(E12:E17)</f>
        <v>2005.2270000000001</v>
      </c>
      <c r="F11" s="123">
        <f t="shared" ref="F11:J11" si="7">SUM(F12:F17)</f>
        <v>1812.8429999999998</v>
      </c>
      <c r="G11" s="123">
        <f t="shared" si="7"/>
        <v>1951.259</v>
      </c>
      <c r="H11" s="123">
        <f t="shared" si="7"/>
        <v>1616.2250000000001</v>
      </c>
      <c r="I11" s="123">
        <f t="shared" si="7"/>
        <v>1911.193</v>
      </c>
      <c r="J11" s="123">
        <f t="shared" si="7"/>
        <v>2188.0610000000001</v>
      </c>
      <c r="K11" s="123">
        <f t="shared" ref="K11" si="8">SUM(K12:K17)</f>
        <v>2782.8659999999995</v>
      </c>
      <c r="M11" s="123">
        <f t="shared" ref="M11:N11" si="9">SUM(M12:M17)</f>
        <v>1616.2250000000001</v>
      </c>
      <c r="N11" s="123">
        <f t="shared" si="9"/>
        <v>2782.8659999999995</v>
      </c>
    </row>
    <row r="12" spans="2:35" ht="14.5" customHeight="1">
      <c r="B12" s="30" t="s">
        <v>337</v>
      </c>
      <c r="E12" s="29">
        <v>676.36800000000005</v>
      </c>
      <c r="F12" s="29">
        <v>563.33399999999995</v>
      </c>
      <c r="G12" s="29">
        <v>607.69600000000003</v>
      </c>
      <c r="H12" s="29">
        <v>668.11200000000008</v>
      </c>
      <c r="I12" s="29">
        <v>861.74399999999991</v>
      </c>
      <c r="J12" s="29">
        <v>1167.0529999999999</v>
      </c>
      <c r="K12" s="29">
        <v>1083.8809999999999</v>
      </c>
      <c r="L12" s="29"/>
      <c r="M12" s="29">
        <f t="shared" ref="M12:M17" si="10">H12</f>
        <v>668.11200000000008</v>
      </c>
      <c r="N12" s="29">
        <f>K12</f>
        <v>1083.8809999999999</v>
      </c>
      <c r="O12" s="29"/>
      <c r="P12" s="29"/>
      <c r="Q12" s="29"/>
      <c r="R12" s="29"/>
      <c r="S12" s="29"/>
      <c r="T12" s="29"/>
      <c r="U12" s="29"/>
      <c r="V12" s="29"/>
      <c r="W12" s="29"/>
      <c r="X12" s="29"/>
      <c r="Y12" s="29"/>
      <c r="AA12" s="29"/>
      <c r="AB12" s="29"/>
      <c r="AC12" s="29"/>
      <c r="AD12" s="29"/>
      <c r="AE12" s="29"/>
      <c r="AF12" s="29"/>
      <c r="AG12" s="29"/>
      <c r="AH12" s="29"/>
      <c r="AI12" s="29"/>
    </row>
    <row r="13" spans="2:35" ht="14.5" customHeight="1">
      <c r="B13" s="30" t="s">
        <v>340</v>
      </c>
      <c r="E13" s="29">
        <v>272.63600000000002</v>
      </c>
      <c r="F13" s="29">
        <v>248.24100000000001</v>
      </c>
      <c r="G13" s="29">
        <v>350.68700000000001</v>
      </c>
      <c r="H13" s="29">
        <v>385.96899999999999</v>
      </c>
      <c r="I13" s="29">
        <v>369.423</v>
      </c>
      <c r="J13" s="29">
        <v>351.25900000000001</v>
      </c>
      <c r="K13" s="29">
        <v>435.59300000000002</v>
      </c>
      <c r="L13" s="29"/>
      <c r="M13" s="29">
        <f t="shared" si="10"/>
        <v>385.96899999999999</v>
      </c>
      <c r="N13" s="29">
        <f t="shared" ref="N13:N29" si="11">K13</f>
        <v>435.59300000000002</v>
      </c>
      <c r="O13" s="29"/>
      <c r="P13" s="29"/>
      <c r="Q13" s="29"/>
      <c r="R13" s="29"/>
      <c r="S13" s="29"/>
      <c r="T13" s="29"/>
      <c r="U13" s="29"/>
      <c r="V13" s="29"/>
      <c r="W13" s="29"/>
      <c r="X13" s="29"/>
      <c r="Y13" s="29"/>
      <c r="AA13" s="29"/>
      <c r="AB13" s="29"/>
      <c r="AC13" s="29"/>
      <c r="AD13" s="29"/>
      <c r="AE13" s="29"/>
      <c r="AF13" s="29"/>
      <c r="AG13" s="29"/>
      <c r="AH13" s="29"/>
      <c r="AI13" s="29"/>
    </row>
    <row r="14" spans="2:35" ht="14.5" customHeight="1">
      <c r="B14" s="30" t="s">
        <v>1136</v>
      </c>
      <c r="E14" s="29">
        <v>0</v>
      </c>
      <c r="F14" s="29">
        <v>0</v>
      </c>
      <c r="G14" s="29">
        <v>96.466999999999999</v>
      </c>
      <c r="H14" s="29">
        <v>89.349000000000004</v>
      </c>
      <c r="I14" s="29">
        <v>104.133</v>
      </c>
      <c r="J14" s="29">
        <v>101.518</v>
      </c>
      <c r="K14" s="29">
        <v>99.494</v>
      </c>
      <c r="L14" s="29"/>
      <c r="M14" s="29">
        <f t="shared" si="10"/>
        <v>89.349000000000004</v>
      </c>
      <c r="N14" s="29">
        <f t="shared" ref="N14" si="12">K14</f>
        <v>99.494</v>
      </c>
      <c r="O14" s="29"/>
      <c r="P14" s="29"/>
      <c r="Q14" s="29"/>
      <c r="R14" s="29"/>
      <c r="S14" s="29"/>
      <c r="T14" s="29"/>
      <c r="U14" s="29"/>
      <c r="V14" s="29"/>
      <c r="W14" s="29"/>
      <c r="X14" s="29"/>
      <c r="Y14" s="29"/>
      <c r="AA14" s="29"/>
      <c r="AB14" s="29"/>
      <c r="AC14" s="29"/>
      <c r="AD14" s="29"/>
      <c r="AE14" s="29"/>
      <c r="AF14" s="29"/>
      <c r="AG14" s="29"/>
      <c r="AH14" s="29"/>
      <c r="AI14" s="29"/>
    </row>
    <row r="15" spans="2:35" ht="14.5" customHeight="1">
      <c r="B15" s="30" t="s">
        <v>342</v>
      </c>
      <c r="E15" s="29">
        <v>842.93299999999999</v>
      </c>
      <c r="F15" s="29">
        <v>808.12199999999996</v>
      </c>
      <c r="G15" s="29">
        <v>815.61699999999996</v>
      </c>
      <c r="H15" s="29">
        <v>362.13299999999998</v>
      </c>
      <c r="I15" s="29">
        <v>297.44299999999998</v>
      </c>
      <c r="J15" s="29">
        <v>242.916</v>
      </c>
      <c r="K15" s="29">
        <v>719.94399999999996</v>
      </c>
      <c r="L15" s="29"/>
      <c r="M15" s="29">
        <f t="shared" si="10"/>
        <v>362.13299999999998</v>
      </c>
      <c r="N15" s="29">
        <f t="shared" ref="N15" si="13">K15</f>
        <v>719.94399999999996</v>
      </c>
      <c r="O15" s="29"/>
      <c r="P15" s="29"/>
      <c r="Q15" s="29"/>
      <c r="R15" s="29"/>
      <c r="S15" s="29"/>
      <c r="T15" s="29"/>
      <c r="U15" s="29"/>
      <c r="V15" s="29"/>
      <c r="W15" s="29"/>
      <c r="X15" s="29"/>
      <c r="Y15" s="29"/>
      <c r="AA15" s="29"/>
      <c r="AB15" s="29"/>
      <c r="AC15" s="29"/>
      <c r="AD15" s="29"/>
      <c r="AE15" s="29"/>
      <c r="AF15" s="29"/>
      <c r="AG15" s="29"/>
      <c r="AH15" s="29"/>
      <c r="AI15" s="29"/>
    </row>
    <row r="16" spans="2:35" ht="14.5" customHeight="1">
      <c r="B16" s="30" t="s">
        <v>1135</v>
      </c>
      <c r="E16" s="29">
        <v>0</v>
      </c>
      <c r="F16" s="29">
        <v>0</v>
      </c>
      <c r="G16" s="29">
        <v>40.01</v>
      </c>
      <c r="H16" s="29">
        <v>79.201999999999998</v>
      </c>
      <c r="I16" s="29">
        <v>253.16300000000001</v>
      </c>
      <c r="J16" s="29">
        <v>263.06200000000001</v>
      </c>
      <c r="K16" s="29">
        <v>363.452</v>
      </c>
      <c r="L16" s="29"/>
      <c r="M16" s="29">
        <f t="shared" si="10"/>
        <v>79.201999999999998</v>
      </c>
      <c r="N16" s="29">
        <f t="shared" ref="N16" si="14">K16</f>
        <v>363.452</v>
      </c>
      <c r="O16" s="29"/>
      <c r="P16" s="29"/>
      <c r="Q16" s="29"/>
      <c r="R16" s="29"/>
      <c r="S16" s="29"/>
      <c r="T16" s="29"/>
      <c r="U16" s="29"/>
      <c r="V16" s="29"/>
      <c r="W16" s="29"/>
      <c r="X16" s="29"/>
      <c r="Y16" s="29"/>
      <c r="AA16" s="29"/>
      <c r="AB16" s="29"/>
      <c r="AC16" s="29"/>
      <c r="AD16" s="29"/>
      <c r="AE16" s="29"/>
      <c r="AF16" s="29"/>
      <c r="AG16" s="29"/>
      <c r="AH16" s="29"/>
      <c r="AI16" s="29"/>
    </row>
    <row r="17" spans="2:35" ht="14.5" customHeight="1">
      <c r="B17" s="30" t="s">
        <v>338</v>
      </c>
      <c r="E17" s="29">
        <v>213.29</v>
      </c>
      <c r="F17" s="29">
        <v>193.14600000000002</v>
      </c>
      <c r="G17" s="29">
        <v>40.782000000000004</v>
      </c>
      <c r="H17" s="29">
        <v>31.46</v>
      </c>
      <c r="I17" s="29">
        <v>25.286999999999999</v>
      </c>
      <c r="J17" s="29">
        <v>62.253</v>
      </c>
      <c r="K17" s="29">
        <v>80.501999999999995</v>
      </c>
      <c r="L17" s="29"/>
      <c r="M17" s="29">
        <f t="shared" si="10"/>
        <v>31.46</v>
      </c>
      <c r="N17" s="29">
        <f t="shared" si="11"/>
        <v>80.501999999999995</v>
      </c>
      <c r="O17" s="29"/>
      <c r="P17" s="29"/>
      <c r="Q17" s="29"/>
      <c r="R17" s="29"/>
      <c r="S17" s="29"/>
      <c r="T17" s="29"/>
      <c r="U17" s="29"/>
      <c r="V17" s="29"/>
      <c r="W17" s="29"/>
      <c r="X17" s="29"/>
      <c r="Y17" s="29"/>
      <c r="AA17" s="29"/>
      <c r="AB17" s="29"/>
      <c r="AC17" s="29"/>
      <c r="AD17" s="29"/>
      <c r="AE17" s="29"/>
      <c r="AF17" s="29"/>
      <c r="AG17" s="29"/>
      <c r="AH17" s="29"/>
      <c r="AI17" s="29"/>
    </row>
    <row r="18" spans="2:35" ht="14.5" customHeight="1">
      <c r="B18" s="47" t="s">
        <v>1115</v>
      </c>
      <c r="C18" s="48"/>
      <c r="D18" s="48"/>
      <c r="E18" s="123">
        <f>SUM(E19:E25,E27:E29)</f>
        <v>10442.458999999999</v>
      </c>
      <c r="F18" s="123">
        <f t="shared" ref="F18:J18" si="15">SUM(F19:F25,F27:F29)</f>
        <v>10454.045</v>
      </c>
      <c r="G18" s="123">
        <f t="shared" si="15"/>
        <v>10502.546</v>
      </c>
      <c r="H18" s="123">
        <f t="shared" si="15"/>
        <v>9251.878999999999</v>
      </c>
      <c r="I18" s="123">
        <f t="shared" si="15"/>
        <v>10837.380999999999</v>
      </c>
      <c r="J18" s="123">
        <f t="shared" si="15"/>
        <v>10663.797999999999</v>
      </c>
      <c r="K18" s="123">
        <f t="shared" ref="K18" si="16">SUM(K19:K25,K27:K29)</f>
        <v>10628.217999999999</v>
      </c>
      <c r="M18" s="123">
        <f t="shared" ref="M18:N18" si="17">SUM(M19:M25,M27:M29)</f>
        <v>9251.878999999999</v>
      </c>
      <c r="N18" s="123">
        <f t="shared" si="17"/>
        <v>10628.217999999999</v>
      </c>
    </row>
    <row r="19" spans="2:35" ht="14.5" customHeight="1">
      <c r="B19" s="30" t="s">
        <v>339</v>
      </c>
      <c r="E19" s="29">
        <v>215.815</v>
      </c>
      <c r="F19" s="29">
        <v>211.29300000000001</v>
      </c>
      <c r="G19" s="29">
        <v>220.376</v>
      </c>
      <c r="H19" s="29">
        <v>210.61</v>
      </c>
      <c r="I19" s="29">
        <v>295.16500000000002</v>
      </c>
      <c r="J19" s="29">
        <v>269.35399999999998</v>
      </c>
      <c r="K19" s="29">
        <v>295.709</v>
      </c>
      <c r="M19" s="29">
        <f>H19</f>
        <v>210.61</v>
      </c>
      <c r="N19" s="29">
        <f t="shared" si="11"/>
        <v>295.709</v>
      </c>
    </row>
    <row r="20" spans="2:35" ht="14.5" customHeight="1">
      <c r="B20" s="30" t="s">
        <v>340</v>
      </c>
      <c r="E20" s="29">
        <v>41.664999999999999</v>
      </c>
      <c r="F20" s="29">
        <v>38.4</v>
      </c>
      <c r="G20" s="29">
        <v>53.661999999999999</v>
      </c>
      <c r="H20" s="29">
        <v>57.518999999999998</v>
      </c>
      <c r="I20" s="29">
        <v>29.271000000000001</v>
      </c>
      <c r="J20" s="29">
        <v>19.262</v>
      </c>
      <c r="K20" s="29">
        <v>36.08</v>
      </c>
      <c r="M20" s="29">
        <f t="shared" ref="M20:M25" si="18">H20</f>
        <v>57.518999999999998</v>
      </c>
      <c r="N20" s="29">
        <f t="shared" ref="N20:N25" si="19">K20</f>
        <v>36.08</v>
      </c>
    </row>
    <row r="21" spans="2:35" ht="14.5" customHeight="1">
      <c r="B21" s="30" t="s">
        <v>1136</v>
      </c>
      <c r="E21" s="29">
        <v>0</v>
      </c>
      <c r="F21" s="29">
        <v>0</v>
      </c>
      <c r="G21" s="29">
        <v>18.893999999999998</v>
      </c>
      <c r="H21" s="29">
        <v>20.013000000000002</v>
      </c>
      <c r="I21" s="29">
        <v>23.280999999999999</v>
      </c>
      <c r="J21" s="29">
        <v>26.050999999999998</v>
      </c>
      <c r="K21" s="29">
        <v>27.658999999999999</v>
      </c>
      <c r="M21" s="29">
        <f t="shared" si="18"/>
        <v>20.013000000000002</v>
      </c>
      <c r="N21" s="29">
        <f t="shared" si="19"/>
        <v>27.658999999999999</v>
      </c>
    </row>
    <row r="22" spans="2:35" ht="14.5" customHeight="1">
      <c r="B22" s="30" t="s">
        <v>341</v>
      </c>
      <c r="E22" s="29">
        <v>1.923</v>
      </c>
      <c r="F22" s="29">
        <v>3.0110000000000001</v>
      </c>
      <c r="G22" s="29">
        <v>1.986</v>
      </c>
      <c r="H22" s="29">
        <v>1.788</v>
      </c>
      <c r="I22" s="29">
        <v>3.0489999999999999</v>
      </c>
      <c r="J22" s="29">
        <v>3.569</v>
      </c>
      <c r="K22" s="29">
        <v>3.0339999999999998</v>
      </c>
      <c r="M22" s="29">
        <f t="shared" si="18"/>
        <v>1.788</v>
      </c>
      <c r="N22" s="29">
        <f t="shared" si="19"/>
        <v>3.0339999999999998</v>
      </c>
    </row>
    <row r="23" spans="2:35" ht="14.5" customHeight="1">
      <c r="B23" s="30" t="s">
        <v>342</v>
      </c>
      <c r="E23" s="29">
        <v>1475.758</v>
      </c>
      <c r="F23" s="29">
        <v>1534.0989999999999</v>
      </c>
      <c r="G23" s="29">
        <v>1629.481</v>
      </c>
      <c r="H23" s="29">
        <v>444.45600000000002</v>
      </c>
      <c r="I23" s="29">
        <v>437.24200000000002</v>
      </c>
      <c r="J23" s="29">
        <v>414.834</v>
      </c>
      <c r="K23" s="29">
        <v>443.42</v>
      </c>
      <c r="M23" s="29">
        <f t="shared" si="18"/>
        <v>444.45600000000002</v>
      </c>
      <c r="N23" s="29">
        <f t="shared" si="19"/>
        <v>443.42</v>
      </c>
    </row>
    <row r="24" spans="2:35" ht="14.5" customHeight="1">
      <c r="B24" s="30" t="s">
        <v>1135</v>
      </c>
      <c r="E24" s="29">
        <v>0</v>
      </c>
      <c r="F24" s="29">
        <v>0</v>
      </c>
      <c r="G24" s="29">
        <v>64.462999999999994</v>
      </c>
      <c r="H24" s="29">
        <v>65.715999999999994</v>
      </c>
      <c r="I24" s="29">
        <v>57.073</v>
      </c>
      <c r="J24" s="29">
        <v>54.375</v>
      </c>
      <c r="K24" s="29">
        <v>56.215000000000003</v>
      </c>
      <c r="M24" s="29">
        <f t="shared" si="18"/>
        <v>65.715999999999994</v>
      </c>
      <c r="N24" s="29">
        <f t="shared" si="19"/>
        <v>56.215000000000003</v>
      </c>
    </row>
    <row r="25" spans="2:35" ht="14.5" customHeight="1">
      <c r="B25" s="30" t="s">
        <v>338</v>
      </c>
      <c r="E25" s="29">
        <v>86.14</v>
      </c>
      <c r="F25" s="29">
        <v>91.132000000000005</v>
      </c>
      <c r="G25" s="29">
        <v>10.295</v>
      </c>
      <c r="H25" s="29">
        <v>10.297000000000001</v>
      </c>
      <c r="I25" s="29">
        <v>16.041</v>
      </c>
      <c r="J25" s="29">
        <v>16.123999999999999</v>
      </c>
      <c r="K25" s="29">
        <v>15.943</v>
      </c>
      <c r="M25" s="29">
        <f t="shared" si="18"/>
        <v>10.297000000000001</v>
      </c>
      <c r="N25" s="29">
        <f t="shared" si="19"/>
        <v>15.943</v>
      </c>
    </row>
    <row r="26" spans="2:35" ht="14.5" customHeight="1">
      <c r="B26" s="47"/>
      <c r="C26" s="48"/>
      <c r="D26" s="48"/>
      <c r="E26" s="123"/>
      <c r="F26" s="123"/>
      <c r="G26" s="123"/>
      <c r="H26" s="123"/>
      <c r="I26" s="123"/>
      <c r="J26" s="123"/>
      <c r="K26" s="123"/>
      <c r="M26" s="123"/>
      <c r="N26" s="123"/>
    </row>
    <row r="27" spans="2:35" ht="14.5" customHeight="1">
      <c r="B27" s="30" t="s">
        <v>343</v>
      </c>
      <c r="E27" s="29">
        <v>955.46500000000003</v>
      </c>
      <c r="F27" s="29">
        <v>959.81500000000005</v>
      </c>
      <c r="G27" s="29">
        <v>982.83900000000006</v>
      </c>
      <c r="H27" s="29">
        <v>968.16</v>
      </c>
      <c r="I27" s="29">
        <v>49.892000000000003</v>
      </c>
      <c r="J27" s="29">
        <v>53.351999999999997</v>
      </c>
      <c r="K27" s="29">
        <v>53.344999999999999</v>
      </c>
      <c r="M27" s="29">
        <f>H27</f>
        <v>968.16</v>
      </c>
      <c r="N27" s="29">
        <f t="shared" si="11"/>
        <v>53.344999999999999</v>
      </c>
    </row>
    <row r="28" spans="2:35" ht="14.5" customHeight="1">
      <c r="B28" s="30" t="s">
        <v>1116</v>
      </c>
      <c r="E28" s="29">
        <v>6617.5810000000001</v>
      </c>
      <c r="F28" s="29">
        <v>6538.6139999999996</v>
      </c>
      <c r="G28" s="29">
        <v>6457.2449999999999</v>
      </c>
      <c r="H28" s="29">
        <v>6561.0739999999996</v>
      </c>
      <c r="I28" s="29">
        <v>8040.0649999999996</v>
      </c>
      <c r="J28" s="29">
        <v>7942.2969999999996</v>
      </c>
      <c r="K28" s="29">
        <v>7853.0749999999998</v>
      </c>
      <c r="M28" s="29">
        <f>H28</f>
        <v>6561.0739999999996</v>
      </c>
      <c r="N28" s="29">
        <f t="shared" ref="N28" si="20">K28</f>
        <v>7853.0749999999998</v>
      </c>
    </row>
    <row r="29" spans="2:35" ht="14.5" customHeight="1">
      <c r="B29" s="31" t="s">
        <v>344</v>
      </c>
      <c r="C29" s="32"/>
      <c r="D29" s="32"/>
      <c r="E29" s="127">
        <v>1048.1120000000001</v>
      </c>
      <c r="F29" s="127">
        <v>1077.681</v>
      </c>
      <c r="G29" s="127">
        <v>1063.3050000000001</v>
      </c>
      <c r="H29" s="127">
        <v>912.24599999999998</v>
      </c>
      <c r="I29" s="127">
        <v>1886.3019999999999</v>
      </c>
      <c r="J29" s="127">
        <v>1864.58</v>
      </c>
      <c r="K29" s="127">
        <v>1843.7380000000001</v>
      </c>
      <c r="M29" s="127">
        <f>H29</f>
        <v>912.24599999999998</v>
      </c>
      <c r="N29" s="127">
        <f t="shared" si="11"/>
        <v>1843.7380000000001</v>
      </c>
    </row>
    <row r="30" spans="2:35" ht="14.5" customHeight="1">
      <c r="B30" s="30"/>
      <c r="E30" s="29"/>
      <c r="F30" s="29"/>
      <c r="G30" s="29"/>
      <c r="H30" s="29"/>
      <c r="I30" s="29"/>
      <c r="J30" s="29"/>
      <c r="K30" s="29"/>
      <c r="M30" s="29"/>
      <c r="N30" s="29"/>
    </row>
    <row r="31" spans="2:35" ht="14.5" customHeight="1">
      <c r="B31" s="11" t="s">
        <v>1125</v>
      </c>
      <c r="C31" s="12"/>
      <c r="D31" s="12"/>
      <c r="E31" s="25">
        <f>SUM(E11,E18)</f>
        <v>12447.686</v>
      </c>
      <c r="F31" s="25">
        <f t="shared" ref="F31:N31" si="21">SUM(F11,F18)</f>
        <v>12266.887999999999</v>
      </c>
      <c r="G31" s="25">
        <f t="shared" si="21"/>
        <v>12453.805</v>
      </c>
      <c r="H31" s="25">
        <f t="shared" si="21"/>
        <v>10868.103999999999</v>
      </c>
      <c r="I31" s="25">
        <f t="shared" si="21"/>
        <v>12748.573999999999</v>
      </c>
      <c r="J31" s="25">
        <f t="shared" si="21"/>
        <v>12851.858999999999</v>
      </c>
      <c r="K31" s="25">
        <f>SUM(K11,K18)</f>
        <v>13411.083999999999</v>
      </c>
      <c r="M31" s="25">
        <f t="shared" si="21"/>
        <v>10868.103999999999</v>
      </c>
      <c r="N31" s="25">
        <f t="shared" si="21"/>
        <v>13411.083999999999</v>
      </c>
    </row>
    <row r="33" spans="2:35" ht="14.5" customHeight="1">
      <c r="B33" s="5" t="s">
        <v>345</v>
      </c>
      <c r="C33" s="6"/>
      <c r="D33" s="6"/>
      <c r="E33" s="7" t="str">
        <f>MONTH(E$6)/3&amp;"Q"&amp;E$7</f>
        <v>1Q2023</v>
      </c>
      <c r="F33" s="7" t="str">
        <f>MONTH(F$6)/3&amp;"Q"&amp;F$7</f>
        <v>2Q2023</v>
      </c>
      <c r="G33" s="7" t="str">
        <f>MONTH(G$6)/3&amp;"Q"&amp;G$7</f>
        <v>3Q2023</v>
      </c>
      <c r="H33" s="7" t="str">
        <f>MONTH(H$6)/3&amp;"Q"&amp;H$7</f>
        <v>4Q2023</v>
      </c>
      <c r="I33" s="7" t="str">
        <f t="shared" ref="I33:K33" si="22">MONTH(I$6)/3&amp;"Q"&amp;I$7</f>
        <v>1Q2024</v>
      </c>
      <c r="J33" s="7" t="str">
        <f t="shared" si="22"/>
        <v>2Q2024</v>
      </c>
      <c r="K33" s="7" t="str">
        <f t="shared" si="22"/>
        <v>3Q2024</v>
      </c>
      <c r="M33" s="6">
        <f>M8</f>
        <v>2023</v>
      </c>
      <c r="N33" s="6">
        <f>M33+1</f>
        <v>2024</v>
      </c>
    </row>
    <row r="34" spans="2:35" ht="14.5" customHeight="1">
      <c r="B34" s="50" t="s">
        <v>1118</v>
      </c>
      <c r="C34" s="48"/>
      <c r="D34" s="48"/>
      <c r="E34" s="123">
        <f>SUM(E35:E41)</f>
        <v>1598.144</v>
      </c>
      <c r="F34" s="123">
        <f t="shared" ref="F34:J34" si="23">SUM(F35:F41)</f>
        <v>1564.8430000000001</v>
      </c>
      <c r="G34" s="123">
        <f t="shared" si="23"/>
        <v>1637.5940000000001</v>
      </c>
      <c r="H34" s="123">
        <f t="shared" si="23"/>
        <v>1216.2029999999997</v>
      </c>
      <c r="I34" s="123">
        <f t="shared" si="23"/>
        <v>1210.9899999999998</v>
      </c>
      <c r="J34" s="123">
        <f t="shared" si="23"/>
        <v>1177.8420000000001</v>
      </c>
      <c r="K34" s="123">
        <f t="shared" ref="K34" si="24">SUM(K35:K41)</f>
        <v>1707.134</v>
      </c>
      <c r="M34" s="123">
        <f t="shared" ref="M34:N34" si="25">SUM(M35:M41)</f>
        <v>1216.2029999999997</v>
      </c>
      <c r="N34" s="123">
        <f t="shared" si="25"/>
        <v>1707.134</v>
      </c>
    </row>
    <row r="35" spans="2:35" ht="14.5" customHeight="1">
      <c r="B35" s="30" t="s">
        <v>346</v>
      </c>
      <c r="E35" s="29">
        <v>158.727</v>
      </c>
      <c r="F35" s="29">
        <v>136.88</v>
      </c>
      <c r="G35" s="29">
        <v>182.71100000000001</v>
      </c>
      <c r="H35" s="29">
        <v>194.934</v>
      </c>
      <c r="I35" s="29">
        <v>176.82300000000001</v>
      </c>
      <c r="J35" s="29">
        <v>222.036</v>
      </c>
      <c r="K35" s="29">
        <v>239.304</v>
      </c>
      <c r="L35" s="29"/>
      <c r="M35" s="29">
        <f>H35</f>
        <v>194.934</v>
      </c>
      <c r="N35" s="29">
        <f t="shared" ref="N35:N48" si="26">K35</f>
        <v>239.304</v>
      </c>
      <c r="O35" s="29"/>
      <c r="P35" s="29"/>
      <c r="Q35" s="29"/>
      <c r="R35" s="29"/>
      <c r="S35" s="29"/>
      <c r="T35" s="29"/>
      <c r="U35" s="29"/>
      <c r="V35" s="29"/>
      <c r="W35" s="29"/>
      <c r="X35" s="29"/>
      <c r="Y35" s="29"/>
      <c r="AA35" s="29"/>
      <c r="AB35" s="29"/>
      <c r="AC35" s="29"/>
      <c r="AD35" s="29"/>
      <c r="AE35" s="29"/>
      <c r="AF35" s="29"/>
      <c r="AG35" s="29"/>
      <c r="AH35" s="29"/>
      <c r="AI35" s="29"/>
    </row>
    <row r="36" spans="2:35" ht="14.5" customHeight="1">
      <c r="B36" s="30" t="s">
        <v>347</v>
      </c>
      <c r="E36" s="29">
        <v>504.84300000000002</v>
      </c>
      <c r="F36" s="29">
        <v>538.005</v>
      </c>
      <c r="G36" s="29">
        <v>528.31700000000001</v>
      </c>
      <c r="H36" s="29">
        <v>545.16</v>
      </c>
      <c r="I36" s="29">
        <v>630.60699999999997</v>
      </c>
      <c r="J36" s="29">
        <v>611.06899999999996</v>
      </c>
      <c r="K36" s="29">
        <v>622.76300000000003</v>
      </c>
      <c r="L36" s="29"/>
      <c r="M36" s="29">
        <f>H36</f>
        <v>545.16</v>
      </c>
      <c r="N36" s="29">
        <f t="shared" si="26"/>
        <v>622.76300000000003</v>
      </c>
      <c r="O36" s="29"/>
      <c r="P36" s="29"/>
      <c r="Q36" s="29"/>
      <c r="R36" s="29"/>
      <c r="S36" s="29"/>
      <c r="T36" s="29"/>
      <c r="U36" s="29"/>
      <c r="V36" s="29"/>
      <c r="W36" s="29"/>
      <c r="X36" s="29"/>
      <c r="Y36" s="29"/>
      <c r="AA36" s="29"/>
      <c r="AB36" s="29"/>
      <c r="AC36" s="29"/>
      <c r="AD36" s="29"/>
      <c r="AE36" s="29"/>
      <c r="AF36" s="29"/>
      <c r="AG36" s="29"/>
      <c r="AH36" s="29"/>
      <c r="AI36" s="29"/>
    </row>
    <row r="37" spans="2:35" ht="14.5" customHeight="1">
      <c r="B37" s="30" t="s">
        <v>348</v>
      </c>
      <c r="E37" s="29">
        <v>70.566999999999993</v>
      </c>
      <c r="F37" s="29">
        <v>74.340999999999994</v>
      </c>
      <c r="G37" s="29">
        <v>92.608999999999995</v>
      </c>
      <c r="H37" s="29">
        <v>106.44</v>
      </c>
      <c r="I37" s="29">
        <v>86.754999999999995</v>
      </c>
      <c r="J37" s="29">
        <v>98.703999999999994</v>
      </c>
      <c r="K37" s="29">
        <v>121.389</v>
      </c>
      <c r="L37" s="29"/>
      <c r="M37" s="29">
        <f>H37</f>
        <v>106.44</v>
      </c>
      <c r="N37" s="29">
        <f t="shared" si="26"/>
        <v>121.389</v>
      </c>
      <c r="O37" s="29"/>
      <c r="P37" s="29"/>
      <c r="Q37" s="29"/>
      <c r="R37" s="29"/>
      <c r="S37" s="29"/>
      <c r="T37" s="29"/>
      <c r="U37" s="29"/>
      <c r="V37" s="29"/>
      <c r="W37" s="29"/>
      <c r="X37" s="29"/>
      <c r="Y37" s="29"/>
      <c r="AA37" s="29"/>
      <c r="AB37" s="29"/>
      <c r="AC37" s="29"/>
      <c r="AD37" s="29"/>
      <c r="AE37" s="29"/>
      <c r="AF37" s="29"/>
      <c r="AG37" s="29"/>
      <c r="AH37" s="29"/>
      <c r="AI37" s="29"/>
    </row>
    <row r="38" spans="2:35" ht="14.5" customHeight="1">
      <c r="B38" s="30" t="s">
        <v>349</v>
      </c>
      <c r="E38" s="29">
        <v>17.533999999999999</v>
      </c>
      <c r="F38" s="29">
        <v>13.497999999999999</v>
      </c>
      <c r="G38" s="29">
        <v>13.176</v>
      </c>
      <c r="H38" s="29">
        <v>12.798999999999999</v>
      </c>
      <c r="I38" s="29">
        <v>14.936</v>
      </c>
      <c r="J38" s="29">
        <v>14.846</v>
      </c>
      <c r="K38" s="29">
        <v>14.756</v>
      </c>
      <c r="L38" s="29"/>
      <c r="M38" s="29">
        <f t="shared" ref="M38:M41" si="27">H38</f>
        <v>12.798999999999999</v>
      </c>
      <c r="N38" s="29">
        <f t="shared" ref="N38:N41" si="28">K38</f>
        <v>14.756</v>
      </c>
      <c r="O38" s="29"/>
      <c r="P38" s="29"/>
      <c r="Q38" s="29"/>
      <c r="R38" s="29"/>
      <c r="S38" s="29"/>
      <c r="T38" s="29"/>
      <c r="U38" s="29"/>
      <c r="V38" s="29"/>
      <c r="W38" s="29"/>
      <c r="X38" s="29"/>
      <c r="Y38" s="29"/>
      <c r="AA38" s="29"/>
      <c r="AB38" s="29"/>
      <c r="AC38" s="29"/>
      <c r="AD38" s="29"/>
      <c r="AE38" s="29"/>
      <c r="AF38" s="29"/>
      <c r="AG38" s="29"/>
      <c r="AH38" s="29"/>
      <c r="AI38" s="29"/>
    </row>
    <row r="39" spans="2:35" ht="14.5" customHeight="1">
      <c r="B39" s="30" t="s">
        <v>342</v>
      </c>
      <c r="E39" s="29">
        <v>828.81100000000004</v>
      </c>
      <c r="F39" s="29">
        <v>788.35199999999998</v>
      </c>
      <c r="G39" s="29">
        <v>796.91</v>
      </c>
      <c r="H39" s="29">
        <v>339.77100000000002</v>
      </c>
      <c r="I39" s="29">
        <v>262.67899999999997</v>
      </c>
      <c r="J39" s="29">
        <v>197.09</v>
      </c>
      <c r="K39" s="29">
        <v>650.25800000000004</v>
      </c>
      <c r="L39" s="29"/>
      <c r="M39" s="29">
        <f t="shared" si="27"/>
        <v>339.77100000000002</v>
      </c>
      <c r="N39" s="29">
        <f t="shared" si="28"/>
        <v>650.25800000000004</v>
      </c>
      <c r="O39" s="29"/>
      <c r="P39" s="29"/>
      <c r="Q39" s="29"/>
      <c r="R39" s="29"/>
      <c r="S39" s="29"/>
      <c r="T39" s="29"/>
      <c r="U39" s="29"/>
      <c r="V39" s="29"/>
      <c r="W39" s="29"/>
      <c r="X39" s="29"/>
      <c r="Y39" s="29"/>
      <c r="AA39" s="29"/>
      <c r="AB39" s="29"/>
      <c r="AC39" s="29"/>
      <c r="AD39" s="29"/>
      <c r="AE39" s="29"/>
      <c r="AF39" s="29"/>
      <c r="AG39" s="29"/>
      <c r="AH39" s="29"/>
      <c r="AI39" s="29"/>
    </row>
    <row r="40" spans="2:35" ht="14.5" customHeight="1">
      <c r="B40" s="30" t="s">
        <v>1135</v>
      </c>
      <c r="E40" s="29">
        <v>0</v>
      </c>
      <c r="F40" s="29">
        <v>0</v>
      </c>
      <c r="G40" s="29">
        <v>0</v>
      </c>
      <c r="H40" s="29">
        <v>3.1970000000000001</v>
      </c>
      <c r="I40" s="29">
        <v>28.263999999999999</v>
      </c>
      <c r="J40" s="29">
        <v>27.794</v>
      </c>
      <c r="K40" s="29">
        <v>57.401000000000003</v>
      </c>
      <c r="L40" s="29"/>
      <c r="M40" s="29">
        <f t="shared" si="27"/>
        <v>3.1970000000000001</v>
      </c>
      <c r="N40" s="29">
        <f t="shared" si="28"/>
        <v>57.401000000000003</v>
      </c>
      <c r="O40" s="29"/>
      <c r="P40" s="29"/>
      <c r="Q40" s="29"/>
      <c r="R40" s="29"/>
      <c r="S40" s="29"/>
      <c r="T40" s="29"/>
      <c r="U40" s="29"/>
      <c r="V40" s="29"/>
      <c r="W40" s="29"/>
      <c r="X40" s="29"/>
      <c r="Y40" s="29"/>
      <c r="AA40" s="29"/>
      <c r="AB40" s="29"/>
      <c r="AC40" s="29"/>
      <c r="AD40" s="29"/>
      <c r="AE40" s="29"/>
      <c r="AF40" s="29"/>
      <c r="AG40" s="29"/>
      <c r="AH40" s="29"/>
      <c r="AI40" s="29"/>
    </row>
    <row r="41" spans="2:35" ht="14.5" customHeight="1">
      <c r="B41" s="30" t="s">
        <v>338</v>
      </c>
      <c r="E41" s="29">
        <v>17.661999999999999</v>
      </c>
      <c r="F41" s="29">
        <v>13.766999999999999</v>
      </c>
      <c r="G41" s="29">
        <v>23.870999999999999</v>
      </c>
      <c r="H41" s="29">
        <v>13.901999999999999</v>
      </c>
      <c r="I41" s="29">
        <v>10.926</v>
      </c>
      <c r="J41" s="29">
        <v>6.3029999999999999</v>
      </c>
      <c r="K41" s="29">
        <v>1.2629999999999999</v>
      </c>
      <c r="L41" s="29"/>
      <c r="M41" s="29">
        <f t="shared" si="27"/>
        <v>13.901999999999999</v>
      </c>
      <c r="N41" s="29">
        <f t="shared" si="28"/>
        <v>1.2629999999999999</v>
      </c>
      <c r="O41" s="29"/>
      <c r="P41" s="29"/>
      <c r="Q41" s="29"/>
      <c r="R41" s="29"/>
      <c r="S41" s="29"/>
      <c r="T41" s="29"/>
      <c r="U41" s="29"/>
      <c r="V41" s="29"/>
      <c r="W41" s="29"/>
      <c r="X41" s="29"/>
      <c r="Y41" s="29"/>
      <c r="AA41" s="29"/>
      <c r="AB41" s="29"/>
      <c r="AC41" s="29"/>
      <c r="AD41" s="29"/>
      <c r="AE41" s="29"/>
      <c r="AF41" s="29"/>
      <c r="AG41" s="29"/>
      <c r="AH41" s="29"/>
      <c r="AI41" s="29"/>
    </row>
    <row r="42" spans="2:35" ht="14.5" customHeight="1">
      <c r="B42" s="50" t="s">
        <v>1119</v>
      </c>
      <c r="C42" s="48"/>
      <c r="D42" s="48"/>
      <c r="E42" s="123">
        <f>SUM(E43:E48)</f>
        <v>6655.0870000000014</v>
      </c>
      <c r="F42" s="123">
        <f t="shared" ref="F42:J42" si="29">SUM(F43:F48)</f>
        <v>6567.933</v>
      </c>
      <c r="G42" s="123">
        <f t="shared" si="29"/>
        <v>6549.6090000000004</v>
      </c>
      <c r="H42" s="123">
        <f t="shared" si="29"/>
        <v>5204.8379999999997</v>
      </c>
      <c r="I42" s="123">
        <f t="shared" si="29"/>
        <v>6838.8099999999995</v>
      </c>
      <c r="J42" s="123">
        <f t="shared" si="29"/>
        <v>7021.3780000000006</v>
      </c>
      <c r="K42" s="123">
        <f t="shared" ref="K42" si="30">SUM(K43:K48)</f>
        <v>6951.4719999999998</v>
      </c>
      <c r="M42" s="123">
        <f t="shared" ref="M42:N42" si="31">SUM(M43:M48)</f>
        <v>5204.8379999999997</v>
      </c>
      <c r="N42" s="123">
        <f t="shared" si="31"/>
        <v>6951.4719999999998</v>
      </c>
    </row>
    <row r="43" spans="2:35" ht="14.5" customHeight="1">
      <c r="B43" s="30" t="s">
        <v>346</v>
      </c>
      <c r="E43" s="29">
        <v>206.429</v>
      </c>
      <c r="F43" s="29">
        <v>253.65299999999999</v>
      </c>
      <c r="G43" s="29">
        <v>217.02099999999999</v>
      </c>
      <c r="H43" s="29">
        <v>98.21</v>
      </c>
      <c r="I43" s="29">
        <v>86.635999999999996</v>
      </c>
      <c r="J43" s="29">
        <v>120.351</v>
      </c>
      <c r="K43" s="29">
        <v>96.052000000000007</v>
      </c>
      <c r="L43" s="29"/>
      <c r="M43" s="29">
        <f t="shared" ref="M43:M48" si="32">H43</f>
        <v>98.21</v>
      </c>
      <c r="N43" s="29">
        <f t="shared" si="26"/>
        <v>96.052000000000007</v>
      </c>
      <c r="O43" s="29"/>
      <c r="P43" s="29"/>
      <c r="Q43" s="29"/>
      <c r="R43" s="29"/>
      <c r="S43" s="29"/>
      <c r="T43" s="29"/>
      <c r="U43" s="29"/>
      <c r="V43" s="29"/>
      <c r="W43" s="29"/>
      <c r="X43" s="29"/>
      <c r="Y43" s="29"/>
      <c r="AA43" s="29"/>
      <c r="AB43" s="29"/>
      <c r="AC43" s="29"/>
      <c r="AD43" s="29"/>
      <c r="AE43" s="29"/>
      <c r="AF43" s="29"/>
      <c r="AG43" s="29"/>
      <c r="AH43" s="29"/>
      <c r="AI43" s="29"/>
    </row>
    <row r="44" spans="2:35" ht="14.5" customHeight="1">
      <c r="B44" s="30" t="s">
        <v>347</v>
      </c>
      <c r="E44" s="29">
        <v>4892.8500000000004</v>
      </c>
      <c r="F44" s="29">
        <v>4662.7240000000002</v>
      </c>
      <c r="G44" s="29">
        <v>4626.2280000000001</v>
      </c>
      <c r="H44" s="29">
        <v>4562.0959999999995</v>
      </c>
      <c r="I44" s="29">
        <v>5567.2079999999996</v>
      </c>
      <c r="J44" s="29">
        <v>5729.7550000000001</v>
      </c>
      <c r="K44" s="29">
        <v>5653.8980000000001</v>
      </c>
      <c r="L44" s="29"/>
      <c r="M44" s="29">
        <f t="shared" si="32"/>
        <v>4562.0959999999995</v>
      </c>
      <c r="N44" s="29">
        <f t="shared" ref="N44" si="33">K44</f>
        <v>5653.8980000000001</v>
      </c>
      <c r="O44" s="29"/>
      <c r="P44" s="29"/>
      <c r="Q44" s="29"/>
      <c r="R44" s="29"/>
      <c r="S44" s="29"/>
      <c r="T44" s="29"/>
      <c r="U44" s="29"/>
      <c r="V44" s="29"/>
      <c r="W44" s="29"/>
      <c r="X44" s="29"/>
      <c r="Y44" s="29"/>
      <c r="AA44" s="29"/>
      <c r="AB44" s="29"/>
      <c r="AC44" s="29"/>
      <c r="AD44" s="29"/>
      <c r="AE44" s="29"/>
      <c r="AF44" s="29"/>
      <c r="AG44" s="29"/>
      <c r="AH44" s="29"/>
      <c r="AI44" s="29"/>
    </row>
    <row r="45" spans="2:35" ht="14.5" customHeight="1">
      <c r="B45" s="30" t="s">
        <v>349</v>
      </c>
      <c r="E45" s="29">
        <v>100.166</v>
      </c>
      <c r="F45" s="29">
        <v>141.27600000000001</v>
      </c>
      <c r="G45" s="29">
        <v>139.858</v>
      </c>
      <c r="H45" s="29">
        <v>144.59899999999999</v>
      </c>
      <c r="I45" s="29">
        <v>175.54400000000001</v>
      </c>
      <c r="J45" s="29">
        <v>175.881</v>
      </c>
      <c r="K45" s="29">
        <v>172.11699999999999</v>
      </c>
      <c r="L45" s="29"/>
      <c r="M45" s="29">
        <f t="shared" si="32"/>
        <v>144.59899999999999</v>
      </c>
      <c r="N45" s="29">
        <f t="shared" ref="N45" si="34">K45</f>
        <v>172.11699999999999</v>
      </c>
      <c r="O45" s="29"/>
      <c r="P45" s="29"/>
      <c r="Q45" s="29"/>
      <c r="R45" s="29"/>
      <c r="S45" s="29"/>
      <c r="T45" s="29"/>
      <c r="U45" s="29"/>
      <c r="V45" s="29"/>
      <c r="W45" s="29"/>
      <c r="X45" s="29"/>
      <c r="Y45" s="29"/>
      <c r="AA45" s="29"/>
      <c r="AB45" s="29"/>
      <c r="AC45" s="29"/>
      <c r="AD45" s="29"/>
      <c r="AE45" s="29"/>
      <c r="AF45" s="29"/>
      <c r="AG45" s="29"/>
      <c r="AH45" s="29"/>
      <c r="AI45" s="29"/>
    </row>
    <row r="46" spans="2:35" ht="14.5" customHeight="1">
      <c r="B46" s="30" t="s">
        <v>341</v>
      </c>
      <c r="E46" s="29">
        <v>53.353000000000002</v>
      </c>
      <c r="F46" s="29">
        <v>56.29</v>
      </c>
      <c r="G46" s="29">
        <v>68.031999999999996</v>
      </c>
      <c r="H46" s="29">
        <v>71.436999999999998</v>
      </c>
      <c r="I46" s="29">
        <v>542.31700000000001</v>
      </c>
      <c r="J46" s="29">
        <v>540.72900000000004</v>
      </c>
      <c r="K46" s="29">
        <v>540.37300000000005</v>
      </c>
      <c r="L46" s="29"/>
      <c r="M46" s="29">
        <f t="shared" si="32"/>
        <v>71.436999999999998</v>
      </c>
      <c r="N46" s="29">
        <f t="shared" ref="N46" si="35">K46</f>
        <v>540.37300000000005</v>
      </c>
      <c r="O46" s="29"/>
      <c r="P46" s="29"/>
      <c r="Q46" s="29"/>
      <c r="R46" s="29"/>
      <c r="S46" s="29"/>
      <c r="T46" s="29"/>
      <c r="U46" s="29"/>
      <c r="V46" s="29"/>
      <c r="W46" s="29"/>
      <c r="X46" s="29"/>
      <c r="Y46" s="29"/>
      <c r="AA46" s="29"/>
      <c r="AB46" s="29"/>
      <c r="AC46" s="29"/>
      <c r="AD46" s="29"/>
      <c r="AE46" s="29"/>
      <c r="AF46" s="29"/>
      <c r="AG46" s="29"/>
      <c r="AH46" s="29"/>
      <c r="AI46" s="29"/>
    </row>
    <row r="47" spans="2:35" ht="14.5" customHeight="1">
      <c r="B47" s="30" t="s">
        <v>342</v>
      </c>
      <c r="E47" s="29">
        <v>1388.69</v>
      </c>
      <c r="F47" s="29">
        <v>1430.5360000000001</v>
      </c>
      <c r="G47" s="29">
        <v>1474.7460000000001</v>
      </c>
      <c r="H47" s="29">
        <v>278.30399999999997</v>
      </c>
      <c r="I47" s="29">
        <v>238.04</v>
      </c>
      <c r="J47" s="29">
        <v>220.15600000000001</v>
      </c>
      <c r="K47" s="29">
        <v>256.93099999999998</v>
      </c>
      <c r="L47" s="29"/>
      <c r="M47" s="29">
        <f t="shared" si="32"/>
        <v>278.30399999999997</v>
      </c>
      <c r="N47" s="29">
        <f t="shared" ref="N47" si="36">K47</f>
        <v>256.93099999999998</v>
      </c>
      <c r="O47" s="29"/>
      <c r="P47" s="29"/>
      <c r="Q47" s="29"/>
      <c r="R47" s="29"/>
      <c r="S47" s="29"/>
      <c r="T47" s="29"/>
      <c r="U47" s="29"/>
      <c r="V47" s="29"/>
      <c r="W47" s="29"/>
      <c r="X47" s="29"/>
      <c r="Y47" s="29"/>
      <c r="AA47" s="29"/>
      <c r="AB47" s="29"/>
      <c r="AC47" s="29"/>
      <c r="AD47" s="29"/>
      <c r="AE47" s="29"/>
      <c r="AF47" s="29"/>
      <c r="AG47" s="29"/>
      <c r="AH47" s="29"/>
      <c r="AI47" s="29"/>
    </row>
    <row r="48" spans="2:35" ht="14.5" customHeight="1">
      <c r="B48" s="30" t="s">
        <v>338</v>
      </c>
      <c r="E48" s="29">
        <v>13.599</v>
      </c>
      <c r="F48" s="29">
        <v>23.454000000000001</v>
      </c>
      <c r="G48" s="29">
        <v>23.724</v>
      </c>
      <c r="H48" s="29">
        <v>50.192</v>
      </c>
      <c r="I48" s="29">
        <v>229.065</v>
      </c>
      <c r="J48" s="29">
        <v>234.506</v>
      </c>
      <c r="K48" s="29">
        <v>232.101</v>
      </c>
      <c r="L48" s="29"/>
      <c r="M48" s="29">
        <f t="shared" si="32"/>
        <v>50.192</v>
      </c>
      <c r="N48" s="29">
        <f t="shared" si="26"/>
        <v>232.101</v>
      </c>
      <c r="O48" s="29"/>
      <c r="P48" s="29"/>
      <c r="Q48" s="29"/>
      <c r="R48" s="29"/>
      <c r="S48" s="29"/>
      <c r="T48" s="29"/>
      <c r="U48" s="29"/>
      <c r="V48" s="29"/>
      <c r="W48" s="29"/>
      <c r="X48" s="29"/>
      <c r="Y48" s="29"/>
      <c r="AA48" s="29"/>
      <c r="AB48" s="29"/>
      <c r="AC48" s="29"/>
      <c r="AD48" s="29"/>
      <c r="AE48" s="29"/>
      <c r="AF48" s="29"/>
      <c r="AG48" s="29"/>
      <c r="AH48" s="29"/>
      <c r="AI48" s="29"/>
    </row>
    <row r="49" spans="2:35" ht="14.5" customHeight="1">
      <c r="B49" s="36" t="s">
        <v>1124</v>
      </c>
      <c r="C49" s="37"/>
      <c r="D49" s="37"/>
      <c r="E49" s="38">
        <f>SUM(E34,E42)</f>
        <v>8253.2310000000016</v>
      </c>
      <c r="F49" s="38">
        <f t="shared" ref="F49:N49" si="37">SUM(F34,F42)</f>
        <v>8132.7759999999998</v>
      </c>
      <c r="G49" s="38">
        <f t="shared" si="37"/>
        <v>8187.2030000000004</v>
      </c>
      <c r="H49" s="38">
        <f t="shared" si="37"/>
        <v>6421.0409999999993</v>
      </c>
      <c r="I49" s="38">
        <f t="shared" si="37"/>
        <v>8049.7999999999993</v>
      </c>
      <c r="J49" s="38">
        <f t="shared" si="37"/>
        <v>8199.2200000000012</v>
      </c>
      <c r="K49" s="38">
        <f>SUM(K34,K42)</f>
        <v>8658.6059999999998</v>
      </c>
      <c r="M49" s="38">
        <f t="shared" si="37"/>
        <v>6421.0409999999993</v>
      </c>
      <c r="N49" s="38">
        <f t="shared" si="37"/>
        <v>8658.6059999999998</v>
      </c>
    </row>
    <row r="50" spans="2:35" ht="14.5" customHeight="1">
      <c r="E50" s="51"/>
      <c r="F50" s="51"/>
      <c r="G50" s="51"/>
      <c r="H50" s="51"/>
      <c r="I50" s="51"/>
      <c r="J50" s="51"/>
      <c r="K50" s="51"/>
    </row>
    <row r="51" spans="2:35" ht="14.5" customHeight="1">
      <c r="B51" s="36" t="s">
        <v>1123</v>
      </c>
      <c r="C51" s="37"/>
      <c r="D51" s="37"/>
      <c r="E51" s="38">
        <f t="shared" ref="E51:K51" si="38">SUM(E52:E57)</f>
        <v>4194.4549999999999</v>
      </c>
      <c r="F51" s="38">
        <f t="shared" si="38"/>
        <v>4134.1120000000001</v>
      </c>
      <c r="G51" s="38">
        <f t="shared" si="38"/>
        <v>4266.6020000000008</v>
      </c>
      <c r="H51" s="38">
        <f t="shared" si="38"/>
        <v>4447.0630000000001</v>
      </c>
      <c r="I51" s="38">
        <f t="shared" si="38"/>
        <v>4698.7740000000003</v>
      </c>
      <c r="J51" s="38">
        <f t="shared" si="38"/>
        <v>4652.6390000000001</v>
      </c>
      <c r="K51" s="38">
        <f t="shared" si="38"/>
        <v>4752.4780000000001</v>
      </c>
      <c r="M51" s="38">
        <f>SUM(M52:M57)</f>
        <v>4447.0630000000001</v>
      </c>
      <c r="N51" s="38">
        <f>SUM(N52:N57)</f>
        <v>4752.4780000000001</v>
      </c>
    </row>
    <row r="52" spans="2:35" ht="14.5" customHeight="1">
      <c r="B52" s="30" t="s">
        <v>353</v>
      </c>
      <c r="E52" s="29">
        <v>3968.6790000000001</v>
      </c>
      <c r="F52" s="29">
        <v>3968.6790000000001</v>
      </c>
      <c r="G52" s="29">
        <v>3968.6790000000001</v>
      </c>
      <c r="H52" s="29">
        <v>3968.6790000000001</v>
      </c>
      <c r="I52" s="29">
        <v>3968.6790000000001</v>
      </c>
      <c r="J52" s="29">
        <v>3968.6790000000001</v>
      </c>
      <c r="K52" s="29">
        <v>3968.6790000000001</v>
      </c>
      <c r="L52" s="29"/>
      <c r="M52" s="29">
        <f t="shared" ref="M52:M57" si="39">H52</f>
        <v>3968.6790000000001</v>
      </c>
      <c r="N52" s="29">
        <f t="shared" ref="N52:N57" si="40">K52</f>
        <v>3968.6790000000001</v>
      </c>
      <c r="O52" s="29"/>
      <c r="P52" s="29"/>
      <c r="Q52" s="29"/>
      <c r="R52" s="29"/>
      <c r="S52" s="29"/>
      <c r="T52" s="29"/>
      <c r="U52" s="29"/>
      <c r="V52" s="29"/>
      <c r="W52" s="29"/>
      <c r="X52" s="29"/>
      <c r="Y52" s="29"/>
      <c r="AA52" s="29"/>
      <c r="AB52" s="29"/>
      <c r="AC52" s="29"/>
      <c r="AD52" s="29"/>
      <c r="AE52" s="29"/>
      <c r="AF52" s="29"/>
      <c r="AG52" s="29"/>
      <c r="AH52" s="29"/>
      <c r="AI52" s="29"/>
    </row>
    <row r="53" spans="2:35" ht="14.5" customHeight="1">
      <c r="B53" s="30" t="s">
        <v>356</v>
      </c>
      <c r="E53" s="29">
        <v>62.539000000000001</v>
      </c>
      <c r="F53" s="29">
        <v>62.540000000000006</v>
      </c>
      <c r="G53" s="29">
        <v>62.54</v>
      </c>
      <c r="H53" s="29">
        <v>62.54</v>
      </c>
      <c r="I53" s="29">
        <v>62.540000000000006</v>
      </c>
      <c r="J53" s="29">
        <v>62.540000000000006</v>
      </c>
      <c r="K53" s="29">
        <v>62.540000000000006</v>
      </c>
      <c r="L53" s="29"/>
      <c r="M53" s="29">
        <f t="shared" ref="M53" si="41">H53</f>
        <v>62.54</v>
      </c>
      <c r="N53" s="29">
        <f t="shared" ref="N53" si="42">K53</f>
        <v>62.540000000000006</v>
      </c>
      <c r="O53" s="29"/>
      <c r="P53" s="29"/>
      <c r="Q53" s="29"/>
      <c r="R53" s="29"/>
      <c r="S53" s="29"/>
      <c r="T53" s="29"/>
      <c r="U53" s="29"/>
      <c r="V53" s="29"/>
      <c r="W53" s="29"/>
      <c r="X53" s="29"/>
      <c r="Y53" s="29"/>
      <c r="AA53" s="29"/>
      <c r="AB53" s="29"/>
      <c r="AC53" s="29"/>
      <c r="AD53" s="29"/>
      <c r="AE53" s="29"/>
      <c r="AF53" s="29"/>
      <c r="AG53" s="29"/>
      <c r="AH53" s="29"/>
      <c r="AI53" s="29"/>
    </row>
    <row r="54" spans="2:35" ht="14.5" customHeight="1">
      <c r="B54" s="30" t="s">
        <v>1120</v>
      </c>
      <c r="E54" s="29">
        <v>598.37199999999996</v>
      </c>
      <c r="F54" s="29">
        <v>601.35699999999997</v>
      </c>
      <c r="G54" s="29">
        <v>601.35699999999997</v>
      </c>
      <c r="H54" s="29">
        <v>804.37800000000004</v>
      </c>
      <c r="I54" s="29">
        <v>804.37800000000004</v>
      </c>
      <c r="J54" s="29">
        <v>804.37800000000004</v>
      </c>
      <c r="K54" s="29">
        <v>804.37800000000004</v>
      </c>
      <c r="L54" s="29"/>
      <c r="M54" s="29">
        <f t="shared" si="39"/>
        <v>804.37800000000004</v>
      </c>
      <c r="N54" s="29">
        <f t="shared" si="40"/>
        <v>804.37800000000004</v>
      </c>
      <c r="O54" s="29"/>
      <c r="P54" s="29"/>
      <c r="Q54" s="29"/>
      <c r="R54" s="29"/>
      <c r="S54" s="29"/>
      <c r="T54" s="29"/>
      <c r="U54" s="29"/>
      <c r="V54" s="29"/>
      <c r="W54" s="29"/>
      <c r="X54" s="29"/>
      <c r="Y54" s="29"/>
      <c r="AA54" s="29"/>
      <c r="AB54" s="29"/>
      <c r="AC54" s="29"/>
      <c r="AD54" s="29"/>
      <c r="AE54" s="29"/>
      <c r="AF54" s="29"/>
      <c r="AG54" s="29"/>
      <c r="AH54" s="29"/>
      <c r="AI54" s="29"/>
    </row>
    <row r="55" spans="2:35" ht="14.5" customHeight="1">
      <c r="B55" s="30" t="s">
        <v>1137</v>
      </c>
      <c r="E55" s="29">
        <v>-405.73399999999998</v>
      </c>
      <c r="F55" s="29">
        <v>-388.53399999999999</v>
      </c>
      <c r="G55" s="29">
        <v>-388.53399999999999</v>
      </c>
      <c r="H55" s="29">
        <v>-388.53399999999999</v>
      </c>
      <c r="I55" s="29">
        <v>-388.53399999999999</v>
      </c>
      <c r="J55" s="29">
        <v>-388.53399999999999</v>
      </c>
      <c r="K55" s="29">
        <v>-388.53399999999999</v>
      </c>
      <c r="L55" s="29"/>
      <c r="M55" s="29">
        <f t="shared" si="39"/>
        <v>-388.53399999999999</v>
      </c>
      <c r="N55" s="29">
        <f t="shared" ref="N55" si="43">K55</f>
        <v>-388.53399999999999</v>
      </c>
      <c r="O55" s="29"/>
      <c r="P55" s="29"/>
      <c r="Q55" s="29"/>
      <c r="R55" s="29"/>
      <c r="S55" s="29"/>
      <c r="T55" s="29"/>
      <c r="U55" s="29"/>
      <c r="V55" s="29"/>
      <c r="W55" s="29"/>
      <c r="X55" s="29"/>
      <c r="Y55" s="29"/>
      <c r="AA55" s="29"/>
      <c r="AB55" s="29"/>
      <c r="AC55" s="29"/>
      <c r="AD55" s="29"/>
      <c r="AE55" s="29"/>
      <c r="AF55" s="29"/>
      <c r="AG55" s="29"/>
      <c r="AH55" s="29"/>
      <c r="AI55" s="29"/>
    </row>
    <row r="56" spans="2:35" ht="14.5" customHeight="1">
      <c r="B56" s="30" t="s">
        <v>1121</v>
      </c>
      <c r="E56" s="29">
        <v>-57.942</v>
      </c>
      <c r="F56" s="29">
        <v>-109.93</v>
      </c>
      <c r="G56" s="29">
        <v>22.56</v>
      </c>
      <c r="H56" s="29">
        <v>0</v>
      </c>
      <c r="I56" s="29">
        <v>251.71100000000001</v>
      </c>
      <c r="J56" s="29">
        <v>205.57599999999999</v>
      </c>
      <c r="K56" s="29">
        <v>305.41500000000002</v>
      </c>
      <c r="L56" s="29"/>
      <c r="M56" s="29">
        <f t="shared" si="39"/>
        <v>0</v>
      </c>
      <c r="N56" s="29">
        <f t="shared" ref="N56" si="44">K56</f>
        <v>305.41500000000002</v>
      </c>
      <c r="O56" s="29"/>
      <c r="P56" s="29"/>
      <c r="Q56" s="29"/>
      <c r="R56" s="29"/>
      <c r="S56" s="29"/>
      <c r="T56" s="29"/>
      <c r="U56" s="29"/>
      <c r="V56" s="29"/>
      <c r="W56" s="29"/>
      <c r="X56" s="29"/>
      <c r="Y56" s="29"/>
      <c r="AA56" s="29"/>
      <c r="AB56" s="29"/>
      <c r="AC56" s="29"/>
      <c r="AD56" s="29"/>
      <c r="AE56" s="29"/>
      <c r="AF56" s="29"/>
      <c r="AG56" s="29"/>
      <c r="AH56" s="29"/>
      <c r="AI56" s="29"/>
    </row>
    <row r="57" spans="2:35" ht="14.5" customHeight="1">
      <c r="B57" s="31" t="s">
        <v>1138</v>
      </c>
      <c r="C57" s="32"/>
      <c r="D57" s="32"/>
      <c r="E57" s="127">
        <v>28.541</v>
      </c>
      <c r="F57" s="127">
        <v>0</v>
      </c>
      <c r="G57" s="127">
        <v>0</v>
      </c>
      <c r="H57" s="127">
        <v>0</v>
      </c>
      <c r="I57" s="127">
        <v>0</v>
      </c>
      <c r="J57" s="127">
        <v>0</v>
      </c>
      <c r="K57" s="127">
        <v>0</v>
      </c>
      <c r="L57" s="29"/>
      <c r="M57" s="127">
        <f t="shared" si="39"/>
        <v>0</v>
      </c>
      <c r="N57" s="127">
        <f t="shared" si="40"/>
        <v>0</v>
      </c>
      <c r="O57" s="29"/>
      <c r="P57" s="29"/>
      <c r="Q57" s="29"/>
      <c r="R57" s="29"/>
      <c r="S57" s="29"/>
      <c r="T57" s="29"/>
      <c r="U57" s="29"/>
      <c r="V57" s="29"/>
      <c r="W57" s="29"/>
      <c r="X57" s="29"/>
      <c r="Y57" s="29"/>
      <c r="AA57" s="29"/>
      <c r="AB57" s="29"/>
      <c r="AC57" s="29"/>
      <c r="AD57" s="29"/>
      <c r="AE57" s="29"/>
      <c r="AF57" s="29"/>
      <c r="AG57" s="29"/>
      <c r="AH57" s="29"/>
      <c r="AI57" s="29"/>
    </row>
    <row r="58" spans="2:35" ht="14.5" customHeight="1">
      <c r="E58" s="51"/>
      <c r="F58" s="51"/>
      <c r="G58" s="51"/>
      <c r="H58" s="51"/>
      <c r="I58" s="51"/>
      <c r="J58" s="51"/>
      <c r="K58" s="51"/>
    </row>
    <row r="59" spans="2:35" ht="14.5" customHeight="1">
      <c r="B59" s="11" t="s">
        <v>1122</v>
      </c>
      <c r="C59" s="12"/>
      <c r="D59" s="12"/>
      <c r="E59" s="220">
        <f t="shared" ref="E59:K59" si="45">SUM(E49,E51)</f>
        <v>12447.686000000002</v>
      </c>
      <c r="F59" s="25">
        <f t="shared" si="45"/>
        <v>12266.887999999999</v>
      </c>
      <c r="G59" s="25">
        <f t="shared" si="45"/>
        <v>12453.805</v>
      </c>
      <c r="H59" s="25">
        <f t="shared" si="45"/>
        <v>10868.103999999999</v>
      </c>
      <c r="I59" s="25">
        <f t="shared" si="45"/>
        <v>12748.574000000001</v>
      </c>
      <c r="J59" s="220">
        <f t="shared" si="45"/>
        <v>12851.859</v>
      </c>
      <c r="K59" s="220">
        <f t="shared" si="45"/>
        <v>13411.083999999999</v>
      </c>
      <c r="M59" s="25">
        <f>SUM(M49,M51)</f>
        <v>10868.103999999999</v>
      </c>
      <c r="N59" s="25">
        <f>SUM(N49,N51)</f>
        <v>13411.083999999999</v>
      </c>
    </row>
    <row r="60" spans="2:35" ht="14.5" customHeight="1">
      <c r="E60" s="51"/>
      <c r="F60" s="51"/>
      <c r="G60" s="51"/>
      <c r="H60" s="51"/>
      <c r="I60" s="51"/>
      <c r="J60" s="51"/>
      <c r="K60" s="51"/>
      <c r="M60" s="51"/>
      <c r="N60" s="51"/>
    </row>
    <row r="61" spans="2:35" ht="14.5" customHeight="1">
      <c r="E61" s="51"/>
      <c r="F61" s="51"/>
      <c r="G61" s="51"/>
      <c r="H61" s="51"/>
      <c r="I61" s="51"/>
      <c r="J61" s="51"/>
      <c r="K61" s="51"/>
      <c r="M61" s="51"/>
      <c r="N61" s="51"/>
    </row>
    <row r="62" spans="2:35" ht="14.5" customHeight="1">
      <c r="B62" s="5" t="s">
        <v>1133</v>
      </c>
      <c r="C62" s="6"/>
      <c r="D62" s="6"/>
      <c r="E62" s="7" t="str">
        <f>MONTH(E$6)/3&amp;"Q"&amp;E$7</f>
        <v>1Q2023</v>
      </c>
      <c r="F62" s="7" t="str">
        <f>MONTH(F$6)/3&amp;"Q"&amp;F$7</f>
        <v>2Q2023</v>
      </c>
      <c r="G62" s="7" t="str">
        <f>MONTH(G$6)/3&amp;"Q"&amp;G$7</f>
        <v>3Q2023</v>
      </c>
      <c r="H62" s="7" t="str">
        <f>MONTH(H$6)/3&amp;"Q"&amp;H$7</f>
        <v>4Q2023</v>
      </c>
      <c r="I62" s="7" t="str">
        <f t="shared" ref="I62:K62" si="46">MONTH(I$6)/3&amp;"Q"&amp;I$7</f>
        <v>1Q2024</v>
      </c>
      <c r="J62" s="7" t="str">
        <f t="shared" si="46"/>
        <v>2Q2024</v>
      </c>
      <c r="K62" s="7" t="str">
        <f t="shared" si="46"/>
        <v>3Q2024</v>
      </c>
      <c r="M62" s="6">
        <f>M8</f>
        <v>2023</v>
      </c>
      <c r="N62" s="6">
        <f>M62+1</f>
        <v>2024</v>
      </c>
    </row>
    <row r="63" spans="2:35" ht="14.5" customHeight="1">
      <c r="B63" s="50" t="s">
        <v>8</v>
      </c>
      <c r="C63" s="48"/>
      <c r="D63" s="48"/>
      <c r="E63" s="123">
        <v>553.12900000000002</v>
      </c>
      <c r="F63" s="123">
        <v>555.06900000000007</v>
      </c>
      <c r="G63" s="123">
        <v>767.95499999999993</v>
      </c>
      <c r="H63" s="235">
        <v>877.70499999999993</v>
      </c>
      <c r="I63" s="123">
        <v>609.22299999999996</v>
      </c>
      <c r="J63" s="123">
        <v>658.90200000000038</v>
      </c>
      <c r="K63" s="123">
        <v>951.27399999999966</v>
      </c>
      <c r="M63" s="123">
        <f t="shared" ref="M63:N80" si="47">SUMIF($7:$7,M$9,63:63)</f>
        <v>2753.8580000000002</v>
      </c>
      <c r="N63" s="123">
        <f t="shared" si="47"/>
        <v>2219.3990000000003</v>
      </c>
    </row>
    <row r="64" spans="2:35" ht="14.5" customHeight="1">
      <c r="B64" s="50" t="s">
        <v>272</v>
      </c>
      <c r="C64" s="48"/>
      <c r="D64" s="48"/>
      <c r="E64" s="123">
        <v>-267.91399999999999</v>
      </c>
      <c r="F64" s="123">
        <v>-259.62400000000002</v>
      </c>
      <c r="G64" s="123">
        <v>-323.31799999999998</v>
      </c>
      <c r="H64" s="235">
        <v>-368.33300000000003</v>
      </c>
      <c r="I64" s="123">
        <v>-248.73599999999999</v>
      </c>
      <c r="J64" s="123">
        <v>-294.64499999999998</v>
      </c>
      <c r="K64" s="123">
        <v>-428.45</v>
      </c>
      <c r="M64" s="123">
        <f t="shared" si="47"/>
        <v>-1219.1890000000001</v>
      </c>
      <c r="N64" s="123">
        <f t="shared" si="47"/>
        <v>-971.8309999999999</v>
      </c>
    </row>
    <row r="65" spans="2:35" ht="14.5" customHeight="1">
      <c r="B65" s="36" t="s">
        <v>274</v>
      </c>
      <c r="C65" s="37"/>
      <c r="D65" s="37"/>
      <c r="E65" s="38">
        <f>SUM(E63:E64)</f>
        <v>285.21500000000003</v>
      </c>
      <c r="F65" s="38">
        <f t="shared" ref="F65:K65" si="48">SUM(F63:F64)</f>
        <v>295.44500000000005</v>
      </c>
      <c r="G65" s="38">
        <f t="shared" si="48"/>
        <v>444.63699999999994</v>
      </c>
      <c r="H65" s="234">
        <f t="shared" si="48"/>
        <v>509.3719999999999</v>
      </c>
      <c r="I65" s="38">
        <f t="shared" si="48"/>
        <v>360.48699999999997</v>
      </c>
      <c r="J65" s="38">
        <f t="shared" si="48"/>
        <v>364.2570000000004</v>
      </c>
      <c r="K65" s="38">
        <f t="shared" si="48"/>
        <v>522.82399999999961</v>
      </c>
      <c r="M65" s="38">
        <f t="shared" si="47"/>
        <v>1534.6689999999999</v>
      </c>
      <c r="N65" s="38">
        <f t="shared" si="47"/>
        <v>1247.568</v>
      </c>
    </row>
    <row r="66" spans="2:35" ht="14.5" customHeight="1">
      <c r="B66" s="50" t="s">
        <v>865</v>
      </c>
      <c r="C66" s="48"/>
      <c r="D66" s="48"/>
      <c r="E66" s="123">
        <f>SUM(E67:E68)</f>
        <v>-76.664999999999992</v>
      </c>
      <c r="F66" s="123">
        <f t="shared" ref="F66:K66" si="49">SUM(F67:F68)</f>
        <v>-83.076000000000008</v>
      </c>
      <c r="G66" s="123">
        <f t="shared" si="49"/>
        <v>-58.440999999999995</v>
      </c>
      <c r="H66" s="235">
        <f t="shared" si="49"/>
        <v>-95.51</v>
      </c>
      <c r="I66" s="123">
        <f t="shared" si="49"/>
        <v>-89.388999999999996</v>
      </c>
      <c r="J66" s="123">
        <f t="shared" si="49"/>
        <v>-92.983999999999995</v>
      </c>
      <c r="K66" s="123">
        <f t="shared" si="49"/>
        <v>-107.12400000000001</v>
      </c>
      <c r="M66" s="123">
        <f t="shared" si="47"/>
        <v>-313.69200000000001</v>
      </c>
      <c r="N66" s="123">
        <f t="shared" si="47"/>
        <v>-289.49700000000001</v>
      </c>
    </row>
    <row r="67" spans="2:35" ht="14.5" customHeight="1">
      <c r="B67" s="30" t="s">
        <v>275</v>
      </c>
      <c r="E67" s="29">
        <v>-52.424999999999997</v>
      </c>
      <c r="F67" s="29">
        <v>-58.639000000000003</v>
      </c>
      <c r="G67" s="29">
        <v>-33.784999999999997</v>
      </c>
      <c r="H67" s="41">
        <v>-70.914000000000001</v>
      </c>
      <c r="I67" s="29">
        <v>-65.412999999999997</v>
      </c>
      <c r="J67" s="29">
        <v>-62.165999999999997</v>
      </c>
      <c r="K67" s="29">
        <v>-75.739000000000004</v>
      </c>
      <c r="L67" s="29"/>
      <c r="M67" s="29">
        <f t="shared" si="47"/>
        <v>-215.76299999999998</v>
      </c>
      <c r="N67" s="29">
        <f t="shared" si="47"/>
        <v>-203.31799999999998</v>
      </c>
      <c r="O67" s="29"/>
      <c r="P67" s="29"/>
      <c r="Q67" s="29"/>
      <c r="R67" s="29"/>
      <c r="S67" s="29"/>
      <c r="T67" s="29"/>
      <c r="U67" s="29"/>
      <c r="V67" s="29"/>
      <c r="W67" s="29"/>
      <c r="X67" s="29"/>
      <c r="Y67" s="29"/>
      <c r="AA67" s="29"/>
      <c r="AB67" s="29"/>
      <c r="AC67" s="29"/>
      <c r="AD67" s="29"/>
      <c r="AE67" s="29"/>
      <c r="AF67" s="29"/>
      <c r="AG67" s="29"/>
      <c r="AH67" s="29"/>
      <c r="AI67" s="29"/>
    </row>
    <row r="68" spans="2:35" ht="14.5" customHeight="1">
      <c r="B68" s="30" t="s">
        <v>276</v>
      </c>
      <c r="E68" s="29">
        <v>-24.24</v>
      </c>
      <c r="F68" s="29">
        <v>-24.437000000000001</v>
      </c>
      <c r="G68" s="29">
        <v>-24.655999999999999</v>
      </c>
      <c r="H68" s="41">
        <v>-24.596000000000004</v>
      </c>
      <c r="I68" s="29">
        <v>-23.975999999999999</v>
      </c>
      <c r="J68" s="29">
        <v>-30.817999999999998</v>
      </c>
      <c r="K68" s="29">
        <v>-31.385000000000005</v>
      </c>
      <c r="L68" s="29"/>
      <c r="M68" s="29">
        <f t="shared" si="47"/>
        <v>-97.929000000000002</v>
      </c>
      <c r="N68" s="29">
        <f t="shared" si="47"/>
        <v>-86.179000000000002</v>
      </c>
      <c r="O68" s="29"/>
      <c r="P68" s="29"/>
      <c r="Q68" s="29"/>
      <c r="R68" s="29"/>
      <c r="S68" s="29"/>
      <c r="T68" s="29"/>
      <c r="U68" s="29"/>
      <c r="V68" s="29"/>
      <c r="W68" s="29"/>
      <c r="X68" s="29"/>
      <c r="Y68" s="29"/>
      <c r="AA68" s="29"/>
      <c r="AB68" s="29"/>
      <c r="AC68" s="29"/>
      <c r="AD68" s="29"/>
      <c r="AE68" s="29"/>
      <c r="AF68" s="29"/>
      <c r="AG68" s="29"/>
      <c r="AH68" s="29"/>
      <c r="AI68" s="29"/>
    </row>
    <row r="69" spans="2:35" ht="14.5" customHeight="1">
      <c r="B69" s="50" t="s">
        <v>866</v>
      </c>
      <c r="C69" s="48"/>
      <c r="D69" s="48"/>
      <c r="E69" s="235">
        <v>-22.225000000000001</v>
      </c>
      <c r="F69" s="123">
        <v>-21.003</v>
      </c>
      <c r="G69" s="123">
        <v>-33.372999999999998</v>
      </c>
      <c r="H69" s="235">
        <v>-31.896000000000001</v>
      </c>
      <c r="I69" s="123">
        <v>-20.388999999999999</v>
      </c>
      <c r="J69" s="123">
        <v>-33.141000000000005</v>
      </c>
      <c r="K69" s="123">
        <v>-34.905000000000001</v>
      </c>
      <c r="M69" s="123">
        <f t="shared" si="47"/>
        <v>-108.497</v>
      </c>
      <c r="N69" s="123">
        <f t="shared" si="47"/>
        <v>-88.435000000000002</v>
      </c>
    </row>
    <row r="70" spans="2:35" ht="14.5" customHeight="1">
      <c r="B70" s="50" t="s">
        <v>1139</v>
      </c>
      <c r="C70" s="48"/>
      <c r="D70" s="48"/>
      <c r="E70" s="235">
        <v>2.3E-2</v>
      </c>
      <c r="F70" s="235">
        <v>2.6779999999999999</v>
      </c>
      <c r="G70" s="235">
        <v>-11.077</v>
      </c>
      <c r="H70" s="235">
        <v>4.3729999999999993</v>
      </c>
      <c r="I70" s="123">
        <v>368.226</v>
      </c>
      <c r="J70" s="123">
        <v>-3.7360000000000002</v>
      </c>
      <c r="K70" s="123">
        <v>-3.0799999999999841</v>
      </c>
      <c r="M70" s="123">
        <f t="shared" si="47"/>
        <v>-4.0030000000000001</v>
      </c>
      <c r="N70" s="123">
        <f t="shared" si="47"/>
        <v>361.41</v>
      </c>
    </row>
    <row r="71" spans="2:35" ht="14.5" customHeight="1">
      <c r="B71" s="50" t="s">
        <v>1140</v>
      </c>
      <c r="C71" s="48"/>
      <c r="D71" s="48"/>
      <c r="E71" s="123">
        <v>18.643000000000001</v>
      </c>
      <c r="F71" s="123">
        <v>7.3580000000000005</v>
      </c>
      <c r="G71" s="123">
        <v>30.529</v>
      </c>
      <c r="H71" s="235">
        <v>26.408999999999992</v>
      </c>
      <c r="I71" s="123">
        <v>2.915</v>
      </c>
      <c r="J71" s="123">
        <v>3.4619999999999997</v>
      </c>
      <c r="K71" s="123">
        <v>3.9059999999999997</v>
      </c>
      <c r="M71" s="123">
        <f t="shared" si="47"/>
        <v>82.938999999999993</v>
      </c>
      <c r="N71" s="123">
        <f t="shared" si="47"/>
        <v>10.282999999999999</v>
      </c>
    </row>
    <row r="72" spans="2:35" ht="14.5" customHeight="1">
      <c r="B72" s="36" t="s">
        <v>279</v>
      </c>
      <c r="C72" s="37"/>
      <c r="D72" s="37"/>
      <c r="E72" s="38">
        <f t="shared" ref="E72:K72" si="50">SUM(E65,E66,E69:E71)</f>
        <v>204.99100000000004</v>
      </c>
      <c r="F72" s="38">
        <f t="shared" si="50"/>
        <v>201.40200000000004</v>
      </c>
      <c r="G72" s="38">
        <f t="shared" si="50"/>
        <v>372.27499999999998</v>
      </c>
      <c r="H72" s="234">
        <f t="shared" si="50"/>
        <v>412.74799999999988</v>
      </c>
      <c r="I72" s="38">
        <f t="shared" si="50"/>
        <v>621.84999999999991</v>
      </c>
      <c r="J72" s="38">
        <f t="shared" si="50"/>
        <v>237.8580000000004</v>
      </c>
      <c r="K72" s="234">
        <f t="shared" si="50"/>
        <v>381.62099999999964</v>
      </c>
      <c r="M72" s="38">
        <f t="shared" si="47"/>
        <v>1191.4159999999999</v>
      </c>
      <c r="N72" s="38">
        <f t="shared" si="47"/>
        <v>1241.329</v>
      </c>
    </row>
    <row r="73" spans="2:35" ht="14.5" customHeight="1">
      <c r="B73" s="50" t="s">
        <v>280</v>
      </c>
      <c r="C73" s="48"/>
      <c r="D73" s="48"/>
      <c r="E73" s="123">
        <v>-103.221</v>
      </c>
      <c r="F73" s="123">
        <v>-103.547</v>
      </c>
      <c r="G73" s="123">
        <v>-103.90200000000002</v>
      </c>
      <c r="H73" s="235">
        <v>-104.15600000000001</v>
      </c>
      <c r="I73" s="123">
        <v>-105.114</v>
      </c>
      <c r="J73" s="123">
        <v>-133.57</v>
      </c>
      <c r="K73" s="123">
        <v>-134.65</v>
      </c>
      <c r="M73" s="123">
        <f t="shared" si="47"/>
        <v>-414.82600000000002</v>
      </c>
      <c r="N73" s="123">
        <f t="shared" si="47"/>
        <v>-373.334</v>
      </c>
    </row>
    <row r="74" spans="2:35" ht="14.5" customHeight="1">
      <c r="B74" s="36" t="s">
        <v>1127</v>
      </c>
      <c r="C74" s="37"/>
      <c r="D74" s="37"/>
      <c r="E74" s="38">
        <f>SUM(E72:E73)</f>
        <v>101.77000000000004</v>
      </c>
      <c r="F74" s="38">
        <f t="shared" ref="F74:J74" si="51">SUM(F72:F73)</f>
        <v>97.855000000000047</v>
      </c>
      <c r="G74" s="38">
        <f t="shared" si="51"/>
        <v>268.37299999999993</v>
      </c>
      <c r="H74" s="234">
        <f t="shared" si="51"/>
        <v>308.59199999999987</v>
      </c>
      <c r="I74" s="38">
        <f t="shared" si="51"/>
        <v>516.73599999999988</v>
      </c>
      <c r="J74" s="38">
        <f t="shared" si="51"/>
        <v>104.28800000000041</v>
      </c>
      <c r="K74" s="234">
        <f t="shared" ref="K74" si="52">SUM(K72:K73)</f>
        <v>246.97099999999963</v>
      </c>
      <c r="M74" s="38">
        <f t="shared" si="47"/>
        <v>776.58999999999992</v>
      </c>
      <c r="N74" s="38">
        <f t="shared" si="47"/>
        <v>867.995</v>
      </c>
    </row>
    <row r="75" spans="2:35" ht="14.5" customHeight="1">
      <c r="B75" s="50" t="s">
        <v>282</v>
      </c>
      <c r="C75" s="48"/>
      <c r="D75" s="48"/>
      <c r="E75" s="123">
        <f>SUM(E76:E77)</f>
        <v>-148.28399999999999</v>
      </c>
      <c r="F75" s="123">
        <f t="shared" ref="F75:J75" si="53">SUM(F76:F77)</f>
        <v>-135.42500000000001</v>
      </c>
      <c r="G75" s="123">
        <f t="shared" si="53"/>
        <v>-108.05499999999998</v>
      </c>
      <c r="H75" s="235">
        <f t="shared" si="53"/>
        <v>-110.62600000000005</v>
      </c>
      <c r="I75" s="123">
        <f t="shared" si="53"/>
        <v>-122.371</v>
      </c>
      <c r="J75" s="123">
        <f t="shared" si="53"/>
        <v>-135.58700000000002</v>
      </c>
      <c r="K75" s="123">
        <f t="shared" ref="K75" si="54">SUM(K76:K77)</f>
        <v>-128.37700000000001</v>
      </c>
      <c r="M75" s="123">
        <f t="shared" si="47"/>
        <v>-502.39000000000004</v>
      </c>
      <c r="N75" s="123">
        <f t="shared" si="47"/>
        <v>-386.33500000000004</v>
      </c>
    </row>
    <row r="76" spans="2:35" ht="14.5" customHeight="1">
      <c r="B76" s="30" t="s">
        <v>1131</v>
      </c>
      <c r="E76" s="29">
        <v>30.873999999999999</v>
      </c>
      <c r="F76" s="29">
        <v>26.402000000000005</v>
      </c>
      <c r="G76" s="29">
        <v>27.630999999999993</v>
      </c>
      <c r="H76" s="41">
        <v>24.734999999999999</v>
      </c>
      <c r="I76" s="29">
        <v>23.395</v>
      </c>
      <c r="J76" s="29">
        <v>25.238</v>
      </c>
      <c r="K76" s="29">
        <v>36.926000000000002</v>
      </c>
      <c r="L76" s="29"/>
      <c r="M76" s="29">
        <f t="shared" si="47"/>
        <v>109.642</v>
      </c>
      <c r="N76" s="29">
        <f t="shared" si="47"/>
        <v>85.558999999999997</v>
      </c>
      <c r="O76" s="29"/>
      <c r="P76" s="29"/>
      <c r="Q76" s="29"/>
      <c r="R76" s="29"/>
      <c r="S76" s="29"/>
      <c r="T76" s="29"/>
      <c r="U76" s="29"/>
      <c r="V76" s="29"/>
      <c r="W76" s="29"/>
      <c r="X76" s="29"/>
      <c r="Y76" s="29"/>
      <c r="AA76" s="29"/>
      <c r="AB76" s="29"/>
      <c r="AC76" s="29"/>
      <c r="AD76" s="29"/>
      <c r="AE76" s="29"/>
      <c r="AF76" s="29"/>
      <c r="AG76" s="29"/>
      <c r="AH76" s="29"/>
      <c r="AI76" s="29"/>
    </row>
    <row r="77" spans="2:35" ht="14.5" customHeight="1">
      <c r="B77" s="30" t="s">
        <v>1132</v>
      </c>
      <c r="E77" s="29">
        <v>-179.15799999999999</v>
      </c>
      <c r="F77" s="29">
        <v>-161.82700000000003</v>
      </c>
      <c r="G77" s="29">
        <v>-135.68599999999998</v>
      </c>
      <c r="H77" s="41">
        <v>-135.36100000000005</v>
      </c>
      <c r="I77" s="29">
        <v>-145.76599999999999</v>
      </c>
      <c r="J77" s="29">
        <v>-160.82500000000002</v>
      </c>
      <c r="K77" s="29">
        <v>-165.303</v>
      </c>
      <c r="L77" s="29"/>
      <c r="M77" s="29">
        <f t="shared" si="47"/>
        <v>-612.03200000000004</v>
      </c>
      <c r="N77" s="29">
        <f t="shared" si="47"/>
        <v>-471.89400000000001</v>
      </c>
      <c r="O77" s="29"/>
      <c r="P77" s="29"/>
      <c r="Q77" s="29"/>
      <c r="R77" s="29"/>
      <c r="S77" s="29"/>
      <c r="T77" s="29"/>
      <c r="U77" s="29"/>
      <c r="V77" s="29"/>
      <c r="W77" s="29"/>
      <c r="X77" s="29"/>
      <c r="Y77" s="29"/>
      <c r="AA77" s="29"/>
      <c r="AB77" s="29"/>
      <c r="AC77" s="29"/>
      <c r="AD77" s="29"/>
      <c r="AE77" s="29"/>
      <c r="AF77" s="29"/>
      <c r="AG77" s="29"/>
      <c r="AH77" s="29"/>
      <c r="AI77" s="29"/>
    </row>
    <row r="78" spans="2:35" ht="14.5" customHeight="1">
      <c r="B78" s="36" t="s">
        <v>1128</v>
      </c>
      <c r="C78" s="37"/>
      <c r="D78" s="37"/>
      <c r="E78" s="38">
        <f>SUM(E74,E75)</f>
        <v>-46.513999999999953</v>
      </c>
      <c r="F78" s="38">
        <f t="shared" ref="F78:J78" si="55">SUM(F74,F75)</f>
        <v>-37.569999999999965</v>
      </c>
      <c r="G78" s="38">
        <f t="shared" si="55"/>
        <v>160.31799999999996</v>
      </c>
      <c r="H78" s="234">
        <f t="shared" si="55"/>
        <v>197.96599999999984</v>
      </c>
      <c r="I78" s="38">
        <f t="shared" si="55"/>
        <v>394.3649999999999</v>
      </c>
      <c r="J78" s="38">
        <f t="shared" si="55"/>
        <v>-31.298999999999609</v>
      </c>
      <c r="K78" s="38">
        <f t="shared" ref="K78" si="56">SUM(K74,K75)</f>
        <v>118.59399999999962</v>
      </c>
      <c r="M78" s="38">
        <f t="shared" si="47"/>
        <v>274.19999999999987</v>
      </c>
      <c r="N78" s="38">
        <f t="shared" si="47"/>
        <v>481.65999999999985</v>
      </c>
    </row>
    <row r="79" spans="2:35" ht="14.5" customHeight="1">
      <c r="B79" s="50" t="s">
        <v>1129</v>
      </c>
      <c r="C79" s="48"/>
      <c r="D79" s="48"/>
      <c r="E79" s="123">
        <v>-11.164</v>
      </c>
      <c r="F79" s="123">
        <v>-14.682</v>
      </c>
      <c r="G79" s="123">
        <v>-27.827000000000002</v>
      </c>
      <c r="H79" s="235">
        <v>-17.519999999999996</v>
      </c>
      <c r="I79" s="123">
        <v>-144.631</v>
      </c>
      <c r="J79" s="123">
        <v>-14.836000000000013</v>
      </c>
      <c r="K79" s="123">
        <v>-18.754999999999995</v>
      </c>
      <c r="M79" s="123">
        <f t="shared" si="47"/>
        <v>-71.192999999999998</v>
      </c>
      <c r="N79" s="123">
        <f t="shared" si="47"/>
        <v>-178.22200000000001</v>
      </c>
    </row>
    <row r="80" spans="2:35" ht="14.5" customHeight="1">
      <c r="B80" s="36" t="s">
        <v>1130</v>
      </c>
      <c r="C80" s="37"/>
      <c r="D80" s="37"/>
      <c r="E80" s="38">
        <f>SUM(E78:E79)</f>
        <v>-57.677999999999955</v>
      </c>
      <c r="F80" s="38">
        <f t="shared" ref="F80:J80" si="57">SUM(F78:F79)</f>
        <v>-52.251999999999967</v>
      </c>
      <c r="G80" s="38">
        <f t="shared" si="57"/>
        <v>132.49099999999996</v>
      </c>
      <c r="H80" s="234">
        <f>SUM(H78:H79)</f>
        <v>180.44599999999986</v>
      </c>
      <c r="I80" s="38">
        <f t="shared" si="57"/>
        <v>249.7339999999999</v>
      </c>
      <c r="J80" s="38">
        <f t="shared" si="57"/>
        <v>-46.134999999999621</v>
      </c>
      <c r="K80" s="38">
        <f t="shared" ref="K80" si="58">SUM(K78:K79)</f>
        <v>99.838999999999629</v>
      </c>
      <c r="M80" s="38">
        <f t="shared" si="47"/>
        <v>203.00699999999989</v>
      </c>
      <c r="N80" s="38">
        <f t="shared" si="47"/>
        <v>303.43799999999987</v>
      </c>
    </row>
    <row r="82" spans="2:2" ht="14.5" customHeight="1">
      <c r="B82" s="8" t="s">
        <v>1197</v>
      </c>
    </row>
    <row r="83" spans="2:2" ht="14.5" customHeight="1">
      <c r="B83" s="1"/>
    </row>
    <row r="84" spans="2:2" ht="14.5" customHeight="1">
      <c r="B84" s="1"/>
    </row>
    <row r="86" spans="2:2" ht="14.5" customHeight="1">
      <c r="B86" s="217"/>
    </row>
    <row r="87" spans="2:2" ht="14.5" customHeight="1">
      <c r="B87" s="9"/>
    </row>
  </sheetData>
  <pageMargins left="0.7" right="0.7" top="0.75" bottom="0.75" header="0.3" footer="0.3"/>
  <ignoredErrors>
    <ignoredError sqref="M18:N18 M42:N42" formula="1"/>
    <ignoredError sqref="E66 F66:K66 E72:K72"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C3CF-02E0-4A3F-90D2-F012C397FB4A}">
  <sheetPr>
    <tabColor theme="2"/>
  </sheetPr>
  <dimension ref="A6:AI86"/>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1" width="10.54296875" style="9"/>
    <col min="12" max="12" width="2.54296875" style="9" customWidth="1"/>
    <col min="13" max="16384" width="10.54296875" style="9"/>
  </cols>
  <sheetData>
    <row r="6" spans="2:35" ht="14.5" customHeight="1">
      <c r="C6" s="3" t="s">
        <v>202</v>
      </c>
      <c r="D6" s="2"/>
      <c r="E6" s="4">
        <v>45016</v>
      </c>
      <c r="F6" s="4">
        <f t="shared" ref="F6:K6" si="0">EOMONTH(E6,3)</f>
        <v>45107</v>
      </c>
      <c r="G6" s="4">
        <f t="shared" si="0"/>
        <v>45199</v>
      </c>
      <c r="H6" s="4">
        <f t="shared" si="0"/>
        <v>45291</v>
      </c>
      <c r="I6" s="4">
        <f t="shared" si="0"/>
        <v>45382</v>
      </c>
      <c r="J6" s="4">
        <f t="shared" si="0"/>
        <v>45473</v>
      </c>
      <c r="K6" s="4">
        <f t="shared" si="0"/>
        <v>45565</v>
      </c>
      <c r="M6" s="23"/>
      <c r="N6" s="23"/>
    </row>
    <row r="7" spans="2:35" ht="14.5" customHeight="1">
      <c r="C7" s="3" t="s">
        <v>203</v>
      </c>
      <c r="D7" s="2"/>
      <c r="E7" s="3">
        <f>YEAR(E6)</f>
        <v>2023</v>
      </c>
      <c r="F7" s="3">
        <f t="shared" ref="F7:K7" si="1">YEAR(F6)</f>
        <v>2023</v>
      </c>
      <c r="G7" s="3">
        <f t="shared" si="1"/>
        <v>2023</v>
      </c>
      <c r="H7" s="3">
        <f t="shared" si="1"/>
        <v>2023</v>
      </c>
      <c r="I7" s="3">
        <f t="shared" si="1"/>
        <v>2024</v>
      </c>
      <c r="J7" s="3">
        <f t="shared" si="1"/>
        <v>2024</v>
      </c>
      <c r="K7" s="3">
        <f t="shared" si="1"/>
        <v>2024</v>
      </c>
      <c r="M7" s="22"/>
      <c r="N7" s="22"/>
    </row>
    <row r="8" spans="2:35" ht="14.5" customHeight="1">
      <c r="B8" s="5" t="s">
        <v>1141</v>
      </c>
      <c r="C8" s="6"/>
      <c r="D8" s="6"/>
      <c r="E8" s="7" t="str">
        <f t="shared" ref="E8:G10" si="2">MONTH(E$6)/3&amp;"Q"&amp;E$7</f>
        <v>1Q2023</v>
      </c>
      <c r="F8" s="7" t="str">
        <f t="shared" si="2"/>
        <v>2Q2023</v>
      </c>
      <c r="G8" s="7" t="str">
        <f t="shared" si="2"/>
        <v>3Q2023</v>
      </c>
      <c r="H8" s="7" t="str">
        <f>MONTH(H$6)/3&amp;"Q"&amp;H$7</f>
        <v>4Q2023</v>
      </c>
      <c r="I8" s="7" t="str">
        <f t="shared" ref="I8:K10" si="3">MONTH(I$6)/3&amp;"Q"&amp;I$7</f>
        <v>1Q2024</v>
      </c>
      <c r="J8" s="7" t="str">
        <f t="shared" si="3"/>
        <v>2Q2024</v>
      </c>
      <c r="K8" s="7" t="str">
        <f t="shared" si="3"/>
        <v>3Q2024</v>
      </c>
      <c r="M8" s="6">
        <v>2023</v>
      </c>
      <c r="N8" s="6">
        <f>M8+1</f>
        <v>2024</v>
      </c>
    </row>
    <row r="9" spans="2:35" ht="14.5" customHeight="1">
      <c r="B9" s="5" t="s">
        <v>1113</v>
      </c>
      <c r="C9" s="6"/>
      <c r="D9" s="6"/>
      <c r="E9" s="7" t="str">
        <f t="shared" si="2"/>
        <v>1Q2023</v>
      </c>
      <c r="F9" s="7" t="str">
        <f t="shared" si="2"/>
        <v>2Q2023</v>
      </c>
      <c r="G9" s="7" t="str">
        <f t="shared" si="2"/>
        <v>3Q2023</v>
      </c>
      <c r="H9" s="7" t="str">
        <f>MONTH(H$6)/3&amp;"Q"&amp;H$7</f>
        <v>4Q2023</v>
      </c>
      <c r="I9" s="7" t="str">
        <f t="shared" si="3"/>
        <v>1Q2024</v>
      </c>
      <c r="J9" s="7" t="str">
        <f t="shared" si="3"/>
        <v>2Q2024</v>
      </c>
      <c r="K9" s="7" t="str">
        <f t="shared" si="3"/>
        <v>3Q2024</v>
      </c>
      <c r="L9" s="2"/>
      <c r="M9" s="6">
        <f>M8</f>
        <v>2023</v>
      </c>
      <c r="N9" s="6">
        <f>N8</f>
        <v>2024</v>
      </c>
    </row>
    <row r="10" spans="2:35" ht="14.5" customHeight="1">
      <c r="B10" s="5" t="s">
        <v>336</v>
      </c>
      <c r="C10" s="6"/>
      <c r="D10" s="6"/>
      <c r="E10" s="7" t="str">
        <f t="shared" si="2"/>
        <v>1Q2023</v>
      </c>
      <c r="F10" s="7" t="str">
        <f t="shared" si="2"/>
        <v>2Q2023</v>
      </c>
      <c r="G10" s="7" t="str">
        <f t="shared" si="2"/>
        <v>3Q2023</v>
      </c>
      <c r="H10" s="7" t="str">
        <f>MONTH(H$6)/3&amp;"Q"&amp;H$7</f>
        <v>4Q2023</v>
      </c>
      <c r="I10" s="7" t="str">
        <f t="shared" si="3"/>
        <v>1Q2024</v>
      </c>
      <c r="J10" s="7" t="str">
        <f t="shared" si="3"/>
        <v>2Q2024</v>
      </c>
      <c r="K10" s="7" t="str">
        <f t="shared" si="3"/>
        <v>3Q2024</v>
      </c>
      <c r="L10" s="2"/>
      <c r="M10" s="6">
        <f>M9</f>
        <v>2023</v>
      </c>
      <c r="N10" s="6">
        <f t="shared" ref="N10" si="4">N9</f>
        <v>2024</v>
      </c>
    </row>
    <row r="11" spans="2:35" ht="14.5" customHeight="1">
      <c r="B11" s="47" t="s">
        <v>1114</v>
      </c>
      <c r="C11" s="48"/>
      <c r="D11" s="48"/>
      <c r="E11" s="123">
        <f>SUM(E12:E17)</f>
        <v>1543.4830000000002</v>
      </c>
      <c r="F11" s="123">
        <f t="shared" ref="F11:K11" si="5">SUM(F12:F17)</f>
        <v>1366.021</v>
      </c>
      <c r="G11" s="123">
        <f t="shared" si="5"/>
        <v>1398.3979999999999</v>
      </c>
      <c r="H11" s="123">
        <f t="shared" si="5"/>
        <v>1053.5049999999999</v>
      </c>
      <c r="I11" s="123">
        <f t="shared" si="5"/>
        <v>1068.7080000000001</v>
      </c>
      <c r="J11" s="123">
        <f t="shared" si="5"/>
        <v>1322.8559999999998</v>
      </c>
      <c r="K11" s="123">
        <f t="shared" si="5"/>
        <v>1916.835</v>
      </c>
      <c r="M11" s="123">
        <f t="shared" ref="M11:N11" si="6">SUM(M12:M17)</f>
        <v>1053.5049999999999</v>
      </c>
      <c r="N11" s="123">
        <f t="shared" si="6"/>
        <v>1916.835</v>
      </c>
    </row>
    <row r="12" spans="2:35" ht="14.5" customHeight="1">
      <c r="B12" s="30" t="s">
        <v>337</v>
      </c>
      <c r="E12" s="29">
        <v>303.24</v>
      </c>
      <c r="F12" s="29">
        <v>165.38300000000001</v>
      </c>
      <c r="G12" s="29">
        <v>193.27099999999999</v>
      </c>
      <c r="H12" s="29">
        <v>206.268</v>
      </c>
      <c r="I12" s="29">
        <v>158.38399999999999</v>
      </c>
      <c r="J12" s="29">
        <v>467.11099999999999</v>
      </c>
      <c r="K12" s="29">
        <v>330.65300000000002</v>
      </c>
      <c r="L12" s="29"/>
      <c r="M12" s="29">
        <f t="shared" ref="M12:M17" si="7">H12</f>
        <v>206.268</v>
      </c>
      <c r="N12" s="29">
        <f>K12</f>
        <v>330.65300000000002</v>
      </c>
      <c r="O12" s="29"/>
      <c r="P12" s="29"/>
      <c r="Q12" s="29"/>
      <c r="R12" s="29"/>
      <c r="S12" s="29"/>
      <c r="T12" s="29"/>
      <c r="U12" s="29"/>
      <c r="V12" s="29"/>
      <c r="W12" s="29"/>
      <c r="X12" s="29"/>
      <c r="Y12" s="29"/>
      <c r="AA12" s="29"/>
      <c r="AB12" s="29"/>
      <c r="AC12" s="29"/>
      <c r="AD12" s="29"/>
      <c r="AE12" s="29"/>
      <c r="AF12" s="29"/>
      <c r="AG12" s="29"/>
      <c r="AH12" s="29"/>
      <c r="AI12" s="29"/>
    </row>
    <row r="13" spans="2:35" ht="14.5" customHeight="1">
      <c r="B13" s="30" t="s">
        <v>340</v>
      </c>
      <c r="E13" s="29">
        <v>214.17099999999999</v>
      </c>
      <c r="F13" s="29">
        <v>222.45599999999999</v>
      </c>
      <c r="G13" s="29">
        <v>237.59</v>
      </c>
      <c r="H13" s="29">
        <v>158.191</v>
      </c>
      <c r="I13" s="29">
        <v>234.55699999999999</v>
      </c>
      <c r="J13" s="29">
        <v>250.756</v>
      </c>
      <c r="K13" s="29">
        <v>243.28</v>
      </c>
      <c r="L13" s="29"/>
      <c r="M13" s="29">
        <f t="shared" si="7"/>
        <v>158.191</v>
      </c>
      <c r="N13" s="29">
        <f t="shared" ref="N13:N29" si="8">K13</f>
        <v>243.28</v>
      </c>
      <c r="O13" s="29"/>
      <c r="P13" s="29"/>
      <c r="Q13" s="29"/>
      <c r="R13" s="29"/>
      <c r="S13" s="29"/>
      <c r="T13" s="29"/>
      <c r="U13" s="29"/>
      <c r="V13" s="29"/>
      <c r="W13" s="29"/>
      <c r="X13" s="29"/>
      <c r="Y13" s="29"/>
      <c r="AA13" s="29"/>
      <c r="AB13" s="29"/>
      <c r="AC13" s="29"/>
      <c r="AD13" s="29"/>
      <c r="AE13" s="29"/>
      <c r="AF13" s="29"/>
      <c r="AG13" s="29"/>
      <c r="AH13" s="29"/>
      <c r="AI13" s="29"/>
    </row>
    <row r="14" spans="2:35" ht="14.5" customHeight="1">
      <c r="B14" s="30" t="s">
        <v>1136</v>
      </c>
      <c r="E14" s="29">
        <v>0</v>
      </c>
      <c r="F14" s="29">
        <v>0</v>
      </c>
      <c r="G14" s="29">
        <v>54.377000000000002</v>
      </c>
      <c r="H14" s="29">
        <v>54.363999999999997</v>
      </c>
      <c r="I14" s="29">
        <v>49.061999999999998</v>
      </c>
      <c r="J14" s="29">
        <v>45.786999999999999</v>
      </c>
      <c r="K14" s="29">
        <v>42.353999999999999</v>
      </c>
      <c r="L14" s="29"/>
      <c r="M14" s="29">
        <f t="shared" si="7"/>
        <v>54.363999999999997</v>
      </c>
      <c r="N14" s="29">
        <f t="shared" si="8"/>
        <v>42.353999999999999</v>
      </c>
      <c r="O14" s="29"/>
      <c r="P14" s="29"/>
      <c r="Q14" s="29"/>
      <c r="R14" s="29"/>
      <c r="S14" s="29"/>
      <c r="T14" s="29"/>
      <c r="U14" s="29"/>
      <c r="V14" s="29"/>
      <c r="W14" s="29"/>
      <c r="X14" s="29"/>
      <c r="Y14" s="29"/>
      <c r="AA14" s="29"/>
      <c r="AB14" s="29"/>
      <c r="AC14" s="29"/>
      <c r="AD14" s="29"/>
      <c r="AE14" s="29"/>
      <c r="AF14" s="29"/>
      <c r="AG14" s="29"/>
      <c r="AH14" s="29"/>
      <c r="AI14" s="29"/>
    </row>
    <row r="15" spans="2:35" ht="14.5" customHeight="1">
      <c r="B15" s="30" t="s">
        <v>342</v>
      </c>
      <c r="E15" s="29">
        <v>842.93299999999999</v>
      </c>
      <c r="F15" s="29">
        <v>808.12199999999996</v>
      </c>
      <c r="G15" s="29">
        <v>815.61699999999996</v>
      </c>
      <c r="H15" s="29">
        <v>362.13299999999998</v>
      </c>
      <c r="I15" s="29">
        <v>297.44299999999998</v>
      </c>
      <c r="J15" s="29">
        <v>242.916</v>
      </c>
      <c r="K15" s="29">
        <v>719.94399999999996</v>
      </c>
      <c r="L15" s="29"/>
      <c r="M15" s="29">
        <f t="shared" si="7"/>
        <v>362.13299999999998</v>
      </c>
      <c r="N15" s="29">
        <f t="shared" si="8"/>
        <v>719.94399999999996</v>
      </c>
      <c r="O15" s="29"/>
      <c r="P15" s="29"/>
      <c r="Q15" s="29"/>
      <c r="R15" s="29"/>
      <c r="S15" s="29"/>
      <c r="T15" s="29"/>
      <c r="U15" s="29"/>
      <c r="V15" s="29"/>
      <c r="W15" s="29"/>
      <c r="X15" s="29"/>
      <c r="Y15" s="29"/>
      <c r="AA15" s="29"/>
      <c r="AB15" s="29"/>
      <c r="AC15" s="29"/>
      <c r="AD15" s="29"/>
      <c r="AE15" s="29"/>
      <c r="AF15" s="29"/>
      <c r="AG15" s="29"/>
      <c r="AH15" s="29"/>
      <c r="AI15" s="29"/>
    </row>
    <row r="16" spans="2:35" ht="14.5" customHeight="1">
      <c r="B16" s="30" t="s">
        <v>1135</v>
      </c>
      <c r="E16" s="29">
        <v>0</v>
      </c>
      <c r="F16" s="29">
        <v>0</v>
      </c>
      <c r="G16" s="29">
        <v>57.965000000000003</v>
      </c>
      <c r="H16" s="29">
        <v>264.03800000000001</v>
      </c>
      <c r="I16" s="29">
        <v>324.476</v>
      </c>
      <c r="J16" s="29">
        <v>311.03199999999998</v>
      </c>
      <c r="K16" s="29">
        <v>537.46799999999996</v>
      </c>
      <c r="L16" s="29"/>
      <c r="M16" s="29">
        <f t="shared" si="7"/>
        <v>264.03800000000001</v>
      </c>
      <c r="N16" s="29">
        <f t="shared" si="8"/>
        <v>537.46799999999996</v>
      </c>
      <c r="O16" s="29"/>
      <c r="P16" s="29"/>
      <c r="Q16" s="29"/>
      <c r="R16" s="29"/>
      <c r="S16" s="29"/>
      <c r="T16" s="29"/>
      <c r="U16" s="29"/>
      <c r="V16" s="29"/>
      <c r="W16" s="29"/>
      <c r="X16" s="29"/>
      <c r="Y16" s="29"/>
      <c r="AA16" s="29"/>
      <c r="AB16" s="29"/>
      <c r="AC16" s="29"/>
      <c r="AD16" s="29"/>
      <c r="AE16" s="29"/>
      <c r="AF16" s="29"/>
      <c r="AG16" s="29"/>
      <c r="AH16" s="29"/>
      <c r="AI16" s="29"/>
    </row>
    <row r="17" spans="2:35" ht="14.5" customHeight="1">
      <c r="B17" s="30" t="s">
        <v>338</v>
      </c>
      <c r="E17" s="29">
        <v>183.13900000000001</v>
      </c>
      <c r="F17" s="29">
        <v>170.06</v>
      </c>
      <c r="G17" s="29">
        <f>17.034+22.544</f>
        <v>39.578000000000003</v>
      </c>
      <c r="H17" s="29">
        <v>8.5109999999999992</v>
      </c>
      <c r="I17" s="29">
        <v>4.7859999999999996</v>
      </c>
      <c r="J17" s="29">
        <v>5.2539999999999996</v>
      </c>
      <c r="K17" s="29">
        <v>43.136000000000003</v>
      </c>
      <c r="L17" s="29"/>
      <c r="M17" s="29">
        <f t="shared" si="7"/>
        <v>8.5109999999999992</v>
      </c>
      <c r="N17" s="29">
        <f t="shared" si="8"/>
        <v>43.136000000000003</v>
      </c>
      <c r="O17" s="29"/>
      <c r="P17" s="29"/>
      <c r="Q17" s="29"/>
      <c r="R17" s="29"/>
      <c r="S17" s="29"/>
      <c r="T17" s="29"/>
      <c r="U17" s="29"/>
      <c r="V17" s="29"/>
      <c r="W17" s="29"/>
      <c r="X17" s="29"/>
      <c r="Y17" s="29"/>
      <c r="AA17" s="29"/>
      <c r="AB17" s="29"/>
      <c r="AC17" s="29"/>
      <c r="AD17" s="29"/>
      <c r="AE17" s="29"/>
      <c r="AF17" s="29"/>
      <c r="AG17" s="29"/>
      <c r="AH17" s="29"/>
      <c r="AI17" s="29"/>
    </row>
    <row r="18" spans="2:35" ht="14.5" customHeight="1">
      <c r="B18" s="47" t="s">
        <v>1115</v>
      </c>
      <c r="C18" s="48"/>
      <c r="D18" s="48"/>
      <c r="E18" s="123">
        <f>SUM(E19:E25,E27:E29)</f>
        <v>7442.6590000000006</v>
      </c>
      <c r="F18" s="123">
        <f t="shared" ref="F18:K18" si="9">SUM(F19:F25,F27:F29)</f>
        <v>7431.744999999999</v>
      </c>
      <c r="G18" s="123">
        <f t="shared" si="9"/>
        <v>7613.8669999999993</v>
      </c>
      <c r="H18" s="123">
        <f t="shared" si="9"/>
        <v>6469.7699999999995</v>
      </c>
      <c r="I18" s="123">
        <f t="shared" si="9"/>
        <v>6748.3449999999993</v>
      </c>
      <c r="J18" s="123">
        <f t="shared" si="9"/>
        <v>6643.0720000000001</v>
      </c>
      <c r="K18" s="123">
        <f t="shared" si="9"/>
        <v>6735.2370000000001</v>
      </c>
      <c r="M18" s="123">
        <f t="shared" ref="M18:N18" si="10">SUM(M19:M25,M27:M29)</f>
        <v>6469.7699999999995</v>
      </c>
      <c r="N18" s="123">
        <f t="shared" si="10"/>
        <v>6735.2370000000001</v>
      </c>
    </row>
    <row r="19" spans="2:35" ht="14.5" customHeight="1">
      <c r="B19" s="30" t="s">
        <v>339</v>
      </c>
      <c r="E19" s="29">
        <v>0.02</v>
      </c>
      <c r="F19" s="29">
        <v>2.5999999999999999E-2</v>
      </c>
      <c r="G19" s="29">
        <v>2.5999999999999999E-2</v>
      </c>
      <c r="H19" s="29">
        <v>2.5999999999999999E-2</v>
      </c>
      <c r="I19" s="29">
        <v>2.5999999999999999E-2</v>
      </c>
      <c r="J19" s="29">
        <v>2.5999999999999999E-2</v>
      </c>
      <c r="K19" s="29">
        <v>2.5999999999999999E-2</v>
      </c>
      <c r="M19" s="29">
        <f>H19</f>
        <v>2.5999999999999999E-2</v>
      </c>
      <c r="N19" s="29">
        <f t="shared" si="8"/>
        <v>2.5999999999999999E-2</v>
      </c>
    </row>
    <row r="20" spans="2:35" ht="14.5" customHeight="1">
      <c r="B20" s="30" t="s">
        <v>340</v>
      </c>
      <c r="E20" s="29">
        <v>0</v>
      </c>
      <c r="F20" s="29">
        <v>0</v>
      </c>
      <c r="G20" s="29">
        <v>0</v>
      </c>
      <c r="H20" s="29">
        <v>0</v>
      </c>
      <c r="I20" s="29">
        <v>0</v>
      </c>
      <c r="J20" s="29">
        <v>0</v>
      </c>
      <c r="K20" s="29">
        <v>0</v>
      </c>
      <c r="M20" s="29">
        <f t="shared" ref="M20:M25" si="11">H20</f>
        <v>0</v>
      </c>
      <c r="N20" s="29">
        <f t="shared" si="8"/>
        <v>0</v>
      </c>
    </row>
    <row r="21" spans="2:35" ht="14.5" customHeight="1">
      <c r="B21" s="30" t="s">
        <v>1136</v>
      </c>
      <c r="E21" s="29">
        <v>0</v>
      </c>
      <c r="F21" s="29">
        <v>0</v>
      </c>
      <c r="G21" s="29">
        <v>0.81399999999999995</v>
      </c>
      <c r="H21" s="29">
        <v>0.81399999999999995</v>
      </c>
      <c r="I21" s="29">
        <v>0.81399999999999995</v>
      </c>
      <c r="J21" s="29">
        <v>0.81399999999999995</v>
      </c>
      <c r="K21" s="29">
        <v>0.81399999999999995</v>
      </c>
      <c r="M21" s="29">
        <f t="shared" si="11"/>
        <v>0.81399999999999995</v>
      </c>
      <c r="N21" s="29">
        <f t="shared" si="8"/>
        <v>0.81399999999999995</v>
      </c>
    </row>
    <row r="22" spans="2:35" ht="14.5" customHeight="1">
      <c r="B22" s="30" t="s">
        <v>341</v>
      </c>
      <c r="E22" s="29">
        <v>0</v>
      </c>
      <c r="F22" s="29">
        <v>0</v>
      </c>
      <c r="G22" s="29">
        <v>0</v>
      </c>
      <c r="H22" s="29">
        <v>0</v>
      </c>
      <c r="I22" s="29">
        <v>0</v>
      </c>
      <c r="J22" s="29">
        <v>0</v>
      </c>
      <c r="K22" s="29">
        <v>0</v>
      </c>
      <c r="M22" s="29">
        <f t="shared" si="11"/>
        <v>0</v>
      </c>
      <c r="N22" s="29">
        <f t="shared" si="8"/>
        <v>0</v>
      </c>
    </row>
    <row r="23" spans="2:35" ht="14.5" customHeight="1">
      <c r="B23" s="30" t="s">
        <v>342</v>
      </c>
      <c r="E23" s="29">
        <v>1475.758</v>
      </c>
      <c r="F23" s="29">
        <v>1534.0989999999999</v>
      </c>
      <c r="G23" s="29">
        <v>1629.481</v>
      </c>
      <c r="H23" s="29">
        <v>444.45600000000002</v>
      </c>
      <c r="I23" s="29">
        <v>437.24200000000002</v>
      </c>
      <c r="J23" s="29">
        <v>414.834</v>
      </c>
      <c r="K23" s="29">
        <v>443.42</v>
      </c>
      <c r="M23" s="29">
        <f t="shared" si="11"/>
        <v>444.45600000000002</v>
      </c>
      <c r="N23" s="29">
        <f t="shared" si="8"/>
        <v>443.42</v>
      </c>
    </row>
    <row r="24" spans="2:35" ht="14.5" customHeight="1">
      <c r="B24" s="30" t="s">
        <v>1135</v>
      </c>
      <c r="E24" s="29">
        <v>0</v>
      </c>
      <c r="F24" s="29">
        <v>0</v>
      </c>
      <c r="G24" s="29">
        <v>64.462999999999994</v>
      </c>
      <c r="H24" s="29">
        <v>65.715999999999994</v>
      </c>
      <c r="I24" s="29">
        <v>57.073</v>
      </c>
      <c r="J24" s="29">
        <v>58.793999999999997</v>
      </c>
      <c r="K24" s="29">
        <v>60.634999999999998</v>
      </c>
      <c r="M24" s="29">
        <f t="shared" si="11"/>
        <v>65.715999999999994</v>
      </c>
      <c r="N24" s="29">
        <f t="shared" si="8"/>
        <v>60.634999999999998</v>
      </c>
    </row>
    <row r="25" spans="2:35" ht="14.5" customHeight="1">
      <c r="B25" s="30" t="s">
        <v>338</v>
      </c>
      <c r="E25" s="29">
        <v>61.764000000000003</v>
      </c>
      <c r="F25" s="29">
        <v>63.905000000000001</v>
      </c>
      <c r="G25" s="29">
        <v>1.0109999999999999</v>
      </c>
      <c r="H25" s="29">
        <v>1.0109999999999999</v>
      </c>
      <c r="I25" s="29">
        <v>1.0129999999999999</v>
      </c>
      <c r="J25" s="29">
        <v>1.0740000000000001</v>
      </c>
      <c r="K25" s="29">
        <v>0.219</v>
      </c>
      <c r="M25" s="29">
        <f t="shared" si="11"/>
        <v>1.0109999999999999</v>
      </c>
      <c r="N25" s="29">
        <f t="shared" si="8"/>
        <v>0.219</v>
      </c>
    </row>
    <row r="26" spans="2:35" ht="14.5" customHeight="1">
      <c r="B26" s="47"/>
      <c r="C26" s="48"/>
      <c r="D26" s="48"/>
      <c r="E26" s="123"/>
      <c r="F26" s="123"/>
      <c r="G26" s="123"/>
      <c r="H26" s="123"/>
      <c r="I26" s="123"/>
      <c r="J26" s="123"/>
      <c r="K26" s="123"/>
      <c r="M26" s="123"/>
      <c r="N26" s="123"/>
    </row>
    <row r="27" spans="2:35" ht="14.5" customHeight="1">
      <c r="B27" s="30" t="s">
        <v>343</v>
      </c>
      <c r="E27" s="29">
        <v>3585.1860000000001</v>
      </c>
      <c r="F27" s="29">
        <v>3594.33</v>
      </c>
      <c r="G27" s="29">
        <v>3713.018</v>
      </c>
      <c r="H27" s="29">
        <v>3770.1680000000001</v>
      </c>
      <c r="I27" s="29">
        <v>4098.6059999999998</v>
      </c>
      <c r="J27" s="29">
        <v>4050.0479999999998</v>
      </c>
      <c r="K27" s="29">
        <v>4149.8680000000004</v>
      </c>
      <c r="M27" s="29">
        <f>H27</f>
        <v>3770.1680000000001</v>
      </c>
      <c r="N27" s="29">
        <f t="shared" si="8"/>
        <v>4149.8680000000004</v>
      </c>
    </row>
    <row r="28" spans="2:35" ht="14.5" customHeight="1">
      <c r="B28" s="30" t="s">
        <v>1116</v>
      </c>
      <c r="E28" s="29">
        <v>2097.8539999999998</v>
      </c>
      <c r="F28" s="29">
        <v>2063.7620000000002</v>
      </c>
      <c r="G28" s="29">
        <v>2030.569</v>
      </c>
      <c r="H28" s="29">
        <v>2022.7729999999999</v>
      </c>
      <c r="I28" s="29">
        <v>1987.9190000000001</v>
      </c>
      <c r="J28" s="29">
        <v>1953.231</v>
      </c>
      <c r="K28" s="29">
        <v>1917.2909999999999</v>
      </c>
      <c r="M28" s="29">
        <f>H28</f>
        <v>2022.7729999999999</v>
      </c>
      <c r="N28" s="29">
        <f t="shared" si="8"/>
        <v>1917.2909999999999</v>
      </c>
    </row>
    <row r="29" spans="2:35" ht="14.5" customHeight="1">
      <c r="B29" s="31" t="s">
        <v>344</v>
      </c>
      <c r="C29" s="32"/>
      <c r="D29" s="32"/>
      <c r="E29" s="127">
        <v>222.077</v>
      </c>
      <c r="F29" s="127">
        <v>175.62299999999999</v>
      </c>
      <c r="G29" s="127">
        <v>174.48500000000001</v>
      </c>
      <c r="H29" s="127">
        <v>164.80600000000001</v>
      </c>
      <c r="I29" s="127">
        <v>165.65199999999999</v>
      </c>
      <c r="J29" s="127">
        <v>164.251</v>
      </c>
      <c r="K29" s="127">
        <v>162.964</v>
      </c>
      <c r="M29" s="127">
        <f>H29</f>
        <v>164.80600000000001</v>
      </c>
      <c r="N29" s="127">
        <f t="shared" si="8"/>
        <v>162.964</v>
      </c>
    </row>
    <row r="30" spans="2:35" ht="14.5" customHeight="1">
      <c r="B30" s="30"/>
      <c r="E30" s="29"/>
      <c r="F30" s="29"/>
      <c r="G30" s="29"/>
      <c r="H30" s="29"/>
      <c r="I30" s="29"/>
      <c r="J30" s="29"/>
      <c r="K30" s="29"/>
      <c r="M30" s="29"/>
      <c r="N30" s="29"/>
    </row>
    <row r="31" spans="2:35" ht="14.5" customHeight="1">
      <c r="B31" s="11" t="s">
        <v>1125</v>
      </c>
      <c r="C31" s="12"/>
      <c r="D31" s="12"/>
      <c r="E31" s="25">
        <f>SUM(E11,E18)</f>
        <v>8986.1419999999998</v>
      </c>
      <c r="F31" s="25">
        <f t="shared" ref="F31:N31" si="12">SUM(F11,F18)</f>
        <v>8797.7659999999996</v>
      </c>
      <c r="G31" s="25">
        <f t="shared" si="12"/>
        <v>9012.2649999999994</v>
      </c>
      <c r="H31" s="25">
        <f t="shared" si="12"/>
        <v>7523.2749999999996</v>
      </c>
      <c r="I31" s="25">
        <f t="shared" si="12"/>
        <v>7817.0529999999999</v>
      </c>
      <c r="J31" s="25">
        <f t="shared" si="12"/>
        <v>7965.9279999999999</v>
      </c>
      <c r="K31" s="25">
        <f>SUM(K11,K18)</f>
        <v>8652.0720000000001</v>
      </c>
      <c r="M31" s="25">
        <f t="shared" si="12"/>
        <v>7523.2749999999996</v>
      </c>
      <c r="N31" s="25">
        <f t="shared" si="12"/>
        <v>8652.0720000000001</v>
      </c>
    </row>
    <row r="33" spans="2:35" ht="14.5" customHeight="1">
      <c r="B33" s="5" t="s">
        <v>345</v>
      </c>
      <c r="C33" s="6"/>
      <c r="D33" s="6"/>
      <c r="E33" s="7" t="str">
        <f>MONTH(E$6)/3&amp;"Q"&amp;E$7</f>
        <v>1Q2023</v>
      </c>
      <c r="F33" s="7" t="str">
        <f>MONTH(F$6)/3&amp;"Q"&amp;F$7</f>
        <v>2Q2023</v>
      </c>
      <c r="G33" s="7" t="str">
        <f>MONTH(G$6)/3&amp;"Q"&amp;G$7</f>
        <v>3Q2023</v>
      </c>
      <c r="H33" s="7" t="str">
        <f>MONTH(H$6)/3&amp;"Q"&amp;H$7</f>
        <v>4Q2023</v>
      </c>
      <c r="I33" s="7" t="str">
        <f t="shared" ref="I33:K33" si="13">MONTH(I$6)/3&amp;"Q"&amp;I$7</f>
        <v>1Q2024</v>
      </c>
      <c r="J33" s="7" t="str">
        <f t="shared" si="13"/>
        <v>2Q2024</v>
      </c>
      <c r="K33" s="7" t="str">
        <f t="shared" si="13"/>
        <v>3Q2024</v>
      </c>
      <c r="M33" s="6">
        <f>M8</f>
        <v>2023</v>
      </c>
      <c r="N33" s="6">
        <f>M33+1</f>
        <v>2024</v>
      </c>
    </row>
    <row r="34" spans="2:35" ht="14.5" customHeight="1">
      <c r="B34" s="50" t="s">
        <v>1118</v>
      </c>
      <c r="C34" s="48"/>
      <c r="D34" s="48"/>
      <c r="E34" s="123">
        <f>SUM(E35:E41)</f>
        <v>1278.808</v>
      </c>
      <c r="F34" s="123">
        <f t="shared" ref="F34:K34" si="14">SUM(F35:F41)</f>
        <v>1274.548</v>
      </c>
      <c r="G34" s="123">
        <f t="shared" si="14"/>
        <v>1301.1339999999998</v>
      </c>
      <c r="H34" s="123">
        <f t="shared" si="14"/>
        <v>901.16500000000008</v>
      </c>
      <c r="I34" s="123">
        <f t="shared" si="14"/>
        <v>799.61699999999996</v>
      </c>
      <c r="J34" s="123">
        <f t="shared" si="14"/>
        <v>761.29700000000003</v>
      </c>
      <c r="K34" s="123">
        <f t="shared" si="14"/>
        <v>1318.115</v>
      </c>
      <c r="M34" s="123">
        <f t="shared" ref="M34:N34" si="15">SUM(M35:M41)</f>
        <v>901.16500000000008</v>
      </c>
      <c r="N34" s="123">
        <f t="shared" si="15"/>
        <v>1318.115</v>
      </c>
    </row>
    <row r="35" spans="2:35" ht="14.5" customHeight="1">
      <c r="B35" s="30" t="s">
        <v>346</v>
      </c>
      <c r="E35" s="29">
        <v>151.244</v>
      </c>
      <c r="F35" s="29">
        <v>159.268</v>
      </c>
      <c r="G35" s="29">
        <v>181.29400000000001</v>
      </c>
      <c r="H35" s="29">
        <v>134.125</v>
      </c>
      <c r="I35" s="29">
        <v>187.12200000000001</v>
      </c>
      <c r="J35" s="29">
        <v>219.679</v>
      </c>
      <c r="K35" s="29">
        <v>190.749</v>
      </c>
      <c r="L35" s="29"/>
      <c r="M35" s="29">
        <f>H35</f>
        <v>134.125</v>
      </c>
      <c r="N35" s="29">
        <f t="shared" ref="N35:N48" si="16">K35</f>
        <v>190.749</v>
      </c>
      <c r="O35" s="29"/>
      <c r="P35" s="29"/>
      <c r="Q35" s="29"/>
      <c r="R35" s="29"/>
      <c r="S35" s="29"/>
      <c r="T35" s="29"/>
      <c r="U35" s="29"/>
      <c r="V35" s="29"/>
      <c r="W35" s="29"/>
      <c r="X35" s="29"/>
      <c r="Y35" s="29"/>
      <c r="AA35" s="29"/>
      <c r="AB35" s="29"/>
      <c r="AC35" s="29"/>
      <c r="AD35" s="29"/>
      <c r="AE35" s="29"/>
      <c r="AF35" s="29"/>
      <c r="AG35" s="29"/>
      <c r="AH35" s="29"/>
      <c r="AI35" s="29"/>
    </row>
    <row r="36" spans="2:35" ht="14.5" customHeight="1">
      <c r="B36" s="30" t="s">
        <v>347</v>
      </c>
      <c r="E36" s="29">
        <v>234.24100000000001</v>
      </c>
      <c r="F36" s="29">
        <v>270.3</v>
      </c>
      <c r="G36" s="29">
        <v>251.059</v>
      </c>
      <c r="H36" s="29">
        <v>274.15699999999998</v>
      </c>
      <c r="I36" s="29">
        <v>294.959</v>
      </c>
      <c r="J36" s="29">
        <v>270.10000000000002</v>
      </c>
      <c r="K36" s="29">
        <v>292.14100000000002</v>
      </c>
      <c r="L36" s="29"/>
      <c r="M36" s="29">
        <f>H36</f>
        <v>274.15699999999998</v>
      </c>
      <c r="N36" s="29">
        <f t="shared" si="16"/>
        <v>292.14100000000002</v>
      </c>
      <c r="O36" s="29"/>
      <c r="P36" s="29"/>
      <c r="Q36" s="29"/>
      <c r="R36" s="29"/>
      <c r="S36" s="29"/>
      <c r="T36" s="29"/>
      <c r="U36" s="29"/>
      <c r="V36" s="29"/>
      <c r="W36" s="29"/>
      <c r="X36" s="29"/>
      <c r="Y36" s="29"/>
      <c r="AA36" s="29"/>
      <c r="AB36" s="29"/>
      <c r="AC36" s="29"/>
      <c r="AD36" s="29"/>
      <c r="AE36" s="29"/>
      <c r="AF36" s="29"/>
      <c r="AG36" s="29"/>
      <c r="AH36" s="29"/>
      <c r="AI36" s="29"/>
    </row>
    <row r="37" spans="2:35" ht="14.5" customHeight="1">
      <c r="B37" s="30" t="s">
        <v>348</v>
      </c>
      <c r="E37" s="29">
        <v>39.920999999999999</v>
      </c>
      <c r="F37" s="29">
        <v>45.39</v>
      </c>
      <c r="G37" s="29">
        <v>56.829000000000001</v>
      </c>
      <c r="H37" s="29">
        <v>69.153999999999996</v>
      </c>
      <c r="I37" s="29">
        <v>44.375</v>
      </c>
      <c r="J37" s="29">
        <v>55.07</v>
      </c>
      <c r="K37" s="29">
        <v>68.558000000000007</v>
      </c>
      <c r="L37" s="29"/>
      <c r="M37" s="29">
        <f>H37</f>
        <v>69.153999999999996</v>
      </c>
      <c r="N37" s="29">
        <f t="shared" si="16"/>
        <v>68.558000000000007</v>
      </c>
      <c r="O37" s="29"/>
      <c r="P37" s="29"/>
      <c r="Q37" s="29"/>
      <c r="R37" s="29"/>
      <c r="S37" s="29"/>
      <c r="T37" s="29"/>
      <c r="U37" s="29"/>
      <c r="V37" s="29"/>
      <c r="W37" s="29"/>
      <c r="X37" s="29"/>
      <c r="Y37" s="29"/>
      <c r="AA37" s="29"/>
      <c r="AB37" s="29"/>
      <c r="AC37" s="29"/>
      <c r="AD37" s="29"/>
      <c r="AE37" s="29"/>
      <c r="AF37" s="29"/>
      <c r="AG37" s="29"/>
      <c r="AH37" s="29"/>
      <c r="AI37" s="29"/>
    </row>
    <row r="38" spans="2:35" ht="14.5" customHeight="1">
      <c r="B38" s="30" t="s">
        <v>349</v>
      </c>
      <c r="E38" s="29">
        <v>11.622</v>
      </c>
      <c r="F38" s="29">
        <v>4.585</v>
      </c>
      <c r="G38" s="29">
        <v>4.6059999999999999</v>
      </c>
      <c r="H38" s="29">
        <v>4.58</v>
      </c>
      <c r="I38" s="29">
        <v>4.6559999999999997</v>
      </c>
      <c r="J38" s="29">
        <v>4.5119999999999996</v>
      </c>
      <c r="K38" s="29">
        <v>4.5119999999999996</v>
      </c>
      <c r="L38" s="29"/>
      <c r="M38" s="29">
        <f t="shared" ref="M38:M41" si="17">H38</f>
        <v>4.58</v>
      </c>
      <c r="N38" s="29">
        <f t="shared" si="16"/>
        <v>4.5119999999999996</v>
      </c>
      <c r="O38" s="29"/>
      <c r="P38" s="29"/>
      <c r="Q38" s="29"/>
      <c r="R38" s="29"/>
      <c r="S38" s="29"/>
      <c r="T38" s="29"/>
      <c r="U38" s="29"/>
      <c r="V38" s="29"/>
      <c r="W38" s="29"/>
      <c r="X38" s="29"/>
      <c r="Y38" s="29"/>
      <c r="AA38" s="29"/>
      <c r="AB38" s="29"/>
      <c r="AC38" s="29"/>
      <c r="AD38" s="29"/>
      <c r="AE38" s="29"/>
      <c r="AF38" s="29"/>
      <c r="AG38" s="29"/>
      <c r="AH38" s="29"/>
      <c r="AI38" s="29"/>
    </row>
    <row r="39" spans="2:35" ht="14.5" customHeight="1">
      <c r="B39" s="30" t="s">
        <v>342</v>
      </c>
      <c r="E39" s="29">
        <v>828.81100000000004</v>
      </c>
      <c r="F39" s="29">
        <v>788.35199999999998</v>
      </c>
      <c r="G39" s="29">
        <v>796.91</v>
      </c>
      <c r="H39" s="29">
        <v>339.77100000000002</v>
      </c>
      <c r="I39" s="29">
        <v>262.67899999999997</v>
      </c>
      <c r="J39" s="29">
        <v>197.09</v>
      </c>
      <c r="K39" s="29">
        <v>650.25800000000004</v>
      </c>
      <c r="L39" s="29"/>
      <c r="M39" s="29">
        <f t="shared" si="17"/>
        <v>339.77100000000002</v>
      </c>
      <c r="N39" s="29">
        <f t="shared" si="16"/>
        <v>650.25800000000004</v>
      </c>
      <c r="O39" s="29"/>
      <c r="P39" s="29"/>
      <c r="Q39" s="29"/>
      <c r="R39" s="29"/>
      <c r="S39" s="29"/>
      <c r="T39" s="29"/>
      <c r="U39" s="29"/>
      <c r="V39" s="29"/>
      <c r="W39" s="29"/>
      <c r="X39" s="29"/>
      <c r="Y39" s="29"/>
      <c r="AA39" s="29"/>
      <c r="AB39" s="29"/>
      <c r="AC39" s="29"/>
      <c r="AD39" s="29"/>
      <c r="AE39" s="29"/>
      <c r="AF39" s="29"/>
      <c r="AG39" s="29"/>
      <c r="AH39" s="29"/>
      <c r="AI39" s="29"/>
    </row>
    <row r="40" spans="2:35" ht="14.5" customHeight="1">
      <c r="B40" s="30" t="s">
        <v>1135</v>
      </c>
      <c r="E40" s="29">
        <v>0</v>
      </c>
      <c r="F40" s="29">
        <v>0</v>
      </c>
      <c r="G40" s="29">
        <v>2.0499999999999998</v>
      </c>
      <c r="H40" s="29">
        <v>78.007999999999996</v>
      </c>
      <c r="I40" s="29">
        <v>4.6680000000000001</v>
      </c>
      <c r="J40" s="29">
        <v>13.407999999999999</v>
      </c>
      <c r="K40" s="29">
        <v>111.045</v>
      </c>
      <c r="L40" s="29"/>
      <c r="M40" s="29">
        <f t="shared" si="17"/>
        <v>78.007999999999996</v>
      </c>
      <c r="N40" s="29">
        <f t="shared" si="16"/>
        <v>111.045</v>
      </c>
      <c r="O40" s="29"/>
      <c r="P40" s="29"/>
      <c r="Q40" s="29"/>
      <c r="R40" s="29"/>
      <c r="S40" s="29"/>
      <c r="T40" s="29"/>
      <c r="U40" s="29"/>
      <c r="V40" s="29"/>
      <c r="W40" s="29"/>
      <c r="X40" s="29"/>
      <c r="Y40" s="29"/>
      <c r="AA40" s="29"/>
      <c r="AB40" s="29"/>
      <c r="AC40" s="29"/>
      <c r="AD40" s="29"/>
      <c r="AE40" s="29"/>
      <c r="AF40" s="29"/>
      <c r="AG40" s="29"/>
      <c r="AH40" s="29"/>
      <c r="AI40" s="29"/>
    </row>
    <row r="41" spans="2:35" ht="14.5" customHeight="1">
      <c r="B41" s="30" t="s">
        <v>338</v>
      </c>
      <c r="E41" s="29">
        <v>12.968999999999999</v>
      </c>
      <c r="F41" s="29">
        <v>6.6529999999999996</v>
      </c>
      <c r="G41" s="29">
        <v>8.3859999999999992</v>
      </c>
      <c r="H41" s="29">
        <v>1.37</v>
      </c>
      <c r="I41" s="29">
        <v>1.1579999999999999</v>
      </c>
      <c r="J41" s="29">
        <v>1.4379999999999999</v>
      </c>
      <c r="K41" s="29">
        <v>0.85199999999999998</v>
      </c>
      <c r="L41" s="29"/>
      <c r="M41" s="29">
        <f t="shared" si="17"/>
        <v>1.37</v>
      </c>
      <c r="N41" s="29">
        <f t="shared" si="16"/>
        <v>0.85199999999999998</v>
      </c>
      <c r="O41" s="29"/>
      <c r="P41" s="29"/>
      <c r="Q41" s="29"/>
      <c r="R41" s="29"/>
      <c r="S41" s="29"/>
      <c r="T41" s="29"/>
      <c r="U41" s="29"/>
      <c r="V41" s="29"/>
      <c r="W41" s="29"/>
      <c r="X41" s="29"/>
      <c r="Y41" s="29"/>
      <c r="AA41" s="29"/>
      <c r="AB41" s="29"/>
      <c r="AC41" s="29"/>
      <c r="AD41" s="29"/>
      <c r="AE41" s="29"/>
      <c r="AF41" s="29"/>
      <c r="AG41" s="29"/>
      <c r="AH41" s="29"/>
      <c r="AI41" s="29"/>
    </row>
    <row r="42" spans="2:35" ht="14.5" customHeight="1">
      <c r="B42" s="50" t="s">
        <v>1119</v>
      </c>
      <c r="C42" s="48"/>
      <c r="D42" s="48"/>
      <c r="E42" s="123">
        <f>SUM(E43:E48)</f>
        <v>3541.42</v>
      </c>
      <c r="F42" s="123">
        <f t="shared" ref="F42:K42" si="18">SUM(F43:F48)</f>
        <v>3389.1059999999998</v>
      </c>
      <c r="G42" s="123">
        <f t="shared" si="18"/>
        <v>3444.529</v>
      </c>
      <c r="H42" s="123">
        <f t="shared" si="18"/>
        <v>2175.047</v>
      </c>
      <c r="I42" s="123">
        <f t="shared" si="18"/>
        <v>2318.6619999999998</v>
      </c>
      <c r="J42" s="123">
        <f t="shared" si="18"/>
        <v>2551.9919999999997</v>
      </c>
      <c r="K42" s="123">
        <f t="shared" si="18"/>
        <v>2581.4790000000003</v>
      </c>
      <c r="M42" s="123">
        <f t="shared" ref="M42:N42" si="19">SUM(M43:M48)</f>
        <v>2175.047</v>
      </c>
      <c r="N42" s="123">
        <f t="shared" si="19"/>
        <v>2581.4790000000003</v>
      </c>
    </row>
    <row r="43" spans="2:35" ht="14.5" customHeight="1">
      <c r="B43" s="30" t="s">
        <v>346</v>
      </c>
      <c r="E43" s="29">
        <v>152.03899999999999</v>
      </c>
      <c r="F43" s="29">
        <v>154.40600000000001</v>
      </c>
      <c r="G43" s="29">
        <v>151.19200000000001</v>
      </c>
      <c r="H43" s="29">
        <v>60.386000000000003</v>
      </c>
      <c r="I43" s="29">
        <v>14.468</v>
      </c>
      <c r="J43" s="29">
        <v>0</v>
      </c>
      <c r="K43" s="29">
        <v>0</v>
      </c>
      <c r="L43" s="29"/>
      <c r="M43" s="29">
        <f t="shared" ref="M43:M48" si="20">H43</f>
        <v>60.386000000000003</v>
      </c>
      <c r="N43" s="29">
        <f t="shared" si="16"/>
        <v>0</v>
      </c>
      <c r="O43" s="29"/>
      <c r="P43" s="29"/>
      <c r="Q43" s="29"/>
      <c r="R43" s="29"/>
      <c r="S43" s="29"/>
      <c r="T43" s="29"/>
      <c r="U43" s="29"/>
      <c r="V43" s="29"/>
      <c r="W43" s="29"/>
      <c r="X43" s="29"/>
      <c r="Y43" s="29"/>
      <c r="AA43" s="29"/>
      <c r="AB43" s="29"/>
      <c r="AC43" s="29"/>
      <c r="AD43" s="29"/>
      <c r="AE43" s="29"/>
      <c r="AF43" s="29"/>
      <c r="AG43" s="29"/>
      <c r="AH43" s="29"/>
      <c r="AI43" s="29"/>
    </row>
    <row r="44" spans="2:35" ht="14.5" customHeight="1">
      <c r="B44" s="30" t="s">
        <v>347</v>
      </c>
      <c r="E44" s="29">
        <v>1898.9079999999999</v>
      </c>
      <c r="F44" s="29">
        <v>1731.171</v>
      </c>
      <c r="G44" s="29">
        <v>1735.7840000000001</v>
      </c>
      <c r="H44" s="29">
        <v>1734.88</v>
      </c>
      <c r="I44" s="29">
        <v>1669.4680000000001</v>
      </c>
      <c r="J44" s="29">
        <v>1929.8019999999999</v>
      </c>
      <c r="K44" s="29">
        <v>1908.7070000000001</v>
      </c>
      <c r="L44" s="29"/>
      <c r="M44" s="29">
        <f t="shared" si="20"/>
        <v>1734.88</v>
      </c>
      <c r="N44" s="29">
        <f t="shared" si="16"/>
        <v>1908.7070000000001</v>
      </c>
      <c r="O44" s="29"/>
      <c r="P44" s="29"/>
      <c r="Q44" s="29"/>
      <c r="R44" s="29"/>
      <c r="S44" s="29"/>
      <c r="T44" s="29"/>
      <c r="U44" s="29"/>
      <c r="V44" s="29"/>
      <c r="W44" s="29"/>
      <c r="X44" s="29"/>
      <c r="Y44" s="29"/>
      <c r="AA44" s="29"/>
      <c r="AB44" s="29"/>
      <c r="AC44" s="29"/>
      <c r="AD44" s="29"/>
      <c r="AE44" s="29"/>
      <c r="AF44" s="29"/>
      <c r="AG44" s="29"/>
      <c r="AH44" s="29"/>
      <c r="AI44" s="29"/>
    </row>
    <row r="45" spans="2:35" ht="14.5" customHeight="1">
      <c r="B45" s="30" t="s">
        <v>349</v>
      </c>
      <c r="E45" s="29">
        <v>49.981000000000002</v>
      </c>
      <c r="F45" s="29">
        <v>7.97</v>
      </c>
      <c r="G45" s="29">
        <v>6.8719999999999999</v>
      </c>
      <c r="H45" s="29">
        <v>9.8239999999999998</v>
      </c>
      <c r="I45" s="29">
        <v>8.4849999999999994</v>
      </c>
      <c r="J45" s="29">
        <v>7.6630000000000003</v>
      </c>
      <c r="K45" s="29">
        <v>6.2670000000000003</v>
      </c>
      <c r="L45" s="29"/>
      <c r="M45" s="29">
        <f t="shared" si="20"/>
        <v>9.8239999999999998</v>
      </c>
      <c r="N45" s="29">
        <f t="shared" si="16"/>
        <v>6.2670000000000003</v>
      </c>
      <c r="O45" s="29"/>
      <c r="P45" s="29"/>
      <c r="Q45" s="29"/>
      <c r="R45" s="29"/>
      <c r="S45" s="29"/>
      <c r="T45" s="29"/>
      <c r="U45" s="29"/>
      <c r="V45" s="29"/>
      <c r="W45" s="29"/>
      <c r="X45" s="29"/>
      <c r="Y45" s="29"/>
      <c r="AA45" s="29"/>
      <c r="AB45" s="29"/>
      <c r="AC45" s="29"/>
      <c r="AD45" s="29"/>
      <c r="AE45" s="29"/>
      <c r="AF45" s="29"/>
      <c r="AG45" s="29"/>
      <c r="AH45" s="29"/>
      <c r="AI45" s="29"/>
    </row>
    <row r="46" spans="2:35" ht="14.5" customHeight="1">
      <c r="B46" s="30" t="s">
        <v>341</v>
      </c>
      <c r="E46" s="29">
        <v>50.927999999999997</v>
      </c>
      <c r="F46" s="29">
        <v>54.835999999999999</v>
      </c>
      <c r="G46" s="29">
        <v>65.677000000000007</v>
      </c>
      <c r="H46" s="29">
        <v>68.180000000000007</v>
      </c>
      <c r="I46" s="29">
        <v>201.983</v>
      </c>
      <c r="J46" s="29">
        <v>202.96799999999999</v>
      </c>
      <c r="K46" s="29">
        <v>205.096</v>
      </c>
      <c r="L46" s="29"/>
      <c r="M46" s="29">
        <f t="shared" si="20"/>
        <v>68.180000000000007</v>
      </c>
      <c r="N46" s="29">
        <f t="shared" si="16"/>
        <v>205.096</v>
      </c>
      <c r="O46" s="29"/>
      <c r="P46" s="29"/>
      <c r="Q46" s="29"/>
      <c r="R46" s="29"/>
      <c r="S46" s="29"/>
      <c r="T46" s="29"/>
      <c r="U46" s="29"/>
      <c r="V46" s="29"/>
      <c r="W46" s="29"/>
      <c r="X46" s="29"/>
      <c r="Y46" s="29"/>
      <c r="AA46" s="29"/>
      <c r="AB46" s="29"/>
      <c r="AC46" s="29"/>
      <c r="AD46" s="29"/>
      <c r="AE46" s="29"/>
      <c r="AF46" s="29"/>
      <c r="AG46" s="29"/>
      <c r="AH46" s="29"/>
      <c r="AI46" s="29"/>
    </row>
    <row r="47" spans="2:35" ht="14.5" customHeight="1">
      <c r="B47" s="30" t="s">
        <v>342</v>
      </c>
      <c r="E47" s="29">
        <v>1388.69</v>
      </c>
      <c r="F47" s="29">
        <v>1430.5360000000001</v>
      </c>
      <c r="G47" s="29">
        <v>1474.7460000000001</v>
      </c>
      <c r="H47" s="29">
        <v>278.30399999999997</v>
      </c>
      <c r="I47" s="29">
        <v>238.04</v>
      </c>
      <c r="J47" s="29">
        <v>220.15600000000001</v>
      </c>
      <c r="K47" s="29">
        <v>256.93099999999998</v>
      </c>
      <c r="L47" s="29"/>
      <c r="M47" s="29">
        <f t="shared" si="20"/>
        <v>278.30399999999997</v>
      </c>
      <c r="N47" s="29">
        <f t="shared" si="16"/>
        <v>256.93099999999998</v>
      </c>
      <c r="O47" s="29"/>
      <c r="P47" s="29"/>
      <c r="Q47" s="29"/>
      <c r="R47" s="29"/>
      <c r="S47" s="29"/>
      <c r="T47" s="29"/>
      <c r="U47" s="29"/>
      <c r="V47" s="29"/>
      <c r="W47" s="29"/>
      <c r="X47" s="29"/>
      <c r="Y47" s="29"/>
      <c r="AA47" s="29"/>
      <c r="AB47" s="29"/>
      <c r="AC47" s="29"/>
      <c r="AD47" s="29"/>
      <c r="AE47" s="29"/>
      <c r="AF47" s="29"/>
      <c r="AG47" s="29"/>
      <c r="AH47" s="29"/>
      <c r="AI47" s="29"/>
    </row>
    <row r="48" spans="2:35" ht="14.5" customHeight="1">
      <c r="B48" s="30" t="s">
        <v>338</v>
      </c>
      <c r="E48" s="29">
        <v>0.874</v>
      </c>
      <c r="F48" s="29">
        <v>10.186999999999999</v>
      </c>
      <c r="G48" s="29">
        <v>10.257999999999999</v>
      </c>
      <c r="H48" s="29">
        <v>23.472999999999999</v>
      </c>
      <c r="I48" s="29">
        <v>186.21799999999999</v>
      </c>
      <c r="J48" s="29">
        <v>191.40299999999999</v>
      </c>
      <c r="K48" s="29">
        <v>204.47800000000001</v>
      </c>
      <c r="L48" s="29"/>
      <c r="M48" s="29">
        <f t="shared" si="20"/>
        <v>23.472999999999999</v>
      </c>
      <c r="N48" s="29">
        <f t="shared" si="16"/>
        <v>204.47800000000001</v>
      </c>
      <c r="O48" s="29"/>
      <c r="P48" s="29"/>
      <c r="Q48" s="29"/>
      <c r="R48" s="29"/>
      <c r="S48" s="29"/>
      <c r="T48" s="29"/>
      <c r="U48" s="29"/>
      <c r="V48" s="29"/>
      <c r="W48" s="29"/>
      <c r="X48" s="29"/>
      <c r="Y48" s="29"/>
      <c r="AA48" s="29"/>
      <c r="AB48" s="29"/>
      <c r="AC48" s="29"/>
      <c r="AD48" s="29"/>
      <c r="AE48" s="29"/>
      <c r="AF48" s="29"/>
      <c r="AG48" s="29"/>
      <c r="AH48" s="29"/>
      <c r="AI48" s="29"/>
    </row>
    <row r="49" spans="2:35" ht="14.5" customHeight="1">
      <c r="B49" s="36" t="s">
        <v>1124</v>
      </c>
      <c r="C49" s="37"/>
      <c r="D49" s="37"/>
      <c r="E49" s="38">
        <f>SUM(E34,E42)</f>
        <v>4820.2280000000001</v>
      </c>
      <c r="F49" s="38">
        <f t="shared" ref="F49:N49" si="21">SUM(F34,F42)</f>
        <v>4663.6539999999995</v>
      </c>
      <c r="G49" s="38">
        <f t="shared" si="21"/>
        <v>4745.6629999999996</v>
      </c>
      <c r="H49" s="38">
        <f t="shared" si="21"/>
        <v>3076.212</v>
      </c>
      <c r="I49" s="38">
        <f t="shared" si="21"/>
        <v>3118.2789999999995</v>
      </c>
      <c r="J49" s="38">
        <f t="shared" si="21"/>
        <v>3313.2889999999998</v>
      </c>
      <c r="K49" s="38">
        <f>SUM(K34,K42)</f>
        <v>3899.5940000000001</v>
      </c>
      <c r="M49" s="38">
        <f t="shared" si="21"/>
        <v>3076.212</v>
      </c>
      <c r="N49" s="38">
        <f t="shared" si="21"/>
        <v>3899.5940000000001</v>
      </c>
    </row>
    <row r="50" spans="2:35" ht="14.5" customHeight="1">
      <c r="E50" s="51"/>
      <c r="F50" s="51"/>
      <c r="G50" s="51"/>
      <c r="H50" s="51"/>
      <c r="I50" s="51"/>
      <c r="J50" s="51"/>
      <c r="K50" s="51"/>
    </row>
    <row r="51" spans="2:35" ht="14.5" customHeight="1">
      <c r="B51" s="36" t="s">
        <v>1123</v>
      </c>
      <c r="C51" s="37"/>
      <c r="D51" s="37"/>
      <c r="E51" s="38">
        <f t="shared" ref="E51:K51" si="22">SUM(E52:E56)</f>
        <v>4165.9139999999998</v>
      </c>
      <c r="F51" s="38">
        <f t="shared" si="22"/>
        <v>4134.1120000000001</v>
      </c>
      <c r="G51" s="38">
        <f t="shared" si="22"/>
        <v>4266.6020000000008</v>
      </c>
      <c r="H51" s="38">
        <f t="shared" si="22"/>
        <v>4447.0630000000001</v>
      </c>
      <c r="I51" s="38">
        <f t="shared" si="22"/>
        <v>4698.7740000000003</v>
      </c>
      <c r="J51" s="38">
        <f t="shared" si="22"/>
        <v>4652.6390000000001</v>
      </c>
      <c r="K51" s="38">
        <f t="shared" si="22"/>
        <v>4752.4780000000001</v>
      </c>
      <c r="M51" s="38">
        <f>SUM(M52:M56)</f>
        <v>4447.0630000000001</v>
      </c>
      <c r="N51" s="38">
        <f>SUM(N52:N56)</f>
        <v>4752.4780000000001</v>
      </c>
    </row>
    <row r="52" spans="2:35" ht="14.5" customHeight="1">
      <c r="B52" s="30" t="s">
        <v>353</v>
      </c>
      <c r="E52" s="29">
        <v>3968.6790000000001</v>
      </c>
      <c r="F52" s="29">
        <v>3968.6790000000001</v>
      </c>
      <c r="G52" s="29">
        <v>3968.6790000000001</v>
      </c>
      <c r="H52" s="29">
        <v>3968.6790000000001</v>
      </c>
      <c r="I52" s="29">
        <v>3968.6790000000001</v>
      </c>
      <c r="J52" s="29">
        <v>3968.6790000000001</v>
      </c>
      <c r="K52" s="29">
        <v>3968.6790000000001</v>
      </c>
      <c r="L52" s="29"/>
      <c r="M52" s="29">
        <f t="shared" ref="M52:M56" si="23">H52</f>
        <v>3968.6790000000001</v>
      </c>
      <c r="N52" s="29">
        <f t="shared" ref="N52:N56" si="24">K52</f>
        <v>3968.6790000000001</v>
      </c>
      <c r="O52" s="29"/>
      <c r="P52" s="29"/>
      <c r="Q52" s="29"/>
      <c r="R52" s="29"/>
      <c r="S52" s="29"/>
      <c r="T52" s="29"/>
      <c r="U52" s="29"/>
      <c r="V52" s="29"/>
      <c r="W52" s="29"/>
      <c r="X52" s="29"/>
      <c r="Y52" s="29"/>
      <c r="AA52" s="29"/>
      <c r="AB52" s="29"/>
      <c r="AC52" s="29"/>
      <c r="AD52" s="29"/>
      <c r="AE52" s="29"/>
      <c r="AF52" s="29"/>
      <c r="AG52" s="29"/>
      <c r="AH52" s="29"/>
      <c r="AI52" s="29"/>
    </row>
    <row r="53" spans="2:35" ht="14.5" customHeight="1">
      <c r="B53" s="30" t="s">
        <v>356</v>
      </c>
      <c r="E53" s="29">
        <v>62.540000000000006</v>
      </c>
      <c r="F53" s="29">
        <v>62.540000000000006</v>
      </c>
      <c r="G53" s="29">
        <v>62.54</v>
      </c>
      <c r="H53" s="29">
        <v>62.54</v>
      </c>
      <c r="I53" s="29">
        <v>62.540000000000006</v>
      </c>
      <c r="J53" s="29">
        <v>62.540000000000006</v>
      </c>
      <c r="K53" s="29">
        <v>62.540000000000006</v>
      </c>
      <c r="L53" s="29"/>
      <c r="M53" s="29">
        <f t="shared" si="23"/>
        <v>62.54</v>
      </c>
      <c r="N53" s="29">
        <f t="shared" si="24"/>
        <v>62.540000000000006</v>
      </c>
      <c r="O53" s="29"/>
      <c r="P53" s="29"/>
      <c r="Q53" s="29"/>
      <c r="R53" s="29"/>
      <c r="S53" s="29"/>
      <c r="T53" s="29"/>
      <c r="U53" s="29"/>
      <c r="V53" s="29"/>
      <c r="W53" s="29"/>
      <c r="X53" s="29"/>
      <c r="Y53" s="29"/>
      <c r="AA53" s="29"/>
      <c r="AB53" s="29"/>
      <c r="AC53" s="29"/>
      <c r="AD53" s="29"/>
      <c r="AE53" s="29"/>
      <c r="AF53" s="29"/>
      <c r="AG53" s="29"/>
      <c r="AH53" s="29"/>
      <c r="AI53" s="29"/>
    </row>
    <row r="54" spans="2:35" ht="14.5" customHeight="1">
      <c r="B54" s="30" t="s">
        <v>1120</v>
      </c>
      <c r="E54" s="29">
        <v>598.37199999999996</v>
      </c>
      <c r="F54" s="29">
        <v>601.35699999999997</v>
      </c>
      <c r="G54" s="29">
        <v>601.35699999999997</v>
      </c>
      <c r="H54" s="29">
        <v>804.37800000000004</v>
      </c>
      <c r="I54" s="29">
        <v>804.37800000000004</v>
      </c>
      <c r="J54" s="29">
        <v>804.37800000000004</v>
      </c>
      <c r="K54" s="29">
        <v>804.37800000000004</v>
      </c>
      <c r="L54" s="29"/>
      <c r="M54" s="29">
        <f t="shared" si="23"/>
        <v>804.37800000000004</v>
      </c>
      <c r="N54" s="29">
        <f t="shared" si="24"/>
        <v>804.37800000000004</v>
      </c>
      <c r="O54" s="29"/>
      <c r="P54" s="29"/>
      <c r="Q54" s="29"/>
      <c r="R54" s="29"/>
      <c r="S54" s="29"/>
      <c r="T54" s="29"/>
      <c r="U54" s="29"/>
      <c r="V54" s="29"/>
      <c r="W54" s="29"/>
      <c r="X54" s="29"/>
      <c r="Y54" s="29"/>
      <c r="AA54" s="29"/>
      <c r="AB54" s="29"/>
      <c r="AC54" s="29"/>
      <c r="AD54" s="29"/>
      <c r="AE54" s="29"/>
      <c r="AF54" s="29"/>
      <c r="AG54" s="29"/>
      <c r="AH54" s="29"/>
      <c r="AI54" s="29"/>
    </row>
    <row r="55" spans="2:35" ht="14.5" customHeight="1">
      <c r="B55" s="30" t="s">
        <v>1137</v>
      </c>
      <c r="E55" s="29">
        <v>-405.73399999999998</v>
      </c>
      <c r="F55" s="29">
        <v>-388.53399999999999</v>
      </c>
      <c r="G55" s="29">
        <v>-388.53399999999999</v>
      </c>
      <c r="H55" s="29">
        <v>-388.53399999999999</v>
      </c>
      <c r="I55" s="29">
        <v>-388.53399999999999</v>
      </c>
      <c r="J55" s="29">
        <v>-388.53399999999999</v>
      </c>
      <c r="K55" s="29">
        <v>-388.53399999999999</v>
      </c>
      <c r="L55" s="29"/>
      <c r="M55" s="29">
        <f t="shared" si="23"/>
        <v>-388.53399999999999</v>
      </c>
      <c r="N55" s="29">
        <f t="shared" si="24"/>
        <v>-388.53399999999999</v>
      </c>
      <c r="O55" s="29"/>
      <c r="P55" s="29"/>
      <c r="Q55" s="29"/>
      <c r="R55" s="29"/>
      <c r="S55" s="29"/>
      <c r="T55" s="29"/>
      <c r="U55" s="29"/>
      <c r="V55" s="29"/>
      <c r="W55" s="29"/>
      <c r="X55" s="29"/>
      <c r="Y55" s="29"/>
      <c r="AA55" s="29"/>
      <c r="AB55" s="29"/>
      <c r="AC55" s="29"/>
      <c r="AD55" s="29"/>
      <c r="AE55" s="29"/>
      <c r="AF55" s="29"/>
      <c r="AG55" s="29"/>
      <c r="AH55" s="29"/>
      <c r="AI55" s="29"/>
    </row>
    <row r="56" spans="2:35" ht="14.5" customHeight="1">
      <c r="B56" s="31" t="s">
        <v>1121</v>
      </c>
      <c r="C56" s="32"/>
      <c r="D56" s="32"/>
      <c r="E56" s="127">
        <v>-57.942999999999998</v>
      </c>
      <c r="F56" s="127">
        <v>-109.93</v>
      </c>
      <c r="G56" s="127">
        <v>22.56</v>
      </c>
      <c r="H56" s="127">
        <v>0</v>
      </c>
      <c r="I56" s="127">
        <v>251.71100000000001</v>
      </c>
      <c r="J56" s="127">
        <v>205.57599999999999</v>
      </c>
      <c r="K56" s="127">
        <v>305.41500000000002</v>
      </c>
      <c r="L56" s="29"/>
      <c r="M56" s="127">
        <f t="shared" si="23"/>
        <v>0</v>
      </c>
      <c r="N56" s="127">
        <f t="shared" si="24"/>
        <v>305.41500000000002</v>
      </c>
      <c r="O56" s="29"/>
      <c r="P56" s="29"/>
      <c r="Q56" s="29"/>
      <c r="R56" s="29"/>
      <c r="S56" s="29"/>
      <c r="T56" s="29"/>
      <c r="U56" s="29"/>
      <c r="V56" s="29"/>
      <c r="W56" s="29"/>
      <c r="X56" s="29"/>
      <c r="Y56" s="29"/>
      <c r="AA56" s="29"/>
      <c r="AB56" s="29"/>
      <c r="AC56" s="29"/>
      <c r="AD56" s="29"/>
      <c r="AE56" s="29"/>
      <c r="AF56" s="29"/>
      <c r="AG56" s="29"/>
      <c r="AH56" s="29"/>
      <c r="AI56" s="29"/>
    </row>
    <row r="57" spans="2:35" ht="14.5" customHeight="1">
      <c r="E57" s="51"/>
      <c r="F57" s="51"/>
      <c r="G57" s="51"/>
      <c r="H57" s="51"/>
      <c r="I57" s="51"/>
      <c r="J57" s="51"/>
      <c r="K57" s="51"/>
    </row>
    <row r="58" spans="2:35" ht="14.5" customHeight="1">
      <c r="B58" s="11" t="s">
        <v>1122</v>
      </c>
      <c r="C58" s="12"/>
      <c r="D58" s="12"/>
      <c r="E58" s="25">
        <f t="shared" ref="E58:K58" si="25">SUM(E49,E51)</f>
        <v>8986.1419999999998</v>
      </c>
      <c r="F58" s="25">
        <f t="shared" si="25"/>
        <v>8797.7659999999996</v>
      </c>
      <c r="G58" s="25">
        <f t="shared" si="25"/>
        <v>9012.2649999999994</v>
      </c>
      <c r="H58" s="25">
        <f t="shared" si="25"/>
        <v>7523.2749999999996</v>
      </c>
      <c r="I58" s="25">
        <f t="shared" si="25"/>
        <v>7817.0529999999999</v>
      </c>
      <c r="J58" s="220">
        <f t="shared" si="25"/>
        <v>7965.9279999999999</v>
      </c>
      <c r="K58" s="220">
        <f t="shared" si="25"/>
        <v>8652.0720000000001</v>
      </c>
      <c r="M58" s="25">
        <f>SUM(M49,M51)</f>
        <v>7523.2749999999996</v>
      </c>
      <c r="N58" s="25">
        <f>SUM(N49,N51)</f>
        <v>8652.0720000000001</v>
      </c>
    </row>
    <row r="59" spans="2:35" ht="14.5" customHeight="1">
      <c r="E59" s="51"/>
      <c r="F59" s="51"/>
      <c r="G59" s="51"/>
      <c r="H59" s="51"/>
      <c r="I59" s="51"/>
      <c r="J59" s="51"/>
      <c r="K59" s="51"/>
      <c r="M59" s="51"/>
      <c r="N59" s="51"/>
    </row>
    <row r="60" spans="2:35" ht="14.5" customHeight="1">
      <c r="E60" s="51"/>
      <c r="F60" s="51"/>
      <c r="G60" s="51"/>
      <c r="H60" s="51"/>
      <c r="I60" s="51"/>
      <c r="J60" s="51"/>
      <c r="K60" s="51"/>
      <c r="M60" s="51"/>
      <c r="N60" s="51"/>
    </row>
    <row r="61" spans="2:35" ht="14.5" customHeight="1">
      <c r="B61" s="5" t="s">
        <v>1133</v>
      </c>
      <c r="C61" s="6"/>
      <c r="D61" s="6"/>
      <c r="E61" s="7" t="str">
        <f>MONTH(E$6)/3&amp;"Q"&amp;E$7</f>
        <v>1Q2023</v>
      </c>
      <c r="F61" s="7" t="str">
        <f>MONTH(F$6)/3&amp;"Q"&amp;F$7</f>
        <v>2Q2023</v>
      </c>
      <c r="G61" s="7" t="str">
        <f>MONTH(G$6)/3&amp;"Q"&amp;G$7</f>
        <v>3Q2023</v>
      </c>
      <c r="H61" s="7" t="str">
        <f>MONTH(H$6)/3&amp;"Q"&amp;H$7</f>
        <v>4Q2023</v>
      </c>
      <c r="I61" s="7" t="str">
        <f t="shared" ref="I61:K61" si="26">MONTH(I$6)/3&amp;"Q"&amp;I$7</f>
        <v>1Q2024</v>
      </c>
      <c r="J61" s="7" t="str">
        <f t="shared" si="26"/>
        <v>2Q2024</v>
      </c>
      <c r="K61" s="7" t="str">
        <f t="shared" si="26"/>
        <v>3Q2024</v>
      </c>
      <c r="M61" s="6">
        <f>M8</f>
        <v>2023</v>
      </c>
      <c r="N61" s="6">
        <f>M61+1</f>
        <v>2024</v>
      </c>
    </row>
    <row r="62" spans="2:35" ht="14.5" customHeight="1">
      <c r="B62" s="50" t="s">
        <v>1126</v>
      </c>
      <c r="C62" s="48"/>
      <c r="D62" s="48"/>
      <c r="E62" s="123">
        <v>390.697</v>
      </c>
      <c r="F62" s="123">
        <v>405.18899999999996</v>
      </c>
      <c r="G62" s="123">
        <v>495.166</v>
      </c>
      <c r="H62" s="123">
        <v>590.2650000000001</v>
      </c>
      <c r="I62" s="123">
        <v>465.02300000000002</v>
      </c>
      <c r="J62" s="123">
        <v>425.11</v>
      </c>
      <c r="K62" s="123">
        <v>603.08500000000004</v>
      </c>
      <c r="M62" s="123">
        <f>SUMIF($7:$7,M$9,62:62)</f>
        <v>1881.317</v>
      </c>
      <c r="N62" s="123">
        <f>SUMIF($7:$7,N$9,62:62)</f>
        <v>1493.2180000000001</v>
      </c>
    </row>
    <row r="63" spans="2:35" ht="14.5" customHeight="1">
      <c r="B63" s="50" t="s">
        <v>272</v>
      </c>
      <c r="C63" s="48"/>
      <c r="D63" s="48"/>
      <c r="E63" s="123">
        <v>-294.19299999999998</v>
      </c>
      <c r="F63" s="123">
        <v>-293.75900000000001</v>
      </c>
      <c r="G63" s="123">
        <v>-365.54499999999996</v>
      </c>
      <c r="H63" s="123">
        <v>-409.33600000000013</v>
      </c>
      <c r="I63" s="123">
        <v>-281.709</v>
      </c>
      <c r="J63" s="123">
        <v>-322.79900000000004</v>
      </c>
      <c r="K63" s="123">
        <v>-477.76599999999985</v>
      </c>
      <c r="M63" s="123">
        <f t="shared" ref="M63:N78" si="27">SUMIF($7:$7,M$9,63:63)</f>
        <v>-1362.8330000000001</v>
      </c>
      <c r="N63" s="123">
        <f t="shared" si="27"/>
        <v>-1082.2739999999999</v>
      </c>
    </row>
    <row r="64" spans="2:35" ht="14.5" customHeight="1">
      <c r="B64" s="36" t="s">
        <v>274</v>
      </c>
      <c r="C64" s="37"/>
      <c r="D64" s="37"/>
      <c r="E64" s="38">
        <f>SUM(E62:E63)</f>
        <v>96.504000000000019</v>
      </c>
      <c r="F64" s="38">
        <f t="shared" ref="F64:K64" si="28">SUM(F62:F63)</f>
        <v>111.42999999999995</v>
      </c>
      <c r="G64" s="38">
        <f t="shared" si="28"/>
        <v>129.62100000000004</v>
      </c>
      <c r="H64" s="38">
        <f t="shared" si="28"/>
        <v>180.92899999999997</v>
      </c>
      <c r="I64" s="38">
        <f t="shared" si="28"/>
        <v>183.31400000000002</v>
      </c>
      <c r="J64" s="38">
        <f t="shared" si="28"/>
        <v>102.31099999999998</v>
      </c>
      <c r="K64" s="38">
        <f t="shared" si="28"/>
        <v>125.31900000000019</v>
      </c>
      <c r="M64" s="38">
        <f t="shared" si="27"/>
        <v>518.48399999999992</v>
      </c>
      <c r="N64" s="38">
        <f t="shared" si="27"/>
        <v>410.94400000000019</v>
      </c>
    </row>
    <row r="65" spans="2:35" ht="14.5" customHeight="1">
      <c r="B65" s="50" t="s">
        <v>865</v>
      </c>
      <c r="C65" s="48"/>
      <c r="D65" s="48"/>
      <c r="E65" s="123">
        <f>SUM(E66:E67)</f>
        <v>-29.374000000000002</v>
      </c>
      <c r="F65" s="123">
        <f t="shared" ref="F65:K65" si="29">SUM(F66:F67)</f>
        <v>-22.148000000000003</v>
      </c>
      <c r="G65" s="123">
        <f t="shared" si="29"/>
        <v>3.5630000000000024</v>
      </c>
      <c r="H65" s="235">
        <f t="shared" si="29"/>
        <v>-7.7620000000000005</v>
      </c>
      <c r="I65" s="123">
        <f t="shared" si="29"/>
        <v>-6.2330000000000005</v>
      </c>
      <c r="J65" s="123">
        <f t="shared" si="29"/>
        <v>-4.9090000000000007</v>
      </c>
      <c r="K65" s="123">
        <f t="shared" si="29"/>
        <v>-5.7350000000000003</v>
      </c>
      <c r="M65" s="123">
        <f t="shared" si="27"/>
        <v>-55.721000000000004</v>
      </c>
      <c r="N65" s="123">
        <f t="shared" si="27"/>
        <v>-16.877000000000002</v>
      </c>
    </row>
    <row r="66" spans="2:35" ht="14.5" customHeight="1">
      <c r="B66" s="30" t="s">
        <v>275</v>
      </c>
      <c r="E66" s="29">
        <v>-21.05</v>
      </c>
      <c r="F66" s="29">
        <v>-16.507000000000001</v>
      </c>
      <c r="G66" s="29">
        <v>4.2000000000000028</v>
      </c>
      <c r="H66" s="41">
        <v>-7.1460000000000008</v>
      </c>
      <c r="I66" s="29">
        <v>-5.6020000000000003</v>
      </c>
      <c r="J66" s="29">
        <v>-4.6340000000000003</v>
      </c>
      <c r="K66" s="29">
        <v>-5.0730000000000004</v>
      </c>
      <c r="L66" s="29"/>
      <c r="M66" s="29">
        <f t="shared" si="27"/>
        <v>-40.503</v>
      </c>
      <c r="N66" s="29">
        <f t="shared" si="27"/>
        <v>-15.309000000000001</v>
      </c>
      <c r="O66" s="29"/>
      <c r="P66" s="29"/>
      <c r="Q66" s="29"/>
      <c r="R66" s="29"/>
      <c r="S66" s="29"/>
      <c r="T66" s="29"/>
      <c r="U66" s="29"/>
      <c r="V66" s="29"/>
      <c r="W66" s="29"/>
      <c r="X66" s="29"/>
      <c r="Y66" s="29"/>
      <c r="AA66" s="29"/>
      <c r="AB66" s="29"/>
      <c r="AC66" s="29"/>
      <c r="AD66" s="29"/>
      <c r="AE66" s="29"/>
      <c r="AF66" s="29"/>
      <c r="AG66" s="29"/>
      <c r="AH66" s="29"/>
      <c r="AI66" s="29"/>
    </row>
    <row r="67" spans="2:35" ht="14.5" customHeight="1">
      <c r="B67" s="30" t="s">
        <v>276</v>
      </c>
      <c r="E67" s="29">
        <v>-8.3239999999999998</v>
      </c>
      <c r="F67" s="29">
        <v>-5.641</v>
      </c>
      <c r="G67" s="29">
        <v>-0.63700000000000045</v>
      </c>
      <c r="H67" s="41">
        <v>-0.61599999999999966</v>
      </c>
      <c r="I67" s="29">
        <v>-0.63100000000000001</v>
      </c>
      <c r="J67" s="29">
        <v>-0.27500000000000002</v>
      </c>
      <c r="K67" s="29">
        <v>-0.66200000000000003</v>
      </c>
      <c r="L67" s="29"/>
      <c r="M67" s="29">
        <f t="shared" si="27"/>
        <v>-15.218</v>
      </c>
      <c r="N67" s="29">
        <f t="shared" si="27"/>
        <v>-1.5680000000000001</v>
      </c>
      <c r="O67" s="29"/>
      <c r="P67" s="29"/>
      <c r="Q67" s="29"/>
      <c r="R67" s="29"/>
      <c r="S67" s="29"/>
      <c r="T67" s="29"/>
      <c r="U67" s="29"/>
      <c r="V67" s="29"/>
      <c r="W67" s="29"/>
      <c r="X67" s="29"/>
      <c r="Y67" s="29"/>
      <c r="AA67" s="29"/>
      <c r="AB67" s="29"/>
      <c r="AC67" s="29"/>
      <c r="AD67" s="29"/>
      <c r="AE67" s="29"/>
      <c r="AF67" s="29"/>
      <c r="AG67" s="29"/>
      <c r="AH67" s="29"/>
      <c r="AI67" s="29"/>
    </row>
    <row r="68" spans="2:35" ht="14.5" customHeight="1">
      <c r="B68" s="50" t="s">
        <v>866</v>
      </c>
      <c r="C68" s="48"/>
      <c r="D68" s="48"/>
      <c r="E68" s="235">
        <v>-15.702000000000002</v>
      </c>
      <c r="F68" s="123">
        <v>-12.668999999999997</v>
      </c>
      <c r="G68" s="123">
        <v>-21.891000000000002</v>
      </c>
      <c r="H68" s="123">
        <v>-12.911000000000001</v>
      </c>
      <c r="I68" s="123">
        <v>-6.28</v>
      </c>
      <c r="J68" s="123">
        <v>-18.036999999999995</v>
      </c>
      <c r="K68" s="123">
        <v>-18.460000000000004</v>
      </c>
      <c r="M68" s="123">
        <f t="shared" si="27"/>
        <v>-63.173000000000002</v>
      </c>
      <c r="N68" s="123">
        <f t="shared" si="27"/>
        <v>-42.777000000000001</v>
      </c>
    </row>
    <row r="69" spans="2:35" ht="14.5" customHeight="1">
      <c r="B69" s="50" t="s">
        <v>1139</v>
      </c>
      <c r="C69" s="48"/>
      <c r="D69" s="48"/>
      <c r="E69" s="235">
        <v>-0.72199999999999998</v>
      </c>
      <c r="F69" s="123">
        <v>-1.508</v>
      </c>
      <c r="G69" s="123">
        <v>3.879</v>
      </c>
      <c r="H69" s="123">
        <v>-0.18700000000000006</v>
      </c>
      <c r="I69" s="123">
        <v>366.642</v>
      </c>
      <c r="J69" s="123">
        <v>-1.254</v>
      </c>
      <c r="K69" s="123">
        <v>-2.3929999999999998</v>
      </c>
      <c r="M69" s="123">
        <f t="shared" si="27"/>
        <v>1.462</v>
      </c>
      <c r="N69" s="123">
        <f t="shared" si="27"/>
        <v>362.995</v>
      </c>
    </row>
    <row r="70" spans="2:35" ht="14.5" customHeight="1">
      <c r="B70" s="50" t="s">
        <v>1140</v>
      </c>
      <c r="C70" s="48"/>
      <c r="D70" s="48"/>
      <c r="E70" s="123">
        <v>3.032</v>
      </c>
      <c r="F70" s="123">
        <v>-16.684000000000001</v>
      </c>
      <c r="G70" s="123">
        <v>122.93300000000001</v>
      </c>
      <c r="H70" s="123">
        <v>116.672</v>
      </c>
      <c r="I70" s="123">
        <v>-56.567</v>
      </c>
      <c r="J70" s="123">
        <v>-29.717999999999996</v>
      </c>
      <c r="K70" s="123">
        <v>97.944999999999993</v>
      </c>
      <c r="M70" s="123">
        <f t="shared" si="27"/>
        <v>225.953</v>
      </c>
      <c r="N70" s="123">
        <f t="shared" si="27"/>
        <v>11.659999999999997</v>
      </c>
    </row>
    <row r="71" spans="2:35" ht="14.5" customHeight="1">
      <c r="B71" s="36" t="s">
        <v>279</v>
      </c>
      <c r="C71" s="37"/>
      <c r="D71" s="37"/>
      <c r="E71" s="38">
        <f t="shared" ref="E71:K71" si="30">SUM(E64,E65,E68:E70)</f>
        <v>53.738000000000028</v>
      </c>
      <c r="F71" s="38">
        <f t="shared" si="30"/>
        <v>58.420999999999964</v>
      </c>
      <c r="G71" s="38">
        <f t="shared" si="30"/>
        <v>238.10500000000002</v>
      </c>
      <c r="H71" s="38">
        <f t="shared" si="30"/>
        <v>276.74099999999999</v>
      </c>
      <c r="I71" s="38">
        <f t="shared" si="30"/>
        <v>480.87599999999998</v>
      </c>
      <c r="J71" s="38">
        <f t="shared" si="30"/>
        <v>48.392999999999979</v>
      </c>
      <c r="K71" s="38">
        <f t="shared" si="30"/>
        <v>196.67600000000016</v>
      </c>
      <c r="M71" s="38">
        <f t="shared" si="27"/>
        <v>627.005</v>
      </c>
      <c r="N71" s="38">
        <f t="shared" si="27"/>
        <v>725.94500000000016</v>
      </c>
    </row>
    <row r="72" spans="2:35" ht="14.5" customHeight="1">
      <c r="B72" s="50" t="s">
        <v>280</v>
      </c>
      <c r="C72" s="48"/>
      <c r="D72" s="48"/>
      <c r="E72" s="123">
        <v>-39.840000000000003</v>
      </c>
      <c r="F72" s="123">
        <v>-39.807999999999993</v>
      </c>
      <c r="G72" s="123">
        <v>-39.569000000000003</v>
      </c>
      <c r="H72" s="123">
        <v>-39.796000000000006</v>
      </c>
      <c r="I72" s="123">
        <v>-40.524000000000001</v>
      </c>
      <c r="J72" s="123">
        <v>-41.046999999999997</v>
      </c>
      <c r="K72" s="123">
        <v>-41.153999999999996</v>
      </c>
      <c r="M72" s="123">
        <f t="shared" si="27"/>
        <v>-159.01300000000001</v>
      </c>
      <c r="N72" s="123">
        <f t="shared" si="27"/>
        <v>-122.72499999999999</v>
      </c>
    </row>
    <row r="73" spans="2:35" ht="14.5" customHeight="1">
      <c r="B73" s="36" t="s">
        <v>1127</v>
      </c>
      <c r="C73" s="37"/>
      <c r="D73" s="37"/>
      <c r="E73" s="38">
        <f>SUM(E71:E72)</f>
        <v>13.898000000000025</v>
      </c>
      <c r="F73" s="38">
        <f t="shared" ref="F73:K73" si="31">SUM(F71:F72)</f>
        <v>18.612999999999971</v>
      </c>
      <c r="G73" s="38">
        <f t="shared" si="31"/>
        <v>198.536</v>
      </c>
      <c r="H73" s="38">
        <f t="shared" si="31"/>
        <v>236.94499999999999</v>
      </c>
      <c r="I73" s="38">
        <f t="shared" si="31"/>
        <v>440.35199999999998</v>
      </c>
      <c r="J73" s="38">
        <f t="shared" si="31"/>
        <v>7.3459999999999823</v>
      </c>
      <c r="K73" s="38">
        <f t="shared" si="31"/>
        <v>155.52200000000016</v>
      </c>
      <c r="M73" s="38">
        <f t="shared" si="27"/>
        <v>467.99199999999996</v>
      </c>
      <c r="N73" s="38">
        <f t="shared" si="27"/>
        <v>603.22000000000014</v>
      </c>
    </row>
    <row r="74" spans="2:35" ht="14.5" customHeight="1">
      <c r="B74" s="50" t="s">
        <v>282</v>
      </c>
      <c r="C74" s="48"/>
      <c r="D74" s="48"/>
      <c r="E74" s="123">
        <f>SUM(E75:E76)</f>
        <v>-70.057000000000002</v>
      </c>
      <c r="F74" s="123">
        <f t="shared" ref="F74:K74" si="32">SUM(F75:F76)</f>
        <v>-67.460999999999984</v>
      </c>
      <c r="G74" s="123">
        <f t="shared" si="32"/>
        <v>-55.410000000000025</v>
      </c>
      <c r="H74" s="123">
        <f t="shared" si="32"/>
        <v>-53.916000000000011</v>
      </c>
      <c r="I74" s="123">
        <f t="shared" si="32"/>
        <v>-57.022999999999996</v>
      </c>
      <c r="J74" s="123">
        <f t="shared" si="32"/>
        <v>-55.484000000000002</v>
      </c>
      <c r="K74" s="123">
        <f t="shared" si="32"/>
        <v>-56.434000000000005</v>
      </c>
      <c r="M74" s="123">
        <f t="shared" si="27"/>
        <v>-246.84399999999999</v>
      </c>
      <c r="N74" s="123">
        <f t="shared" si="27"/>
        <v>-168.941</v>
      </c>
    </row>
    <row r="75" spans="2:35" ht="14.5" customHeight="1">
      <c r="B75" s="30" t="s">
        <v>1131</v>
      </c>
      <c r="E75" s="29">
        <v>15.742000000000001</v>
      </c>
      <c r="F75" s="29">
        <v>9.1660000000000004</v>
      </c>
      <c r="G75" s="29">
        <v>8.7620000000000005</v>
      </c>
      <c r="H75" s="29">
        <v>7.5450000000000017</v>
      </c>
      <c r="I75" s="29">
        <v>6.8769999999999998</v>
      </c>
      <c r="J75" s="29">
        <v>5.2109999999999994</v>
      </c>
      <c r="K75" s="29">
        <v>13.465999999999999</v>
      </c>
      <c r="L75" s="29"/>
      <c r="M75" s="29">
        <f t="shared" si="27"/>
        <v>41.215000000000003</v>
      </c>
      <c r="N75" s="29">
        <f t="shared" si="27"/>
        <v>25.553999999999998</v>
      </c>
      <c r="O75" s="29"/>
      <c r="P75" s="29"/>
      <c r="Q75" s="29"/>
      <c r="R75" s="29"/>
      <c r="S75" s="29"/>
      <c r="T75" s="29"/>
      <c r="U75" s="29"/>
      <c r="V75" s="29"/>
      <c r="W75" s="29"/>
      <c r="X75" s="29"/>
      <c r="Y75" s="29"/>
      <c r="AA75" s="29"/>
      <c r="AB75" s="29"/>
      <c r="AC75" s="29"/>
      <c r="AD75" s="29"/>
      <c r="AE75" s="29"/>
      <c r="AF75" s="29"/>
      <c r="AG75" s="29"/>
      <c r="AH75" s="29"/>
      <c r="AI75" s="29"/>
    </row>
    <row r="76" spans="2:35" ht="14.5" customHeight="1">
      <c r="B76" s="30" t="s">
        <v>1132</v>
      </c>
      <c r="E76" s="29">
        <v>-85.799000000000007</v>
      </c>
      <c r="F76" s="29">
        <v>-76.626999999999981</v>
      </c>
      <c r="G76" s="29">
        <v>-64.172000000000025</v>
      </c>
      <c r="H76" s="29">
        <v>-61.461000000000013</v>
      </c>
      <c r="I76" s="29">
        <v>-63.9</v>
      </c>
      <c r="J76" s="29">
        <v>-60.695</v>
      </c>
      <c r="K76" s="29">
        <v>-69.900000000000006</v>
      </c>
      <c r="L76" s="29"/>
      <c r="M76" s="29">
        <f t="shared" si="27"/>
        <v>-288.05900000000003</v>
      </c>
      <c r="N76" s="29">
        <f t="shared" si="27"/>
        <v>-194.495</v>
      </c>
      <c r="O76" s="29"/>
      <c r="P76" s="29"/>
      <c r="Q76" s="29"/>
      <c r="R76" s="29"/>
      <c r="S76" s="29"/>
      <c r="T76" s="29"/>
      <c r="U76" s="29"/>
      <c r="V76" s="29"/>
      <c r="W76" s="29"/>
      <c r="X76" s="29"/>
      <c r="Y76" s="29"/>
      <c r="AA76" s="29"/>
      <c r="AB76" s="29"/>
      <c r="AC76" s="29"/>
      <c r="AD76" s="29"/>
      <c r="AE76" s="29"/>
      <c r="AF76" s="29"/>
      <c r="AG76" s="29"/>
      <c r="AH76" s="29"/>
      <c r="AI76" s="29"/>
    </row>
    <row r="77" spans="2:35" ht="14.5" customHeight="1">
      <c r="B77" s="36" t="s">
        <v>1128</v>
      </c>
      <c r="C77" s="37"/>
      <c r="D77" s="37"/>
      <c r="E77" s="38">
        <f>SUM(E73,E74)</f>
        <v>-56.158999999999978</v>
      </c>
      <c r="F77" s="38">
        <f t="shared" ref="F77:K77" si="33">SUM(F73,F74)</f>
        <v>-48.848000000000013</v>
      </c>
      <c r="G77" s="38">
        <f t="shared" si="33"/>
        <v>143.12599999999998</v>
      </c>
      <c r="H77" s="38">
        <f t="shared" si="33"/>
        <v>183.029</v>
      </c>
      <c r="I77" s="38">
        <f t="shared" si="33"/>
        <v>383.32899999999995</v>
      </c>
      <c r="J77" s="38">
        <f t="shared" si="33"/>
        <v>-48.138000000000019</v>
      </c>
      <c r="K77" s="38">
        <f t="shared" si="33"/>
        <v>99.088000000000164</v>
      </c>
      <c r="M77" s="38">
        <f t="shared" si="27"/>
        <v>221.14799999999997</v>
      </c>
      <c r="N77" s="38">
        <f t="shared" si="27"/>
        <v>434.27900000000011</v>
      </c>
    </row>
    <row r="78" spans="2:35" ht="14.5" customHeight="1">
      <c r="B78" s="50" t="s">
        <v>1129</v>
      </c>
      <c r="C78" s="48"/>
      <c r="D78" s="48"/>
      <c r="E78" s="123">
        <v>-1.782</v>
      </c>
      <c r="F78" s="123">
        <v>-3.4160000000000004</v>
      </c>
      <c r="G78" s="123">
        <v>-10.635999999999999</v>
      </c>
      <c r="H78" s="123">
        <v>-2.2929999999999993</v>
      </c>
      <c r="I78" s="123">
        <v>-133.59399999999999</v>
      </c>
      <c r="J78" s="123">
        <v>2.0030000000000001</v>
      </c>
      <c r="K78" s="123">
        <v>0.752</v>
      </c>
      <c r="M78" s="123">
        <f t="shared" si="27"/>
        <v>-18.126999999999999</v>
      </c>
      <c r="N78" s="123">
        <f t="shared" si="27"/>
        <v>-130.839</v>
      </c>
    </row>
    <row r="79" spans="2:35" ht="14.5" customHeight="1">
      <c r="B79" s="36" t="s">
        <v>1130</v>
      </c>
      <c r="C79" s="37"/>
      <c r="D79" s="37"/>
      <c r="E79" s="38">
        <f>SUM(E77:E78)</f>
        <v>-57.940999999999974</v>
      </c>
      <c r="F79" s="38">
        <f t="shared" ref="F79:K79" si="34">SUM(F77:F78)</f>
        <v>-52.26400000000001</v>
      </c>
      <c r="G79" s="234">
        <f t="shared" si="34"/>
        <v>132.48999999999998</v>
      </c>
      <c r="H79" s="38">
        <f t="shared" si="34"/>
        <v>180.73599999999999</v>
      </c>
      <c r="I79" s="38">
        <f t="shared" si="34"/>
        <v>249.73499999999996</v>
      </c>
      <c r="J79" s="38">
        <f t="shared" si="34"/>
        <v>-46.135000000000019</v>
      </c>
      <c r="K79" s="234">
        <f t="shared" si="34"/>
        <v>99.84000000000016</v>
      </c>
      <c r="M79" s="234">
        <f t="shared" ref="M79:N79" si="35">SUMIF($7:$7,M$9,79:79)</f>
        <v>203.02099999999999</v>
      </c>
      <c r="N79" s="38">
        <f t="shared" si="35"/>
        <v>303.44000000000011</v>
      </c>
    </row>
    <row r="81" spans="2:9" ht="14.5" customHeight="1">
      <c r="B81" s="8" t="s">
        <v>1197</v>
      </c>
      <c r="I81" s="42"/>
    </row>
    <row r="82" spans="2:9" ht="14.5" customHeight="1">
      <c r="B82" s="1"/>
    </row>
    <row r="83" spans="2:9" ht="14.5" customHeight="1">
      <c r="B83" s="1"/>
    </row>
    <row r="85" spans="2:9" ht="14.5" customHeight="1">
      <c r="B85" s="217"/>
    </row>
    <row r="86" spans="2:9" ht="14.5" customHeight="1">
      <c r="B86" s="9"/>
    </row>
  </sheetData>
  <pageMargins left="0.7" right="0.7" top="0.75" bottom="0.75" header="0.3" footer="0.3"/>
  <ignoredErrors>
    <ignoredError sqref="M18:N18 M42:N42" formula="1"/>
    <ignoredError sqref="I65:K65 I71:K71 E65:E71 F65:H65 F69:F72 G71:H71"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92FB-124D-4477-BAFC-4AC5F875EB5D}">
  <sheetPr>
    <tabColor theme="2"/>
  </sheetPr>
  <dimension ref="A6:AI86"/>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1" width="10.54296875" style="9"/>
    <col min="12" max="12" width="2.54296875" style="9" customWidth="1"/>
    <col min="13" max="16384" width="10.54296875" style="9"/>
  </cols>
  <sheetData>
    <row r="6" spans="2:35" ht="14.5" customHeight="1">
      <c r="C6" s="3" t="s">
        <v>202</v>
      </c>
      <c r="D6" s="2"/>
      <c r="E6" s="4">
        <v>45016</v>
      </c>
      <c r="F6" s="4">
        <f t="shared" ref="F6:H6" si="0">EOMONTH(E6,3)</f>
        <v>45107</v>
      </c>
      <c r="G6" s="4">
        <f t="shared" si="0"/>
        <v>45199</v>
      </c>
      <c r="H6" s="4">
        <f t="shared" si="0"/>
        <v>45291</v>
      </c>
      <c r="I6" s="4">
        <f>EOMONTH(H6,3)</f>
        <v>45382</v>
      </c>
      <c r="J6" s="4">
        <f t="shared" ref="J6:K6" si="1">EOMONTH(I6,3)</f>
        <v>45473</v>
      </c>
      <c r="K6" s="4">
        <f t="shared" si="1"/>
        <v>45565</v>
      </c>
      <c r="M6" s="23"/>
      <c r="N6" s="23"/>
    </row>
    <row r="7" spans="2:35" ht="14.5" customHeight="1">
      <c r="C7" s="3" t="s">
        <v>203</v>
      </c>
      <c r="D7" s="2"/>
      <c r="E7" s="3">
        <f>YEAR(E6)</f>
        <v>2023</v>
      </c>
      <c r="F7" s="3">
        <f t="shared" ref="F7:G7" si="2">YEAR(F6)</f>
        <v>2023</v>
      </c>
      <c r="G7" s="3">
        <f t="shared" si="2"/>
        <v>2023</v>
      </c>
      <c r="H7" s="3">
        <f>YEAR(H6)</f>
        <v>2023</v>
      </c>
      <c r="I7" s="3">
        <f t="shared" ref="I7:K7" si="3">YEAR(I6)</f>
        <v>2024</v>
      </c>
      <c r="J7" s="3">
        <f t="shared" si="3"/>
        <v>2024</v>
      </c>
      <c r="K7" s="3">
        <f t="shared" si="3"/>
        <v>2024</v>
      </c>
      <c r="M7" s="22"/>
      <c r="N7" s="22"/>
    </row>
    <row r="8" spans="2:35" ht="14.5" customHeight="1">
      <c r="B8" s="5" t="s">
        <v>1141</v>
      </c>
      <c r="C8" s="6"/>
      <c r="D8" s="6"/>
      <c r="E8" s="7" t="str">
        <f t="shared" ref="E8:G10" si="4">MONTH(E$6)/3&amp;"Q"&amp;E$7</f>
        <v>1Q2023</v>
      </c>
      <c r="F8" s="7" t="str">
        <f t="shared" si="4"/>
        <v>2Q2023</v>
      </c>
      <c r="G8" s="7" t="str">
        <f t="shared" si="4"/>
        <v>3Q2023</v>
      </c>
      <c r="H8" s="7" t="str">
        <f t="shared" ref="H8:J10" si="5">MONTH(H$6)/3&amp;"Q"&amp;H$7</f>
        <v>4Q2023</v>
      </c>
      <c r="I8" s="7" t="str">
        <f t="shared" si="5"/>
        <v>1Q2024</v>
      </c>
      <c r="J8" s="7" t="str">
        <f t="shared" si="5"/>
        <v>2Q2024</v>
      </c>
      <c r="K8" s="7" t="str">
        <f>MONTH(K$6)/3&amp;"Q"&amp;K$7</f>
        <v>3Q2024</v>
      </c>
      <c r="M8" s="6">
        <v>2023</v>
      </c>
      <c r="N8" s="6">
        <f>M8+1</f>
        <v>2024</v>
      </c>
    </row>
    <row r="9" spans="2:35" ht="14.5" customHeight="1">
      <c r="B9" s="5" t="s">
        <v>1113</v>
      </c>
      <c r="C9" s="6"/>
      <c r="D9" s="6"/>
      <c r="E9" s="7" t="str">
        <f t="shared" si="4"/>
        <v>1Q2023</v>
      </c>
      <c r="F9" s="7" t="str">
        <f t="shared" si="4"/>
        <v>2Q2023</v>
      </c>
      <c r="G9" s="7" t="str">
        <f t="shared" si="4"/>
        <v>3Q2023</v>
      </c>
      <c r="H9" s="7" t="str">
        <f t="shared" si="5"/>
        <v>4Q2023</v>
      </c>
      <c r="I9" s="7" t="str">
        <f t="shared" si="5"/>
        <v>1Q2024</v>
      </c>
      <c r="J9" s="7" t="str">
        <f t="shared" si="5"/>
        <v>2Q2024</v>
      </c>
      <c r="K9" s="7" t="str">
        <f>MONTH(K$6)/3&amp;"Q"&amp;K$7</f>
        <v>3Q2024</v>
      </c>
      <c r="L9" s="2"/>
      <c r="M9" s="6">
        <f>M8</f>
        <v>2023</v>
      </c>
      <c r="N9" s="6">
        <f>N8</f>
        <v>2024</v>
      </c>
    </row>
    <row r="10" spans="2:35" ht="14.5" customHeight="1">
      <c r="B10" s="5" t="s">
        <v>336</v>
      </c>
      <c r="C10" s="6"/>
      <c r="D10" s="6"/>
      <c r="E10" s="7" t="str">
        <f t="shared" si="4"/>
        <v>1Q2023</v>
      </c>
      <c r="F10" s="7" t="str">
        <f t="shared" si="4"/>
        <v>2Q2023</v>
      </c>
      <c r="G10" s="7" t="str">
        <f t="shared" si="4"/>
        <v>3Q2023</v>
      </c>
      <c r="H10" s="7" t="str">
        <f t="shared" si="5"/>
        <v>4Q2023</v>
      </c>
      <c r="I10" s="7" t="str">
        <f t="shared" si="5"/>
        <v>1Q2024</v>
      </c>
      <c r="J10" s="7" t="str">
        <f t="shared" si="5"/>
        <v>2Q2024</v>
      </c>
      <c r="K10" s="7" t="str">
        <f>MONTH(K$6)/3&amp;"Q"&amp;K$7</f>
        <v>3Q2024</v>
      </c>
      <c r="L10" s="2"/>
      <c r="M10" s="6">
        <f>M9</f>
        <v>2023</v>
      </c>
      <c r="N10" s="6">
        <f t="shared" ref="N10" si="6">N9</f>
        <v>2024</v>
      </c>
    </row>
    <row r="11" spans="2:35" ht="14.5" customHeight="1">
      <c r="B11" s="47" t="s">
        <v>1114</v>
      </c>
      <c r="C11" s="48"/>
      <c r="D11" s="48"/>
      <c r="E11" s="123">
        <f t="shared" ref="E11:G11" si="7">SUM(E12:E17)</f>
        <v>0</v>
      </c>
      <c r="F11" s="123">
        <v>0</v>
      </c>
      <c r="G11" s="123">
        <f t="shared" si="7"/>
        <v>0</v>
      </c>
      <c r="H11" s="235">
        <f>SUM(H12:H17)</f>
        <v>227.953</v>
      </c>
      <c r="I11" s="123">
        <f>SUM(I12:I17)</f>
        <v>314.62300000000005</v>
      </c>
      <c r="J11" s="123">
        <f>SUM(J12:J17)</f>
        <v>226.91399999999996</v>
      </c>
      <c r="K11" s="123">
        <f>SUM(K12:K17)</f>
        <v>230.35900000000001</v>
      </c>
      <c r="M11" s="123">
        <f>SUM(M12:M17)</f>
        <v>227.953</v>
      </c>
      <c r="N11" s="123">
        <f>SUM(N12:N17)</f>
        <v>230.35900000000001</v>
      </c>
    </row>
    <row r="12" spans="2:35" ht="14.5" customHeight="1">
      <c r="B12" s="30" t="s">
        <v>337</v>
      </c>
      <c r="E12" s="29">
        <v>0</v>
      </c>
      <c r="F12" s="29">
        <v>0</v>
      </c>
      <c r="G12" s="29">
        <v>0</v>
      </c>
      <c r="H12" s="29">
        <v>194.46299999999999</v>
      </c>
      <c r="I12" s="29">
        <v>216.57599999999999</v>
      </c>
      <c r="J12" s="29">
        <v>95.85</v>
      </c>
      <c r="K12" s="29">
        <v>110.76</v>
      </c>
      <c r="L12" s="29"/>
      <c r="M12" s="29">
        <f>H12</f>
        <v>194.46299999999999</v>
      </c>
      <c r="N12" s="29">
        <f>K12</f>
        <v>110.76</v>
      </c>
      <c r="O12" s="29"/>
      <c r="P12" s="29"/>
      <c r="Q12" s="29"/>
      <c r="R12" s="29"/>
      <c r="S12" s="29"/>
      <c r="T12" s="29"/>
      <c r="U12" s="29"/>
      <c r="V12" s="29"/>
      <c r="W12" s="29"/>
      <c r="X12" s="29"/>
      <c r="Y12" s="29"/>
      <c r="AA12" s="29"/>
      <c r="AB12" s="29"/>
      <c r="AC12" s="29"/>
      <c r="AD12" s="29"/>
      <c r="AE12" s="29"/>
      <c r="AF12" s="29"/>
      <c r="AG12" s="29"/>
      <c r="AH12" s="29"/>
      <c r="AI12" s="29"/>
    </row>
    <row r="13" spans="2:35" ht="14.5" customHeight="1">
      <c r="B13" s="30" t="s">
        <v>340</v>
      </c>
      <c r="E13" s="29">
        <v>0</v>
      </c>
      <c r="F13" s="29">
        <v>0</v>
      </c>
      <c r="G13" s="29">
        <v>0</v>
      </c>
      <c r="H13" s="29">
        <v>5.65</v>
      </c>
      <c r="I13" s="29">
        <v>76.144999999999996</v>
      </c>
      <c r="J13" s="29">
        <v>100.627</v>
      </c>
      <c r="K13" s="29">
        <v>44.741</v>
      </c>
      <c r="L13" s="29"/>
      <c r="M13" s="29">
        <f t="shared" ref="M13:M27" si="8">H13</f>
        <v>5.65</v>
      </c>
      <c r="N13" s="29">
        <f t="shared" ref="N13:N27" si="9">K13</f>
        <v>44.741</v>
      </c>
      <c r="O13" s="29"/>
      <c r="P13" s="29"/>
      <c r="Q13" s="29"/>
      <c r="R13" s="29"/>
      <c r="S13" s="29"/>
      <c r="T13" s="29"/>
      <c r="U13" s="29"/>
      <c r="V13" s="29"/>
      <c r="W13" s="29"/>
      <c r="X13" s="29"/>
      <c r="Y13" s="29"/>
      <c r="AA13" s="29"/>
      <c r="AB13" s="29"/>
      <c r="AC13" s="29"/>
      <c r="AD13" s="29"/>
      <c r="AE13" s="29"/>
      <c r="AF13" s="29"/>
      <c r="AG13" s="29"/>
      <c r="AH13" s="29"/>
      <c r="AI13" s="29"/>
    </row>
    <row r="14" spans="2:35" ht="14.5" customHeight="1">
      <c r="B14" s="30" t="s">
        <v>1136</v>
      </c>
      <c r="E14" s="29">
        <v>0</v>
      </c>
      <c r="F14" s="29">
        <v>0</v>
      </c>
      <c r="G14" s="29">
        <v>0</v>
      </c>
      <c r="H14" s="29">
        <v>0.91</v>
      </c>
      <c r="I14" s="29">
        <v>7.2709999999999999</v>
      </c>
      <c r="J14" s="29">
        <v>7.6180000000000003</v>
      </c>
      <c r="K14" s="29">
        <v>9.4469999999999992</v>
      </c>
      <c r="L14" s="29"/>
      <c r="M14" s="29">
        <f t="shared" si="8"/>
        <v>0.91</v>
      </c>
      <c r="N14" s="29">
        <f t="shared" si="9"/>
        <v>9.4469999999999992</v>
      </c>
      <c r="O14" s="29"/>
      <c r="P14" s="29"/>
      <c r="Q14" s="29"/>
      <c r="R14" s="29"/>
      <c r="S14" s="29"/>
      <c r="T14" s="29"/>
      <c r="U14" s="29"/>
      <c r="V14" s="29"/>
      <c r="W14" s="29"/>
      <c r="X14" s="29"/>
      <c r="Y14" s="29"/>
      <c r="AA14" s="29"/>
      <c r="AB14" s="29"/>
      <c r="AC14" s="29"/>
      <c r="AD14" s="29"/>
      <c r="AE14" s="29"/>
      <c r="AF14" s="29"/>
      <c r="AG14" s="29"/>
      <c r="AH14" s="29"/>
      <c r="AI14" s="29"/>
    </row>
    <row r="15" spans="2:35" ht="14.5" customHeight="1">
      <c r="B15" s="30" t="s">
        <v>342</v>
      </c>
      <c r="E15" s="29">
        <v>0</v>
      </c>
      <c r="F15" s="29">
        <v>0</v>
      </c>
      <c r="G15" s="29">
        <v>0</v>
      </c>
      <c r="H15" s="29">
        <v>0</v>
      </c>
      <c r="I15" s="29">
        <v>0</v>
      </c>
      <c r="J15" s="29">
        <v>0</v>
      </c>
      <c r="K15" s="29">
        <v>0</v>
      </c>
      <c r="L15" s="29"/>
      <c r="M15" s="29">
        <f t="shared" si="8"/>
        <v>0</v>
      </c>
      <c r="N15" s="29">
        <f t="shared" si="9"/>
        <v>0</v>
      </c>
      <c r="O15" s="29"/>
      <c r="P15" s="29"/>
      <c r="Q15" s="29"/>
      <c r="R15" s="29"/>
      <c r="S15" s="29"/>
      <c r="T15" s="29"/>
      <c r="U15" s="29"/>
      <c r="V15" s="29"/>
      <c r="W15" s="29"/>
      <c r="X15" s="29"/>
      <c r="Y15" s="29"/>
      <c r="AA15" s="29"/>
      <c r="AB15" s="29"/>
      <c r="AC15" s="29"/>
      <c r="AD15" s="29"/>
      <c r="AE15" s="29"/>
      <c r="AF15" s="29"/>
      <c r="AG15" s="29"/>
      <c r="AH15" s="29"/>
      <c r="AI15" s="29"/>
    </row>
    <row r="16" spans="2:35" ht="14.5" customHeight="1">
      <c r="B16" s="30" t="s">
        <v>1135</v>
      </c>
      <c r="E16" s="29">
        <v>0</v>
      </c>
      <c r="F16" s="29">
        <v>0</v>
      </c>
      <c r="G16" s="29">
        <v>0</v>
      </c>
      <c r="H16" s="29">
        <v>25.719000000000001</v>
      </c>
      <c r="I16" s="29">
        <v>2.6339999999999999</v>
      </c>
      <c r="J16" s="29">
        <v>6.7069999999999999</v>
      </c>
      <c r="K16" s="29">
        <v>49.633000000000003</v>
      </c>
      <c r="L16" s="29"/>
      <c r="M16" s="29">
        <f t="shared" si="8"/>
        <v>25.719000000000001</v>
      </c>
      <c r="N16" s="29">
        <f t="shared" si="9"/>
        <v>49.633000000000003</v>
      </c>
      <c r="O16" s="29"/>
      <c r="P16" s="29"/>
      <c r="Q16" s="29"/>
      <c r="R16" s="29"/>
      <c r="S16" s="29"/>
      <c r="T16" s="29"/>
      <c r="U16" s="29"/>
      <c r="V16" s="29"/>
      <c r="W16" s="29"/>
      <c r="X16" s="29"/>
      <c r="Y16" s="29"/>
      <c r="AA16" s="29"/>
      <c r="AB16" s="29"/>
      <c r="AC16" s="29"/>
      <c r="AD16" s="29"/>
      <c r="AE16" s="29"/>
      <c r="AF16" s="29"/>
      <c r="AG16" s="29"/>
      <c r="AH16" s="29"/>
      <c r="AI16" s="29"/>
    </row>
    <row r="17" spans="2:35" ht="14.5" customHeight="1">
      <c r="B17" s="30" t="s">
        <v>338</v>
      </c>
      <c r="E17" s="29">
        <v>0</v>
      </c>
      <c r="F17" s="29">
        <v>0</v>
      </c>
      <c r="G17" s="29">
        <v>0</v>
      </c>
      <c r="H17" s="29">
        <v>1.2110000000000001</v>
      </c>
      <c r="I17" s="29">
        <v>11.997</v>
      </c>
      <c r="J17" s="29">
        <v>16.111999999999998</v>
      </c>
      <c r="K17" s="29">
        <v>15.778</v>
      </c>
      <c r="L17" s="29"/>
      <c r="M17" s="29">
        <f t="shared" si="8"/>
        <v>1.2110000000000001</v>
      </c>
      <c r="N17" s="29">
        <f t="shared" si="9"/>
        <v>15.778</v>
      </c>
      <c r="O17" s="29"/>
      <c r="P17" s="29"/>
      <c r="Q17" s="29"/>
      <c r="R17" s="29"/>
      <c r="S17" s="29"/>
      <c r="T17" s="29"/>
      <c r="U17" s="29"/>
      <c r="V17" s="29"/>
      <c r="W17" s="29"/>
      <c r="X17" s="29"/>
      <c r="Y17" s="29"/>
      <c r="AA17" s="29"/>
      <c r="AB17" s="29"/>
      <c r="AC17" s="29"/>
      <c r="AD17" s="29"/>
      <c r="AE17" s="29"/>
      <c r="AF17" s="29"/>
      <c r="AG17" s="29"/>
      <c r="AH17" s="29"/>
      <c r="AI17" s="29"/>
    </row>
    <row r="18" spans="2:35" ht="14.5" customHeight="1">
      <c r="B18" s="47" t="s">
        <v>1115</v>
      </c>
      <c r="C18" s="48"/>
      <c r="D18" s="48"/>
      <c r="E18" s="123">
        <f t="shared" ref="E18:G18" si="10">SUM(E19:E23,E25:E27)</f>
        <v>0</v>
      </c>
      <c r="F18" s="123">
        <v>0</v>
      </c>
      <c r="G18" s="123">
        <f t="shared" si="10"/>
        <v>0</v>
      </c>
      <c r="H18" s="123">
        <f>SUM(H19:H23,H25:H27)</f>
        <v>1471.8440000000001</v>
      </c>
      <c r="I18" s="123">
        <f>SUM(I19:I23,I25:I27)</f>
        <v>2886.2339999999999</v>
      </c>
      <c r="J18" s="123">
        <f>SUM(J19:J23,J25:J27)</f>
        <v>2857.4929999999999</v>
      </c>
      <c r="K18" s="123">
        <f>SUM(K19:K23,K25:K27)</f>
        <v>3022.0030000000002</v>
      </c>
      <c r="M18" s="123">
        <f>SUM(M19:M23,M25:M27)</f>
        <v>1471.8440000000001</v>
      </c>
      <c r="N18" s="123">
        <f>SUM(N19:N23,N25:N27)</f>
        <v>3022.0030000000002</v>
      </c>
    </row>
    <row r="19" spans="2:35" ht="14.5" customHeight="1">
      <c r="B19" s="30" t="s">
        <v>339</v>
      </c>
      <c r="E19" s="29">
        <v>0</v>
      </c>
      <c r="F19" s="29">
        <v>0</v>
      </c>
      <c r="G19" s="29">
        <v>0</v>
      </c>
      <c r="H19" s="29">
        <v>0</v>
      </c>
      <c r="I19" s="29">
        <v>21.888999999999999</v>
      </c>
      <c r="J19" s="29">
        <v>22.597000000000001</v>
      </c>
      <c r="K19" s="29">
        <v>204.09100000000001</v>
      </c>
      <c r="M19" s="29">
        <f t="shared" si="8"/>
        <v>0</v>
      </c>
      <c r="N19" s="29">
        <f t="shared" si="9"/>
        <v>204.09100000000001</v>
      </c>
    </row>
    <row r="20" spans="2:35" ht="14.5" customHeight="1">
      <c r="B20" s="30" t="s">
        <v>340</v>
      </c>
      <c r="E20" s="29">
        <v>0</v>
      </c>
      <c r="F20" s="29">
        <v>0</v>
      </c>
      <c r="G20" s="29">
        <v>0</v>
      </c>
      <c r="H20" s="29">
        <v>0</v>
      </c>
      <c r="I20" s="29">
        <v>0</v>
      </c>
      <c r="J20" s="29">
        <v>0</v>
      </c>
      <c r="K20" s="29">
        <v>0</v>
      </c>
      <c r="M20" s="29">
        <f t="shared" si="8"/>
        <v>0</v>
      </c>
      <c r="N20" s="29">
        <f t="shared" si="9"/>
        <v>0</v>
      </c>
    </row>
    <row r="21" spans="2:35" ht="14.5" customHeight="1">
      <c r="B21" s="30" t="s">
        <v>1136</v>
      </c>
      <c r="E21" s="29">
        <v>0</v>
      </c>
      <c r="F21" s="29">
        <v>0</v>
      </c>
      <c r="G21" s="29">
        <v>0</v>
      </c>
      <c r="H21" s="29">
        <v>0.20200000000000001</v>
      </c>
      <c r="I21" s="29">
        <v>2.3809999999999998</v>
      </c>
      <c r="J21" s="29">
        <v>2.5880000000000001</v>
      </c>
      <c r="K21" s="29">
        <v>5.5869999999999997</v>
      </c>
      <c r="M21" s="29">
        <f t="shared" si="8"/>
        <v>0.20200000000000001</v>
      </c>
      <c r="N21" s="29">
        <f t="shared" si="9"/>
        <v>5.5869999999999997</v>
      </c>
    </row>
    <row r="22" spans="2:35" ht="14.5" customHeight="1">
      <c r="B22" s="30" t="s">
        <v>1135</v>
      </c>
      <c r="E22" s="29">
        <v>0</v>
      </c>
      <c r="F22" s="29">
        <v>0</v>
      </c>
      <c r="G22" s="29">
        <v>0</v>
      </c>
      <c r="H22" s="29">
        <v>0</v>
      </c>
      <c r="I22" s="29">
        <v>0</v>
      </c>
      <c r="J22" s="29">
        <v>0</v>
      </c>
      <c r="K22" s="29">
        <v>0</v>
      </c>
      <c r="M22" s="29">
        <f t="shared" si="8"/>
        <v>0</v>
      </c>
      <c r="N22" s="29">
        <f t="shared" si="9"/>
        <v>0</v>
      </c>
    </row>
    <row r="23" spans="2:35" ht="14.5" customHeight="1">
      <c r="B23" s="30" t="s">
        <v>338</v>
      </c>
      <c r="E23" s="29">
        <v>0</v>
      </c>
      <c r="F23" s="29">
        <v>0</v>
      </c>
      <c r="G23" s="29">
        <v>0</v>
      </c>
      <c r="H23" s="29">
        <v>0</v>
      </c>
      <c r="I23" s="29">
        <v>0</v>
      </c>
      <c r="J23" s="29">
        <v>0</v>
      </c>
      <c r="K23" s="29">
        <v>0</v>
      </c>
      <c r="M23" s="29">
        <f t="shared" si="8"/>
        <v>0</v>
      </c>
      <c r="N23" s="29">
        <f t="shared" si="9"/>
        <v>0</v>
      </c>
    </row>
    <row r="24" spans="2:35" ht="14.5" customHeight="1">
      <c r="B24" s="47"/>
      <c r="C24" s="48"/>
      <c r="D24" s="48"/>
      <c r="E24" s="123"/>
      <c r="F24" s="123"/>
      <c r="G24" s="123"/>
      <c r="H24" s="123"/>
      <c r="I24" s="123"/>
      <c r="J24" s="123"/>
      <c r="K24" s="123"/>
      <c r="M24" s="123"/>
      <c r="N24" s="123"/>
    </row>
    <row r="25" spans="2:35" ht="14.5" customHeight="1">
      <c r="B25" s="30" t="s">
        <v>343</v>
      </c>
      <c r="E25" s="29">
        <v>0</v>
      </c>
      <c r="F25" s="29">
        <v>0</v>
      </c>
      <c r="G25" s="29">
        <v>0</v>
      </c>
      <c r="H25" s="29">
        <v>0</v>
      </c>
      <c r="I25" s="29">
        <v>0</v>
      </c>
      <c r="J25" s="29">
        <v>0</v>
      </c>
      <c r="K25" s="29">
        <v>0</v>
      </c>
      <c r="M25" s="29">
        <f t="shared" si="8"/>
        <v>0</v>
      </c>
      <c r="N25" s="29">
        <f t="shared" si="9"/>
        <v>0</v>
      </c>
    </row>
    <row r="26" spans="2:35" ht="14.5" customHeight="1">
      <c r="B26" s="30" t="s">
        <v>1116</v>
      </c>
      <c r="E26" s="29">
        <v>0</v>
      </c>
      <c r="F26" s="29">
        <v>0</v>
      </c>
      <c r="G26" s="29">
        <v>0</v>
      </c>
      <c r="H26" s="29">
        <v>1471.6420000000001</v>
      </c>
      <c r="I26" s="29">
        <v>2861.6979999999999</v>
      </c>
      <c r="J26" s="29">
        <v>2832.0569999999998</v>
      </c>
      <c r="K26" s="29">
        <v>2812.09</v>
      </c>
      <c r="M26" s="29">
        <f t="shared" si="8"/>
        <v>1471.6420000000001</v>
      </c>
      <c r="N26" s="29">
        <f t="shared" si="9"/>
        <v>2812.09</v>
      </c>
    </row>
    <row r="27" spans="2:35" ht="14.5" customHeight="1">
      <c r="B27" s="31" t="s">
        <v>344</v>
      </c>
      <c r="C27" s="32"/>
      <c r="D27" s="32"/>
      <c r="E27" s="127">
        <v>0</v>
      </c>
      <c r="F27" s="127">
        <v>0</v>
      </c>
      <c r="G27" s="127">
        <v>0</v>
      </c>
      <c r="H27" s="127">
        <v>0</v>
      </c>
      <c r="I27" s="127">
        <v>0.26600000000000001</v>
      </c>
      <c r="J27" s="127">
        <v>0.251</v>
      </c>
      <c r="K27" s="127">
        <v>0.23499999999999999</v>
      </c>
      <c r="M27" s="127">
        <f t="shared" si="8"/>
        <v>0</v>
      </c>
      <c r="N27" s="127">
        <f t="shared" si="9"/>
        <v>0.23499999999999999</v>
      </c>
    </row>
    <row r="28" spans="2:35" ht="14.5" customHeight="1">
      <c r="B28" s="30"/>
      <c r="E28" s="29"/>
      <c r="F28" s="29"/>
      <c r="G28" s="29"/>
      <c r="H28" s="29"/>
      <c r="I28" s="29"/>
      <c r="J28" s="29"/>
      <c r="K28" s="29"/>
      <c r="M28" s="29"/>
      <c r="N28" s="29"/>
    </row>
    <row r="29" spans="2:35" ht="14.5" customHeight="1">
      <c r="B29" s="11" t="s">
        <v>1125</v>
      </c>
      <c r="C29" s="12"/>
      <c r="D29" s="12"/>
      <c r="E29" s="25"/>
      <c r="F29" s="25"/>
      <c r="G29" s="25"/>
      <c r="H29" s="25">
        <f>SUM(H11,H18)</f>
        <v>1699.797</v>
      </c>
      <c r="I29" s="25">
        <f>SUM(I11,I18)</f>
        <v>3200.857</v>
      </c>
      <c r="J29" s="25">
        <f>SUM(J11,J18)</f>
        <v>3084.4069999999997</v>
      </c>
      <c r="K29" s="25">
        <f>SUM(K11,K18)</f>
        <v>3252.3620000000001</v>
      </c>
      <c r="M29" s="25">
        <f>SUM(M11,M18)</f>
        <v>1699.797</v>
      </c>
      <c r="N29" s="25">
        <f>SUM(N11,N18)</f>
        <v>3252.3620000000001</v>
      </c>
    </row>
    <row r="31" spans="2:35" ht="14.5" customHeight="1">
      <c r="B31" s="5" t="s">
        <v>345</v>
      </c>
      <c r="C31" s="6"/>
      <c r="D31" s="6"/>
      <c r="E31" s="7" t="str">
        <f t="shared" ref="E31:G31" si="11">MONTH(E$6)/3&amp;"Q"&amp;E$7</f>
        <v>1Q2023</v>
      </c>
      <c r="F31" s="7" t="str">
        <f t="shared" si="11"/>
        <v>2Q2023</v>
      </c>
      <c r="G31" s="7" t="str">
        <f t="shared" si="11"/>
        <v>3Q2023</v>
      </c>
      <c r="H31" s="7" t="str">
        <f>MONTH(H$6)/3&amp;"Q"&amp;H$7</f>
        <v>4Q2023</v>
      </c>
      <c r="I31" s="7" t="str">
        <f>MONTH(I$6)/3&amp;"Q"&amp;I$7</f>
        <v>1Q2024</v>
      </c>
      <c r="J31" s="7" t="str">
        <f>MONTH(J$6)/3&amp;"Q"&amp;J$7</f>
        <v>2Q2024</v>
      </c>
      <c r="K31" s="7" t="str">
        <f>MONTH(K$6)/3&amp;"Q"&amp;K$7</f>
        <v>3Q2024</v>
      </c>
      <c r="M31" s="6">
        <f>M8</f>
        <v>2023</v>
      </c>
      <c r="N31" s="6">
        <f>M31+1</f>
        <v>2024</v>
      </c>
    </row>
    <row r="32" spans="2:35" ht="14.5" customHeight="1">
      <c r="B32" s="50" t="s">
        <v>1118</v>
      </c>
      <c r="C32" s="48"/>
      <c r="D32" s="48"/>
      <c r="E32" s="123">
        <f t="shared" ref="E32:G32" si="12">SUM(E33:E40)</f>
        <v>0</v>
      </c>
      <c r="F32" s="123">
        <f t="shared" si="12"/>
        <v>0</v>
      </c>
      <c r="G32" s="123">
        <f t="shared" si="12"/>
        <v>0</v>
      </c>
      <c r="H32" s="123">
        <f>SUM(H33:H40)</f>
        <v>37.536000000000001</v>
      </c>
      <c r="I32" s="123">
        <f t="shared" ref="I32:K32" si="13">SUM(I33:I40)</f>
        <v>196.46</v>
      </c>
      <c r="J32" s="123">
        <f t="shared" si="13"/>
        <v>236.88599999999997</v>
      </c>
      <c r="K32" s="123">
        <f t="shared" si="13"/>
        <v>280.94799999999998</v>
      </c>
      <c r="M32" s="123">
        <f t="shared" ref="M32:N32" si="14">SUM(M33:M40)</f>
        <v>37.536000000000001</v>
      </c>
      <c r="N32" s="123">
        <f t="shared" si="14"/>
        <v>280.94799999999998</v>
      </c>
    </row>
    <row r="33" spans="2:35" ht="14.5" customHeight="1">
      <c r="B33" s="30" t="s">
        <v>346</v>
      </c>
      <c r="E33" s="29">
        <v>0</v>
      </c>
      <c r="F33" s="29">
        <v>0</v>
      </c>
      <c r="G33" s="29">
        <v>0</v>
      </c>
      <c r="H33" s="29">
        <v>1.089</v>
      </c>
      <c r="I33" s="29">
        <v>31.213000000000001</v>
      </c>
      <c r="J33" s="29">
        <v>24.812999999999999</v>
      </c>
      <c r="K33" s="29">
        <v>29.741</v>
      </c>
      <c r="L33" s="29"/>
      <c r="M33" s="29">
        <f t="shared" ref="M33:M48" si="15">H33</f>
        <v>1.089</v>
      </c>
      <c r="N33" s="29">
        <f t="shared" ref="N33:N48" si="16">K33</f>
        <v>29.741</v>
      </c>
      <c r="O33" s="29"/>
      <c r="P33" s="29"/>
      <c r="Q33" s="29"/>
      <c r="R33" s="29"/>
      <c r="S33" s="29"/>
      <c r="T33" s="29"/>
      <c r="U33" s="29"/>
      <c r="V33" s="29"/>
      <c r="W33" s="29"/>
      <c r="X33" s="29"/>
      <c r="Y33" s="29"/>
      <c r="AA33" s="29"/>
      <c r="AB33" s="29"/>
      <c r="AC33" s="29"/>
      <c r="AD33" s="29"/>
      <c r="AE33" s="29"/>
      <c r="AF33" s="29"/>
      <c r="AG33" s="29"/>
      <c r="AH33" s="29"/>
      <c r="AI33" s="29"/>
    </row>
    <row r="34" spans="2:35" ht="14.5" customHeight="1">
      <c r="B34" s="30" t="s">
        <v>347</v>
      </c>
      <c r="E34" s="29">
        <v>0</v>
      </c>
      <c r="F34" s="29">
        <v>0</v>
      </c>
      <c r="G34" s="29">
        <v>0</v>
      </c>
      <c r="H34" s="29">
        <v>0</v>
      </c>
      <c r="I34" s="29">
        <v>118.92</v>
      </c>
      <c r="J34" s="29">
        <v>169.40199999999999</v>
      </c>
      <c r="K34" s="29">
        <v>197.101</v>
      </c>
      <c r="L34" s="29"/>
      <c r="M34" s="29">
        <f t="shared" si="15"/>
        <v>0</v>
      </c>
      <c r="N34" s="29">
        <f t="shared" si="16"/>
        <v>197.101</v>
      </c>
      <c r="O34" s="29"/>
      <c r="P34" s="29"/>
      <c r="Q34" s="29"/>
      <c r="R34" s="29"/>
      <c r="S34" s="29"/>
      <c r="T34" s="29"/>
      <c r="U34" s="29"/>
      <c r="V34" s="29"/>
      <c r="W34" s="29"/>
      <c r="X34" s="29"/>
      <c r="Y34" s="29"/>
      <c r="AA34" s="29"/>
      <c r="AB34" s="29"/>
      <c r="AC34" s="29"/>
      <c r="AD34" s="29"/>
      <c r="AE34" s="29"/>
      <c r="AF34" s="29"/>
      <c r="AG34" s="29"/>
      <c r="AH34" s="29"/>
      <c r="AI34" s="29"/>
    </row>
    <row r="35" spans="2:35" ht="14.5" customHeight="1">
      <c r="B35" s="30" t="s">
        <v>348</v>
      </c>
      <c r="E35" s="29">
        <v>0</v>
      </c>
      <c r="F35" s="29">
        <v>0</v>
      </c>
      <c r="G35" s="29">
        <v>0</v>
      </c>
      <c r="H35" s="29">
        <v>6.8959999999999999</v>
      </c>
      <c r="I35" s="29">
        <v>13.026999999999999</v>
      </c>
      <c r="J35" s="29">
        <v>11.867000000000001</v>
      </c>
      <c r="K35" s="29">
        <v>20.088000000000001</v>
      </c>
      <c r="L35" s="29"/>
      <c r="M35" s="29">
        <f t="shared" si="15"/>
        <v>6.8959999999999999</v>
      </c>
      <c r="N35" s="29">
        <f t="shared" si="16"/>
        <v>20.088000000000001</v>
      </c>
      <c r="O35" s="29"/>
      <c r="P35" s="29"/>
      <c r="Q35" s="29"/>
      <c r="R35" s="29"/>
      <c r="S35" s="29"/>
      <c r="T35" s="29"/>
      <c r="U35" s="29"/>
      <c r="V35" s="29"/>
      <c r="W35" s="29"/>
      <c r="X35" s="29"/>
      <c r="Y35" s="29"/>
      <c r="AA35" s="29"/>
      <c r="AB35" s="29"/>
      <c r="AC35" s="29"/>
      <c r="AD35" s="29"/>
      <c r="AE35" s="29"/>
      <c r="AF35" s="29"/>
      <c r="AG35" s="29"/>
      <c r="AH35" s="29"/>
      <c r="AI35" s="29"/>
    </row>
    <row r="36" spans="2:35" ht="14.5" customHeight="1">
      <c r="B36" s="30" t="s">
        <v>349</v>
      </c>
      <c r="E36" s="29">
        <v>0</v>
      </c>
      <c r="F36" s="29">
        <v>0</v>
      </c>
      <c r="G36" s="29">
        <v>0</v>
      </c>
      <c r="H36" s="29">
        <v>0</v>
      </c>
      <c r="I36" s="29">
        <v>0</v>
      </c>
      <c r="J36" s="29">
        <v>0</v>
      </c>
      <c r="K36" s="29">
        <v>0.441</v>
      </c>
      <c r="L36" s="29"/>
      <c r="M36" s="29">
        <f t="shared" si="15"/>
        <v>0</v>
      </c>
      <c r="N36" s="29">
        <f t="shared" si="16"/>
        <v>0.441</v>
      </c>
      <c r="O36" s="29"/>
      <c r="P36" s="29"/>
      <c r="Q36" s="29"/>
      <c r="R36" s="29"/>
      <c r="S36" s="29"/>
      <c r="T36" s="29"/>
      <c r="U36" s="29"/>
      <c r="V36" s="29"/>
      <c r="W36" s="29"/>
      <c r="X36" s="29"/>
      <c r="Y36" s="29"/>
      <c r="AA36" s="29"/>
      <c r="AB36" s="29"/>
      <c r="AC36" s="29"/>
      <c r="AD36" s="29"/>
      <c r="AE36" s="29"/>
      <c r="AF36" s="29"/>
      <c r="AG36" s="29"/>
      <c r="AH36" s="29"/>
      <c r="AI36" s="29"/>
    </row>
    <row r="37" spans="2:35" ht="14.5" customHeight="1">
      <c r="B37" s="30" t="s">
        <v>342</v>
      </c>
      <c r="E37" s="29">
        <v>0</v>
      </c>
      <c r="F37" s="29">
        <v>0</v>
      </c>
      <c r="G37" s="29">
        <v>0</v>
      </c>
      <c r="H37" s="29">
        <v>0</v>
      </c>
      <c r="I37" s="29">
        <v>0</v>
      </c>
      <c r="J37" s="29">
        <v>0</v>
      </c>
      <c r="K37" s="29">
        <v>0</v>
      </c>
      <c r="L37" s="29"/>
      <c r="M37" s="29">
        <f t="shared" si="15"/>
        <v>0</v>
      </c>
      <c r="N37" s="29">
        <f t="shared" si="16"/>
        <v>0</v>
      </c>
      <c r="O37" s="29"/>
      <c r="P37" s="29"/>
      <c r="Q37" s="29"/>
      <c r="R37" s="29"/>
      <c r="S37" s="29"/>
      <c r="T37" s="29"/>
      <c r="U37" s="29"/>
      <c r="V37" s="29"/>
      <c r="W37" s="29"/>
      <c r="X37" s="29"/>
      <c r="Y37" s="29"/>
      <c r="AA37" s="29"/>
      <c r="AB37" s="29"/>
      <c r="AC37" s="29"/>
      <c r="AD37" s="29"/>
      <c r="AE37" s="29"/>
      <c r="AF37" s="29"/>
      <c r="AG37" s="29"/>
      <c r="AH37" s="29"/>
      <c r="AI37" s="29"/>
    </row>
    <row r="38" spans="2:35" ht="14.5" customHeight="1">
      <c r="B38" s="30" t="s">
        <v>350</v>
      </c>
      <c r="E38" s="29">
        <v>0</v>
      </c>
      <c r="F38" s="29">
        <v>0</v>
      </c>
      <c r="G38" s="29">
        <v>0</v>
      </c>
      <c r="H38" s="29">
        <v>0</v>
      </c>
      <c r="I38" s="29">
        <v>0</v>
      </c>
      <c r="J38" s="29">
        <v>0</v>
      </c>
      <c r="K38" s="29">
        <v>0</v>
      </c>
      <c r="L38" s="29"/>
      <c r="M38" s="29">
        <f t="shared" si="15"/>
        <v>0</v>
      </c>
      <c r="N38" s="29">
        <f t="shared" si="16"/>
        <v>0</v>
      </c>
      <c r="O38" s="29"/>
      <c r="P38" s="29"/>
      <c r="Q38" s="29"/>
      <c r="R38" s="29"/>
      <c r="S38" s="29"/>
      <c r="T38" s="29"/>
      <c r="U38" s="29"/>
      <c r="V38" s="29"/>
      <c r="W38" s="29"/>
      <c r="X38" s="29"/>
      <c r="Y38" s="29"/>
      <c r="AA38" s="29"/>
      <c r="AB38" s="29"/>
      <c r="AC38" s="29"/>
      <c r="AD38" s="29"/>
      <c r="AE38" s="29"/>
      <c r="AF38" s="29"/>
      <c r="AG38" s="29"/>
      <c r="AH38" s="29"/>
      <c r="AI38" s="29"/>
    </row>
    <row r="39" spans="2:35" ht="14.5" customHeight="1">
      <c r="B39" s="30" t="s">
        <v>1135</v>
      </c>
      <c r="E39" s="29">
        <v>0</v>
      </c>
      <c r="F39" s="29">
        <v>0</v>
      </c>
      <c r="G39" s="29">
        <v>0</v>
      </c>
      <c r="H39" s="29">
        <v>21.687999999999999</v>
      </c>
      <c r="I39" s="29">
        <v>17.399999999999999</v>
      </c>
      <c r="J39" s="29">
        <v>16.213000000000001</v>
      </c>
      <c r="K39" s="29">
        <v>33.484000000000002</v>
      </c>
      <c r="L39" s="29"/>
      <c r="M39" s="29">
        <f t="shared" si="15"/>
        <v>21.687999999999999</v>
      </c>
      <c r="N39" s="29">
        <f t="shared" si="16"/>
        <v>33.484000000000002</v>
      </c>
      <c r="O39" s="29"/>
      <c r="P39" s="29"/>
      <c r="Q39" s="29"/>
      <c r="R39" s="29"/>
      <c r="S39" s="29"/>
      <c r="T39" s="29"/>
      <c r="U39" s="29"/>
      <c r="V39" s="29"/>
      <c r="W39" s="29"/>
      <c r="X39" s="29"/>
      <c r="Y39" s="29"/>
      <c r="AA39" s="29"/>
      <c r="AB39" s="29"/>
      <c r="AC39" s="29"/>
      <c r="AD39" s="29"/>
      <c r="AE39" s="29"/>
      <c r="AF39" s="29"/>
      <c r="AG39" s="29"/>
      <c r="AH39" s="29"/>
      <c r="AI39" s="29"/>
    </row>
    <row r="40" spans="2:35" ht="14.5" customHeight="1">
      <c r="B40" s="30" t="s">
        <v>338</v>
      </c>
      <c r="E40" s="29">
        <v>0</v>
      </c>
      <c r="F40" s="29">
        <v>0</v>
      </c>
      <c r="G40" s="29">
        <v>0</v>
      </c>
      <c r="H40" s="29">
        <v>7.8630000000000004</v>
      </c>
      <c r="I40" s="29">
        <v>15.9</v>
      </c>
      <c r="J40" s="29">
        <v>14.590999999999999</v>
      </c>
      <c r="K40" s="29">
        <v>9.2999999999999999E-2</v>
      </c>
      <c r="L40" s="29"/>
      <c r="M40" s="29">
        <f t="shared" si="15"/>
        <v>7.8630000000000004</v>
      </c>
      <c r="N40" s="29">
        <f t="shared" si="16"/>
        <v>9.2999999999999999E-2</v>
      </c>
      <c r="O40" s="29"/>
      <c r="P40" s="29"/>
      <c r="Q40" s="29"/>
      <c r="R40" s="29"/>
      <c r="S40" s="29"/>
      <c r="T40" s="29"/>
      <c r="U40" s="29"/>
      <c r="V40" s="29"/>
      <c r="W40" s="29"/>
      <c r="X40" s="29"/>
      <c r="Y40" s="29"/>
      <c r="AA40" s="29"/>
      <c r="AB40" s="29"/>
      <c r="AC40" s="29"/>
      <c r="AD40" s="29"/>
      <c r="AE40" s="29"/>
      <c r="AF40" s="29"/>
      <c r="AG40" s="29"/>
      <c r="AH40" s="29"/>
      <c r="AI40" s="29"/>
    </row>
    <row r="41" spans="2:35" ht="14.5" customHeight="1">
      <c r="B41" s="50" t="s">
        <v>1119</v>
      </c>
      <c r="C41" s="48"/>
      <c r="D41" s="48"/>
      <c r="E41" s="123">
        <f t="shared" ref="E41:G41" si="17">SUM(E42:E48)</f>
        <v>0</v>
      </c>
      <c r="F41" s="123">
        <f t="shared" si="17"/>
        <v>0</v>
      </c>
      <c r="G41" s="123">
        <f t="shared" si="17"/>
        <v>0</v>
      </c>
      <c r="H41" s="123">
        <f>SUM(H42:H48)</f>
        <v>558.25299999999993</v>
      </c>
      <c r="I41" s="123">
        <f t="shared" ref="I41:K41" si="18">SUM(I42:I48)</f>
        <v>1924.9409999999998</v>
      </c>
      <c r="J41" s="123">
        <f t="shared" si="18"/>
        <v>1890.627</v>
      </c>
      <c r="K41" s="123">
        <f t="shared" si="18"/>
        <v>1996.7169999999999</v>
      </c>
      <c r="M41" s="123">
        <f t="shared" ref="M41:N41" si="19">SUM(M42:M48)</f>
        <v>558.25299999999993</v>
      </c>
      <c r="N41" s="123">
        <f t="shared" si="19"/>
        <v>1996.7169999999999</v>
      </c>
    </row>
    <row r="42" spans="2:35" ht="14.5" customHeight="1">
      <c r="B42" s="30" t="s">
        <v>346</v>
      </c>
      <c r="E42" s="29">
        <v>0</v>
      </c>
      <c r="F42" s="29">
        <v>0</v>
      </c>
      <c r="G42" s="29">
        <v>0</v>
      </c>
      <c r="H42" s="29">
        <v>0</v>
      </c>
      <c r="I42" s="29">
        <v>0</v>
      </c>
      <c r="J42" s="29">
        <v>0</v>
      </c>
      <c r="K42" s="29">
        <v>0</v>
      </c>
      <c r="L42" s="29"/>
      <c r="M42" s="29">
        <f t="shared" si="15"/>
        <v>0</v>
      </c>
      <c r="N42" s="29">
        <f t="shared" si="16"/>
        <v>0</v>
      </c>
      <c r="O42" s="29"/>
      <c r="P42" s="29"/>
      <c r="Q42" s="29"/>
      <c r="R42" s="29"/>
      <c r="S42" s="29"/>
      <c r="T42" s="29"/>
      <c r="U42" s="29"/>
      <c r="V42" s="29"/>
      <c r="W42" s="29"/>
      <c r="X42" s="29"/>
      <c r="Y42" s="29"/>
      <c r="AA42" s="29"/>
      <c r="AB42" s="29"/>
      <c r="AC42" s="29"/>
      <c r="AD42" s="29"/>
      <c r="AE42" s="29"/>
      <c r="AF42" s="29"/>
      <c r="AG42" s="29"/>
      <c r="AH42" s="29"/>
      <c r="AI42" s="29"/>
    </row>
    <row r="43" spans="2:35" ht="14.5" customHeight="1">
      <c r="B43" s="30" t="s">
        <v>347</v>
      </c>
      <c r="E43" s="29">
        <v>0</v>
      </c>
      <c r="F43" s="29">
        <v>0</v>
      </c>
      <c r="G43" s="29">
        <v>0</v>
      </c>
      <c r="H43" s="29">
        <v>555.05999999999995</v>
      </c>
      <c r="I43" s="29">
        <v>1918.107</v>
      </c>
      <c r="J43" s="29">
        <v>1882.424</v>
      </c>
      <c r="K43" s="29">
        <v>1981.028</v>
      </c>
      <c r="L43" s="29"/>
      <c r="M43" s="29">
        <f t="shared" si="15"/>
        <v>555.05999999999995</v>
      </c>
      <c r="N43" s="29">
        <f t="shared" si="16"/>
        <v>1981.028</v>
      </c>
      <c r="O43" s="29"/>
      <c r="P43" s="29"/>
      <c r="Q43" s="29"/>
      <c r="R43" s="29"/>
      <c r="S43" s="29"/>
      <c r="T43" s="29"/>
      <c r="U43" s="29"/>
      <c r="V43" s="29"/>
      <c r="W43" s="29"/>
      <c r="X43" s="29"/>
      <c r="Y43" s="29"/>
      <c r="AA43" s="29"/>
      <c r="AB43" s="29"/>
      <c r="AC43" s="29"/>
      <c r="AD43" s="29"/>
      <c r="AE43" s="29"/>
      <c r="AF43" s="29"/>
      <c r="AG43" s="29"/>
      <c r="AH43" s="29"/>
      <c r="AI43" s="29"/>
    </row>
    <row r="44" spans="2:35" ht="14.5" customHeight="1">
      <c r="B44" s="30" t="s">
        <v>349</v>
      </c>
      <c r="E44" s="29">
        <v>0</v>
      </c>
      <c r="F44" s="29">
        <v>0</v>
      </c>
      <c r="G44" s="29">
        <v>0</v>
      </c>
      <c r="H44" s="29">
        <v>0</v>
      </c>
      <c r="I44" s="29">
        <v>0</v>
      </c>
      <c r="J44" s="29">
        <v>0</v>
      </c>
      <c r="K44" s="29">
        <v>9.33</v>
      </c>
      <c r="L44" s="29"/>
      <c r="M44" s="29">
        <f t="shared" si="15"/>
        <v>0</v>
      </c>
      <c r="N44" s="29">
        <f t="shared" si="16"/>
        <v>9.33</v>
      </c>
      <c r="O44" s="29"/>
      <c r="P44" s="29"/>
      <c r="Q44" s="29"/>
      <c r="R44" s="29"/>
      <c r="S44" s="29"/>
      <c r="T44" s="29"/>
      <c r="U44" s="29"/>
      <c r="V44" s="29"/>
      <c r="W44" s="29"/>
      <c r="X44" s="29"/>
      <c r="Y44" s="29"/>
      <c r="AA44" s="29"/>
      <c r="AB44" s="29"/>
      <c r="AC44" s="29"/>
      <c r="AD44" s="29"/>
      <c r="AE44" s="29"/>
      <c r="AF44" s="29"/>
      <c r="AG44" s="29"/>
      <c r="AH44" s="29"/>
      <c r="AI44" s="29"/>
    </row>
    <row r="45" spans="2:35" ht="14.5" customHeight="1">
      <c r="B45" s="30" t="s">
        <v>341</v>
      </c>
      <c r="E45" s="29">
        <v>0</v>
      </c>
      <c r="F45" s="29">
        <v>0</v>
      </c>
      <c r="G45" s="29">
        <v>0</v>
      </c>
      <c r="H45" s="29">
        <v>1.2330000000000001</v>
      </c>
      <c r="I45" s="29">
        <v>2.6190000000000002</v>
      </c>
      <c r="J45" s="29">
        <v>3.927</v>
      </c>
      <c r="K45" s="29">
        <v>1.9750000000000001</v>
      </c>
      <c r="L45" s="29"/>
      <c r="M45" s="29">
        <f t="shared" si="15"/>
        <v>1.2330000000000001</v>
      </c>
      <c r="N45" s="29">
        <f t="shared" si="16"/>
        <v>1.9750000000000001</v>
      </c>
      <c r="O45" s="29"/>
      <c r="P45" s="29"/>
      <c r="Q45" s="29"/>
      <c r="R45" s="29"/>
      <c r="S45" s="29"/>
      <c r="T45" s="29"/>
      <c r="U45" s="29"/>
      <c r="V45" s="29"/>
      <c r="W45" s="29"/>
      <c r="X45" s="29"/>
      <c r="Y45" s="29"/>
      <c r="AA45" s="29"/>
      <c r="AB45" s="29"/>
      <c r="AC45" s="29"/>
      <c r="AD45" s="29"/>
      <c r="AE45" s="29"/>
      <c r="AF45" s="29"/>
      <c r="AG45" s="29"/>
      <c r="AH45" s="29"/>
      <c r="AI45" s="29"/>
    </row>
    <row r="46" spans="2:35" ht="14.5" customHeight="1">
      <c r="B46" s="30" t="s">
        <v>342</v>
      </c>
      <c r="E46" s="29">
        <v>0</v>
      </c>
      <c r="F46" s="29">
        <v>0</v>
      </c>
      <c r="G46" s="29">
        <v>0</v>
      </c>
      <c r="H46" s="29">
        <v>0</v>
      </c>
      <c r="I46" s="29">
        <v>0</v>
      </c>
      <c r="J46" s="29">
        <v>0</v>
      </c>
      <c r="K46" s="29">
        <v>0</v>
      </c>
      <c r="L46" s="29"/>
      <c r="M46" s="29">
        <f t="shared" si="15"/>
        <v>0</v>
      </c>
      <c r="N46" s="29">
        <f t="shared" si="16"/>
        <v>0</v>
      </c>
      <c r="O46" s="29"/>
      <c r="P46" s="29"/>
      <c r="Q46" s="29"/>
      <c r="R46" s="29"/>
      <c r="S46" s="29"/>
      <c r="T46" s="29"/>
      <c r="U46" s="29"/>
      <c r="V46" s="29"/>
      <c r="W46" s="29"/>
      <c r="X46" s="29"/>
      <c r="Y46" s="29"/>
      <c r="AA46" s="29"/>
      <c r="AB46" s="29"/>
      <c r="AC46" s="29"/>
      <c r="AD46" s="29"/>
      <c r="AE46" s="29"/>
      <c r="AF46" s="29"/>
      <c r="AG46" s="29"/>
      <c r="AH46" s="29"/>
      <c r="AI46" s="29"/>
    </row>
    <row r="47" spans="2:35" ht="14.5" customHeight="1">
      <c r="B47" s="30" t="s">
        <v>350</v>
      </c>
      <c r="E47" s="29">
        <v>0</v>
      </c>
      <c r="F47" s="29">
        <v>0</v>
      </c>
      <c r="G47" s="29">
        <v>0</v>
      </c>
      <c r="H47" s="29">
        <v>0</v>
      </c>
      <c r="I47" s="29">
        <v>0</v>
      </c>
      <c r="J47" s="29">
        <v>0</v>
      </c>
      <c r="K47" s="29">
        <v>0</v>
      </c>
      <c r="L47" s="29"/>
      <c r="M47" s="29">
        <f t="shared" si="15"/>
        <v>0</v>
      </c>
      <c r="N47" s="29">
        <f t="shared" si="16"/>
        <v>0</v>
      </c>
      <c r="O47" s="29"/>
      <c r="P47" s="29"/>
      <c r="Q47" s="29"/>
      <c r="R47" s="29"/>
      <c r="S47" s="29"/>
      <c r="T47" s="29"/>
      <c r="U47" s="29"/>
      <c r="V47" s="29"/>
      <c r="W47" s="29"/>
      <c r="X47" s="29"/>
      <c r="Y47" s="29"/>
      <c r="AA47" s="29"/>
      <c r="AB47" s="29"/>
      <c r="AC47" s="29"/>
      <c r="AD47" s="29"/>
      <c r="AE47" s="29"/>
      <c r="AF47" s="29"/>
      <c r="AG47" s="29"/>
      <c r="AH47" s="29"/>
      <c r="AI47" s="29"/>
    </row>
    <row r="48" spans="2:35" ht="14.5" customHeight="1">
      <c r="B48" s="30" t="s">
        <v>338</v>
      </c>
      <c r="E48" s="29">
        <v>0</v>
      </c>
      <c r="F48" s="29">
        <v>0</v>
      </c>
      <c r="G48" s="29">
        <v>0</v>
      </c>
      <c r="H48" s="29">
        <v>1.96</v>
      </c>
      <c r="I48" s="29">
        <v>4.2149999999999999</v>
      </c>
      <c r="J48" s="29">
        <v>4.2759999999999998</v>
      </c>
      <c r="K48" s="29">
        <v>4.3840000000000003</v>
      </c>
      <c r="L48" s="29"/>
      <c r="M48" s="29">
        <f t="shared" si="15"/>
        <v>1.96</v>
      </c>
      <c r="N48" s="29">
        <f t="shared" si="16"/>
        <v>4.3840000000000003</v>
      </c>
      <c r="O48" s="29"/>
      <c r="P48" s="29"/>
      <c r="Q48" s="29"/>
      <c r="R48" s="29"/>
      <c r="S48" s="29"/>
      <c r="T48" s="29"/>
      <c r="U48" s="29"/>
      <c r="V48" s="29"/>
      <c r="W48" s="29"/>
      <c r="X48" s="29"/>
      <c r="Y48" s="29"/>
      <c r="AA48" s="29"/>
      <c r="AB48" s="29"/>
      <c r="AC48" s="29"/>
      <c r="AD48" s="29"/>
      <c r="AE48" s="29"/>
      <c r="AF48" s="29"/>
      <c r="AG48" s="29"/>
      <c r="AH48" s="29"/>
      <c r="AI48" s="29"/>
    </row>
    <row r="49" spans="2:35" ht="14.5" customHeight="1">
      <c r="B49" s="36" t="s">
        <v>1124</v>
      </c>
      <c r="C49" s="37"/>
      <c r="D49" s="37"/>
      <c r="E49" s="38">
        <f t="shared" ref="E49:G49" si="20">SUM(E32,E41)</f>
        <v>0</v>
      </c>
      <c r="F49" s="38">
        <f t="shared" si="20"/>
        <v>0</v>
      </c>
      <c r="G49" s="38">
        <f t="shared" si="20"/>
        <v>0</v>
      </c>
      <c r="H49" s="38">
        <f>SUM(H32,H41)</f>
        <v>595.78899999999999</v>
      </c>
      <c r="I49" s="38">
        <f t="shared" ref="I49:N49" si="21">SUM(I32,I41)</f>
        <v>2121.4009999999998</v>
      </c>
      <c r="J49" s="38">
        <f t="shared" si="21"/>
        <v>2127.5129999999999</v>
      </c>
      <c r="K49" s="38">
        <f t="shared" si="21"/>
        <v>2277.665</v>
      </c>
      <c r="M49" s="38">
        <f t="shared" si="21"/>
        <v>595.78899999999999</v>
      </c>
      <c r="N49" s="38">
        <f t="shared" si="21"/>
        <v>2277.665</v>
      </c>
    </row>
    <row r="50" spans="2:35" ht="14.5" customHeight="1">
      <c r="E50" s="51"/>
      <c r="F50" s="51"/>
      <c r="G50" s="51"/>
      <c r="H50" s="51"/>
      <c r="I50" s="51"/>
      <c r="J50" s="51"/>
      <c r="K50" s="51"/>
    </row>
    <row r="51" spans="2:35" ht="14.5" customHeight="1">
      <c r="B51" s="36" t="s">
        <v>1123</v>
      </c>
      <c r="C51" s="37"/>
      <c r="D51" s="37"/>
      <c r="E51" s="38">
        <f t="shared" ref="E51:K51" si="22">SUM(E52:E56)</f>
        <v>0</v>
      </c>
      <c r="F51" s="38">
        <f t="shared" si="22"/>
        <v>0</v>
      </c>
      <c r="G51" s="38">
        <f t="shared" si="22"/>
        <v>0</v>
      </c>
      <c r="H51" s="38">
        <f t="shared" si="22"/>
        <v>1104.008</v>
      </c>
      <c r="I51" s="38">
        <f t="shared" si="22"/>
        <v>1079.4560000000001</v>
      </c>
      <c r="J51" s="38">
        <f t="shared" si="22"/>
        <v>956.89400000000001</v>
      </c>
      <c r="K51" s="38">
        <f t="shared" si="22"/>
        <v>974.69700000000012</v>
      </c>
      <c r="M51" s="38">
        <f>SUM(M52:M56)</f>
        <v>1104.008</v>
      </c>
      <c r="N51" s="38">
        <f>SUM(N52:N56)</f>
        <v>974.69700000000012</v>
      </c>
    </row>
    <row r="52" spans="2:35" ht="14.5" customHeight="1">
      <c r="B52" s="30" t="s">
        <v>353</v>
      </c>
      <c r="E52" s="29">
        <v>0</v>
      </c>
      <c r="F52" s="29">
        <v>0</v>
      </c>
      <c r="G52" s="29">
        <v>0</v>
      </c>
      <c r="H52" s="29">
        <v>393.55799999999999</v>
      </c>
      <c r="I52" s="29">
        <v>291.97500000000002</v>
      </c>
      <c r="J52" s="29">
        <v>291.97500000000002</v>
      </c>
      <c r="K52" s="29">
        <v>292.03199999999998</v>
      </c>
      <c r="L52" s="29"/>
      <c r="M52" s="29">
        <f t="shared" ref="M52:M56" si="23">H52</f>
        <v>393.55799999999999</v>
      </c>
      <c r="N52" s="29">
        <f t="shared" ref="N52:N56" si="24">K52</f>
        <v>292.03199999999998</v>
      </c>
      <c r="O52" s="29"/>
      <c r="P52" s="29"/>
      <c r="Q52" s="29"/>
      <c r="R52" s="29"/>
      <c r="S52" s="29"/>
      <c r="T52" s="29"/>
      <c r="U52" s="29"/>
      <c r="V52" s="29"/>
      <c r="W52" s="29"/>
      <c r="X52" s="29"/>
      <c r="Y52" s="29"/>
      <c r="AA52" s="29"/>
      <c r="AB52" s="29"/>
      <c r="AC52" s="29"/>
      <c r="AD52" s="29"/>
      <c r="AE52" s="29"/>
      <c r="AF52" s="29"/>
      <c r="AG52" s="29"/>
      <c r="AH52" s="29"/>
      <c r="AI52" s="29"/>
    </row>
    <row r="53" spans="2:35" ht="14.5" customHeight="1">
      <c r="B53" s="30" t="s">
        <v>356</v>
      </c>
      <c r="E53" s="29">
        <v>0</v>
      </c>
      <c r="F53" s="29">
        <v>0</v>
      </c>
      <c r="G53" s="29">
        <v>0</v>
      </c>
      <c r="H53" s="29">
        <v>680.94200000000001</v>
      </c>
      <c r="I53" s="29">
        <v>768.62099999999998</v>
      </c>
      <c r="J53" s="29">
        <v>637.03399999999999</v>
      </c>
      <c r="K53" s="29">
        <v>642.68799999999999</v>
      </c>
      <c r="L53" s="29"/>
      <c r="M53" s="29">
        <f t="shared" si="23"/>
        <v>680.94200000000001</v>
      </c>
      <c r="N53" s="29">
        <f t="shared" si="24"/>
        <v>642.68799999999999</v>
      </c>
      <c r="O53" s="29"/>
      <c r="P53" s="29"/>
      <c r="Q53" s="29"/>
      <c r="R53" s="29"/>
      <c r="S53" s="29"/>
      <c r="T53" s="29"/>
      <c r="U53" s="29"/>
      <c r="V53" s="29"/>
      <c r="W53" s="29"/>
      <c r="X53" s="29"/>
      <c r="Y53" s="29"/>
      <c r="AA53" s="29"/>
      <c r="AB53" s="29"/>
      <c r="AC53" s="29"/>
      <c r="AD53" s="29"/>
      <c r="AE53" s="29"/>
      <c r="AF53" s="29"/>
      <c r="AG53" s="29"/>
      <c r="AH53" s="29"/>
      <c r="AI53" s="29"/>
    </row>
    <row r="54" spans="2:35" ht="14.5" customHeight="1">
      <c r="B54" s="30" t="s">
        <v>1120</v>
      </c>
      <c r="E54" s="29">
        <v>0</v>
      </c>
      <c r="F54" s="29">
        <v>0</v>
      </c>
      <c r="G54" s="29">
        <v>0</v>
      </c>
      <c r="H54" s="29">
        <v>29.507999999999999</v>
      </c>
      <c r="I54" s="29">
        <v>29.507999999999999</v>
      </c>
      <c r="J54" s="29">
        <v>29.507999999999999</v>
      </c>
      <c r="K54" s="29">
        <v>29.507999999999999</v>
      </c>
      <c r="L54" s="29"/>
      <c r="M54" s="29">
        <f t="shared" si="23"/>
        <v>29.507999999999999</v>
      </c>
      <c r="N54" s="29">
        <f t="shared" si="24"/>
        <v>29.507999999999999</v>
      </c>
      <c r="O54" s="29"/>
      <c r="P54" s="29"/>
      <c r="Q54" s="29"/>
      <c r="R54" s="29"/>
      <c r="S54" s="29"/>
      <c r="T54" s="29"/>
      <c r="U54" s="29"/>
      <c r="V54" s="29"/>
      <c r="W54" s="29"/>
      <c r="X54" s="29"/>
      <c r="Y54" s="29"/>
      <c r="AA54" s="29"/>
      <c r="AB54" s="29"/>
      <c r="AC54" s="29"/>
      <c r="AD54" s="29"/>
      <c r="AE54" s="29"/>
      <c r="AF54" s="29"/>
      <c r="AG54" s="29"/>
      <c r="AH54" s="29"/>
      <c r="AI54" s="29"/>
    </row>
    <row r="55" spans="2:35" ht="14.5" customHeight="1">
      <c r="B55" s="30" t="s">
        <v>1137</v>
      </c>
      <c r="E55" s="29">
        <v>0</v>
      </c>
      <c r="F55" s="29">
        <v>0</v>
      </c>
      <c r="G55" s="29">
        <v>0</v>
      </c>
      <c r="H55" s="29">
        <v>0</v>
      </c>
      <c r="I55" s="29">
        <v>0</v>
      </c>
      <c r="J55" s="29">
        <v>0</v>
      </c>
      <c r="K55" s="29">
        <v>0</v>
      </c>
      <c r="L55" s="29"/>
      <c r="M55" s="29">
        <f t="shared" si="23"/>
        <v>0</v>
      </c>
      <c r="N55" s="29">
        <f t="shared" si="24"/>
        <v>0</v>
      </c>
      <c r="O55" s="29"/>
      <c r="P55" s="29"/>
      <c r="Q55" s="29"/>
      <c r="R55" s="29"/>
      <c r="S55" s="29"/>
      <c r="T55" s="29"/>
      <c r="U55" s="29"/>
      <c r="V55" s="29"/>
      <c r="W55" s="29"/>
      <c r="X55" s="29"/>
      <c r="Y55" s="29"/>
      <c r="AA55" s="29"/>
      <c r="AB55" s="29"/>
      <c r="AC55" s="29"/>
      <c r="AD55" s="29"/>
      <c r="AE55" s="29"/>
      <c r="AF55" s="29"/>
      <c r="AG55" s="29"/>
      <c r="AH55" s="29"/>
      <c r="AI55" s="29"/>
    </row>
    <row r="56" spans="2:35" ht="14.5" customHeight="1">
      <c r="B56" s="31" t="s">
        <v>1121</v>
      </c>
      <c r="C56" s="32"/>
      <c r="D56" s="32"/>
      <c r="E56" s="127">
        <v>0</v>
      </c>
      <c r="F56" s="127">
        <v>0</v>
      </c>
      <c r="G56" s="127">
        <v>0</v>
      </c>
      <c r="H56" s="127">
        <v>0</v>
      </c>
      <c r="I56" s="127">
        <v>-10.648</v>
      </c>
      <c r="J56" s="127">
        <v>-1.623</v>
      </c>
      <c r="K56" s="127">
        <v>10.468999999999999</v>
      </c>
      <c r="L56" s="29"/>
      <c r="M56" s="127">
        <f t="shared" si="23"/>
        <v>0</v>
      </c>
      <c r="N56" s="127">
        <f t="shared" si="24"/>
        <v>10.468999999999999</v>
      </c>
      <c r="O56" s="29"/>
      <c r="P56" s="29"/>
      <c r="Q56" s="29"/>
      <c r="R56" s="29"/>
      <c r="S56" s="29"/>
      <c r="T56" s="29"/>
      <c r="U56" s="29"/>
      <c r="V56" s="29"/>
      <c r="W56" s="29"/>
      <c r="X56" s="29"/>
      <c r="Y56" s="29"/>
      <c r="AA56" s="29"/>
      <c r="AB56" s="29"/>
      <c r="AC56" s="29"/>
      <c r="AD56" s="29"/>
      <c r="AE56" s="29"/>
      <c r="AF56" s="29"/>
      <c r="AG56" s="29"/>
      <c r="AH56" s="29"/>
      <c r="AI56" s="29"/>
    </row>
    <row r="57" spans="2:35" ht="14.5" customHeight="1">
      <c r="E57" s="51"/>
      <c r="F57" s="51"/>
      <c r="G57" s="51"/>
      <c r="H57" s="51"/>
      <c r="I57" s="51"/>
      <c r="J57" s="51"/>
      <c r="K57" s="51"/>
    </row>
    <row r="58" spans="2:35" ht="14.5" customHeight="1">
      <c r="B58" s="11" t="s">
        <v>1122</v>
      </c>
      <c r="C58" s="12"/>
      <c r="D58" s="12"/>
      <c r="E58" s="25">
        <f t="shared" ref="E58:K58" si="25">SUM(E49,E51)</f>
        <v>0</v>
      </c>
      <c r="F58" s="25">
        <f t="shared" si="25"/>
        <v>0</v>
      </c>
      <c r="G58" s="25">
        <f t="shared" si="25"/>
        <v>0</v>
      </c>
      <c r="H58" s="25">
        <f t="shared" si="25"/>
        <v>1699.797</v>
      </c>
      <c r="I58" s="25">
        <f t="shared" si="25"/>
        <v>3200.857</v>
      </c>
      <c r="J58" s="25">
        <f t="shared" si="25"/>
        <v>3084.4070000000002</v>
      </c>
      <c r="K58" s="25">
        <f t="shared" si="25"/>
        <v>3252.3620000000001</v>
      </c>
      <c r="M58" s="25">
        <f>SUM(M49,M51)</f>
        <v>1699.797</v>
      </c>
      <c r="N58" s="25">
        <f>SUM(N49,N51)</f>
        <v>3252.3620000000001</v>
      </c>
    </row>
    <row r="59" spans="2:35" ht="14.5" customHeight="1">
      <c r="E59" s="51"/>
      <c r="F59" s="51"/>
      <c r="G59" s="51"/>
      <c r="H59" s="51"/>
      <c r="I59" s="51"/>
      <c r="J59" s="51"/>
      <c r="K59" s="51"/>
      <c r="M59" s="51"/>
      <c r="N59" s="51"/>
    </row>
    <row r="60" spans="2:35" ht="14.5" customHeight="1">
      <c r="E60" s="51"/>
      <c r="F60" s="51"/>
      <c r="G60" s="51"/>
      <c r="H60" s="51"/>
      <c r="I60" s="51"/>
      <c r="J60" s="51"/>
      <c r="K60" s="51"/>
      <c r="M60" s="51"/>
      <c r="N60" s="51"/>
    </row>
    <row r="61" spans="2:35" ht="14.5" customHeight="1">
      <c r="B61" s="5" t="s">
        <v>1133</v>
      </c>
      <c r="C61" s="6"/>
      <c r="D61" s="6"/>
      <c r="E61" s="7" t="str">
        <f t="shared" ref="E61:G61" si="26">MONTH(E$6)/3&amp;"Q"&amp;E$7</f>
        <v>1Q2023</v>
      </c>
      <c r="F61" s="7" t="str">
        <f t="shared" si="26"/>
        <v>2Q2023</v>
      </c>
      <c r="G61" s="7" t="str">
        <f t="shared" si="26"/>
        <v>3Q2023</v>
      </c>
      <c r="H61" s="7" t="str">
        <f>MONTH(H$6)/3&amp;"Q"&amp;H$7</f>
        <v>4Q2023</v>
      </c>
      <c r="I61" s="7" t="str">
        <f>MONTH(I$6)/3&amp;"Q"&amp;I$7</f>
        <v>1Q2024</v>
      </c>
      <c r="J61" s="7" t="str">
        <f>MONTH(J$6)/3&amp;"Q"&amp;J$7</f>
        <v>2Q2024</v>
      </c>
      <c r="K61" s="7" t="str">
        <f>MONTH(K$6)/3&amp;"Q"&amp;K$7</f>
        <v>3Q2024</v>
      </c>
      <c r="M61" s="6">
        <f>M8</f>
        <v>2023</v>
      </c>
      <c r="N61" s="6">
        <f>M61+1</f>
        <v>2024</v>
      </c>
    </row>
    <row r="62" spans="2:35" ht="14.5" customHeight="1">
      <c r="B62" s="50" t="s">
        <v>1126</v>
      </c>
      <c r="C62" s="48"/>
      <c r="D62" s="48"/>
      <c r="E62" s="235">
        <v>0</v>
      </c>
      <c r="F62" s="235">
        <v>4.6230000000000002</v>
      </c>
      <c r="G62" s="235">
        <v>24.523999999999997</v>
      </c>
      <c r="H62" s="235">
        <v>42.395000000000003</v>
      </c>
      <c r="I62" s="123">
        <v>71.772999999999996</v>
      </c>
      <c r="J62" s="123">
        <v>126.995</v>
      </c>
      <c r="K62" s="123">
        <v>156.749</v>
      </c>
      <c r="M62" s="123">
        <f>SUMIF($7:$7,M$9,62:62)</f>
        <v>71.542000000000002</v>
      </c>
      <c r="N62" s="123">
        <f>SUMIF($7:$7,N$9,62:62)</f>
        <v>355.517</v>
      </c>
    </row>
    <row r="63" spans="2:35" ht="14.5" customHeight="1">
      <c r="B63" s="50" t="s">
        <v>272</v>
      </c>
      <c r="C63" s="48"/>
      <c r="D63" s="48"/>
      <c r="E63" s="235">
        <v>0</v>
      </c>
      <c r="F63" s="235">
        <v>-1.62</v>
      </c>
      <c r="G63" s="235">
        <v>-8.3049999999999997</v>
      </c>
      <c r="H63" s="235">
        <v>-10.695999999999998</v>
      </c>
      <c r="I63" s="235">
        <v>-14.247999999999999</v>
      </c>
      <c r="J63" s="235">
        <v>-20.889000000000003</v>
      </c>
      <c r="K63" s="235">
        <v>-46.554999999999993</v>
      </c>
      <c r="M63" s="123">
        <f t="shared" ref="M63:N79" si="27">SUMIF($7:$7,M$9,63:63)</f>
        <v>-20.620999999999999</v>
      </c>
      <c r="N63" s="123">
        <f t="shared" si="27"/>
        <v>-81.691999999999993</v>
      </c>
    </row>
    <row r="64" spans="2:35" ht="14.5" customHeight="1">
      <c r="B64" s="36" t="s">
        <v>274</v>
      </c>
      <c r="C64" s="37"/>
      <c r="D64" s="37"/>
      <c r="E64" s="38">
        <f>SUM(E62:E63)</f>
        <v>0</v>
      </c>
      <c r="F64" s="38">
        <f t="shared" ref="F64:K64" si="28">SUM(F62:F63)</f>
        <v>3.0030000000000001</v>
      </c>
      <c r="G64" s="38">
        <f t="shared" si="28"/>
        <v>16.218999999999998</v>
      </c>
      <c r="H64" s="38">
        <f t="shared" si="28"/>
        <v>31.699000000000005</v>
      </c>
      <c r="I64" s="38">
        <f t="shared" si="28"/>
        <v>57.524999999999999</v>
      </c>
      <c r="J64" s="38">
        <f t="shared" si="28"/>
        <v>106.10599999999999</v>
      </c>
      <c r="K64" s="38">
        <f t="shared" si="28"/>
        <v>110.194</v>
      </c>
      <c r="M64" s="38">
        <f t="shared" si="27"/>
        <v>50.921000000000006</v>
      </c>
      <c r="N64" s="38">
        <f t="shared" si="27"/>
        <v>273.82499999999999</v>
      </c>
    </row>
    <row r="65" spans="2:35" ht="14.5" customHeight="1">
      <c r="B65" s="50" t="s">
        <v>865</v>
      </c>
      <c r="C65" s="48"/>
      <c r="D65" s="48"/>
      <c r="E65" s="235">
        <f>SUM(E66:E67)</f>
        <v>0</v>
      </c>
      <c r="F65" s="235">
        <f t="shared" ref="F65:K65" si="29">SUM(F66:F67)</f>
        <v>-3.1880000000000002</v>
      </c>
      <c r="G65" s="235">
        <f t="shared" si="29"/>
        <v>-6.4849999999999994</v>
      </c>
      <c r="H65" s="235">
        <f t="shared" si="29"/>
        <v>-9.8539999999999992</v>
      </c>
      <c r="I65" s="142">
        <f t="shared" si="29"/>
        <v>-17.135999999999999</v>
      </c>
      <c r="J65" s="142">
        <f t="shared" si="29"/>
        <v>-19.18</v>
      </c>
      <c r="K65" s="142">
        <f t="shared" si="29"/>
        <v>-18.285000000000004</v>
      </c>
      <c r="M65" s="123">
        <f t="shared" si="27"/>
        <v>-19.527000000000001</v>
      </c>
      <c r="N65" s="123">
        <f t="shared" si="27"/>
        <v>-54.601000000000006</v>
      </c>
    </row>
    <row r="66" spans="2:35" ht="14.5" customHeight="1">
      <c r="B66" s="30" t="s">
        <v>275</v>
      </c>
      <c r="E66" s="46">
        <v>0</v>
      </c>
      <c r="F66" s="46">
        <v>0</v>
      </c>
      <c r="G66" s="46">
        <v>-2.6149999999999998</v>
      </c>
      <c r="H66" s="41">
        <v>-5.8049999999999997</v>
      </c>
      <c r="I66" s="29">
        <v>-10.266999999999999</v>
      </c>
      <c r="J66" s="29">
        <v>-10.728000000000002</v>
      </c>
      <c r="K66" s="29">
        <v>-9.7140000000000022</v>
      </c>
      <c r="L66" s="29"/>
      <c r="M66" s="29">
        <f t="shared" si="27"/>
        <v>-8.42</v>
      </c>
      <c r="N66" s="29">
        <f t="shared" si="27"/>
        <v>-30.709000000000003</v>
      </c>
      <c r="O66" s="29"/>
      <c r="P66" s="29"/>
      <c r="Q66" s="29"/>
      <c r="R66" s="29"/>
      <c r="S66" s="29"/>
      <c r="T66" s="29"/>
      <c r="U66" s="29"/>
      <c r="V66" s="29"/>
      <c r="W66" s="29"/>
      <c r="X66" s="29"/>
      <c r="Y66" s="29"/>
      <c r="AA66" s="29"/>
      <c r="AB66" s="29"/>
      <c r="AC66" s="29"/>
      <c r="AD66" s="29"/>
      <c r="AE66" s="29"/>
      <c r="AF66" s="29"/>
      <c r="AG66" s="29"/>
      <c r="AH66" s="29"/>
      <c r="AI66" s="29"/>
    </row>
    <row r="67" spans="2:35" ht="14.5" customHeight="1">
      <c r="B67" s="30" t="s">
        <v>276</v>
      </c>
      <c r="E67" s="29">
        <v>0</v>
      </c>
      <c r="F67" s="29">
        <v>-3.1880000000000002</v>
      </c>
      <c r="G67" s="29">
        <v>-3.8699999999999997</v>
      </c>
      <c r="H67" s="41">
        <v>-4.0489999999999995</v>
      </c>
      <c r="I67" s="41">
        <v>-6.8689999999999998</v>
      </c>
      <c r="J67" s="41">
        <v>-8.452</v>
      </c>
      <c r="K67" s="41">
        <v>-8.5709999999999997</v>
      </c>
      <c r="L67" s="29"/>
      <c r="M67" s="29">
        <f t="shared" si="27"/>
        <v>-11.106999999999999</v>
      </c>
      <c r="N67" s="29">
        <f t="shared" si="27"/>
        <v>-23.891999999999999</v>
      </c>
      <c r="O67" s="29"/>
      <c r="P67" s="29"/>
      <c r="Q67" s="29"/>
      <c r="R67" s="29"/>
      <c r="S67" s="29"/>
      <c r="T67" s="29"/>
      <c r="U67" s="29"/>
      <c r="V67" s="29"/>
      <c r="W67" s="29"/>
      <c r="X67" s="29"/>
      <c r="Y67" s="29"/>
      <c r="AA67" s="29"/>
      <c r="AB67" s="29"/>
      <c r="AC67" s="29"/>
      <c r="AD67" s="29"/>
      <c r="AE67" s="29"/>
      <c r="AF67" s="29"/>
      <c r="AG67" s="29"/>
      <c r="AH67" s="29"/>
      <c r="AI67" s="29"/>
    </row>
    <row r="68" spans="2:35" ht="14.5" customHeight="1">
      <c r="B68" s="50" t="s">
        <v>866</v>
      </c>
      <c r="C68" s="48"/>
      <c r="D68" s="48"/>
      <c r="E68" s="235">
        <v>-0.65600000000000003</v>
      </c>
      <c r="F68" s="123">
        <v>0.55700000000000005</v>
      </c>
      <c r="G68" s="123">
        <v>-6.1000000000000026E-2</v>
      </c>
      <c r="H68" s="123">
        <v>-2.6259999999999999</v>
      </c>
      <c r="I68" s="235">
        <v>0.627</v>
      </c>
      <c r="J68" s="235">
        <v>-2.0549999999999997</v>
      </c>
      <c r="K68" s="235">
        <v>-2.3930000000000007</v>
      </c>
      <c r="M68" s="123">
        <f t="shared" si="27"/>
        <v>-2.786</v>
      </c>
      <c r="N68" s="123">
        <f t="shared" si="27"/>
        <v>-3.8210000000000006</v>
      </c>
    </row>
    <row r="69" spans="2:35" ht="14.5" customHeight="1">
      <c r="B69" s="50" t="s">
        <v>1139</v>
      </c>
      <c r="C69" s="48"/>
      <c r="D69" s="48"/>
      <c r="E69" s="235">
        <v>0</v>
      </c>
      <c r="F69" s="235">
        <v>0</v>
      </c>
      <c r="G69" s="235">
        <v>0</v>
      </c>
      <c r="H69" s="235">
        <v>29</v>
      </c>
      <c r="I69" s="235">
        <v>8.2000000000000003E-2</v>
      </c>
      <c r="J69" s="235">
        <v>0.95200000000000007</v>
      </c>
      <c r="K69" s="235">
        <v>-0.7410000000000001</v>
      </c>
      <c r="M69" s="123">
        <f t="shared" si="27"/>
        <v>29</v>
      </c>
      <c r="N69" s="123">
        <f t="shared" si="27"/>
        <v>0.29299999999999993</v>
      </c>
    </row>
    <row r="70" spans="2:35" ht="14.5" customHeight="1">
      <c r="B70" s="50" t="s">
        <v>1140</v>
      </c>
      <c r="C70" s="48"/>
      <c r="D70" s="48"/>
      <c r="E70" s="123">
        <v>0</v>
      </c>
      <c r="F70" s="123">
        <v>0</v>
      </c>
      <c r="G70" s="123">
        <v>0</v>
      </c>
      <c r="H70" s="123">
        <v>0</v>
      </c>
      <c r="I70" s="123">
        <v>0</v>
      </c>
      <c r="J70" s="123">
        <v>0</v>
      </c>
      <c r="K70" s="123">
        <v>0</v>
      </c>
      <c r="M70" s="123">
        <f t="shared" si="27"/>
        <v>0</v>
      </c>
      <c r="N70" s="123">
        <f t="shared" si="27"/>
        <v>0</v>
      </c>
    </row>
    <row r="71" spans="2:35" ht="14.5" customHeight="1">
      <c r="B71" s="36" t="s">
        <v>279</v>
      </c>
      <c r="C71" s="37"/>
      <c r="D71" s="37"/>
      <c r="E71" s="38">
        <f t="shared" ref="E71:K71" si="30">SUM(E64,E65,E68:E70)</f>
        <v>-0.65600000000000003</v>
      </c>
      <c r="F71" s="38">
        <f t="shared" si="30"/>
        <v>0.372</v>
      </c>
      <c r="G71" s="38">
        <f t="shared" si="30"/>
        <v>9.6729999999999983</v>
      </c>
      <c r="H71" s="38">
        <f t="shared" si="30"/>
        <v>48.219000000000008</v>
      </c>
      <c r="I71" s="38">
        <f t="shared" si="30"/>
        <v>41.097999999999999</v>
      </c>
      <c r="J71" s="38">
        <f t="shared" si="30"/>
        <v>85.822999999999979</v>
      </c>
      <c r="K71" s="38">
        <f t="shared" si="30"/>
        <v>88.774999999999991</v>
      </c>
      <c r="M71" s="38">
        <f t="shared" si="27"/>
        <v>57.608000000000004</v>
      </c>
      <c r="N71" s="38">
        <f t="shared" si="27"/>
        <v>215.69599999999997</v>
      </c>
    </row>
    <row r="72" spans="2:35" ht="14.5" customHeight="1">
      <c r="B72" s="50" t="s">
        <v>280</v>
      </c>
      <c r="C72" s="48"/>
      <c r="D72" s="48"/>
      <c r="E72" s="235">
        <v>0</v>
      </c>
      <c r="F72" s="235">
        <v>0</v>
      </c>
      <c r="G72" s="235">
        <v>0</v>
      </c>
      <c r="H72" s="235">
        <v>-4.4859999999999998</v>
      </c>
      <c r="I72" s="235">
        <v>-26.92</v>
      </c>
      <c r="J72" s="235">
        <v>-31.350999999999999</v>
      </c>
      <c r="K72" s="235">
        <v>-31.590000000000003</v>
      </c>
      <c r="M72" s="123">
        <f t="shared" si="27"/>
        <v>-4.4859999999999998</v>
      </c>
      <c r="N72" s="123">
        <f t="shared" si="27"/>
        <v>-89.861000000000004</v>
      </c>
    </row>
    <row r="73" spans="2:35" ht="14.5" customHeight="1">
      <c r="B73" s="36" t="s">
        <v>1127</v>
      </c>
      <c r="C73" s="37"/>
      <c r="D73" s="37"/>
      <c r="E73" s="38">
        <f t="shared" ref="E73:G73" si="31">SUM(E71:E72)</f>
        <v>-0.65600000000000003</v>
      </c>
      <c r="F73" s="38">
        <f t="shared" si="31"/>
        <v>0.372</v>
      </c>
      <c r="G73" s="38">
        <f t="shared" si="31"/>
        <v>9.6729999999999983</v>
      </c>
      <c r="H73" s="38">
        <f>SUM(H71:H72)</f>
        <v>43.733000000000011</v>
      </c>
      <c r="I73" s="38">
        <f t="shared" ref="I73:K73" si="32">SUM(I71:I72)</f>
        <v>14.177999999999997</v>
      </c>
      <c r="J73" s="38">
        <f t="shared" si="32"/>
        <v>54.47199999999998</v>
      </c>
      <c r="K73" s="38">
        <f t="shared" si="32"/>
        <v>57.184999999999988</v>
      </c>
      <c r="M73" s="234">
        <f t="shared" si="27"/>
        <v>53.122000000000007</v>
      </c>
      <c r="N73" s="38">
        <f t="shared" si="27"/>
        <v>125.83499999999997</v>
      </c>
    </row>
    <row r="74" spans="2:35" ht="14.5" customHeight="1">
      <c r="B74" s="50" t="s">
        <v>282</v>
      </c>
      <c r="C74" s="48"/>
      <c r="D74" s="48"/>
      <c r="E74" s="123">
        <f t="shared" ref="E74" si="33">SUM(E75:E76)</f>
        <v>-8.0000000000000002E-3</v>
      </c>
      <c r="F74" s="123">
        <f t="shared" ref="F74" si="34">SUM(F75:F76)</f>
        <v>-1.2E-2</v>
      </c>
      <c r="G74" s="123">
        <f t="shared" ref="G74" si="35">SUM(G75:G76)</f>
        <v>6.0000000000000019E-3</v>
      </c>
      <c r="H74" s="123">
        <f t="shared" ref="H74" si="36">SUM(H75:H76)</f>
        <v>-4.1920000000000002</v>
      </c>
      <c r="I74" s="123">
        <f t="shared" ref="I74:K74" si="37">SUM(I75:I76)</f>
        <v>-19.115000000000002</v>
      </c>
      <c r="J74" s="123">
        <f t="shared" si="37"/>
        <v>-42.757999999999996</v>
      </c>
      <c r="K74" s="123">
        <f t="shared" si="37"/>
        <v>-39.177000000000007</v>
      </c>
      <c r="M74" s="123">
        <f t="shared" si="27"/>
        <v>-4.2060000000000004</v>
      </c>
      <c r="N74" s="235">
        <f t="shared" si="27"/>
        <v>-101.05000000000001</v>
      </c>
    </row>
    <row r="75" spans="2:35" ht="14.5" customHeight="1">
      <c r="B75" s="30" t="s">
        <v>1131</v>
      </c>
      <c r="E75" s="41">
        <v>0</v>
      </c>
      <c r="F75" s="41">
        <v>0</v>
      </c>
      <c r="G75" s="41">
        <v>1.7000000000000001E-2</v>
      </c>
      <c r="H75" s="41">
        <v>-0.82400000000000007</v>
      </c>
      <c r="I75" s="41">
        <v>4.758</v>
      </c>
      <c r="J75" s="41">
        <v>4.431</v>
      </c>
      <c r="K75" s="41">
        <v>5.6460000000000008</v>
      </c>
      <c r="L75" s="29"/>
      <c r="M75" s="41">
        <f t="shared" si="27"/>
        <v>-0.80700000000000005</v>
      </c>
      <c r="N75" s="29">
        <f t="shared" si="27"/>
        <v>14.835000000000001</v>
      </c>
      <c r="O75" s="29"/>
      <c r="P75" s="29"/>
      <c r="Q75" s="29"/>
      <c r="R75" s="29"/>
      <c r="S75" s="29"/>
      <c r="T75" s="29"/>
      <c r="U75" s="29"/>
      <c r="V75" s="29"/>
      <c r="W75" s="29"/>
      <c r="X75" s="29"/>
      <c r="Y75" s="29"/>
      <c r="AA75" s="29"/>
      <c r="AB75" s="29"/>
      <c r="AC75" s="29"/>
      <c r="AD75" s="29"/>
      <c r="AE75" s="29"/>
      <c r="AF75" s="29"/>
      <c r="AG75" s="29"/>
      <c r="AH75" s="29"/>
      <c r="AI75" s="29"/>
    </row>
    <row r="76" spans="2:35" ht="14.5" customHeight="1">
      <c r="B76" s="30" t="s">
        <v>1132</v>
      </c>
      <c r="E76" s="41">
        <v>-8.0000000000000002E-3</v>
      </c>
      <c r="F76" s="41">
        <v>-1.2E-2</v>
      </c>
      <c r="G76" s="41">
        <v>-1.0999999999999999E-2</v>
      </c>
      <c r="H76" s="41">
        <v>-3.3679999999999999</v>
      </c>
      <c r="I76" s="41">
        <v>-23.873000000000001</v>
      </c>
      <c r="J76" s="41">
        <v>-47.188999999999993</v>
      </c>
      <c r="K76" s="41">
        <v>-44.823000000000008</v>
      </c>
      <c r="L76" s="29"/>
      <c r="M76" s="41">
        <f t="shared" si="27"/>
        <v>-3.399</v>
      </c>
      <c r="N76" s="29">
        <f t="shared" si="27"/>
        <v>-115.88500000000001</v>
      </c>
      <c r="O76" s="29"/>
      <c r="P76" s="29"/>
      <c r="Q76" s="29"/>
      <c r="R76" s="29"/>
      <c r="S76" s="29"/>
      <c r="T76" s="29"/>
      <c r="U76" s="29"/>
      <c r="V76" s="29"/>
      <c r="W76" s="29"/>
      <c r="X76" s="29"/>
      <c r="Y76" s="29"/>
      <c r="AA76" s="29"/>
      <c r="AB76" s="29"/>
      <c r="AC76" s="29"/>
      <c r="AD76" s="29"/>
      <c r="AE76" s="29"/>
      <c r="AF76" s="29"/>
      <c r="AG76" s="29"/>
      <c r="AH76" s="29"/>
      <c r="AI76" s="29"/>
    </row>
    <row r="77" spans="2:35" ht="14.5" customHeight="1">
      <c r="B77" s="36" t="s">
        <v>1128</v>
      </c>
      <c r="C77" s="37"/>
      <c r="D77" s="37"/>
      <c r="E77" s="234">
        <f t="shared" ref="E77:G77" si="38">SUM(E73,E74)</f>
        <v>-0.66400000000000003</v>
      </c>
      <c r="F77" s="234">
        <f t="shared" si="38"/>
        <v>0.36</v>
      </c>
      <c r="G77" s="234">
        <f t="shared" si="38"/>
        <v>9.6789999999999985</v>
      </c>
      <c r="H77" s="38">
        <f>SUM(H73,H74)</f>
        <v>39.541000000000011</v>
      </c>
      <c r="I77" s="234">
        <f t="shared" ref="I77:K77" si="39">SUM(I73,I74)</f>
        <v>-4.9370000000000047</v>
      </c>
      <c r="J77" s="234">
        <f t="shared" si="39"/>
        <v>11.713999999999984</v>
      </c>
      <c r="K77" s="38">
        <f t="shared" si="39"/>
        <v>18.007999999999981</v>
      </c>
      <c r="M77" s="38">
        <f t="shared" si="27"/>
        <v>48.916000000000011</v>
      </c>
      <c r="N77" s="38">
        <f t="shared" si="27"/>
        <v>24.784999999999961</v>
      </c>
    </row>
    <row r="78" spans="2:35" ht="14.5" customHeight="1">
      <c r="B78" s="50" t="s">
        <v>1129</v>
      </c>
      <c r="C78" s="48"/>
      <c r="D78" s="48"/>
      <c r="E78" s="235">
        <v>-2.226</v>
      </c>
      <c r="F78" s="235">
        <v>-1.5369999999999999</v>
      </c>
      <c r="G78" s="235">
        <v>-1.3390000000000004</v>
      </c>
      <c r="H78" s="235">
        <v>-3.2270000000000003</v>
      </c>
      <c r="I78" s="235">
        <v>-5.7110000000000003</v>
      </c>
      <c r="J78" s="235">
        <v>-2.6890000000000001</v>
      </c>
      <c r="K78" s="235">
        <v>-5.9160000000000004</v>
      </c>
      <c r="M78" s="123">
        <f t="shared" si="27"/>
        <v>-8.3290000000000006</v>
      </c>
      <c r="N78" s="123">
        <f t="shared" si="27"/>
        <v>-14.316000000000001</v>
      </c>
    </row>
    <row r="79" spans="2:35" ht="14.5" customHeight="1">
      <c r="B79" s="36" t="s">
        <v>1130</v>
      </c>
      <c r="C79" s="37"/>
      <c r="D79" s="37"/>
      <c r="E79" s="234">
        <f t="shared" ref="E79:G79" si="40">SUM(E77:E78)</f>
        <v>-2.89</v>
      </c>
      <c r="F79" s="234">
        <f t="shared" si="40"/>
        <v>-1.177</v>
      </c>
      <c r="G79" s="234">
        <f t="shared" si="40"/>
        <v>8.3399999999999981</v>
      </c>
      <c r="H79" s="38">
        <f>SUM(H77:H78)</f>
        <v>36.314000000000007</v>
      </c>
      <c r="I79" s="234">
        <f t="shared" ref="I79:K79" si="41">SUM(I77:I78)</f>
        <v>-10.648000000000005</v>
      </c>
      <c r="J79" s="234">
        <f t="shared" si="41"/>
        <v>9.0249999999999844</v>
      </c>
      <c r="K79" s="234">
        <f t="shared" si="41"/>
        <v>12.091999999999981</v>
      </c>
      <c r="M79" s="234">
        <f t="shared" si="27"/>
        <v>40.587000000000003</v>
      </c>
      <c r="N79" s="234">
        <f t="shared" si="27"/>
        <v>10.46899999999996</v>
      </c>
    </row>
    <row r="81" spans="2:2" ht="14.5" customHeight="1">
      <c r="B81" s="1"/>
    </row>
    <row r="82" spans="2:2" ht="14.5" customHeight="1">
      <c r="B82" s="1"/>
    </row>
    <row r="83" spans="2:2" ht="14.5" customHeight="1">
      <c r="B83" s="1"/>
    </row>
    <row r="85" spans="2:2" ht="14.5" customHeight="1">
      <c r="B85" s="217"/>
    </row>
    <row r="86" spans="2:2" ht="14.5" customHeight="1">
      <c r="B86" s="9"/>
    </row>
  </sheetData>
  <pageMargins left="0.7" right="0.7" top="0.75" bottom="0.75" header="0.3" footer="0.3"/>
  <ignoredErrors>
    <ignoredError sqref="M18:N18 M41:N41" formula="1"/>
    <ignoredError sqref="I65:K65 I71:K71 E65:H65 E71:H71"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2.xml><?xml version="1.0" encoding="utf-8"?>
<ds:datastoreItem xmlns:ds="http://schemas.openxmlformats.org/officeDocument/2006/customXml" ds:itemID="{6C600D7A-3854-45A8-9B3F-633F3059C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DDAE3-6D44-45FB-A48F-A9353AE9B273}">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7446d943-6735-4f65-a92c-e33387c6efba"/>
    <ds:schemaRef ds:uri="01b2a052-d4e2-49c7-b291-f21febf6613e"/>
    <ds:schemaRef ds:uri="http://purl.org/dc/elements/1.1/"/>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Disclaimer</vt:lpstr>
      <vt:lpstr>Summary</vt:lpstr>
      <vt:lpstr>Serena Portfolio</vt:lpstr>
      <vt:lpstr>Development Pipeline</vt:lpstr>
      <vt:lpstr>Energy Production</vt:lpstr>
      <vt:lpstr>Curtailment ONS</vt:lpstr>
      <vt:lpstr>Energy Balance</vt:lpstr>
      <vt:lpstr>Financials KPIs - Adjusted View</vt:lpstr>
      <vt:lpstr>Income Statement</vt:lpstr>
      <vt:lpstr>Net Operating Revenue</vt:lpstr>
      <vt:lpstr>Operating Costs</vt:lpstr>
      <vt:lpstr>G&amp;A Expenses</vt:lpstr>
      <vt:lpstr>Net Financial Result</vt:lpstr>
      <vt:lpstr>BS - Assets</vt:lpstr>
      <vt:lpstr>BS - Liabilities and Equity</vt:lpstr>
      <vt:lpstr>CF Statement</vt:lpstr>
      <vt:lpstr>Indebtedness</vt:lpstr>
      <vt:lpstr>Asset Structure</vt:lpstr>
      <vt:lpstr>CCEE and ONS Assets Code</vt:lpstr>
      <vt:lpstr>TUST | TUSD</vt:lpstr>
      <vt:lpstr>P&amp;L - Goodnight 1</vt:lpstr>
      <vt:lpstr>Pipoca</vt:lpstr>
      <vt:lpstr>Serena Geração S.A. (Consolid.)</vt:lpstr>
      <vt:lpstr>Serena Geração S.A. (Holding)</vt:lpstr>
      <vt:lpstr>Assuruá 4 &amp; 5 Holding Energia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2025-02-03T17:14:21Z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