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omegaenergiarenovavel.sharepoint.com/sites/RI/Documentos Partilhados/Serena Energia/11. Resultados/2023/3T23/10. Planilha de Financials/"/>
    </mc:Choice>
  </mc:AlternateContent>
  <xr:revisionPtr revIDLastSave="428" documentId="8_{AD6ACB00-A965-471F-95B4-3946E245B065}" xr6:coauthVersionLast="47" xr6:coauthVersionMax="47" xr10:uidLastSave="{F7C3F8BD-1917-4380-A9CF-ED0D6CBD11A7}"/>
  <bookViews>
    <workbookView xWindow="-110" yWindow="-110" windowWidth="19420" windowHeight="10300" xr2:uid="{00000000-000D-0000-FFFF-FFFF00000000}"/>
  </bookViews>
  <sheets>
    <sheet name="Disclaimer" sheetId="20" r:id="rId1"/>
    <sheet name="Summary" sheetId="21" r:id="rId2"/>
    <sheet name="Serena Portfolio" sheetId="25" r:id="rId3"/>
    <sheet name="Development Pipeline" sheetId="26" r:id="rId4"/>
    <sheet name="Energy Production" sheetId="18" r:id="rId5"/>
    <sheet name="Energy Balance" sheetId="22" r:id="rId6"/>
    <sheet name="Financials KPIs - Adjusted View" sheetId="30" r:id="rId7"/>
    <sheet name="Income Statement" sheetId="13" r:id="rId8"/>
    <sheet name="Net Operating Revenue" sheetId="14" r:id="rId9"/>
    <sheet name="Operating Costs" sheetId="15" r:id="rId10"/>
    <sheet name="G&amp;A Expenses" sheetId="16" r:id="rId11"/>
    <sheet name="Net Financial Result" sheetId="17" r:id="rId12"/>
    <sheet name="BS - Assets" sheetId="31" r:id="rId13"/>
    <sheet name="BS - Liabilities and Equity" sheetId="32" r:id="rId14"/>
    <sheet name="Indebtedness" sheetId="33" r:id="rId15"/>
    <sheet name="Asset Strucutre" sheetId="27" r:id="rId16"/>
    <sheet name="CCEE Assets Code" sheetId="28" r:id="rId17"/>
  </sheets>
  <externalReferences>
    <externalReference r:id="rId18"/>
    <externalReference r:id="rId19"/>
    <externalReference r:id="rId20"/>
    <externalReference r:id="rId21"/>
    <externalReference r:id="rId22"/>
  </externalReferences>
  <definedNames>
    <definedName name="\0" localSheetId="12">'BS - Assets'!#REF!</definedName>
    <definedName name="\0" localSheetId="13">'BS - Liabilities and Equity'!#REF!</definedName>
    <definedName name="\0" localSheetId="14">Indebtedness!#REF!</definedName>
    <definedName name="\0">#REF!</definedName>
    <definedName name="_" localSheetId="12">'BS - Assets'!#REF!</definedName>
    <definedName name="_" localSheetId="13">'BS - Liabilities and Equity'!#REF!</definedName>
    <definedName name="_" localSheetId="14">Indebtedness!#REF!</definedName>
    <definedName name="_">#REF!</definedName>
    <definedName name="__123Graph_A" localSheetId="12" hidden="1">'BS - Assets'!#REF!</definedName>
    <definedName name="__123Graph_A" localSheetId="13" hidden="1">'BS - Liabilities and Equity'!#REF!</definedName>
    <definedName name="__123Graph_A" localSheetId="14" hidden="1">Indebtedness!#REF!</definedName>
    <definedName name="__123Graph_A" hidden="1">#REF!</definedName>
    <definedName name="__123Graph_X" hidden="1">#REF!</definedName>
    <definedName name="__NT8">#REF!</definedName>
    <definedName name="_001_rev_mkt_region">#REF!</definedName>
    <definedName name="_16A">#REF!</definedName>
    <definedName name="_16C">#REF!</definedName>
    <definedName name="_570LXT4WD">#REF!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gpl1">#REF!</definedName>
    <definedName name="_l">#REF!</definedName>
    <definedName name="_mnt1">#REF!</definedName>
    <definedName name="_mnt2">#REF!</definedName>
    <definedName name="_Mth3">#REF!</definedName>
    <definedName name="_NT1">#REF!</definedName>
    <definedName name="_NT2">#REF!</definedName>
    <definedName name="_NT3">#REF!</definedName>
    <definedName name="_NT4">#REF!</definedName>
    <definedName name="_NT5">#REF!</definedName>
    <definedName name="_NT6">#REF!</definedName>
    <definedName name="_NT7">#REF!</definedName>
    <definedName name="_PDM01">#REF!</definedName>
    <definedName name="_PDM02">#REF!</definedName>
    <definedName name="_SS7">#REF!</definedName>
    <definedName name="_TL18" localSheetId="12" hidden="1">{#N/A,#N/A,TRUE,"Total";#N/A,#N/A,TRUE,"Crop Harvesting";#N/A,#N/A,TRUE,"Hay &amp; Forage";#N/A,#N/A,TRUE,"CROP PRODUCTION";#N/A,#N/A,TRUE,"TRACTOR";#N/A,#N/A,TRUE,"Crawlers &amp; Dozers";#N/A,#N/A,TRUE,"TLB";#N/A,#N/A,TRUE,"Excavators";#N/A,#N/A,TRUE,"Loaders and Graders ";#N/A,#N/A,TRUE,"Skid Steer Loaders"}</definedName>
    <definedName name="_TL18" localSheetId="13" hidden="1">{#N/A,#N/A,TRUE,"Total";#N/A,#N/A,TRUE,"Crop Harvesting";#N/A,#N/A,TRUE,"Hay &amp; Forage";#N/A,#N/A,TRUE,"CROP PRODUCTION";#N/A,#N/A,TRUE,"TRACTOR";#N/A,#N/A,TRUE,"Crawlers &amp; Dozers";#N/A,#N/A,TRUE,"TLB";#N/A,#N/A,TRUE,"Excavators";#N/A,#N/A,TRUE,"Loaders and Graders ";#N/A,#N/A,TRUE,"Skid Steer Loaders"}</definedName>
    <definedName name="_TL18" localSheetId="14" hidden="1">{#N/A,#N/A,TRUE,"Total";#N/A,#N/A,TRUE,"Crop Harvesting";#N/A,#N/A,TRUE,"Hay &amp; Forage";#N/A,#N/A,TRUE,"CROP PRODUCTION";#N/A,#N/A,TRUE,"TRACTOR";#N/A,#N/A,TRUE,"Crawlers &amp; Dozers";#N/A,#N/A,TRUE,"TLB";#N/A,#N/A,TRUE,"Excavators";#N/A,#N/A,TRUE,"Loaders and Graders ";#N/A,#N/A,TRUE,"Skid Steer Loaders"}</definedName>
    <definedName name="_TL18" hidden="1">{#N/A,#N/A,TRUE,"Total";#N/A,#N/A,TRUE,"Crop Harvesting";#N/A,#N/A,TRUE,"Hay &amp; Forage";#N/A,#N/A,TRUE,"CROP PRODUCTION";#N/A,#N/A,TRUE,"TRACTOR";#N/A,#N/A,TRUE,"Crawlers &amp; Dozers";#N/A,#N/A,TRUE,"TLB";#N/A,#N/A,TRUE,"Excavators";#N/A,#N/A,TRUE,"Loaders and Graders ";#N/A,#N/A,TRUE,"Skid Steer Loaders"}</definedName>
    <definedName name="A" localSheetId="12">{"'RR'!$A$2:$E$81"}</definedName>
    <definedName name="A" localSheetId="13">{"'RR'!$A$2:$E$81"}</definedName>
    <definedName name="A" localSheetId="14">{"'RR'!$A$2:$E$81"}</definedName>
    <definedName name="A">{"'RR'!$A$2:$E$81"}</definedName>
    <definedName name="aa" localSheetId="12" hidden="1">{"'RR'!$A$2:$E$81"}</definedName>
    <definedName name="aa" localSheetId="13" hidden="1">{"'RR'!$A$2:$E$81"}</definedName>
    <definedName name="aa" localSheetId="14" hidden="1">{"'RR'!$A$2:$E$81"}</definedName>
    <definedName name="aa" hidden="1">{"'RR'!$A$2:$E$81"}</definedName>
    <definedName name="aaa" localSheetId="12" hidden="1">{"'RR'!$A$2:$E$81"}</definedName>
    <definedName name="aaa" localSheetId="13" hidden="1">{"'RR'!$A$2:$E$81"}</definedName>
    <definedName name="aaa" localSheetId="14" hidden="1">{"'RR'!$A$2:$E$81"}</definedName>
    <definedName name="aaa" hidden="1">{"'RR'!$A$2:$E$81"}</definedName>
    <definedName name="aaaa" localSheetId="12" hidden="1">{#N/A,#N/A,FALSE,"Aging Summary";#N/A,#N/A,FALSE,"Ratio Analysis";#N/A,#N/A,FALSE,"Test 120 Day Accts";#N/A,#N/A,FALSE,"Tickmarks"}</definedName>
    <definedName name="aaaa" localSheetId="13" hidden="1">{#N/A,#N/A,FALSE,"Aging Summary";#N/A,#N/A,FALSE,"Ratio Analysis";#N/A,#N/A,FALSE,"Test 120 Day Accts";#N/A,#N/A,FALSE,"Tickmarks"}</definedName>
    <definedName name="aaaa" localSheetId="14" hidden="1">{#N/A,#N/A,FALSE,"Aging Summary";#N/A,#N/A,FALSE,"Ratio Analysis";#N/A,#N/A,FALSE,"Test 120 Day Accts";#N/A,#N/A,FALSE,"Tickmarks"}</definedName>
    <definedName name="aaaa" hidden="1">{#N/A,#N/A,FALSE,"Aging Summary";#N/A,#N/A,FALSE,"Ratio Analysis";#N/A,#N/A,FALSE,"Test 120 Day Accts";#N/A,#N/A,FALSE,"Tickmarks"}</definedName>
    <definedName name="AAAAA" localSheetId="12" hidden="1">{#N/A,#N/A,TRUE,"7d";#N/A,#N/A,TRUE,"7g";#N/A,#N/A,TRUE,"7i"}</definedName>
    <definedName name="AAAAA" localSheetId="13" hidden="1">{#N/A,#N/A,TRUE,"7d";#N/A,#N/A,TRUE,"7g";#N/A,#N/A,TRUE,"7i"}</definedName>
    <definedName name="AAAAA" localSheetId="14" hidden="1">{#N/A,#N/A,TRUE,"7d";#N/A,#N/A,TRUE,"7g";#N/A,#N/A,TRUE,"7i"}</definedName>
    <definedName name="AAAAA" hidden="1">{#N/A,#N/A,TRUE,"7d";#N/A,#N/A,TRUE,"7g";#N/A,#N/A,TRUE,"7i"}</definedName>
    <definedName name="AAAAAA" localSheetId="12" hidden="1">{#N/A,#N/A,TRUE,"7d";#N/A,#N/A,TRUE,"7g";#N/A,#N/A,TRUE,"7i"}</definedName>
    <definedName name="AAAAAA" localSheetId="13" hidden="1">{#N/A,#N/A,TRUE,"7d";#N/A,#N/A,TRUE,"7g";#N/A,#N/A,TRUE,"7i"}</definedName>
    <definedName name="AAAAAA" localSheetId="14" hidden="1">{#N/A,#N/A,TRUE,"7d";#N/A,#N/A,TRUE,"7g";#N/A,#N/A,TRUE,"7i"}</definedName>
    <definedName name="AAAAAA" hidden="1">{#N/A,#N/A,TRUE,"7d";#N/A,#N/A,TRUE,"7g";#N/A,#N/A,TRUE,"7i"}</definedName>
    <definedName name="AAAAAAAA" localSheetId="12" hidden="1">{#N/A,#N/A,TRUE,"7d";#N/A,#N/A,TRUE,"7g";#N/A,#N/A,TRUE,"7i"}</definedName>
    <definedName name="AAAAAAAA" localSheetId="13" hidden="1">{#N/A,#N/A,TRUE,"7d";#N/A,#N/A,TRUE,"7g";#N/A,#N/A,TRUE,"7i"}</definedName>
    <definedName name="AAAAAAAA" localSheetId="14" hidden="1">{#N/A,#N/A,TRUE,"7d";#N/A,#N/A,TRUE,"7g";#N/A,#N/A,TRUE,"7i"}</definedName>
    <definedName name="AAAAAAAA" hidden="1">{#N/A,#N/A,TRUE,"7d";#N/A,#N/A,TRUE,"7g";#N/A,#N/A,TRUE,"7i"}</definedName>
    <definedName name="AAAAAAAAAA" localSheetId="12" hidden="1">{#N/A,#N/A,TRUE,"7d";#N/A,#N/A,TRUE,"7g";#N/A,#N/A,TRUE,"7i"}</definedName>
    <definedName name="AAAAAAAAAA" localSheetId="13" hidden="1">{#N/A,#N/A,TRUE,"7d";#N/A,#N/A,TRUE,"7g";#N/A,#N/A,TRUE,"7i"}</definedName>
    <definedName name="AAAAAAAAAA" localSheetId="14" hidden="1">{#N/A,#N/A,TRUE,"7d";#N/A,#N/A,TRUE,"7g";#N/A,#N/A,TRUE,"7i"}</definedName>
    <definedName name="AAAAAAAAAA" hidden="1">{#N/A,#N/A,TRUE,"7d";#N/A,#N/A,TRUE,"7g";#N/A,#N/A,TRUE,"7i"}</definedName>
    <definedName name="AAAAAAAAAAAAA" localSheetId="12" hidden="1">{#N/A,#N/A,TRUE,"7d";#N/A,#N/A,TRUE,"7g";#N/A,#N/A,TRUE,"7i"}</definedName>
    <definedName name="AAAAAAAAAAAAA" localSheetId="13" hidden="1">{#N/A,#N/A,TRUE,"7d";#N/A,#N/A,TRUE,"7g";#N/A,#N/A,TRUE,"7i"}</definedName>
    <definedName name="AAAAAAAAAAAAA" localSheetId="14" hidden="1">{#N/A,#N/A,TRUE,"7d";#N/A,#N/A,TRUE,"7g";#N/A,#N/A,TRUE,"7i"}</definedName>
    <definedName name="AAAAAAAAAAAAA" hidden="1">{#N/A,#N/A,TRUE,"7d";#N/A,#N/A,TRUE,"7g";#N/A,#N/A,TRUE,"7i"}</definedName>
    <definedName name="aaaaaaaaaaaaaa" localSheetId="12" hidden="1">{"'RR'!$A$2:$E$81"}</definedName>
    <definedName name="aaaaaaaaaaaaaa" localSheetId="13" hidden="1">{"'RR'!$A$2:$E$81"}</definedName>
    <definedName name="aaaaaaaaaaaaaa" localSheetId="14" hidden="1">{"'RR'!$A$2:$E$81"}</definedName>
    <definedName name="aaaaaaaaaaaaaa" hidden="1">{"'RR'!$A$2:$E$81"}</definedName>
    <definedName name="AAAAAAAAAAAAAAAAAAAA" localSheetId="12" hidden="1">{#N/A,#N/A,TRUE,"7d";#N/A,#N/A,TRUE,"7g";#N/A,#N/A,TRUE,"7i"}</definedName>
    <definedName name="AAAAAAAAAAAAAAAAAAAA" localSheetId="13" hidden="1">{#N/A,#N/A,TRUE,"7d";#N/A,#N/A,TRUE,"7g";#N/A,#N/A,TRUE,"7i"}</definedName>
    <definedName name="AAAAAAAAAAAAAAAAAAAA" localSheetId="14" hidden="1">{#N/A,#N/A,TRUE,"7d";#N/A,#N/A,TRUE,"7g";#N/A,#N/A,TRUE,"7i"}</definedName>
    <definedName name="AAAAAAAAAAAAAAAAAAAA" hidden="1">{#N/A,#N/A,TRUE,"7d";#N/A,#N/A,TRUE,"7g";#N/A,#N/A,TRUE,"7i"}</definedName>
    <definedName name="ACIARIA">#REF!</definedName>
    <definedName name="ACTIVO">#REF!</definedName>
    <definedName name="adadsgas" localSheetId="12" hidden="1">{#N/A,#N/A,TRUE,"7d";#N/A,#N/A,TRUE,"7g";#N/A,#N/A,TRUE,"7i"}</definedName>
    <definedName name="adadsgas" localSheetId="13" hidden="1">{#N/A,#N/A,TRUE,"7d";#N/A,#N/A,TRUE,"7g";#N/A,#N/A,TRUE,"7i"}</definedName>
    <definedName name="adadsgas" localSheetId="14" hidden="1">{#N/A,#N/A,TRUE,"7d";#N/A,#N/A,TRUE,"7g";#N/A,#N/A,TRUE,"7i"}</definedName>
    <definedName name="adadsgas" hidden="1">{#N/A,#N/A,TRUE,"7d";#N/A,#N/A,TRUE,"7g";#N/A,#N/A,TRUE,"7i"}</definedName>
    <definedName name="ADDINFO" localSheetId="12">'BS - Assets'!#REF!,'BS - Assets'!#REF!,'BS - Assets'!#REF!</definedName>
    <definedName name="ADDINFO" localSheetId="13">'BS - Liabilities and Equity'!#REF!,'BS - Liabilities and Equity'!#REF!,'BS - Liabilities and Equity'!#REF!</definedName>
    <definedName name="ADDINFO" localSheetId="14">Indebtedness!#REF!,Indebtedness!#REF!,Indebtedness!#REF!</definedName>
    <definedName name="ADDINFO">#REF!,#REF!,#REF!</definedName>
    <definedName name="AFX">#REF!</definedName>
    <definedName name="Ag_Equipment_Products">#REF!</definedName>
    <definedName name="AG_TRACTOR">#REF!</definedName>
    <definedName name="ALL">#REF!</definedName>
    <definedName name="ANNUALCOSTS">#REF!</definedName>
    <definedName name="ANNUALLAB">#REF!</definedName>
    <definedName name="ANNUALMAT">#REF!</definedName>
    <definedName name="ANNUALTMC">#REF!</definedName>
    <definedName name="ANOS">[1]SCHULZ!$CJ$3:$DC$3</definedName>
    <definedName name="Anterior">[2]Sumário!$C$9</definedName>
    <definedName name="ANVERSA_EURO_per_tutti_i_CONSOLIDATI">#REF!</definedName>
    <definedName name="APLICAÇÃO">#REF!</definedName>
    <definedName name="APOLICE_SEGUROS">'[3]425'!$E$34</definedName>
    <definedName name="APR">#REF!</definedName>
    <definedName name="APRDATA">#REF!</definedName>
    <definedName name="ARMAZ">'[3]159'!#REF!</definedName>
    <definedName name="ARMAZ_SILOTEC">'[3]159'!#REF!</definedName>
    <definedName name="ARMAZEN_COIMEX">'[3]298'!$E$30</definedName>
    <definedName name="ARMAZENAGEM_COIMEX">'[3]590'!$P$31</definedName>
    <definedName name="ARMAZENAGEM_COIMÉX">'[3]369'!$E$30</definedName>
    <definedName name="ARMAZENAGEM_TRA">'[3]371'!$E$25</definedName>
    <definedName name="ARREDONDAMENTO">'[3]638'!$J$55</definedName>
    <definedName name="AS2DocOpenMode" hidden="1">"AS2DocumentEdit"</definedName>
    <definedName name="AS2NamedRange" hidden="1">21</definedName>
    <definedName name="asgpl">#REF!</definedName>
    <definedName name="asitem">#REF!</definedName>
    <definedName name="asmbu">#REF!</definedName>
    <definedName name="asorg">#REF!</definedName>
    <definedName name="assubt">#REF!</definedName>
    <definedName name="ATIVO">#REF!</definedName>
    <definedName name="Atual">[2]Sumário!$C$8</definedName>
    <definedName name="ATUAL_EX_WORKS">'[3]761'!$Q$31</definedName>
    <definedName name="ATUALIZA_DESPORIGEM">'[3]2318'!$E$49</definedName>
    <definedName name="AUG">#REF!</definedName>
    <definedName name="b" localSheetId="12" hidden="1">{"'RR'!$A$2:$E$81"}</definedName>
    <definedName name="b" localSheetId="13" hidden="1">{"'RR'!$A$2:$E$81"}</definedName>
    <definedName name="b" localSheetId="14" hidden="1">{"'RR'!$A$2:$E$81"}</definedName>
    <definedName name="b" hidden="1">{"'RR'!$A$2:$E$81"}</definedName>
    <definedName name="BBB" localSheetId="12" hidden="1">{#N/A,#N/A,TRUE,"7d";#N/A,#N/A,TRUE,"7g";#N/A,#N/A,TRUE,"7i"}</definedName>
    <definedName name="BBB" localSheetId="13" hidden="1">{#N/A,#N/A,TRUE,"7d";#N/A,#N/A,TRUE,"7g";#N/A,#N/A,TRUE,"7i"}</definedName>
    <definedName name="BBB" localSheetId="14" hidden="1">{#N/A,#N/A,TRUE,"7d";#N/A,#N/A,TRUE,"7g";#N/A,#N/A,TRUE,"7i"}</definedName>
    <definedName name="BBB" hidden="1">{#N/A,#N/A,TRUE,"7d";#N/A,#N/A,TRUE,"7g";#N/A,#N/A,TRUE,"7i"}</definedName>
    <definedName name="Bbbbbbbbb" localSheetId="12" hidden="1">{#N/A,#N/A,TRUE,"7d";#N/A,#N/A,TRUE,"7g";#N/A,#N/A,TRUE,"7i"}</definedName>
    <definedName name="Bbbbbbbbb" localSheetId="13" hidden="1">{#N/A,#N/A,TRUE,"7d";#N/A,#N/A,TRUE,"7g";#N/A,#N/A,TRUE,"7i"}</definedName>
    <definedName name="Bbbbbbbbb" localSheetId="14" hidden="1">{#N/A,#N/A,TRUE,"7d";#N/A,#N/A,TRUE,"7g";#N/A,#N/A,TRUE,"7i"}</definedName>
    <definedName name="Bbbbbbbbb" hidden="1">{#N/A,#N/A,TRUE,"7d";#N/A,#N/A,TRUE,"7g";#N/A,#N/A,TRUE,"7i"}</definedName>
    <definedName name="BDG" localSheetId="12" hidden="1">{#N/A,#N/A,TRUE,"7d";#N/A,#N/A,TRUE,"7g";#N/A,#N/A,TRUE,"7i"}</definedName>
    <definedName name="BDG" localSheetId="13" hidden="1">{#N/A,#N/A,TRUE,"7d";#N/A,#N/A,TRUE,"7g";#N/A,#N/A,TRUE,"7i"}</definedName>
    <definedName name="BDG" localSheetId="14" hidden="1">{#N/A,#N/A,TRUE,"7d";#N/A,#N/A,TRUE,"7g";#N/A,#N/A,TRUE,"7i"}</definedName>
    <definedName name="BDG" hidden="1">{#N/A,#N/A,TRUE,"7d";#N/A,#N/A,TRUE,"7g";#N/A,#N/A,TRUE,"7i"}</definedName>
    <definedName name="BDG_99">#REF!</definedName>
    <definedName name="ber">#REF!</definedName>
    <definedName name="BFX">#REF!</definedName>
    <definedName name="BOTH">#REF!</definedName>
    <definedName name="bu" localSheetId="12" hidden="1">{"Title - BER",#N/A,FALSE,"TITLE"}</definedName>
    <definedName name="bu" localSheetId="13" hidden="1">{"Title - BER",#N/A,FALSE,"TITLE"}</definedName>
    <definedName name="bu" localSheetId="14" hidden="1">{"Title - BER",#N/A,FALSE,"TITLE"}</definedName>
    <definedName name="bu" hidden="1">{"Title - BER",#N/A,FALSE,"TITLE"}</definedName>
    <definedName name="BudgetTab">#REF!</definedName>
    <definedName name="BVO">#REF!</definedName>
    <definedName name="BVR">#REF!</definedName>
    <definedName name="C.I.F.">'[3]298'!$K$18</definedName>
    <definedName name="C.I.F._REAL">'[3]454'!$P$19</definedName>
    <definedName name="C.I.F._USD">'[3]298'!$L$18</definedName>
    <definedName name="CABDF">#REF!</definedName>
    <definedName name="CAIXA">[1]Caixa!$B$21:$L$216</definedName>
    <definedName name="CAMBIO">'[3]160'!$E$44</definedName>
    <definedName name="CAMBIO_FOB">'[3]444'!$E$40</definedName>
    <definedName name="CAP_RIO">'[3]557'!$D$31</definedName>
    <definedName name="CAPATAZIAS">'[3]2318'!$E$31</definedName>
    <definedName name="CAPATAZIAS_PORTO">'[3]454'!$E$26</definedName>
    <definedName name="CAPATAZIAS_RIO">'[3]371'!$E$26</definedName>
    <definedName name="Categories">#REF!</definedName>
    <definedName name="CENTO">#REF!</definedName>
    <definedName name="CID">#REF!</definedName>
    <definedName name="CIF">'[3]159'!#REF!</definedName>
    <definedName name="CIF_A">'[3]554'!$D$21</definedName>
    <definedName name="CIF_B">'[3]554'!$F$21</definedName>
    <definedName name="CIF_TOTAL">'[3]554'!$J$21</definedName>
    <definedName name="CLASSIFICAÇÃO_DO_INVESTIMENTO">#REF!</definedName>
    <definedName name="CMPF_FOB">'[3]557'!$P$31</definedName>
    <definedName name="CNLS">#REF!</definedName>
    <definedName name="CODE">#REF!</definedName>
    <definedName name="COIMEX">'[3]2318'!$E$35</definedName>
    <definedName name="COLUNASCAIXA">[1]Caixa!$B$21:$L$21</definedName>
    <definedName name="COMITÊ_DIRETORIA">#REF!</definedName>
    <definedName name="COMITÊ_INVESTIMENTOS">#REF!</definedName>
    <definedName name="COMPULSÓRIO">#REF!</definedName>
    <definedName name="CONCIL">#REF!</definedName>
    <definedName name="CONTAINER">'[3]277'!$C$10</definedName>
    <definedName name="CONTROLE_RESULTADOS">#REF!</definedName>
    <definedName name="CORRETAGEM">'[3]2318'!$E$48</definedName>
    <definedName name="count">#REF!</definedName>
    <definedName name="CPMF">'[3]2318'!$E$57</definedName>
    <definedName name="CPMF_TOTAL">'[3]557'!$T$31</definedName>
    <definedName name="CR" localSheetId="12" hidden="1">{"Title - LC",#N/A,FALSE,"TITLE"}</definedName>
    <definedName name="CR" localSheetId="13" hidden="1">{"Title - LC",#N/A,FALSE,"TITLE"}</definedName>
    <definedName name="CR" localSheetId="14" hidden="1">{"Title - LC",#N/A,FALSE,"TITLE"}</definedName>
    <definedName name="CR" hidden="1">{"Title - LC",#N/A,FALSE,"TITLE"}</definedName>
    <definedName name="curr">#REF!</definedName>
    <definedName name="currency">#REF!</definedName>
    <definedName name="CurYear">#REF!</definedName>
    <definedName name="d" localSheetId="12" hidden="1">{"'RR'!$A$2:$E$81"}</definedName>
    <definedName name="d" localSheetId="13" hidden="1">{"'RR'!$A$2:$E$81"}</definedName>
    <definedName name="d" localSheetId="14" hidden="1">{"'RR'!$A$2:$E$81"}</definedName>
    <definedName name="d" hidden="1">{"'RR'!$A$2:$E$81"}</definedName>
    <definedName name="da" localSheetId="12" hidden="1">{"'RR'!$A$2:$E$81"}</definedName>
    <definedName name="da" localSheetId="13" hidden="1">{"'RR'!$A$2:$E$81"}</definedName>
    <definedName name="da" localSheetId="14" hidden="1">{"'RR'!$A$2:$E$81"}</definedName>
    <definedName name="da" hidden="1">{"'RR'!$A$2:$E$81"}</definedName>
    <definedName name="daniel" localSheetId="12" hidden="1">{"'RR'!$A$2:$E$81"}</definedName>
    <definedName name="daniel" localSheetId="13" hidden="1">{"'RR'!$A$2:$E$81"}</definedName>
    <definedName name="daniel" localSheetId="14" hidden="1">{"'RR'!$A$2:$E$81"}</definedName>
    <definedName name="daniel" hidden="1">{"'RR'!$A$2:$E$81"}</definedName>
    <definedName name="data">#REF!</definedName>
    <definedName name="_xlnm.Database">#REF!</definedName>
    <definedName name="Date">#REF!</definedName>
    <definedName name="ddddddd" localSheetId="12" hidden="1">{"'RR'!$A$2:$E$81"}</definedName>
    <definedName name="ddddddd" localSheetId="13" hidden="1">{"'RR'!$A$2:$E$81"}</definedName>
    <definedName name="ddddddd" localSheetId="14" hidden="1">{"'RR'!$A$2:$E$81"}</definedName>
    <definedName name="ddddddd" hidden="1">{"'RR'!$A$2:$E$81"}</definedName>
    <definedName name="DEC">#REF!</definedName>
    <definedName name="Del">#REF!</definedName>
    <definedName name="DEL_ACQUISTI">#REF!</definedName>
    <definedName name="DEL_CENTO">#REF!</definedName>
    <definedName name="DEL_JESI">#REF!</definedName>
    <definedName name="DEL_MODENA">#REF!</definedName>
    <definedName name="Deleg">#REF!</definedName>
    <definedName name="delete" localSheetId="12" hidden="1">{#N/A,#N/A,TRUE,"Total";#N/A,#N/A,TRUE,"Crop Harvesting";#N/A,#N/A,TRUE,"Hay &amp; Forage";#N/A,#N/A,TRUE,"CROP PRODUCTION";#N/A,#N/A,TRUE,"TRACTOR";#N/A,#N/A,TRUE,"Crawlers &amp; Dozers";#N/A,#N/A,TRUE,"TLB";#N/A,#N/A,TRUE,"Excavators";#N/A,#N/A,TRUE,"Loaders and Graders ";#N/A,#N/A,TRUE,"Skid Steer Loaders"}</definedName>
    <definedName name="delete" localSheetId="13" hidden="1">{#N/A,#N/A,TRUE,"Total";#N/A,#N/A,TRUE,"Crop Harvesting";#N/A,#N/A,TRUE,"Hay &amp; Forage";#N/A,#N/A,TRUE,"CROP PRODUCTION";#N/A,#N/A,TRUE,"TRACTOR";#N/A,#N/A,TRUE,"Crawlers &amp; Dozers";#N/A,#N/A,TRUE,"TLB";#N/A,#N/A,TRUE,"Excavators";#N/A,#N/A,TRUE,"Loaders and Graders ";#N/A,#N/A,TRUE,"Skid Steer Loaders"}</definedName>
    <definedName name="delete" localSheetId="14" hidden="1">{#N/A,#N/A,TRUE,"Total";#N/A,#N/A,TRUE,"Crop Harvesting";#N/A,#N/A,TRUE,"Hay &amp; Forage";#N/A,#N/A,TRUE,"CROP PRODUCTION";#N/A,#N/A,TRUE,"TRACTOR";#N/A,#N/A,TRUE,"Crawlers &amp; Dozers";#N/A,#N/A,TRUE,"TLB";#N/A,#N/A,TRUE,"Excavators";#N/A,#N/A,TRUE,"Loaders and Graders ";#N/A,#N/A,TRUE,"Skid Steer Loaders"}</definedName>
    <definedName name="delete" hidden="1">{#N/A,#N/A,TRUE,"Total";#N/A,#N/A,TRUE,"Crop Harvesting";#N/A,#N/A,TRUE,"Hay &amp; Forage";#N/A,#N/A,TRUE,"CROP PRODUCTION";#N/A,#N/A,TRUE,"TRACTOR";#N/A,#N/A,TRUE,"Crawlers &amp; Dozers";#N/A,#N/A,TRUE,"TLB";#N/A,#N/A,TRUE,"Excavators";#N/A,#N/A,TRUE,"Loaders and Graders ";#N/A,#N/A,TRUE,"Skid Steer Loaders"}</definedName>
    <definedName name="Delta" localSheetId="12" hidden="1">{#N/A,#N/A,TRUE,"7d";#N/A,#N/A,TRUE,"7g";#N/A,#N/A,TRUE,"7i"}</definedName>
    <definedName name="Delta" localSheetId="13" hidden="1">{#N/A,#N/A,TRUE,"7d";#N/A,#N/A,TRUE,"7g";#N/A,#N/A,TRUE,"7i"}</definedName>
    <definedName name="Delta" localSheetId="14" hidden="1">{#N/A,#N/A,TRUE,"7d";#N/A,#N/A,TRUE,"7g";#N/A,#N/A,TRUE,"7i"}</definedName>
    <definedName name="Delta" hidden="1">{#N/A,#N/A,TRUE,"7d";#N/A,#N/A,TRUE,"7g";#N/A,#N/A,TRUE,"7i"}</definedName>
    <definedName name="DESC_FRETE">'[3]425'!$E$53</definedName>
    <definedName name="desconto">'[3]159'!$D$48</definedName>
    <definedName name="DESOVA">'[3]298'!$E$31</definedName>
    <definedName name="DESP_RIO">'[3]298'!$E$29</definedName>
    <definedName name="DESPACHANTE">'[3]371'!$E$34</definedName>
    <definedName name="DESPACHANTE_RIO">'[3]2318'!$E$34</definedName>
    <definedName name="DESPACHANTE_VITORIA">'[3]2318'!$E$39</definedName>
    <definedName name="DESPESA_ORIGEM">'[3]2318'!$E$20</definedName>
    <definedName name="DESPESAS">#REF!</definedName>
    <definedName name="DESPORIGEM_USD">'[3]2318'!$F$20</definedName>
    <definedName name="Details">#REF!</definedName>
    <definedName name="Detalle_pedido_ampliado">#REF!</definedName>
    <definedName name="DIF..FRETE">'[3]557'!$U$1</definedName>
    <definedName name="DIF._CAMBIAL">'[3]159'!$E$6</definedName>
    <definedName name="DIF_CAMBIAL">'[3]590'!$P$44</definedName>
    <definedName name="DIF_FOB">'[3]2318'!$E$47</definedName>
    <definedName name="DIF_FRETE">'[3]2318'!$E$37</definedName>
    <definedName name="dksndas" localSheetId="12" hidden="1">{"'RR'!$A$2:$E$81"}</definedName>
    <definedName name="dksndas" localSheetId="13" hidden="1">{"'RR'!$A$2:$E$81"}</definedName>
    <definedName name="dksndas" localSheetId="14" hidden="1">{"'RR'!$A$2:$E$81"}</definedName>
    <definedName name="dksndas" hidden="1">{"'RR'!$A$2:$E$81"}</definedName>
    <definedName name="DLN">#REF!</definedName>
    <definedName name="DLO">#REF!</definedName>
    <definedName name="dsadas" localSheetId="12" hidden="1">{#N/A,#N/A,FALSE,"Aging Summary";#N/A,#N/A,FALSE,"Ratio Analysis";#N/A,#N/A,FALSE,"Test 120 Day Accts";#N/A,#N/A,FALSE,"Tickmarks"}</definedName>
    <definedName name="dsadas" localSheetId="13" hidden="1">{#N/A,#N/A,FALSE,"Aging Summary";#N/A,#N/A,FALSE,"Ratio Analysis";#N/A,#N/A,FALSE,"Test 120 Day Accts";#N/A,#N/A,FALSE,"Tickmarks"}</definedName>
    <definedName name="dsadas" localSheetId="14" hidden="1">{#N/A,#N/A,FALSE,"Aging Summary";#N/A,#N/A,FALSE,"Ratio Analysis";#N/A,#N/A,FALSE,"Test 120 Day Accts";#N/A,#N/A,FALSE,"Tickmarks"}</definedName>
    <definedName name="dsadas" hidden="1">{#N/A,#N/A,FALSE,"Aging Summary";#N/A,#N/A,FALSE,"Ratio Analysis";#N/A,#N/A,FALSE,"Test 120 Day Accts";#N/A,#N/A,FALSE,"Tickmarks"}</definedName>
    <definedName name="dsagdhasdashfdj" localSheetId="12" hidden="1">{"'RR'!$A$2:$E$81"}</definedName>
    <definedName name="dsagdhasdashfdj" localSheetId="13" hidden="1">{"'RR'!$A$2:$E$81"}</definedName>
    <definedName name="dsagdhasdashfdj" localSheetId="14" hidden="1">{"'RR'!$A$2:$E$81"}</definedName>
    <definedName name="dsagdhasdashfdj" hidden="1">{"'RR'!$A$2:$E$81"}</definedName>
    <definedName name="DTA">'[3]557'!$K$31</definedName>
    <definedName name="DTA_RIO">'[3]371'!$E$29</definedName>
    <definedName name="DTAS">'[3]454'!$E$31</definedName>
    <definedName name="EEVOL">#REF!</definedName>
    <definedName name="EFFICIENZA">#REF!</definedName>
    <definedName name="EmpArvN">#REF!</definedName>
    <definedName name="ENCERRAMENTO">#REF!</definedName>
    <definedName name="ENG_CHANGE">#REF!</definedName>
    <definedName name="ENGINECOSTS">#REF!</definedName>
    <definedName name="Estimate_Types">#REF!</definedName>
    <definedName name="Estoque_jan" localSheetId="12" hidden="1">{"'RR'!$A$2:$E$81"}</definedName>
    <definedName name="Estoque_jan" localSheetId="13" hidden="1">{"'RR'!$A$2:$E$81"}</definedName>
    <definedName name="Estoque_jan" localSheetId="14" hidden="1">{"'RR'!$A$2:$E$81"}</definedName>
    <definedName name="Estoque_jan" hidden="1">{"'RR'!$A$2:$E$81"}</definedName>
    <definedName name="EVOL">#REF!</definedName>
    <definedName name="EX_WORKS">'[3]425'!$E$15</definedName>
    <definedName name="Exchange_Rates">#REF!</definedName>
    <definedName name="f">#REF!</definedName>
    <definedName name="F.I.T.P.A.">'[3]298'!$E$27</definedName>
    <definedName name="F.O.B">'[3]371'!$S$13</definedName>
    <definedName name="F.O.B.">'[3]159'!#REF!</definedName>
    <definedName name="FAT_COMP">#REF!</definedName>
    <definedName name="fcst">#REF!</definedName>
    <definedName name="FCST_1">#REF!</definedName>
    <definedName name="FEB">#REF!</definedName>
    <definedName name="FEBDATA">#REF!</definedName>
    <definedName name="FEC">#REF!</definedName>
    <definedName name="Ferias">#REF!</definedName>
    <definedName name="fhfhf" localSheetId="12" hidden="1">{#N/A,#N/A,TRUE,"7d";#N/A,#N/A,TRUE,"7g";#N/A,#N/A,TRUE,"7i"}</definedName>
    <definedName name="fhfhf" localSheetId="13" hidden="1">{#N/A,#N/A,TRUE,"7d";#N/A,#N/A,TRUE,"7g";#N/A,#N/A,TRUE,"7i"}</definedName>
    <definedName name="fhfhf" localSheetId="14" hidden="1">{#N/A,#N/A,TRUE,"7d";#N/A,#N/A,TRUE,"7g";#N/A,#N/A,TRUE,"7i"}</definedName>
    <definedName name="fhfhf" hidden="1">{#N/A,#N/A,TRUE,"7d";#N/A,#N/A,TRUE,"7g";#N/A,#N/A,TRUE,"7i"}</definedName>
    <definedName name="FILTERCOST">#REF!</definedName>
    <definedName name="FILTERED">#REF!</definedName>
    <definedName name="FITPA">'[3]371'!$E$27</definedName>
    <definedName name="FN">#REF!</definedName>
    <definedName name="FO">#REF!</definedName>
    <definedName name="FOB">'[3]2318'!$E$18</definedName>
    <definedName name="FOB_A">'[3]371'!$H$13</definedName>
    <definedName name="FOB_B">'[3]371'!$K$13</definedName>
    <definedName name="FOB_C">'[3]371'!$N$13</definedName>
    <definedName name="FOB_D">'[3]371'!$Q$13</definedName>
    <definedName name="FOB_E">'[3]590'!$K$17</definedName>
    <definedName name="FOB_F">'[3]590'!$M$17</definedName>
    <definedName name="FOB_REAL">'[3]298'!$K$14</definedName>
    <definedName name="FOB_TOTAL">'[3]371'!$T$13</definedName>
    <definedName name="FOB_USD">'[3]2318'!$F$18</definedName>
    <definedName name="FOB_USD_A">'[3]554'!$C$17</definedName>
    <definedName name="FOB_USD_B">'[3]554'!$E$17</definedName>
    <definedName name="FOB_USD_TOTAL">'[3]554'!$I$17</definedName>
    <definedName name="Footprint">#REF!</definedName>
    <definedName name="FRETE">'[3]159'!#REF!</definedName>
    <definedName name="FRETE_A">'[3]159'!#REF!</definedName>
    <definedName name="FRETE_INTERNO">'[3]159'!#REF!</definedName>
    <definedName name="FRETE_MARITIMO">'[3]2318'!$E$21</definedName>
    <definedName name="FRETE_PORTO">'[3]2318'!$E$33</definedName>
    <definedName name="FRETE_PORTO_DAP">'[3]557'!$E$31</definedName>
    <definedName name="FRETE_REAL">'[3]2318'!$F$21</definedName>
    <definedName name="FRETE_RIO">'[4]453'!$M$40</definedName>
    <definedName name="FRETE_RIO_VIX">'[3]371'!$E$28</definedName>
    <definedName name="FRETE_TTL">'[3]159'!$E$10</definedName>
    <definedName name="FRETE_USD">'[3]2318'!$F$7</definedName>
    <definedName name="frtn">#REF!</definedName>
    <definedName name="frto">#REF!</definedName>
    <definedName name="FX">#REF!</definedName>
    <definedName name="FXRate">#REF!</definedName>
    <definedName name="GAITP">'[3]454'!$E$28</definedName>
    <definedName name="Generic">#REF!</definedName>
    <definedName name="GESTOR">#REF!</definedName>
    <definedName name="gigi" localSheetId="12" hidden="1">{#N/A,#N/A,TRUE,"7d";#N/A,#N/A,TRUE,"7g";#N/A,#N/A,TRUE,"7i"}</definedName>
    <definedName name="gigi" localSheetId="13" hidden="1">{#N/A,#N/A,TRUE,"7d";#N/A,#N/A,TRUE,"7g";#N/A,#N/A,TRUE,"7i"}</definedName>
    <definedName name="gigi" localSheetId="14" hidden="1">{#N/A,#N/A,TRUE,"7d";#N/A,#N/A,TRUE,"7g";#N/A,#N/A,TRUE,"7i"}</definedName>
    <definedName name="gigi" hidden="1">{#N/A,#N/A,TRUE,"7d";#N/A,#N/A,TRUE,"7g";#N/A,#N/A,TRUE,"7i"}</definedName>
    <definedName name="gigi2" localSheetId="12" hidden="1">{#N/A,#N/A,TRUE,"7d";#N/A,#N/A,TRUE,"7g";#N/A,#N/A,TRUE,"7i"}</definedName>
    <definedName name="gigi2" localSheetId="13" hidden="1">{#N/A,#N/A,TRUE,"7d";#N/A,#N/A,TRUE,"7g";#N/A,#N/A,TRUE,"7i"}</definedName>
    <definedName name="gigi2" localSheetId="14" hidden="1">{#N/A,#N/A,TRUE,"7d";#N/A,#N/A,TRUE,"7g";#N/A,#N/A,TRUE,"7i"}</definedName>
    <definedName name="gigi2" hidden="1">{#N/A,#N/A,TRUE,"7d";#N/A,#N/A,TRUE,"7g";#N/A,#N/A,TRUE,"7i"}</definedName>
    <definedName name="GPE">#REF!</definedName>
    <definedName name="gpl">#REF!</definedName>
    <definedName name="Grupos">#REF!</definedName>
    <definedName name="h" localSheetId="12" hidden="1">{#N/A,#N/A,TRUE,"7d";#N/A,#N/A,TRUE,"7g";#N/A,#N/A,TRUE,"7i"}</definedName>
    <definedName name="h" localSheetId="13" hidden="1">{#N/A,#N/A,TRUE,"7d";#N/A,#N/A,TRUE,"7g";#N/A,#N/A,TRUE,"7i"}</definedName>
    <definedName name="h" localSheetId="14" hidden="1">{#N/A,#N/A,TRUE,"7d";#N/A,#N/A,TRUE,"7g";#N/A,#N/A,TRUE,"7i"}</definedName>
    <definedName name="h" hidden="1">{#N/A,#N/A,TRUE,"7d";#N/A,#N/A,TRUE,"7g";#N/A,#N/A,TRUE,"7i"}</definedName>
    <definedName name="help" localSheetId="12" hidden="1">{#N/A,#N/A,TRUE,"7d";#N/A,#N/A,TRUE,"7g";#N/A,#N/A,TRUE,"7i"}</definedName>
    <definedName name="help" localSheetId="13" hidden="1">{#N/A,#N/A,TRUE,"7d";#N/A,#N/A,TRUE,"7g";#N/A,#N/A,TRUE,"7i"}</definedName>
    <definedName name="help" localSheetId="14" hidden="1">{#N/A,#N/A,TRUE,"7d";#N/A,#N/A,TRUE,"7g";#N/A,#N/A,TRUE,"7i"}</definedName>
    <definedName name="help" hidden="1">{#N/A,#N/A,TRUE,"7d";#N/A,#N/A,TRUE,"7g";#N/A,#N/A,TRUE,"7i"}</definedName>
    <definedName name="help1" localSheetId="12" hidden="1">{#N/A,#N/A,TRUE,"7d";#N/A,#N/A,TRUE,"7g";#N/A,#N/A,TRUE,"7i"}</definedName>
    <definedName name="help1" localSheetId="13" hidden="1">{#N/A,#N/A,TRUE,"7d";#N/A,#N/A,TRUE,"7g";#N/A,#N/A,TRUE,"7i"}</definedName>
    <definedName name="help1" localSheetId="14" hidden="1">{#N/A,#N/A,TRUE,"7d";#N/A,#N/A,TRUE,"7g";#N/A,#N/A,TRUE,"7i"}</definedName>
    <definedName name="help1" hidden="1">{#N/A,#N/A,TRUE,"7d";#N/A,#N/A,TRUE,"7g";#N/A,#N/A,TRUE,"7i"}</definedName>
    <definedName name="help2" localSheetId="12" hidden="1">{#N/A,#N/A,TRUE,"7d";#N/A,#N/A,TRUE,"7g";#N/A,#N/A,TRUE,"7i"}</definedName>
    <definedName name="help2" localSheetId="13" hidden="1">{#N/A,#N/A,TRUE,"7d";#N/A,#N/A,TRUE,"7g";#N/A,#N/A,TRUE,"7i"}</definedName>
    <definedName name="help2" localSheetId="14" hidden="1">{#N/A,#N/A,TRUE,"7d";#N/A,#N/A,TRUE,"7g";#N/A,#N/A,TRUE,"7i"}</definedName>
    <definedName name="help2" hidden="1">{#N/A,#N/A,TRUE,"7d";#N/A,#N/A,TRUE,"7g";#N/A,#N/A,TRUE,"7i"}</definedName>
    <definedName name="HRS.5" localSheetId="12" hidden="1">{#N/A,#N/A,TRUE,"7d";#N/A,#N/A,TRUE,"7g";#N/A,#N/A,TRUE,"7i"}</definedName>
    <definedName name="HRS.5" localSheetId="13" hidden="1">{#N/A,#N/A,TRUE,"7d";#N/A,#N/A,TRUE,"7g";#N/A,#N/A,TRUE,"7i"}</definedName>
    <definedName name="HRS.5" localSheetId="14" hidden="1">{#N/A,#N/A,TRUE,"7d";#N/A,#N/A,TRUE,"7g";#N/A,#N/A,TRUE,"7i"}</definedName>
    <definedName name="HRS.5" hidden="1">{#N/A,#N/A,TRUE,"7d";#N/A,#N/A,TRUE,"7g";#N/A,#N/A,TRUE,"7i"}</definedName>
    <definedName name="HTML_CodePage" hidden="1">1252</definedName>
    <definedName name="HTML_Control" localSheetId="12" hidden="1">{"'RR'!$A$2:$E$81"}</definedName>
    <definedName name="HTML_Control" localSheetId="13" hidden="1">{"'RR'!$A$2:$E$81"}</definedName>
    <definedName name="HTML_Control" localSheetId="14" hidden="1">{"'RR'!$A$2:$E$81"}</definedName>
    <definedName name="HTML_Control" hidden="1">{"'RR'!$A$2:$E$81"}</definedName>
    <definedName name="HTML_Description" hidden="1">""</definedName>
    <definedName name="HTML_Email" hidden="1">""</definedName>
    <definedName name="HTML_Header" hidden="1">"RR"</definedName>
    <definedName name="HTML_LastUpdate" hidden="1">"11/10/99"</definedName>
    <definedName name="HTML_LineAfter" hidden="1">FALSE</definedName>
    <definedName name="HTML_LineBefore" hidden="1">FALSE</definedName>
    <definedName name="HTML_Name" hidden="1">"Departamento de Informática"</definedName>
    <definedName name="HTML_OBDlg2" hidden="1">TRUE</definedName>
    <definedName name="HTML_OBDlg4" hidden="1">TRUE</definedName>
    <definedName name="HTML_OS" hidden="1">0</definedName>
    <definedName name="HTML_PathFile" hidden="1">"C:\Intranet\Todos os Indicadores\MeuHTML.htm"</definedName>
    <definedName name="HTML_Title" hidden="1">"Regional 4 SET99"</definedName>
    <definedName name="i">'[3]159'!#REF!</definedName>
    <definedName name="I.I">'[3]159'!#REF!</definedName>
    <definedName name="I.I.">'[3]297'!$E$5</definedName>
    <definedName name="I.I._REAL">'[3]454'!$P$20</definedName>
    <definedName name="I.P.I.">'[3]297'!$E$6</definedName>
    <definedName name="I.P.I._NACION">'[3]159'!#REF!</definedName>
    <definedName name="I.P.I._REAL">'[3]454'!$P$22</definedName>
    <definedName name="Improvement">#REF!</definedName>
    <definedName name="IndDesvio">#REF!</definedName>
    <definedName name="IQ_0_PCT_RISK_WEIGHT_TOTAL_THRIFT" hidden="1">"c25055"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DWELLING_UNITS_CONSTRUCTION_MORTGAGE_LOANS_ADJUSTED_NCOS_TOTAL_THRIFT" hidden="1">"c25200"</definedName>
    <definedName name="IQ_1_4_DWELLING_UNITS_CONSTRUCTION_MORTGAGE_LOANS_GVA_CHARGE_OFFS_THRIFT" hidden="1">"c25115"</definedName>
    <definedName name="IQ_1_4_DWELLING_UNITS_CONSTRUCTION_MORTGAGE_LOANS_GVA_RECOVERIES_THRIFT" hidden="1">"c25146"</definedName>
    <definedName name="IQ_1_4_DWELLING_UNITS_CONSTRUCTION_MORTGAGE_LOANS_SVA_PROVISIONS_TRANSFERS_FROM_GVA_TOTAL_THRIFT" hidden="1">"c25169"</definedName>
    <definedName name="IQ_1_4_DWELLING_UNITS_REVOLVING_OPEN_END_PML_ADJUSTED_NCOS_TOTAL_THRIFT" hidden="1">"c25203"</definedName>
    <definedName name="IQ_1_4_DWELLING_UNITS_REVOLVING_OPEN_END_PML_GVA_CHARGE_OFFS_THRIFT" hidden="1">"c25118"</definedName>
    <definedName name="IQ_1_4_DWELLING_UNITS_REVOLVING_OPEN_END_PML_GVA_RECOVERIES_THRIFT" hidden="1">"c25149"</definedName>
    <definedName name="IQ_1_4_DWELLING_UNITS_REVOLVING_OPEN_END_PML_SVA_PROVISIONS_TRANSFERS_FROM_GVA_TOTAL_THRIFT" hidden="1">"c25172"</definedName>
    <definedName name="IQ_1_4_DWELLING_UNITS_SECURED_FIRST_LIENS_IN_PROCESS_FORECLOSURE_THRIFT" hidden="1">"c25305"</definedName>
    <definedName name="IQ_1_4_DWELLING_UNITS_SECURED_FIRST_LIENS_PML_ADJUSTED_NCOS_TOTAL_THRIFT" hidden="1">"c25204"</definedName>
    <definedName name="IQ_1_4_DWELLING_UNITS_SECURED_FIRST_LIENS_PML_GVA_CHARGE_OFFS_THRIFT" hidden="1">"c25119"</definedName>
    <definedName name="IQ_1_4_DWELLING_UNITS_SECURED_FIRST_LIENS_PML_GVA_RECOVERIES_THRIFT" hidden="1">"c25150"</definedName>
    <definedName name="IQ_1_4_DWELLING_UNITS_SECURED_FIRST_LIENS_PML_SVA_PROVISIONS_TRANSFERS_FROM_GVA_TOTAL_THRIFT" hidden="1">"c25173"</definedName>
    <definedName name="IQ_1_4_DWELLING_UNITS_SECURED_JUNIOR_LIENS_IN_PROCESS_FORECLOSURE_THRIFT" hidden="1">"c25306"</definedName>
    <definedName name="IQ_1_4_DWELLING_UNITS_SECURED_JUNIOR_LIENS_PML_ADJUSTED_NCOS_TOTAL_THRIFT" hidden="1">"c25205"</definedName>
    <definedName name="IQ_1_4_DWELLING_UNITS_SECURED_JUNIOR_LIENS_PML_GVA_CHARGE_OFFS_THRIFT" hidden="1">"c25120"</definedName>
    <definedName name="IQ_1_4_DWELLING_UNITS_SECURED_JUNIOR_LIENS_PML_GVA_RECOVERIES_THRIFT" hidden="1">"c25151"</definedName>
    <definedName name="IQ_1_4_DWELLING_UNITS_SECURED_JUNIOR_LIENS_PML_SVA_PROVISIONS_TRANSFERS_FROM_GVA_TOTAL_THRIFT" hidden="1">"c25174"</definedName>
    <definedName name="IQ_1_4_DWELLING_UNITS_SECURED_REVOLVING_OPEN_END_LOANS_IN_PROCESS_FORECLOSURE_THRIFT" hidden="1">"c25304"</definedName>
    <definedName name="IQ_1_4_FAMILY_CONSTRUCTION_LOANS_GROSS_LOANS_THRIFT" hidden="1">"c25727"</definedName>
    <definedName name="IQ_1_4_FAMILY_CONSTRUCTION_LOANS_RISK_BASED_CAPITAL_THRIFT" hidden="1">"c25712"</definedName>
    <definedName name="IQ_1_4_FAMILY_RES_DOM_FFIEC" hidden="1">"c15269"</definedName>
    <definedName name="IQ_100_PCT_RISK_WEIGHT_TOTAL_THRIFT" hidden="1">"c25073"</definedName>
    <definedName name="IQ_20_PCT_RISK_WEIGHT_TOTAL_THRIFT" hidden="1">"c25062"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 hidden="1">"c25069"</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OUNTS_PAYABLE_THRIFT" hidden="1">"c24910"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 hidden="1">"c24907"</definedName>
    <definedName name="IQ_ACCRUED_INT_PAYABLE_THRIFT" hidden="1">"c24906"</definedName>
    <definedName name="IQ_ACCRUED_INT_RECEIVABLE_MBS_THRIFT" hidden="1">"c24836"</definedName>
    <definedName name="IQ_ACCRUED_INT_RECEIVABLE_THRIFT" hidden="1">"c24827"</definedName>
    <definedName name="IQ_ACCRUED_INTEREST_RECEIVABLE_FFIEC" hidden="1">"c12842"</definedName>
    <definedName name="IQ_ACCRUED_MORTGAGE_INT_RECEIVABLE_THRIFT" hidden="1">"c24849"</definedName>
    <definedName name="IQ_ACCRUED_NON_MORTGAGE_INT_RECEIVABLE_THRIFT" hidden="1">"c24866"</definedName>
    <definedName name="IQ_ACCRUED_TAXES_THRIFT" hidden="1">"c24909"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 hidden="1">"c17749"</definedName>
    <definedName name="IQ_ACCUM_AMORT_INTAN_ASSETS" hidden="1">"c17747"</definedName>
    <definedName name="IQ_ACCUM_DEP" hidden="1">"c1340"</definedName>
    <definedName name="IQ_ACCUMULATED_GAINS_LOSSES_CASH_FLOW_HEDGES_THRIFT" hidden="1">"c24922"</definedName>
    <definedName name="IQ_ACCUMULATED_GAINS_LOSSES_CERTAIN_SEC_THRIFT" hidden="1">"c24921"</definedName>
    <definedName name="IQ_ACCUMULATED_LOSSES_GAINS_CASH_FLOW_HEDGES_ADJUSTED_ASSETS_THRIFT" hidden="1">"c25035"</definedName>
    <definedName name="IQ_ACCUMULATED_LOSSES_GAINS_CASH_FLOW_HEDGES_T1_THRIFT" hidden="1">"c25026"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 hidden="1">"c25584"</definedName>
    <definedName name="IQ_ACTUAL_THRIFT_INV_PERCENTAGE_MONTH_END_SECOND_MONTH_QUARTER_THRIFT" hidden="1">"c25585"</definedName>
    <definedName name="IQ_ACTUAL_THRIFT_INV_PERCENTAGE_MONTH_END_THIRD_MONTH_QUARTER_THRIFT" hidden="1">"c25586"</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JUSTED_OPERATING_INCOME_AVG_ASSETS_THRIFT" hidden="1">"c25651"</definedName>
    <definedName name="IQ_ADJUSTED_TOTAL_ASSETS_ADJUSTED_ASSETS_THRIFT" hidden="1">"c25038"</definedName>
    <definedName name="IQ_ADJUSTMENTS_GVA_THRIFT" hidden="1">"c25095"</definedName>
    <definedName name="IQ_ADJUSTMENTS_SVA_THRIFT" hidden="1">"c25102"</definedName>
    <definedName name="IQ_ADJUSTMENTS_TVA_THRIFT" hidden="1">"c25109"</definedName>
    <definedName name="IQ_ADMIN_RATIO" hidden="1">"c2784"</definedName>
    <definedName name="IQ_ADVANCES_FROM_FHLB_THRIFT" hidden="1">"c24900"</definedName>
    <definedName name="IQ_ADVANCES_TAXES_INSURANCE_THRIFT" hidden="1">"c24850"</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ACT_OR_EST" hidden="1">"c18265"</definedName>
    <definedName name="IQ_AFFO_PER_SHARE_ACT_OR_EST_CIQ" hidden="1">"c18271"</definedName>
    <definedName name="IQ_AFFO_PER_SHARE_BASIC" hidden="1">"c8869"</definedName>
    <definedName name="IQ_AFFO_PER_SHARE_DILUTED" hidden="1">"c8870"</definedName>
    <definedName name="IQ_AFFO_PER_SHARE_EST" hidden="1">"c18112"</definedName>
    <definedName name="IQ_AFFO_PER_SHARE_EST_CIQ" hidden="1">"c18180"</definedName>
    <definedName name="IQ_AFFO_PER_SHARE_EST_NOTE" hidden="1">"c18233"</definedName>
    <definedName name="IQ_AFFO_PER_SHARE_EST_NOTE_CIQ" hidden="1">"c18240"</definedName>
    <definedName name="IQ_AFFO_PER_SHARE_GUIDANCE" hidden="1">"c18400"</definedName>
    <definedName name="IQ_AFFO_PER_SHARE_HIGH_EST" hidden="1">"c18132"</definedName>
    <definedName name="IQ_AFFO_PER_SHARE_HIGH_EST_CIQ" hidden="1">"c18194"</definedName>
    <definedName name="IQ_AFFO_PER_SHARE_HIGH_GUIDANCE" hidden="1">"c18401"</definedName>
    <definedName name="IQ_AFFO_PER_SHARE_LOW_EST" hidden="1">"c18142"</definedName>
    <definedName name="IQ_AFFO_PER_SHARE_LOW_EST_CIQ" hidden="1">"c18201"</definedName>
    <definedName name="IQ_AFFO_PER_SHARE_LOW_GUIDANCE" hidden="1">"c18402"</definedName>
    <definedName name="IQ_AFFO_PER_SHARE_MEDIAN_EST" hidden="1">"c18122"</definedName>
    <definedName name="IQ_AFFO_PER_SHARE_MEDIAN_EST_CIQ" hidden="1">"c18187"</definedName>
    <definedName name="IQ_AFFO_PER_SHARE_NUM_EST" hidden="1">"c18162"</definedName>
    <definedName name="IQ_AFFO_PER_SHARE_NUM_EST_CIQ" hidden="1">"c18215"</definedName>
    <definedName name="IQ_AFFO_PER_SHARE_STDDEV_EST" hidden="1">"c18152"</definedName>
    <definedName name="IQ_AFFO_PER_SHARE_STDDEV_EST_CIQ" hidden="1">"c18208"</definedName>
    <definedName name="IQ_AFS_INVEST_SECURITIES_FFIEC" hidden="1">"c13456"</definedName>
    <definedName name="IQ_AFS_SEC_AMOUNTS_NETTED_THRIFT" hidden="1">"c25492"</definedName>
    <definedName name="IQ_AFS_SEC_INV_SEC_THRIFT" hidden="1">"c25670"</definedName>
    <definedName name="IQ_AFS_SEC_LEVEL_1_THRIFT" hidden="1">"c25488"</definedName>
    <definedName name="IQ_AFS_SEC_LEVEL_2_THRIFT" hidden="1">"c25489"</definedName>
    <definedName name="IQ_AFS_SEC_LEVEL_3_THRIFT" hidden="1">"c25490"</definedName>
    <definedName name="IQ_AFS_SEC_THRIFT" hidden="1">"c24933"</definedName>
    <definedName name="IQ_AFS_SEC_TIER_1_CAPITAL_THRIFT" hidden="1">"c25630"</definedName>
    <definedName name="IQ_AFS_SEC_TOTAL_AFTER_NETTING_THRIFT" hidden="1">"c25493"</definedName>
    <definedName name="IQ_AFS_SEC_TOTAL_BEFORE_NETTING_THRIFT" hidden="1">"c25491"</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"c24731"</definedName>
    <definedName name="IQ_AGG_FOUNDATION_VALUE" hidden="1">"c24732"</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INV_MANAGERS_OVER_TOTAL" hidden="1">"c26967"</definedName>
    <definedName name="IQ_AGG_INV_MANAGERS_SHARES" hidden="1">"c26968"</definedName>
    <definedName name="IQ_AGG_INV_MANAGERS_VALUE" hidden="1">"c26969"</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REIT_OVER_TOTAL" hidden="1">"c24693"</definedName>
    <definedName name="IQ_AGG_REIT_SHARES" hidden="1">"c24695"</definedName>
    <definedName name="IQ_AGG_REIT_VALUE" hidden="1">"c24694"</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GREGATE_AMT_ALL_EXTENSIONS_CREDIT_THRIFT" hidden="1">"c25589"</definedName>
    <definedName name="IQ_AGGREGATE_INV_IN_SERVICE_CORPORATIONS_THRIFT" hidden="1">"c25588"</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ASSETS_ELIGIBLE_100_PCT_RISK_WEIGHT_THRIFT" hidden="1">"c25072"</definedName>
    <definedName name="IQ_ALL_OTHER_DEPOSITS_FOREIGN_DEP_FFIEC" hidden="1">"c15347"</definedName>
    <definedName name="IQ_ALL_OTHER_FINANCIAL_ASSETS_AMOUNTS_NETTED_THRIFT" hidden="1">"c25516"</definedName>
    <definedName name="IQ_ALL_OTHER_FINANCIAL_ASSETS_LEVEL_1_THRIFT" hidden="1">"c25512"</definedName>
    <definedName name="IQ_ALL_OTHER_FINANCIAL_ASSETS_LEVEL_2_THRIFT" hidden="1">"c25513"</definedName>
    <definedName name="IQ_ALL_OTHER_FINANCIAL_ASSETS_LEVEL_3_THRIFT" hidden="1">"c25514"</definedName>
    <definedName name="IQ_ALL_OTHER_FINANCIAL_ASSETS_TOTAL_AFTER_NETTING_THRIFT" hidden="1">"c25517"</definedName>
    <definedName name="IQ_ALL_OTHER_FINANCIAL_ASSETS_TOTAL_BEFORE_NETTING_THRIFT" hidden="1">"c25515"</definedName>
    <definedName name="IQ_ALL_OTHER_FINANCIAL_LIABILITIES_AMOUNTS_NETTED_THRIFT" hidden="1">"c25558"</definedName>
    <definedName name="IQ_ALL_OTHER_FINANCIAL_LIABILITIES_LEVEL_1_THRIFT" hidden="1">"c25554"</definedName>
    <definedName name="IQ_ALL_OTHER_FINANCIAL_LIABILITIES_LEVEL_2_THRIFT" hidden="1">"c25555"</definedName>
    <definedName name="IQ_ALL_OTHER_FINANCIAL_LIABILITIES_LEVEL_3_THRIFT" hidden="1">"c25556"</definedName>
    <definedName name="IQ_ALL_OTHER_FINANCIAL_LIABILITIES_TOTAL_AFTER_NETTING_THRIFT" hidden="1">"c25559"</definedName>
    <definedName name="IQ_ALL_OTHER_FINANCIAL_LIABILITIES_TOTAL_BEFORE_NETTING_THRIFT" hidden="1">"c25557"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EXCL_CONSUMER_LL_REC_DOM_FFIEC" hidden="1">"c25857"</definedName>
    <definedName name="IQ_ALL_OTHER_LOANS_EXCL_CONSUMER_LL_REC_FFIEC" hidden="1">"c25853"</definedName>
    <definedName name="IQ_ALL_OTHER_LOANS_RECOV_FFIEC" hidden="1">"c13205"</definedName>
    <definedName name="IQ_ALL_OTHER_SEC_1_4_DOM_CHARGE_OFFS_FFIEC" hidden="1">"c25842"</definedName>
    <definedName name="IQ_ALL_OTHER_SEC_1_4_DOM_RECOV_FFIEC" hidden="1">"c25843"</definedName>
    <definedName name="IQ_ALL_OTHER_SEC_1_4_DUE_30_89_FFIEC" hidden="1">"c25835"</definedName>
    <definedName name="IQ_ALL_OTHER_SEC_1_4_DUE_90_FFIEC" hidden="1">"c25836"</definedName>
    <definedName name="IQ_ALL_OTHER_SEC_1_4_NON_ACCRUAL_FFIEC" hidden="1">"c25837"</definedName>
    <definedName name="IQ_ALL_OTHER_TRADING_LIABILITIES_DOM_FFIEC" hidden="1">"c12942"</definedName>
    <definedName name="IQ_ALL_OTHER_UNUSED_FFIEC" hidden="1">"c25861"</definedName>
    <definedName name="IQ_ALL_STATEMENTS_AP" hidden="1">"c25895"</definedName>
    <definedName name="IQ_ALL_STATEMENTS_AP_CO" hidden="1">"c25896"</definedName>
    <definedName name="IQ_ALL_STATEMENTS_INDUSTRY" hidden="1">"c25891"</definedName>
    <definedName name="IQ_ALL_STATEMENTS_INDUSTRY_CO" hidden="1">"c25892"</definedName>
    <definedName name="IQ_ALL_STATEMENTS_STANDARD" hidden="1">"c25893"</definedName>
    <definedName name="IQ_ALL_STATEMENTS_STANDARD_CO" hidden="1">"c25894"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_MORTGAGE_LL_LOSSES_THRIFT" hidden="1">"c24851"</definedName>
    <definedName name="IQ_ALLOW_NON_MORTGAGE_LOAN_LL_THRIFT" hidden="1">"c24867"</definedName>
    <definedName name="IQ_ALLOWABLE_T2_CAPITAL_FFIEC" hidden="1">"c13150"</definedName>
    <definedName name="IQ_ALLOWABLE_TIER_2_CAPITAL_T2_THRIFT" hidden="1">"c25046"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 hidden="1">"c25239"</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LLOWANCES_LL_LOSSES_T2_THRIFT" hidden="1">"c25043"</definedName>
    <definedName name="IQ_ALPHA_SCORE_DATE" hidden="1">"c25923"</definedName>
    <definedName name="IQ_AMORT_EXP_IMPAIRMENT_OTHER_INTANGIBLE_ASSETS_FFIEC" hidden="1">"c13026"</definedName>
    <definedName name="IQ_AMORT_LOAN_SERVICING_ASSETS_LIABILITIES_THRIFT" hidden="1">"c24767"</definedName>
    <definedName name="IQ_AMORTIZATION" hidden="1">"c1591"</definedName>
    <definedName name="IQ_AMOUNT_FINANCIAL_LOC_CONVEYED_FFIEC" hidden="1">"c13250"</definedName>
    <definedName name="IQ_AMOUNT_PERFORMANCE_LOC_CONVEYED_FFIEC" hidden="1">"c13252"</definedName>
    <definedName name="IQ_AMT_DIRECT_CREDIT_SUBSTITUTES_ASSETS_THRIFT" hidden="1">"c25616"</definedName>
    <definedName name="IQ_AMT_LOW_LEVEL_RECOURSE_RESIDUAL_INTERESTS_BEFORE_RISK_WEIGHTING_THRIFT" hidden="1">"c25074"</definedName>
    <definedName name="IQ_AMT_NONINTEREST_BEARING_TRANSACTION_ACCOUNTS_MORE_THAN_250000_THRIFT" hidden="1">"c25582"</definedName>
    <definedName name="IQ_AMT_OUT" hidden="1">"c2145"</definedName>
    <definedName name="IQ_AMT_RECOURSE_OBLIGATIONS_ASSETS_THRIFT" hidden="1">"c25617"</definedName>
    <definedName name="IQ_AMT_RECOURSE_OBLIGATIONS_LOANS_THRIFT" hidden="1">"c25618"</definedName>
    <definedName name="IQ_AMT_RECOURSE_OBLIGATIONS_LOANS_WHERE_RECOURSE_IS_120_DAYS_LESS_THRIFT" hidden="1">"c25619"</definedName>
    <definedName name="IQ_AMT_RECOURSE_OBLIGATIONS_LOANS_WHERE_RECOURSE_IS_GREATER_THAN_120_DAYS_THRIFT" hidden="1">"c25620"</definedName>
    <definedName name="IQ_AMT_THIS_QUARTER_TROUBLED_DEBT_RESTRUCTURED_THRIFT" hidden="1">"c25229"</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OCI_THRIFT" hidden="1">"c24920"</definedName>
    <definedName name="IQ_AP" hidden="1">"c32"</definedName>
    <definedName name="IQ_AP_BNK" hidden="1">"c33"</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 hidden="1">"c24918"</definedName>
    <definedName name="IQ_APPLICABLE_INCOME_TAXES_AVG_ASSETS_THRIFT" hidden="1">"c25657"</definedName>
    <definedName name="IQ_APPLICABLE_INCOME_TAXES_FTE_FFIEC" hidden="1">"c13853"</definedName>
    <definedName name="IQ_AR" hidden="1">"c40"</definedName>
    <definedName name="IQ_AR_CM"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SEC_INV_SEC_THRIFT" hidden="1">"c25674"</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CF" hidden="1">"c51"</definedName>
    <definedName name="IQ_ASSET_WRITEDOWN_CF_BNK" hidden="1">"c52"</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 hidden="1">"c25356"</definedName>
    <definedName name="IQ_ASSETS_EXCLUDED_PURPOSES_OTS_ASSESSMENT_COMPLEXITY_COMPONENT_NONMANAGED_ASSETS_THRIFT" hidden="1">"c25378"</definedName>
    <definedName name="IQ_ASSETS_FAIR_VALUE" hidden="1">"c13843"</definedName>
    <definedName name="IQ_ASSETS_HFS_THRIFT" hidden="1">"c24934"</definedName>
    <definedName name="IQ_ASSETS_LEVEL_1" hidden="1">"c13839"</definedName>
    <definedName name="IQ_ASSETS_LEVEL_2" hidden="1">"c13840"</definedName>
    <definedName name="IQ_ASSETS_LEVEL_3" hidden="1">"c13841"</definedName>
    <definedName name="IQ_ASSETS_LOSS_SHARING_DEBT_SEC_FFIEC" hidden="1">"c25867"</definedName>
    <definedName name="IQ_ASSETS_LOSS_SHARING_FFIEC" hidden="1">"c25864"</definedName>
    <definedName name="IQ_ASSETS_LOSS_SHARING_LL_FFIEC" hidden="1">"c25865"</definedName>
    <definedName name="IQ_ASSETS_LOSS_SHARING_OREO_FFIEC" hidden="1">"c25866"</definedName>
    <definedName name="IQ_ASSETS_LOSS_SHARING_OTHER_FFIEC" hidden="1">"c25868"</definedName>
    <definedName name="IQ_ASSETS_NAME_AP" hidden="1">"c8921"</definedName>
    <definedName name="IQ_ASSETS_NAME_AP_ABS" hidden="1">"c8940"</definedName>
    <definedName name="IQ_ASSETS_NETTING_OTHER_ADJUSTMENTS" hidden="1">"c13842"</definedName>
    <definedName name="IQ_ASSETS_NON_INCLUDABLE_SUBS_ADJUSTED_ASSETS_THRIFT" hidden="1">"c25031"</definedName>
    <definedName name="IQ_ASSETS_OPER_LEASE_DEPR" hidden="1">"c2070"</definedName>
    <definedName name="IQ_ASSETS_OPER_LEASE_GROSS" hidden="1">"c2071"</definedName>
    <definedName name="IQ_ASSETS_PER_EMPLOYEE_THRIFT" hidden="1">"c25783"</definedName>
    <definedName name="IQ_ASSETS_REPRICE_ASSETS_TOT_FFIEC" hidden="1">"c13454"</definedName>
    <definedName name="IQ_ASSETS_RISK_WEIGHT_THRIFT" hidden="1">"c25076"</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HRIFT" hidden="1">"c24862"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 hidden="1">"c24950"</definedName>
    <definedName name="IQ_AVG_DEPOSITS_INV_EXCLUDING_NON_INT_EARNING_ITEMS_THRIFT" hidden="1">"c24947"</definedName>
    <definedName name="IQ_AVG_EARNING_ASSETS_AVG_ASSETS_THRIFT" hidden="1">"c25645"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 hidden="1">"c25646"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ARKETCAP_Z" hidden="1">"c25900"</definedName>
    <definedName name="IQ_AVG_MKTCAP" hidden="1">"c80"</definedName>
    <definedName name="IQ_AVG_MORTGAGE_LOANS_MBS_THRIFT" hidden="1">"c24948"</definedName>
    <definedName name="IQ_AVG_NON_MORTGAGE_LOANS_THRIFT" hidden="1">"c24949"</definedName>
    <definedName name="IQ_AVG_PORTFOLIO_DURATION" hidden="1">"c17693"</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TOTAL_ASSETS_THRIFT" hidden="1">"c24946"</definedName>
    <definedName name="IQ_AVG_TOTAL_BORROWINGS_THRIFT" hidden="1">"c24951"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 hidden="1">"c25883"</definedName>
    <definedName name="IQ_BALANCE_SHEET_AP_CO" hidden="1">"c25884"</definedName>
    <definedName name="IQ_BALANCE_SHEET_INDUSTRY" hidden="1">"c25879"</definedName>
    <definedName name="IQ_BALANCE_SHEET_INDUSTRY_CO" hidden="1">"c25880"</definedName>
    <definedName name="IQ_BALANCE_SHEET_STANDARD" hidden="1">"c25881"</definedName>
    <definedName name="IQ_BALANCE_SHEET_STANDARD_CO" hidden="1">"c25882"</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_OWNED_LIFE_INSURANCE_THRIFT" hidden="1">"c24884"</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GINNING_BALANCE_GVA_THRIFT" hidden="1">"c25091"</definedName>
    <definedName name="IQ_BEGINNING_BALANCE_REPORTED_QUARTERLY_BALANCE_GVA_THRIFT" hidden="1">"c25090"</definedName>
    <definedName name="IQ_BEGINNING_BALANCE_REPORTED_QUARTERLY_BALANCE_SVA_THRIFT" hidden="1">"c25098"</definedName>
    <definedName name="IQ_BEGINNING_BALANCE_REPORTED_QUARTERLY_BALANCE_TVA_THRIFT" hidden="1">"c25105"</definedName>
    <definedName name="IQ_BEGINNING_BALANCE_SVA_THRIFT" hidden="1">"c25099"</definedName>
    <definedName name="IQ_BEGINNING_BALANCE_TVA_THRIFT" hidden="1">"c25106"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_DEPOSITS_TOTAL_DEPOSITS_THRIFT" hidden="1">"c25781"</definedName>
    <definedName name="IQ_BROKER_ORIGINATED_DEPOSITS_FULLY_INSURED_100000_THROUGH_250000_THRIFT" hidden="1">"c24980"</definedName>
    <definedName name="IQ_BROKER_ORIGINATED_DEPOSITS_FULLY_INSURED_LESS_THAN_100000_THRIFT" hidden="1">"c24979"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EST_DOWN_2MONTH" hidden="1">"c16573"</definedName>
    <definedName name="IQ_BV_SHARE_EST_DOWN_2MONTH_CIQ" hidden="1">"c16837"</definedName>
    <definedName name="IQ_BV_SHARE_EST_DOWN_3MONTH" hidden="1">"c16577"</definedName>
    <definedName name="IQ_BV_SHARE_EST_DOWN_3MONTH_CIQ" hidden="1">"c16841"</definedName>
    <definedName name="IQ_BV_SHARE_EST_DOWN_MONTH" hidden="1">"c16569"</definedName>
    <definedName name="IQ_BV_SHARE_EST_DOWN_MONTH_CIQ" hidden="1">"c16833"</definedName>
    <definedName name="IQ_BV_SHARE_EST_NOTE" hidden="1">"c17523"</definedName>
    <definedName name="IQ_BV_SHARE_EST_NOTE_CIQ" hidden="1">"c17476"</definedName>
    <definedName name="IQ_BV_SHARE_EST_NUM_ANALYSTS_2MONTH" hidden="1">"c16571"</definedName>
    <definedName name="IQ_BV_SHARE_EST_NUM_ANALYSTS_2MONTH_CIQ" hidden="1">"c16835"</definedName>
    <definedName name="IQ_BV_SHARE_EST_NUM_ANALYSTS_3MONTH" hidden="1">"c16575"</definedName>
    <definedName name="IQ_BV_SHARE_EST_NUM_ANALYSTS_3MONTH_CIQ" hidden="1">"c16839"</definedName>
    <definedName name="IQ_BV_SHARE_EST_NUM_ANALYSTS_MONTH" hidden="1">"c16567"</definedName>
    <definedName name="IQ_BV_SHARE_EST_NUM_ANALYSTS_MONTH_CIQ" hidden="1">"c16831"</definedName>
    <definedName name="IQ_BV_SHARE_EST_TOTAL_REVISED_2MONTH" hidden="1">"c16574"</definedName>
    <definedName name="IQ_BV_SHARE_EST_TOTAL_REVISED_2MONTH_CIQ" hidden="1">"c16838"</definedName>
    <definedName name="IQ_BV_SHARE_EST_TOTAL_REVISED_3MONTH" hidden="1">"c16578"</definedName>
    <definedName name="IQ_BV_SHARE_EST_TOTAL_REVISED_3MONTH_CIQ" hidden="1">"c16842"</definedName>
    <definedName name="IQ_BV_SHARE_EST_TOTAL_REVISED_MONTH" hidden="1">"c16570"</definedName>
    <definedName name="IQ_BV_SHARE_EST_TOTAL_REVISED_MONTH_CIQ" hidden="1">"c16834"</definedName>
    <definedName name="IQ_BV_SHARE_EST_UP_2MONTH" hidden="1">"c16572"</definedName>
    <definedName name="IQ_BV_SHARE_EST_UP_2MONTH_CIQ" hidden="1">"c16836"</definedName>
    <definedName name="IQ_BV_SHARE_EST_UP_3MONTH" hidden="1">"c16576"</definedName>
    <definedName name="IQ_BV_SHARE_EST_UP_3MONTH_CIQ" hidden="1">"c16840"</definedName>
    <definedName name="IQ_BV_SHARE_EST_UP_MONTH" hidden="1">"c16568"</definedName>
    <definedName name="IQ_BV_SHARE_EST_UP_MONTH_CIQ" hidden="1">"c16832"</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CM" hidden="1">"c111"</definedName>
    <definedName name="IQ_CAPEX_EST" hidden="1">"c3523"</definedName>
    <definedName name="IQ_CAPEX_EST_CIQ" hidden="1">"c3807"</definedName>
    <definedName name="IQ_CAPEX_EST_DOWN_2MONTH" hidden="1">"c16525"</definedName>
    <definedName name="IQ_CAPEX_EST_DOWN_2MONTH_CIQ" hidden="1">"c16789"</definedName>
    <definedName name="IQ_CAPEX_EST_DOWN_3MONTH" hidden="1">"c16529"</definedName>
    <definedName name="IQ_CAPEX_EST_DOWN_3MONTH_CIQ" hidden="1">"c16793"</definedName>
    <definedName name="IQ_CAPEX_EST_DOWN_MONTH" hidden="1">"c16521"</definedName>
    <definedName name="IQ_CAPEX_EST_DOWN_MONTH_CIQ" hidden="1">"c16785"</definedName>
    <definedName name="IQ_CAPEX_EST_NOTE" hidden="1">"c17519"</definedName>
    <definedName name="IQ_CAPEX_EST_NOTE_CIQ" hidden="1">"c17472"</definedName>
    <definedName name="IQ_CAPEX_EST_NUM_ANALYSTS_2MONTH" hidden="1">"c16523"</definedName>
    <definedName name="IQ_CAPEX_EST_NUM_ANALYSTS_2MONTH_CIQ" hidden="1">"c16787"</definedName>
    <definedName name="IQ_CAPEX_EST_NUM_ANALYSTS_3MONTH" hidden="1">"c16527"</definedName>
    <definedName name="IQ_CAPEX_EST_NUM_ANALYSTS_3MONTH_CIQ" hidden="1">"c16791"</definedName>
    <definedName name="IQ_CAPEX_EST_NUM_ANALYSTS_MONTH" hidden="1">"c16519"</definedName>
    <definedName name="IQ_CAPEX_EST_NUM_ANALYSTS_MONTH_CIQ" hidden="1">"c16783"</definedName>
    <definedName name="IQ_CAPEX_EST_TOTAL_REVISED_2MONTH" hidden="1">"c16526"</definedName>
    <definedName name="IQ_CAPEX_EST_TOTAL_REVISED_2MONTH_CIQ" hidden="1">"c16790"</definedName>
    <definedName name="IQ_CAPEX_EST_TOTAL_REVISED_3MONTH" hidden="1">"c16530"</definedName>
    <definedName name="IQ_CAPEX_EST_TOTAL_REVISED_3MONTH_CIQ" hidden="1">"c16794"</definedName>
    <definedName name="IQ_CAPEX_EST_TOTAL_REVISED_MONTH" hidden="1">"c16522"</definedName>
    <definedName name="IQ_CAPEX_EST_TOTAL_REVISED_MONTH_CIQ" hidden="1">"c16786"</definedName>
    <definedName name="IQ_CAPEX_EST_UP_2MONTH" hidden="1">"c16524"</definedName>
    <definedName name="IQ_CAPEX_EST_UP_2MONTH_CIQ" hidden="1">"c16788"</definedName>
    <definedName name="IQ_CAPEX_EST_UP_3MONTH" hidden="1">"c16528"</definedName>
    <definedName name="IQ_CAPEX_EST_UP_3MONTH_CIQ" hidden="1">"c16792"</definedName>
    <definedName name="IQ_CAPEX_EST_UP_MONTH" hidden="1">"c16520"</definedName>
    <definedName name="IQ_CAPEX_EST_UP_MONTH_CIQ" hidden="1">"c16784"</definedName>
    <definedName name="IQ_CAPEX_FIN" hidden="1">"c112"</definedName>
    <definedName name="IQ_CAPEX_GUIDANCE" hidden="1">"c4150"</definedName>
    <definedName name="IQ_CAPEX_HIGH_EST" hidden="1">"c3524"</definedName>
    <definedName name="IQ_CAPEX_HIGH_EST_CIQ" hidden="1">"c3809"</definedName>
    <definedName name="IQ_CAPEX_HIGH_GUIDANCE" hidden="1">"c4180"</definedName>
    <definedName name="IQ_CAPEX_INS" hidden="1">"c113"</definedName>
    <definedName name="IQ_CAPEX_LOW_EST" hidden="1">"c3525"</definedName>
    <definedName name="IQ_CAPEX_LOW_EST_CIQ" hidden="1">"c3810"</definedName>
    <definedName name="IQ_CAPEX_LOW_GUIDANCE" hidden="1">"c4220"</definedName>
    <definedName name="IQ_CAPEX_MEDIAN_EST" hidden="1">"c3526"</definedName>
    <definedName name="IQ_CAPEX_MEDIAN_EST_CIQ" hidden="1">"c3808"</definedName>
    <definedName name="IQ_CAPEX_NUM_EST" hidden="1">"c3521"</definedName>
    <definedName name="IQ_CAPEX_NUM_EST_CIQ" hidden="1">"c3811"</definedName>
    <definedName name="IQ_CAPEX_PCT_REV" hidden="1">"c19144"</definedName>
    <definedName name="IQ_CAPEX_STDDEV_EST" hidden="1">"c3522"</definedName>
    <definedName name="IQ_CAPEX_STDDEV_EST_CIQ" hidden="1">"c3812"</definedName>
    <definedName name="IQ_CAPEX_UTI" hidden="1">"c114"</definedName>
    <definedName name="IQ_CAPITAL_ALLOCATION_ADJUSTMENT_FOREIGN_FFIEC" hidden="1">"c15389"</definedName>
    <definedName name="IQ_CAPITAL_CONTRIBUTIONS_SAVINGS_ASSOCIATION_THRIFT" hidden="1">"c25014"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_THRIFT" hidden="1">"c24763"</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 hidden="1">"c24944"</definedName>
    <definedName name="IQ_CARRYING_AMT_LOANS_LEASES_COVERED_FDIC_LOSS_SHARING_AGREEMENTS_THRIFT" hidden="1">"c24942"</definedName>
    <definedName name="IQ_CARRYING_AMT_OTHER_ASSETS_COVERED_FDIC_LOSS_SHARING_AGREEMENTS_THRIFT" hidden="1">"c24945"</definedName>
    <definedName name="IQ_CARRYING_AMT_RE_OWNED_COVERED_FDIC_LOSS_SHARING_AGREEMENTS_THRIFT" hidden="1">"c24943"</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THRIFT" hidden="1">"c25634"</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LIGIBLE_0_PCT_RISK_WEIGHT_THRIFT" hidden="1">"c25051"</definedName>
    <definedName name="IQ_CASH_EPS_ACT_OR_EST" hidden="1">"c5638"</definedName>
    <definedName name="IQ_CASH_EPS_ACT_OR_EST_CIQ" hidden="1">"c18264"</definedName>
    <definedName name="IQ_CASH_EPS_EST" hidden="1">"c5631"</definedName>
    <definedName name="IQ_CASH_EPS_EST_CIQ" hidden="1">"c18111"</definedName>
    <definedName name="IQ_CASH_EPS_EST_DOWN_2MONTH" hidden="1">"c16333"</definedName>
    <definedName name="IQ_CASH_EPS_EST_DOWN_3MONTH" hidden="1">"c16337"</definedName>
    <definedName name="IQ_CASH_EPS_EST_DOWN_MONTH" hidden="1">"c16329"</definedName>
    <definedName name="IQ_CASH_EPS_EST_NOTE_CIQ" hidden="1">"c18232"</definedName>
    <definedName name="IQ_CASH_EPS_EST_NUM_ANALYSTS_2MONTH" hidden="1">"c16331"</definedName>
    <definedName name="IQ_CASH_EPS_EST_NUM_ANALYSTS_3MONTH" hidden="1">"c16335"</definedName>
    <definedName name="IQ_CASH_EPS_EST_NUM_ANALYSTS_MONTH" hidden="1">"c16327"</definedName>
    <definedName name="IQ_CASH_EPS_EST_TOTAL_REVISED_2MONTH" hidden="1">"c16334"</definedName>
    <definedName name="IQ_CASH_EPS_EST_TOTAL_REVISED_3MONTH" hidden="1">"c16338"</definedName>
    <definedName name="IQ_CASH_EPS_EST_TOTAL_REVISED_MONTH" hidden="1">"c16330"</definedName>
    <definedName name="IQ_CASH_EPS_EST_UP_2MONTH" hidden="1">"c16332"</definedName>
    <definedName name="IQ_CASH_EPS_EST_UP_3MONTH" hidden="1">"c16336"</definedName>
    <definedName name="IQ_CASH_EPS_EST_UP_MONTH" hidden="1">"c16328"</definedName>
    <definedName name="IQ_CASH_EPS_GUIDANCE" hidden="1">"c18397"</definedName>
    <definedName name="IQ_CASH_EPS_HIGH_EST" hidden="1">"c5633"</definedName>
    <definedName name="IQ_CASH_EPS_HIGH_EST_CIQ" hidden="1">"c18131"</definedName>
    <definedName name="IQ_CASH_EPS_HIGH_GUIDANCE" hidden="1">"c18398"</definedName>
    <definedName name="IQ_CASH_EPS_LOW_EST" hidden="1">"c5634"</definedName>
    <definedName name="IQ_CASH_EPS_LOW_EST_CIQ" hidden="1">"c18141"</definedName>
    <definedName name="IQ_CASH_EPS_LOW_GUIDANCE" hidden="1">"c18399"</definedName>
    <definedName name="IQ_CASH_EPS_MEDIAN_EST" hidden="1">"c5632"</definedName>
    <definedName name="IQ_CASH_EPS_MEDIAN_EST_CIQ" hidden="1">"c18121"</definedName>
    <definedName name="IQ_CASH_EPS_NUM_EST" hidden="1">"c5635"</definedName>
    <definedName name="IQ_CASH_EPS_NUM_EST_CIQ" hidden="1">"c18161"</definedName>
    <definedName name="IQ_CASH_EPS_STDDEV_EST" hidden="1">"c5636"</definedName>
    <definedName name="IQ_CASH_EPS_STDDEV_EST_CIQ" hidden="1">"c18151"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P" hidden="1">"c25889"</definedName>
    <definedName name="IQ_CASH_FLOW_AP_CO" hidden="1">"c25890"</definedName>
    <definedName name="IQ_CASH_FLOW_EST" hidden="1">"c4153"</definedName>
    <definedName name="IQ_CASH_FLOW_EST_CIQ" hidden="1">"c4565"</definedName>
    <definedName name="IQ_CASH_FLOW_HIGH_EST" hidden="1">"c4156"</definedName>
    <definedName name="IQ_CASH_FLOW_HIGH_EST_CIQ" hidden="1">"c4568"</definedName>
    <definedName name="IQ_CASH_FLOW_INDUSTRY" hidden="1">"c25885"</definedName>
    <definedName name="IQ_CASH_FLOW_INDUSTRY_CO" hidden="1">"c25886"</definedName>
    <definedName name="IQ_CASH_FLOW_LOW_EST" hidden="1">"c4157"</definedName>
    <definedName name="IQ_CASH_FLOW_LOW_EST_CIQ" hidden="1">"c4569"</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ANDARD" hidden="1">"c25887"</definedName>
    <definedName name="IQ_CASH_FLOW_STANDARD_CO" hidden="1">"c25888"</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 hidden="1">"c24818"</definedName>
    <definedName name="IQ_CASH_OPER" hidden="1">"c122"</definedName>
    <definedName name="IQ_CASH_OPER_ACT_OR_EST_CIQ" hidden="1">"c4576"</definedName>
    <definedName name="IQ_CASH_OPER_AP" hidden="1">"c8888"</definedName>
    <definedName name="IQ_CASH_OPER_AP_ABS" hidden="1">"c8907"</definedName>
    <definedName name="IQ_CASH_OPER_EST" hidden="1">"c26900"</definedName>
    <definedName name="IQ_CASH_OPER_EST_CIQ" hidden="1">"c4575"</definedName>
    <definedName name="IQ_CASH_OPER_EST_DOWN_2MONTH_CIQ" hidden="1">"c24567"</definedName>
    <definedName name="IQ_CASH_OPER_EST_DOWN_3MONTH_CIQ" hidden="1">"c24571"</definedName>
    <definedName name="IQ_CASH_OPER_EST_DOWN_MONTH_CIQ" hidden="1">"c24563"</definedName>
    <definedName name="IQ_CASH_OPER_EST_NOTE_CIQ" hidden="1">"c24554"</definedName>
    <definedName name="IQ_CASH_OPER_EST_NUM_ANALYSTS_2MONTH_CIQ" hidden="1">"c24565"</definedName>
    <definedName name="IQ_CASH_OPER_EST_NUM_ANALYSTS_3MONTH_CIQ" hidden="1">"c24569"</definedName>
    <definedName name="IQ_CASH_OPER_EST_NUM_ANALYSTS_MONTH_CIQ" hidden="1">"c24561"</definedName>
    <definedName name="IQ_CASH_OPER_EST_TOTAL_REVISED_2MONTH_CIQ" hidden="1">"c24568"</definedName>
    <definedName name="IQ_CASH_OPER_EST_TOTAL_REVISED_3MONTH_CIQ" hidden="1">"c24572"</definedName>
    <definedName name="IQ_CASH_OPER_EST_TOTAL_REVISED_MONTH_CIQ" hidden="1">"c24564"</definedName>
    <definedName name="IQ_CASH_OPER_EST_UP_2MONTH_CIQ" hidden="1">"c24566"</definedName>
    <definedName name="IQ_CASH_OPER_EST_UP_3MONTH_CIQ" hidden="1">"c24570"</definedName>
    <definedName name="IQ_CASH_OPER_EST_UP_MONTH_CIQ" hidden="1">"c24562"</definedName>
    <definedName name="IQ_CASH_OPER_GUIDANCE" hidden="1">"c4165"</definedName>
    <definedName name="IQ_CASH_OPER_HIGH_EST" hidden="1">"c26901"</definedName>
    <definedName name="IQ_CASH_OPER_HIGH_EST_CIQ" hidden="1">"c4578"</definedName>
    <definedName name="IQ_CASH_OPER_HIGH_GUIDANCE" hidden="1">"c4185"</definedName>
    <definedName name="IQ_CASH_OPER_LOW_EST" hidden="1">"c26902"</definedName>
    <definedName name="IQ_CASH_OPER_LOW_EST_CIQ" hidden="1">"c4768"</definedName>
    <definedName name="IQ_CASH_OPER_LOW_GUIDANCE" hidden="1">"c4225"</definedName>
    <definedName name="IQ_CASH_OPER_MEDIAN_EST" hidden="1">"c26903"</definedName>
    <definedName name="IQ_CASH_OPER_MEDIAN_EST_CIQ" hidden="1">"c4771"</definedName>
    <definedName name="IQ_CASH_OPER_NAME_AP" hidden="1">"c8926"</definedName>
    <definedName name="IQ_CASH_OPER_NAME_AP_ABS" hidden="1">"c8945"</definedName>
    <definedName name="IQ_CASH_OPER_NUM_EST" hidden="1">"c26904"</definedName>
    <definedName name="IQ_CASH_OPER_NUM_EST_CIQ" hidden="1">"c4772"</definedName>
    <definedName name="IQ_CASH_OPER_STDDEV_EST" hidden="1">"c26905"</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HIGH_EST" hidden="1">"c4251"</definedName>
    <definedName name="IQ_CASH_ST_INVEST_HIGH_EST_CIQ" hidden="1">"c4777"</definedName>
    <definedName name="IQ_CASH_ST_INVEST_LOW_EST" hidden="1">"c4252"</definedName>
    <definedName name="IQ_CASH_ST_INVEST_LOW_EST_CIQ" hidden="1">"c4778"</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ATASTROPHIC_LOSSES" hidden="1">"c17694"</definedName>
    <definedName name="IQ_CC_RELATED_DUE_90_FFIEC" hidden="1">"c25833"</definedName>
    <definedName name="IQ_CC_RELATED_LOANS_DUE_30_89_FFIEC" hidden="1">"c25832"</definedName>
    <definedName name="IQ_CC_RELATED_NON_ACCRUAL_FFIEC" hidden="1">"c25834"</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EST" hidden="1">"c1667"</definedName>
    <definedName name="IQ_CFPS_EST_CIQ" hidden="1">"c3675"</definedName>
    <definedName name="IQ_CFPS_EST_DOWN_2MONTH" hidden="1">"c16321"</definedName>
    <definedName name="IQ_CFPS_EST_DOWN_2MONTH_CIQ" hidden="1">"c16645"</definedName>
    <definedName name="IQ_CFPS_EST_DOWN_3MONTH" hidden="1">"c16325"</definedName>
    <definedName name="IQ_CFPS_EST_DOWN_3MONTH_CIQ" hidden="1">"c16649"</definedName>
    <definedName name="IQ_CFPS_EST_DOWN_MONTH" hidden="1">"c16317"</definedName>
    <definedName name="IQ_CFPS_EST_DOWN_MONTH_CIQ" hidden="1">"c16641"</definedName>
    <definedName name="IQ_CFPS_EST_NOTE" hidden="1">"c17508"</definedName>
    <definedName name="IQ_CFPS_EST_NOTE_CIQ" hidden="1">"c17461"</definedName>
    <definedName name="IQ_CFPS_EST_NUM_ANALYSTS_2MONTH" hidden="1">"c16319"</definedName>
    <definedName name="IQ_CFPS_EST_NUM_ANALYSTS_2MONTH_CIQ" hidden="1">"c16643"</definedName>
    <definedName name="IQ_CFPS_EST_NUM_ANALYSTS_3MONTH" hidden="1">"c16323"</definedName>
    <definedName name="IQ_CFPS_EST_NUM_ANALYSTS_3MONTH_CIQ" hidden="1">"c16647"</definedName>
    <definedName name="IQ_CFPS_EST_NUM_ANALYSTS_MONTH" hidden="1">"c16315"</definedName>
    <definedName name="IQ_CFPS_EST_NUM_ANALYSTS_MONTH_CIQ" hidden="1">"c16639"</definedName>
    <definedName name="IQ_CFPS_EST_TOTAL_REVISED_2MONTH" hidden="1">"c16322"</definedName>
    <definedName name="IQ_CFPS_EST_TOTAL_REVISED_2MONTH_CIQ" hidden="1">"c16646"</definedName>
    <definedName name="IQ_CFPS_EST_TOTAL_REVISED_3MONTH" hidden="1">"c16326"</definedName>
    <definedName name="IQ_CFPS_EST_TOTAL_REVISED_3MONTH_CIQ" hidden="1">"c16650"</definedName>
    <definedName name="IQ_CFPS_EST_TOTAL_REVISED_MONTH" hidden="1">"c16318"</definedName>
    <definedName name="IQ_CFPS_EST_TOTAL_REVISED_MONTH_CIQ" hidden="1">"c16642"</definedName>
    <definedName name="IQ_CFPS_EST_UP_2MONTH" hidden="1">"c16320"</definedName>
    <definedName name="IQ_CFPS_EST_UP_2MONTH_CIQ" hidden="1">"c16644"</definedName>
    <definedName name="IQ_CFPS_EST_UP_3MONTH" hidden="1">"c16324"</definedName>
    <definedName name="IQ_CFPS_EST_UP_3MONTH_CIQ" hidden="1">"c16648"</definedName>
    <definedName name="IQ_CFPS_EST_UP_MONTH" hidden="1">"c16316"</definedName>
    <definedName name="IQ_CFPS_EST_UP_MONTH_CIQ" hidden="1">"c16640"</definedName>
    <definedName name="IQ_CFPS_GUIDANCE" hidden="1">"c4256"</definedName>
    <definedName name="IQ_CFPS_HIGH_EST" hidden="1">"c1669"</definedName>
    <definedName name="IQ_CFPS_HIGH_EST_CIQ" hidden="1">"c3677"</definedName>
    <definedName name="IQ_CFPS_HIGH_GUIDANCE" hidden="1">"c4167"</definedName>
    <definedName name="IQ_CFPS_LOW_EST" hidden="1">"c1670"</definedName>
    <definedName name="IQ_CFPS_LOW_EST_CIQ" hidden="1">"c3678"</definedName>
    <definedName name="IQ_CFPS_LOW_GUIDANCE" hidden="1">"c4207"</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110000</definedName>
    <definedName name="IQ_CHAIRMAN_ID" hidden="1">"c15218"</definedName>
    <definedName name="IQ_CHAIRMAN_NAME" hidden="1">"c15217"</definedName>
    <definedName name="IQ_CHANGE_AP" hidden="1">"c133"</definedName>
    <definedName name="IQ_CHANGE_AP_BNK" hidden="1">"c134"</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CM"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CM"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GVA_THRIFT" hidden="1">"c25096"</definedName>
    <definedName name="IQ_CHARGE_OFFS_NET" hidden="1">"c163"</definedName>
    <definedName name="IQ_CHARGE_OFFS_RECOVERED" hidden="1">"c164"</definedName>
    <definedName name="IQ_CHARGE_OFFS_SVA_THRIFT" hidden="1">"c25103"</definedName>
    <definedName name="IQ_CHARGE_OFFS_TOTAL_AVG_LOANS" hidden="1">"c165"</definedName>
    <definedName name="IQ_CHARGE_OFFS_TVA_THRIFT" hidden="1">"c25110"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IMS_DOMESTIC_DEPOSITORY_INSTITUTIONS_ELIGIBLE_20_PCT_RISK_WEIGHT_THRIFT" hidden="1">"c25060"</definedName>
    <definedName name="IQ_CLAIMS_FHLBS_ELIGIBLE_20_PCT_RISK_WEIGHT_THRIFT" hidden="1">"c25058"</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AMILY_LOANS_TOTAL_LOANS_THRIFT" hidden="1">"c25742"</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LOANS_GROSS_LOANS_THRIFT" hidden="1">"c25724"</definedName>
    <definedName name="IQ_CLOSED_END_LOANS_RISK_BASED_CAPITAL_THRIFT" hidden="1">"c25709"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D_PURCHASED_COMM_NON_MORTGAGE_LOANS_THRIFT" hidden="1">"c25339"</definedName>
    <definedName name="IQ_CLOSED_PURCHASED_CONSUMER_NON_MORTGAGE_LOANS_THRIFT" hidden="1">"c25341"</definedName>
    <definedName name="IQ_CLOSEPRICE" hidden="1">"c174"</definedName>
    <definedName name="IQ_CLOSEPRICE_ADJ" hidden="1">"c2115"</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THRIFT" hidden="1">"c24903"</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ATERALIZED_MBS_ISSUED_GUARANTEED_FNMA_FHLMC_GNMA_THRIFT" hidden="1">"c24834"</definedName>
    <definedName name="IQ_COLLECTIVE_INV_FUNDS_COMMON_TRUST_FUNDS_DOMESTIC_EQUITY_MARKET_VALUE_FUNDED_ASSETS_THRIFT" hidden="1">"c25445"</definedName>
    <definedName name="IQ_COLLECTIVE_INV_FUNDS_COMMON_TRUST_FUNDS_DOMESTIC_EQUITY_NUMBER_FUNDS_THRIFT" hidden="1">"c25446"</definedName>
    <definedName name="IQ_COLLECTIVE_INV_FUNDS_COMMON_TRUST_FUNDS_INTERNATIONALGLOBAL_EQUITY_MARKET_VALUE_FUNDED_ASSETS_THRIFT" hidden="1">"c25447"</definedName>
    <definedName name="IQ_COLLECTIVE_INV_FUNDS_COMMON_TRUST_FUNDS_INTERNATIONALGLOBAL_EQUITY_NUMBER_FUNDS_THRIFT" hidden="1">"c25448"</definedName>
    <definedName name="IQ_COLLECTIVE_INV_FUNDS_COMMON_TRUST_FUNDS_MUNICIPAL_BOND_MARKET_VALUE_FUNDED_ASSETS_THRIFT" hidden="1">"c25453"</definedName>
    <definedName name="IQ_COLLECTIVE_INV_FUNDS_COMMON_TRUST_FUNDS_MUNICIPAL_BOND_NUMBER_FUNDS_THRIFT" hidden="1">"c25454"</definedName>
    <definedName name="IQ_COLLECTIVE_INV_FUNDS_COMMON_TRUST_FUNDS_SHORT_TERM_INVESTMENTSMONEY_MARKET_MARKET_VALUE_FUNDED_ASSETS_THRIFT" hidden="1">"c25455"</definedName>
    <definedName name="IQ_COLLECTIVE_INV_FUNDS_COMMON_TRUST_FUNDS_SHORT_TERM_INVESTMENTSMONEY_MARKET_NUMBER_FUNDS_THRIFT" hidden="1">"c25456"</definedName>
    <definedName name="IQ_COLLECTIVE_INV_FUNDS_COMMON_TRUST_FUNDS_SPECIALTYOTHER_MARKET_VALUE_FUNDED_ASSETS_THRIFT" hidden="1">"c25457"</definedName>
    <definedName name="IQ_COLLECTIVE_INV_FUNDS_COMMON_TRUST_FUNDS_SPECIALTYOTHER_NUMBER_FUNDS_THRIFT" hidden="1">"c25458"</definedName>
    <definedName name="IQ_COLLECTIVE_INV_FUNDS_COMMON_TRUST_FUNDS_STOCKBOND_BLEND_MARKET_VALUE_FUNDED_ASSETS_THRIFT" hidden="1">"c25449"</definedName>
    <definedName name="IQ_COLLECTIVE_INV_FUNDS_COMMON_TRUST_FUNDS_STOCKBOND_BLEND_NUMBER_FUNDS_THRIFT" hidden="1">"c25450"</definedName>
    <definedName name="IQ_COLLECTIVE_INV_FUNDS_COMMON_TRUST_FUNDS_TAXABLE_BOND_MARKET_VALUE_FUNDED_ASSETS_THRIFT" hidden="1">"c25451"</definedName>
    <definedName name="IQ_COLLECTIVE_INV_FUNDS_COMMON_TRUST_FUNDS_TAXABLE_BOND_NUMBER_FUNDS_THRIFT" hidden="1">"c25452"</definedName>
    <definedName name="IQ_COLLECTIVE_INV_FUNDS_COMMON_TRUST_FUNDS_TOTAL_COLLECTIVE_INV_FUNDS_MARKET_VALUE_FUNDED_ASSETS_THRIFT" hidden="1">"c25459"</definedName>
    <definedName name="IQ_COLLECTIVE_INV_FUNDS_COMMON_TRUST_FUNDS_TOTAL_COLLECTIVE_INV_FUNDS_NUMBER_FUNDS_THRIFT" hidden="1">"c25460"</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LETTERS_CREDIT_THRIFT" hidden="1">"c25613"</definedName>
    <definedName name="IQ_COMM_LOANS_GROSS_LOANS_THRIFT" hidden="1">"c25732"</definedName>
    <definedName name="IQ_COMM_LOANS_NON_MORTGAGE_ADJUSTED_NCOS_TOTAL_THRIFT" hidden="1">"c25210"</definedName>
    <definedName name="IQ_COMM_LOANS_NON_MORTGAGE_GVA_CHARGE_OFFS_THRIFT" hidden="1">"c25125"</definedName>
    <definedName name="IQ_COMM_LOANS_NON_MORTGAGE_GVA_RECOVERIES_THRIFT" hidden="1">"c25156"</definedName>
    <definedName name="IQ_COMM_LOANS_NON_MORTGAGE_SVA_PROVISIONS_TRANSFERS_FROM_GVA_TOTAL_THRIFT" hidden="1">"c25179"</definedName>
    <definedName name="IQ_COMM_LOANS_RISK_BASED_CAPITAL_THRIFT" hidden="1">"c25717"</definedName>
    <definedName name="IQ_COMM_LOANS_THRIFT" hidden="1">"c24853"</definedName>
    <definedName name="IQ_COMM_LOANS_TOTAL_LOANS_THRIFT" hidden="1">"c25749"</definedName>
    <definedName name="IQ_COMM_NON_MORTGAGE_LOANS_DUE_30_89_THRIFT" hidden="1">"c25247"</definedName>
    <definedName name="IQ_COMM_NON_MORTGAGE_LOANS_DUE_90_THRIFT" hidden="1">"c25268"</definedName>
    <definedName name="IQ_COMM_NON_MORTGAGE_LOANS_NON_ACCRUAL_THRIFT" hidden="1">"c25289"</definedName>
    <definedName name="IQ_COMM_RE_FARM_LOANS_TOT_LOANS_FFIEC" hidden="1">"c13872"</definedName>
    <definedName name="IQ_COMM_RE_FARM_LOANS_TOTAL_LOANS_THRIFT" hidden="1">"c25743"</definedName>
    <definedName name="IQ_COMM_RE_LOANS_GROSS_LOANS_THRIFT" hidden="1">"c25725"</definedName>
    <definedName name="IQ_COMM_RE_LOANS_RISK_BASED_CAPITAL_THRIFT" hidden="1">"c25710"</definedName>
    <definedName name="IQ_COMM_RE_NONFARM_NONRES_TOT_LOANS_FFIEC" hidden="1">"c13871"</definedName>
    <definedName name="IQ_COMM_RE_NONFARM_NONRESIDENTIAL_TOTAL_LOANS_THRIFT" hidden="1">"c25746"</definedName>
    <definedName name="IQ_COMMERCIAL_DOM" hidden="1">"c177"</definedName>
    <definedName name="IQ_COMMERCIAL_FIRE_WRITTEN" hidden="1">"c178"</definedName>
    <definedName name="IQ_COMMERCIAL_IND_UNUSED_FFIEC" hidden="1">"c25859"</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CM"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CM"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CM"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 hidden="1">"c25011"</definedName>
    <definedName name="IQ_COMMON_STOCK_FFIEC" hidden="1">"c12876"</definedName>
    <definedName name="IQ_COMMON_STOCK_THRIFT" hidden="1">"c24917"</definedName>
    <definedName name="IQ_COMMON_TRUST_FUNDS_COLLECTIVE_INV_FUNDS_ALL_OTHER_ACCOUNTS_THRIFT" hidden="1">"c25430"</definedName>
    <definedName name="IQ_COMMON_TRUST_FUNDS_COLLECTIVE_INV_FUNDS_EMPLOYEE_BENEFIT_RETIREMENT_RELATED_ACCOUNTS_THRIFT" hidden="1">"c25414"</definedName>
    <definedName name="IQ_COMMON_TRUST_FUNDS_COLLECTIVE_INV_FUNDS_PERSONAL_TRUST_AGENCY_INV_MANAGEMENT_ACCOUNTS_THRIFT" hidden="1">"c25398"</definedName>
    <definedName name="IQ_COMP_BENEFITS" hidden="1">"c213"</definedName>
    <definedName name="IQ_COMPANY_ADDRESS" hidden="1">"c214"</definedName>
    <definedName name="IQ_COMPANY_ID" hidden="1">"c3513"</definedName>
    <definedName name="IQ_COMPANY_ID_QUICK_MATCH" hidden="1">"c16227"</definedName>
    <definedName name="IQ_COMPANY_MAIN_FAX" hidden="1">"c18016"</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1_4_DWELLING_UNITS_THRIFT" hidden="1">"c24839"</definedName>
    <definedName name="IQ_CONSTRUCTION_LAND_DEV_DOM_FFIEC" hidden="1">"c15267"</definedName>
    <definedName name="IQ_CONSTRUCTION_LAND_DEVELOPMENT_LOANS_TOTAL_LOANS_THRIFT" hidden="1">"c25744"</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GROSS_LOANS_THRIFT" hidden="1">"c25726"</definedName>
    <definedName name="IQ_CONSTRUCTION_LOANS_IN_PROCESS_FORECLOSURE_THRIFT" hidden="1">"c25303"</definedName>
    <definedName name="IQ_CONSTRUCTION_LOANS_RISK_BASED_CAPITAL_THRIFT" hidden="1">"c25711"</definedName>
    <definedName name="IQ_CONSTRUCTION_LOANS_TOTAL_LOANS" hidden="1">"c15711"</definedName>
    <definedName name="IQ_CONSTRUCTION_MORTGAGE_LOANS_30_89_DAYS_PAST_DUE_STILL_ACCRUING_THRIFT" hidden="1">"c25240"</definedName>
    <definedName name="IQ_CONSTRUCTION_MORTGAGE_LOANS_DUE_90_THRIFT" hidden="1">"c25261"</definedName>
    <definedName name="IQ_CONSTRUCTION_MORTGAGE_LOANS_FORECLOSED_DURING_QUARTER_THRIFT" hidden="1">"c25231"</definedName>
    <definedName name="IQ_CONSTRUCTION_MORTGAGE_LOANS_NON_ACCRUAL_THRIFT" hidden="1">"c25282"</definedName>
    <definedName name="IQ_CONSTRUCTION_MORTGAGE_LOANS_THRIFT" hidden="1">"c24838"</definedName>
    <definedName name="IQ_CONSTRUCTION_MULTIFAMILY_DWELLING_UNITS_THRIFT" hidden="1">"c24840"</definedName>
    <definedName name="IQ_CONSTRUCTION_NONRES_PROPERTY_THRIFT" hidden="1">"c24841"</definedName>
    <definedName name="IQ_CONSTRUCTION_RISK_BASED_FFIEC" hidden="1">"c13422"</definedName>
    <definedName name="IQ_CONSULTING_FFIEC" hidden="1">"c13055"</definedName>
    <definedName name="IQ_CONSUMER_AUTO_LOANS_DUE_90_THRIFT" hidden="1">"c25272"</definedName>
    <definedName name="IQ_CONSUMER_AUTO_LOANS_NON_MORTGAGE_ADJUSTED_NCOS_TOTAL_THRIFT" hidden="1">"c25214"</definedName>
    <definedName name="IQ_CONSUMER_AUTO_LOANS_NON_MORTGAGE_GVA_CHARGE_OFFS_THRIFT" hidden="1">"c25129"</definedName>
    <definedName name="IQ_CONSUMER_AUTO_LOANS_NON_MORTGAGE_GVA_RECOVERIES_THRIFT" hidden="1">"c25160"</definedName>
    <definedName name="IQ_CONSUMER_AUTO_LOANS_NON_MORTGAGE_LOANS_DUE_30_89_THRIFT" hidden="1">"c25251"</definedName>
    <definedName name="IQ_CONSUMER_AUTO_LOANS_NON_MORTGAGE_LOANS_NON_ACCRUAL_THRIFT" hidden="1">"c25293"</definedName>
    <definedName name="IQ_CONSUMER_AUTO_LOANS_NON_MORTGAGE_SVA_PROVISIONS_TRANSFERS_FROM_GVA_TOTAL_THRIFT" hidden="1">"c25183"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 hidden="1">"c25862"</definedName>
    <definedName name="IQ_CONSUMER_CREDIT_CARDS_NON_MORTGAGE_ADJUSTED_NCOS_TOTAL_THRIFT" hidden="1">"c25216"</definedName>
    <definedName name="IQ_CONSUMER_CREDIT_CARDS_NON_MORTGAGE_GVA_CHARGE_OFFS_THRIFT" hidden="1">"c25131"</definedName>
    <definedName name="IQ_CONSUMER_CREDIT_CARDS_NON_MORTGAGE_GVA_RECOVERIES_THRIFT" hidden="1">"c25162"</definedName>
    <definedName name="IQ_CONSUMER_CREDIT_CARDS_NON_MORTGAGE_LOANS_DUE_30_89_THRIFT" hidden="1">"c25253"</definedName>
    <definedName name="IQ_CONSUMER_CREDIT_CARDS_NON_MORTGAGE_LOANS_DUE_90_THRIFT" hidden="1">"c25274"</definedName>
    <definedName name="IQ_CONSUMER_CREDIT_CARDS_NON_MORTGAGE_LOANS_NON_ACCRUAL_THRIFT" hidden="1">"c25295"</definedName>
    <definedName name="IQ_CONSUMER_CREDIT_CARDS_NON_MORTGAGE_SVA_PROVISIONS_TRANSFERS_FROM_GVA_TOTAL_THRIFT" hidden="1">"c25185"</definedName>
    <definedName name="IQ_CONSUMER_EDUCATION_LOANS_NON_MORTGAGE_ADJUSTED_NCOS_TOTAL_THRIFT" hidden="1">"c25213"</definedName>
    <definedName name="IQ_CONSUMER_EDUCATION_LOANS_NON_MORTGAGE_GVA_CHARGE_OFFS_THRIFT" hidden="1">"c25128"</definedName>
    <definedName name="IQ_CONSUMER_EDUCATION_LOANS_NON_MORTGAGE_GVA_RECOVERIES_THRIFT" hidden="1">"c25159"</definedName>
    <definedName name="IQ_CONSUMER_EDUCATION_LOANS_NON_MORTGAGE_SVA_PROVISIONS_TRANSFERS_FROM_GVA_TOTAL_THRIFT" hidden="1">"c25182"</definedName>
    <definedName name="IQ_CONSUMER_EDUCATION_NON_MORTGAGE_LOANS_DUE_30_89_THRIFT" hidden="1">"c25250"</definedName>
    <definedName name="IQ_CONSUMER_EDUCATION_NON_MORTGAGE_LOANS_DUE_90_THRIFT" hidden="1">"c25271"</definedName>
    <definedName name="IQ_CONSUMER_EDUCATION_NON_MORTGAGE_LOANS_NON_ACCRUAL_THRIFT" hidden="1">"c25292"</definedName>
    <definedName name="IQ_CONSUMER_HOME_IMPROVEMENT_LOANS_NON_MORTGAGE_ADJUSTED_NCOS_TOTAL_THRIFT" hidden="1">"c25212"</definedName>
    <definedName name="IQ_CONSUMER_HOME_IMPROVEMENT_LOANS_NON_MORTGAGE_GVA_CHARGE_OFFS_THRIFT" hidden="1">"c25127"</definedName>
    <definedName name="IQ_CONSUMER_HOME_IMPROVEMENT_LOANS_NON_MORTGAGE_GVA_RECOVERIES_THRIFT" hidden="1">"c25158"</definedName>
    <definedName name="IQ_CONSUMER_HOME_IMPROVEMENT_LOANS_NON_MORTGAGE_SVA_PROVISIONS_TRANSFERS_FROM_GVA_TOTAL_THRIFT" hidden="1">"c25181"</definedName>
    <definedName name="IQ_CONSUMER_HOME_IMPROVEMENT_NON_MORTGAGE_LOANS_DUE_30_89_THRIFT" hidden="1">"c25249"</definedName>
    <definedName name="IQ_CONSUMER_HOME_IMPROVEMENT_NON_MORTGAGE_LOANS_DUE_90_THRIFT" hidden="1">"c25270"</definedName>
    <definedName name="IQ_CONSUMER_HOME_IMPROVEMENT_NON_MORTGAGE_LOANS_NON_ACCRUAL_THRIFT" hidden="1">"c25291"</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 hidden="1">"c25869"</definedName>
    <definedName name="IQ_CONSUMER_LOANS" hidden="1">"c223"</definedName>
    <definedName name="IQ_CONSUMER_LOANS_CHARGE_OFFS_FFIEC" hidden="1">"c25838"</definedName>
    <definedName name="IQ_CONSUMER_LOANS_DEPOSITS_NON_MORTGAGE_ADJUSTED_NCOS_TOTAL_THRIFT" hidden="1">"c25211"</definedName>
    <definedName name="IQ_CONSUMER_LOANS_DEPOSITS_NON_MORTGAGE_GVA_CHARGE_OFFS_THRIFT" hidden="1">"c25126"</definedName>
    <definedName name="IQ_CONSUMER_LOANS_DEPOSITS_NON_MORTGAGE_GVA_RECOVERIES_THRIFT" hidden="1">"c25157"</definedName>
    <definedName name="IQ_CONSUMER_LOANS_DEPOSITS_NON_MORTGAGE_LOANS_DUE_30_89_THRIFT" hidden="1">"c25248"</definedName>
    <definedName name="IQ_CONSUMER_LOANS_DEPOSITS_NON_MORTGAGE_LOANS_DUE_90_THRIFT" hidden="1">"c25269"</definedName>
    <definedName name="IQ_CONSUMER_LOANS_DEPOSITS_NON_MORTGAGE_LOANS_NON_ACCRUAL_THRIFT" hidden="1">"c25290"</definedName>
    <definedName name="IQ_CONSUMER_LOANS_DEPOSITS_NON_MORTGAGE_SVA_PROVISIONS_TRANSFERS_FROM_GVA_TOTAL_THRIFT" hidden="1">"c25180"</definedName>
    <definedName name="IQ_CONSUMER_LOANS_DEPOSITS_THRIFT" hidden="1">"c24859"</definedName>
    <definedName name="IQ_CONSUMER_LOANS_DUE_30_89_FFIEC" hidden="1">"c25829"</definedName>
    <definedName name="IQ_CONSUMER_LOANS_DUE_90_FFIEC" hidden="1">"c25830"</definedName>
    <definedName name="IQ_CONSUMER_LOANS_LL_REC_DOM_FFIEC" hidden="1">"c12911"</definedName>
    <definedName name="IQ_CONSUMER_LOANS_NON_ACCRUAL_FFIEC" hidden="1">"c25831"</definedName>
    <definedName name="IQ_CONSUMER_LOANS_RECOV_FFIEC" hidden="1">"c25839"</definedName>
    <definedName name="IQ_CONSUMER_LOANS_THRIFT" hidden="1">"c24858"</definedName>
    <definedName name="IQ_CONSUMER_LOANS_TOT_LOANS_FFIEC" hidden="1">"c13875"</definedName>
    <definedName name="IQ_CONSUMER_LOANS_TOTAL_LOANS" hidden="1">"c15712"</definedName>
    <definedName name="IQ_CONSUMER_LOANS_TOTAL_LOANS_THRIFT" hidden="1">"c25750"</definedName>
    <definedName name="IQ_CONSUMER_MOBILE_HOME_LOANS_NON_MORTGAGE_ADJUSTED_NCOS_TOTAL_THRIFT" hidden="1">"c25215"</definedName>
    <definedName name="IQ_CONSUMER_MOBILE_HOME_LOANS_NON_MORTGAGE_GVA_CHARGE_OFFS_THRIFT" hidden="1">"c25130"</definedName>
    <definedName name="IQ_CONSUMER_MOBILE_HOME_LOANS_NON_MORTGAGE_GVA_RECOVERIES_THRIFT" hidden="1">"c25161"</definedName>
    <definedName name="IQ_CONSUMER_MOBILE_HOME_LOANS_NON_MORTGAGE_LOANS_DUE_30_89_THRIFT" hidden="1">"c25252"</definedName>
    <definedName name="IQ_CONSUMER_MOBILE_HOME_LOANS_NON_MORTGAGE_LOANS_DUE_90_THRIFT" hidden="1">"c25273"</definedName>
    <definedName name="IQ_CONSUMER_MOBILE_HOME_LOANS_NON_MORTGAGE_LOANS_NON_ACCRUAL_THRIFT" hidden="1">"c25294"</definedName>
    <definedName name="IQ_CONSUMER_MOBILE_HOME_LOANS_NON_MORTGAGE_SVA_PROVISIONS_TRANSFERS_FROM_GVA_TOTAL_THRIFT" hidden="1">"c25184"</definedName>
    <definedName name="IQ_CONSUMER_OTHER_NON_MORTGAGE_ADJUSTED_NCOS_TOTAL_THRIFT" hidden="1">"c25217"</definedName>
    <definedName name="IQ_CONSUMER_OTHER_NON_MORTGAGE_GVA_RECOVERIES_THRIFT" hidden="1">"c25163"</definedName>
    <definedName name="IQ_CONSUMER_OTHER_NON_MORTGAGE_LOANS_DUE_30_89_THRIFT" hidden="1">"c25254"</definedName>
    <definedName name="IQ_CONSUMER_OTHER_NON_MORTGAGE_LOANS_DUE_90_THRIFT" hidden="1">"c25275"</definedName>
    <definedName name="IQ_CONSUMER_OTHER_NON_MORTGAGE_LOANS_GVA_CHARGE_OFFS_THRIFT" hidden="1">"c25132"</definedName>
    <definedName name="IQ_CONSUMER_OTHER_NON_MORTGAGE_LOANS_NON_ACCRUAL_THRIFT" hidden="1">"c25296"</definedName>
    <definedName name="IQ_CONSUMER_OTHER_NON_MORTGAGE_SVA_PROVISIONS_TRANSFERS_FROM_GVA_TOTAL_THRIFT" hidden="1">"c25186"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 hidden="1">"c25622"</definedName>
    <definedName name="IQ_CONTINGENT_LIABILITIES" hidden="1">"c18873"</definedName>
    <definedName name="IQ_CONTINGENT_RENTAL" hidden="1">"c17746"</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HRIFT" hidden="1">"c25089"</definedName>
    <definedName name="IQ_CORE_DEPOSITS_TOT_DEPOSITS_FFIEC" hidden="1">"c13911"</definedName>
    <definedName name="IQ_CORE_DEPOSITS_TOTAL_ASSETS_THRIFT" hidden="1">"c25699"</definedName>
    <definedName name="IQ_CORE_DEPOSITS_TOTAL_DEPOSITS_THRIFT" hidden="1">"c25782"</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 hidden="1">"c20636"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 hidden="1">"c20637"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 hidden="1">"c20638"</definedName>
    <definedName name="IQ_CORP_PROFITS_YOY" hidden="1">"c7283"</definedName>
    <definedName name="IQ_CORP_PROFITS_YOY_FC" hidden="1">"c8163"</definedName>
    <definedName name="IQ_CORPORATE_MUNICIPAL_TRUSTEESHIPS_NUMBER_ISSUES_THRIFT" hidden="1">"c25441"</definedName>
    <definedName name="IQ_CORPORATE_MUNICIPAL_TRUSTEESHIPS_PRINCIPAL_AMT_OUTSTANDING_THRIFT" hidden="1">"c25440"</definedName>
    <definedName name="IQ_CORPORATE_OVER_TOTAL" hidden="1">"c24733"</definedName>
    <definedName name="IQ_CORPORATE_TRUST_AGENCY_ACCOUNTS_INC_THRIFT" hidden="1">"c24805"</definedName>
    <definedName name="IQ_CORPORATE_TRUST_AGENCY_ACCOUNTS_MANAGED_ASSETS_THRIFT" hidden="1">"c25352"</definedName>
    <definedName name="IQ_CORPORATE_TRUST_AGENCY_ACCOUNTS_NONMANAGED_ASSETS_THRIFT" hidden="1">"c25373"</definedName>
    <definedName name="IQ_CORPORATE_TRUST_AGENCY_ACCOUNTS_NUMBER_MANAGED_ACCOUNTS_THRIFT" hidden="1">"c25363"</definedName>
    <definedName name="IQ_CORPORATE_TRUST_AGENCY_ACCOUNTS_NUMBER_NONMANAGED_ACCOUNTS_THRIFT" hidden="1">"c25385"</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ED_FUNDS_PURCHASED_THRIFT" hidden="1">"c25681"</definedName>
    <definedName name="IQ_COST_FOREIGN_DEPOSITS_FFIEC" hidden="1">"c13490"</definedName>
    <definedName name="IQ_COST_FUNDS" hidden="1">"c15726"</definedName>
    <definedName name="IQ_COST_FUNDS_PURCHASED_FFIEC" hidden="1">"c13491"</definedName>
    <definedName name="IQ_COST_INT_BEARING_DEPOSITS_THRIFT" hidden="1">"c25680"</definedName>
    <definedName name="IQ_COST_INT_DEPOSITS_FFIEC" hidden="1">"c13489"</definedName>
    <definedName name="IQ_COST_OTHER_BORROWED_FUNDS_THRIFT" hidden="1">"c25682"</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 hidden="1">"c20639"</definedName>
    <definedName name="IQ_CPI_YOY_PCT_FC" hidden="1">"c20640"</definedName>
    <definedName name="IQ_CQ">5000</definedName>
    <definedName name="IQ_CREDIT_CARD_CHARGE_OFFS_RELATED_ACCRUED_INTEREST_THRIFT" hidden="1">"c25228"</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GROSS_LOANS_THRIFT" hidden="1">"c25734"</definedName>
    <definedName name="IQ_CREDIT_CARD_LOANS_NON_ACCRUAL_FFIEC" hidden="1">"c13324"</definedName>
    <definedName name="IQ_CREDIT_CARD_LOANS_OUTSTANDING_BUS_NON_MORTGAGE_COMM_LOANS_THRIFT" hidden="1">"c24856"</definedName>
    <definedName name="IQ_CREDIT_CARD_LOANS_RECOV_FFIEC" hidden="1">"c13202"</definedName>
    <definedName name="IQ_CREDIT_CARD_LOANS_RELATED_CHARGE_OFFS_FFIEC" hidden="1">"c25840"</definedName>
    <definedName name="IQ_CREDIT_CARD_LOANS_RELATED_RECOV_FFIEC" hidden="1">"c25841"</definedName>
    <definedName name="IQ_CREDIT_CARD_LOANS_RISK_BASED_CAPITAL_THRIFT" hidden="1">"c25719"</definedName>
    <definedName name="IQ_CREDIT_CARD_RELATED_LL_REC_FFIEC" hidden="1">"c25870"</definedName>
    <definedName name="IQ_CREDIT_CARD_RISK_BASED_FFIEC" hidden="1">"c13433"</definedName>
    <definedName name="IQ_CREDIT_CARDS_CONSUMER_LOANS_FFIEC" hidden="1">"c12822"</definedName>
    <definedName name="IQ_CREDIT_CARDS_CONSUMER_OPEN_END_LINES_CREDIT_THRIFT" hidden="1">"c25609"</definedName>
    <definedName name="IQ_CREDIT_CARDS_LL_REC_FFIEC" hidden="1">"c12889"</definedName>
    <definedName name="IQ_CREDIT_CARDS_LOANS_TRADING_DOM_FFIEC" hidden="1">"c12933"</definedName>
    <definedName name="IQ_CREDIT_CARDS_OTHER_OPEN_END_LINES_CREDIT_THRIFT" hidden="1">"c25610"</definedName>
    <definedName name="IQ_CREDIT_CARDS_THRIFT" hidden="1">"c24864"</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_EFFECT_CHANGE_ACCOUNTING_FFIEC" hidden="1">"c25849"</definedName>
    <definedName name="IQ_CUMULATIVE_PREF_THRIFT" hidden="1">"c24915"</definedName>
    <definedName name="IQ_CUMULATIVE_PREFERREDS_T2_FFIEC" hidden="1">"c13145"</definedName>
    <definedName name="IQ_CUMULATIVE_SPLIT_FACTOR" hidden="1">"c2094"</definedName>
    <definedName name="IQ_CURR_ACCT_BALANCE" hidden="1">"c20641"</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GDP" hidden="1">"c20642"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CM"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CM" hidden="1">"c1567"</definedName>
    <definedName name="IQ_CURRENT_PORT_DEBT_DERIVATIVES" hidden="1">"c17742"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DY_SAFEKEEPING_ACCOUNTS_INC_THRIFT" hidden="1">"c24809"</definedName>
    <definedName name="IQ_CUSTODY_SAFEKEEPING_ACCOUNTS_NONMANAGED_ASSETS_THRIFT" hidden="1">"c25377"</definedName>
    <definedName name="IQ_CUSTODY_SAFEKEEPING_ACCOUNTS_NUMBER_NONMANAGED_ACCOUNTS_THRIFT" hidden="1">"c25389"</definedName>
    <definedName name="IQ_CUSTOMER_LIAB_ACCEPTANCES_OUT_FFIEC" hidden="1">"c12835"</definedName>
    <definedName name="IQ_CY">10000</definedName>
    <definedName name="IQ_DA" hidden="1">"c247"</definedName>
    <definedName name="IQ_DA_ACT_OR_EST" hidden="1">"c18268"</definedName>
    <definedName name="IQ_DA_ACT_OR_EST_CIQ" hidden="1">"c18274"</definedName>
    <definedName name="IQ_DA_CF" hidden="1">"c249"</definedName>
    <definedName name="IQ_DA_CF_BNK" hidden="1">"c250"</definedName>
    <definedName name="IQ_DA_CF_CM"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 hidden="1">"c248"</definedName>
    <definedName name="IQ_DA_EBITDA" hidden="1">"c5528"</definedName>
    <definedName name="IQ_DA_EST" hidden="1">"c18115"</definedName>
    <definedName name="IQ_DA_EST_CIQ" hidden="1">"c18183"</definedName>
    <definedName name="IQ_DA_EST_NOTE" hidden="1">"c18236"</definedName>
    <definedName name="IQ_DA_EST_NOTE_CIQ" hidden="1">"c18243"</definedName>
    <definedName name="IQ_DA_FIN" hidden="1">"c256"</definedName>
    <definedName name="IQ_DA_GUIDANCE" hidden="1">"c18409"</definedName>
    <definedName name="IQ_DA_HIGH_EST" hidden="1">"c18135"</definedName>
    <definedName name="IQ_DA_HIGH_EST_CIQ" hidden="1">"c18197"</definedName>
    <definedName name="IQ_DA_HIGH_GUIDANCE" hidden="1">"c18410"</definedName>
    <definedName name="IQ_DA_INS" hidden="1">"c257"</definedName>
    <definedName name="IQ_DA_LOW_EST" hidden="1">"c18145"</definedName>
    <definedName name="IQ_DA_LOW_EST_CIQ" hidden="1">"c18204"</definedName>
    <definedName name="IQ_DA_LOW_GUIDANCE" hidden="1">"c18411"</definedName>
    <definedName name="IQ_DA_MEDIAN_EST" hidden="1">"c18125"</definedName>
    <definedName name="IQ_DA_MEDIAN_EST_CIQ" hidden="1">"c18190"</definedName>
    <definedName name="IQ_DA_NUM_EST" hidden="1">"c18165"</definedName>
    <definedName name="IQ_DA_NUM_EST_CIQ" hidden="1">"c18218"</definedName>
    <definedName name="IQ_DA_RE" hidden="1">"c6207"</definedName>
    <definedName name="IQ_DA_REIT" hidden="1">"c258"</definedName>
    <definedName name="IQ_DA_STDDEV_EST" hidden="1">"c18155"</definedName>
    <definedName name="IQ_DA_STDDEV_EST_CIQ" hidden="1">"c18211"</definedName>
    <definedName name="IQ_DA_SUPPL" hidden="1">"c259"</definedName>
    <definedName name="IQ_DA_SUPPL_CF" hidden="1">"c261"</definedName>
    <definedName name="IQ_DA_SUPPL_CF_BNK" hidden="1">"c262"</definedName>
    <definedName name="IQ_DA_SUPPL_CF_CM"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 hidden="1">"c260"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LESS_THAN_1YR_INV_SEC_THRIFT" hidden="1">"c25676"</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BT_SECURITIES_OVER_1YR_INV_SEC_THRIFT" hidden="1">"c25677"</definedName>
    <definedName name="IQ_DECREASE_INT_EXPENSE_FFIEC" hidden="1">"c13064"</definedName>
    <definedName name="IQ_DEDUCTION_EQUITY_INV_OTHER_ASSETS_THRIFT" hidden="1">"c25047"</definedName>
    <definedName name="IQ_DEDUCTION_LOW_LEVEL_RECOURSE_RESIDUAL_INTERESTS_THRIFT" hidden="1">"c25048"</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CM"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CF" hidden="1">"c289"</definedName>
    <definedName name="IQ_DEF_CHARGES_CM" hidden="1">"c288"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CM"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CM"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CM"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INCOME_TAXES_THRIFT" hidden="1">"c24911"</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CONSOLIDATED_SUBSIDIARIES_THRIFT" hidden="1">"c25570"</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ACQUIRED_NET_DISPOSITIONS_IN_BULK_TRANSACTIONS_THRIFT" hidden="1">"c25345"</definedName>
    <definedName name="IQ_DEPOSITS_AMOUNTS_NETTED_THRIFT" hidden="1">"c25534"</definedName>
    <definedName name="IQ_DEPOSITS_DOM_FFIEC" hidden="1">"c12850"</definedName>
    <definedName name="IQ_DEPOSITS_ESCROWS_THRIFT" hidden="1">"c24895"</definedName>
    <definedName name="IQ_DEPOSITS_EXCLUDING_RETIREMENT_ACCOUNTS_GREATER_THAN_250000_THRIFT" hidden="1">"c24986"</definedName>
    <definedName name="IQ_DEPOSITS_EXCLUDING_RETIREMENT_ACCOUNTS_LESS_THAN_250000_THRIFT" hidden="1">"c24985"</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INV_SEC_GVA_CHARGE_OFFS_THRIFT" hidden="1">"c25112"</definedName>
    <definedName name="IQ_DEPOSITS_INV_SEC_GVA_RECOVERIES_THRIFT" hidden="1">"c25143"</definedName>
    <definedName name="IQ_DEPOSITS_INV_SEC_SVA_PROVISIONS_TRANSFERS_FROM_GVA_THRIFT" hidden="1">"c25166"</definedName>
    <definedName name="IQ_DEPOSITS_INV_SEC_TOTAL_THRIFT" hidden="1">"c25197"</definedName>
    <definedName name="IQ_DEPOSITS_LESS_100K_COMMERCIAL_BANK_SUBS_FFIEC" hidden="1">"c12948"</definedName>
    <definedName name="IQ_DEPOSITS_LEVEL_1_FFIEC" hidden="1">"c13221"</definedName>
    <definedName name="IQ_DEPOSITS_LEVEL_1_THRIFT" hidden="1">"c25530"</definedName>
    <definedName name="IQ_DEPOSITS_LEVEL_2_FFIEC" hidden="1">"c13229"</definedName>
    <definedName name="IQ_DEPOSITS_LEVEL_2_THRIFT" hidden="1">"c25531"</definedName>
    <definedName name="IQ_DEPOSITS_LEVEL_3_FFIEC" hidden="1">"c13237"</definedName>
    <definedName name="IQ_DEPOSITS_LEVEL_3_THRIFT" hidden="1">"c25532"</definedName>
    <definedName name="IQ_DEPOSITS_MORE_100K_COMMERCIAL_BANK_SUBS_FFIEC" hidden="1">"c12949"</definedName>
    <definedName name="IQ_DEPOSITS_THRIFT" hidden="1">"c24896"</definedName>
    <definedName name="IQ_DEPOSITS_TOTAL_AFTER_NETTING_THRIFT" hidden="1">"c25535"</definedName>
    <definedName name="IQ_DEPOSITS_TOTAL_BEFORE_NETTING_THRIFT" hidden="1">"c25533"</definedName>
    <definedName name="IQ_DEPRE_AMORT" hidden="1">"c1360"</definedName>
    <definedName name="IQ_DEPRE_AMORT_SUPPL" hidden="1">"c1593"</definedName>
    <definedName name="IQ_DEPRE_DEPLE" hidden="1">"c1361"</definedName>
    <definedName name="IQ_DEPRE_SUPP" hidden="1">"c1443"</definedName>
    <definedName name="IQ_DEPRECIATION_RENTAL_ASSETS" hidden="1">"c26972"</definedName>
    <definedName name="IQ_DEPRECIATION_RENTAL_ASSETS_CF" hidden="1">"c26973"</definedName>
    <definedName name="IQ_DERIVATIVE_ASSETS_AMOUNTS_NETTED_THRIFT" hidden="1">"c25510"</definedName>
    <definedName name="IQ_DERIVATIVE_ASSETS_CURRENT" hidden="1">"c17744"</definedName>
    <definedName name="IQ_DERIVATIVE_ASSETS_FAIR_VALUE_TOT_FFIEC" hidden="1">"c15403"</definedName>
    <definedName name="IQ_DERIVATIVE_ASSETS_LEVEL_1_FFIEC" hidden="1">"c15425"</definedName>
    <definedName name="IQ_DERIVATIVE_ASSETS_LEVEL_1_THRIFT" hidden="1">"c25506"</definedName>
    <definedName name="IQ_DERIVATIVE_ASSETS_LEVEL_2_FFIEC" hidden="1">"c15438"</definedName>
    <definedName name="IQ_DERIVATIVE_ASSETS_LEVEL_2_THRIFT" hidden="1">"c25507"</definedName>
    <definedName name="IQ_DERIVATIVE_ASSETS_LEVEL_3_FFIEC" hidden="1">"c15451"</definedName>
    <definedName name="IQ_DERIVATIVE_ASSETS_LEVEL_3_THRIFT" hidden="1">"c25508"</definedName>
    <definedName name="IQ_DERIVATIVE_ASSETS_LT" hidden="1">"c17745"</definedName>
    <definedName name="IQ_DERIVATIVE_ASSETS_TOTAL_AFTER_NETTING_THRIFT" hidden="1">"c25511"</definedName>
    <definedName name="IQ_DERIVATIVE_ASSETS_TOTAL_BEFORE_NETTING_THRIFT" hidden="1">"c25509"</definedName>
    <definedName name="IQ_DERIVATIVE_LIAB_CURRENT" hidden="1">"c17873"</definedName>
    <definedName name="IQ_DERIVATIVE_LIAB_NON_CURRENT" hidden="1">"c17874"</definedName>
    <definedName name="IQ_DERIVATIVE_LIABILITIES_AMOUNTS_NETTED_THRIFT" hidden="1">"c25552"</definedName>
    <definedName name="IQ_DERIVATIVE_LIABILITIES_FAIR_VALUE_TOT_FFIEC" hidden="1">"c15407"</definedName>
    <definedName name="IQ_DERIVATIVE_LIABILITIES_LEVEL_1_FFIEC" hidden="1">"c15429"</definedName>
    <definedName name="IQ_DERIVATIVE_LIABILITIES_LEVEL_1_THRIFT" hidden="1">"c25548"</definedName>
    <definedName name="IQ_DERIVATIVE_LIABILITIES_LEVEL_2_FFIEC" hidden="1">"c15442"</definedName>
    <definedName name="IQ_DERIVATIVE_LIABILITIES_LEVEL_2_THRIFT" hidden="1">"c25549"</definedName>
    <definedName name="IQ_DERIVATIVE_LIABILITIES_LEVEL_3_FFIEC" hidden="1">"c15455"</definedName>
    <definedName name="IQ_DERIVATIVE_LIABILITIES_LEVEL_3_THRIFT" hidden="1">"c25550"</definedName>
    <definedName name="IQ_DERIVATIVE_LIABILITIES_TOTAL_AFTER_NETTING_THRIFT" hidden="1">"c25553"</definedName>
    <definedName name="IQ_DERIVATIVE_LIABILITIES_TOTAL_BEFORE_NETTING_THRIFT" hidden="1">"c25551"</definedName>
    <definedName name="IQ_DERIVATIVE_TRADING_ASSETS" hidden="1">"c17875"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ALLOWED_SERVICING_OTHER_ASSETS_ADJUSTED_ASSETS_THRIFT" hidden="1">"c25033"</definedName>
    <definedName name="IQ_DISALLOWED_SERVICING_OTHER_ASSETS_T1_THRIFT" hidden="1">"c25024"</definedName>
    <definedName name="IQ_DISBURSED_CONSTRUCTION_MORTGAGE_LOANS_1_4_DWELLING_UNITS_THRIFT" hidden="1">"c25317"</definedName>
    <definedName name="IQ_DISBURSED_CONSTRUCTION_MORTGAGE_LOANS_MULTIFAMILY_5_MORE_DWELLING_UNITS_THRIFT" hidden="1">"c25318"</definedName>
    <definedName name="IQ_DISBURSED_CONSTRUCTION_MORTGAGE_LOANS_NONRES_THRIFT" hidden="1">"c25319"</definedName>
    <definedName name="IQ_DISBURSED_PML_1_4_DWELLING_UNITS_THRIFT" hidden="1">"c25320"</definedName>
    <definedName name="IQ_DISBURSED_PML_HOME_EQUITY_JUNIOR_LIENS_THRIFT" hidden="1">"c25321"</definedName>
    <definedName name="IQ_DISBURSED_PML_LAND_THRIFT" hidden="1">"c25324"</definedName>
    <definedName name="IQ_DISBURSED_PML_MULTIFAMILY_5_MORE_DWELLING_UNITS_THRIFT" hidden="1">"c25322"</definedName>
    <definedName name="IQ_DISBURSED_PML_NONRES_EXCEPT_LAND_THRIFT" hidden="1">"c25323"</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 hidden="1">"c26906"</definedName>
    <definedName name="IQ_DISTRIB_CASH_SHARE_TRUSTS_EST_CIQ" hidden="1">"c4810"</definedName>
    <definedName name="IQ_DISTRIB_CASH_SHARE_TRUSTS_EST_DOWN_2MONTH_CIQ" hidden="1">"c24624"</definedName>
    <definedName name="IQ_DISTRIB_CASH_SHARE_TRUSTS_EST_DOWN_3MONTH_CIQ" hidden="1">"c24628"</definedName>
    <definedName name="IQ_DISTRIB_CASH_SHARE_TRUSTS_EST_DOWN_MONTH_CIQ" hidden="1">"c24620"</definedName>
    <definedName name="IQ_DISTRIB_CASH_SHARE_TRUSTS_EST_NOTE_CIQ" hidden="1">"c24611"</definedName>
    <definedName name="IQ_DISTRIB_CASH_SHARE_TRUSTS_EST_NUM_ANALYSTS_2MONTH_CIQ" hidden="1">"c24622"</definedName>
    <definedName name="IQ_DISTRIB_CASH_SHARE_TRUSTS_EST_NUM_ANALYSTS_3MONTH_CIQ" hidden="1">"c24626"</definedName>
    <definedName name="IQ_DISTRIB_CASH_SHARE_TRUSTS_EST_NUM_ANALYSTS_MONTH_CIQ" hidden="1">"c24618"</definedName>
    <definedName name="IQ_DISTRIB_CASH_SHARE_TRUSTS_EST_TOTAL_REVISED_2MONTH_CIQ" hidden="1">"c24625"</definedName>
    <definedName name="IQ_DISTRIB_CASH_SHARE_TRUSTS_EST_TOTAL_REVISED_3MONTH_CIQ" hidden="1">"c24629"</definedName>
    <definedName name="IQ_DISTRIB_CASH_SHARE_TRUSTS_EST_TOTAL_REVISED_MONTH_CIQ" hidden="1">"c24621"</definedName>
    <definedName name="IQ_DISTRIB_CASH_SHARE_TRUSTS_EST_UP_2MONTH_CIQ" hidden="1">"c24623"</definedName>
    <definedName name="IQ_DISTRIB_CASH_SHARE_TRUSTS_EST_UP_3MONTH_CIQ" hidden="1">"c24627"</definedName>
    <definedName name="IQ_DISTRIB_CASH_SHARE_TRUSTS_EST_UP_MONTH_CIQ" hidden="1">"c24619"</definedName>
    <definedName name="IQ_DISTRIB_CASH_SHARE_TRUSTS_HIGH_EST" hidden="1">"c26907"</definedName>
    <definedName name="IQ_DISTRIB_CASH_SHARE_TRUSTS_HIGH_EST_CIQ" hidden="1">"c4813"</definedName>
    <definedName name="IQ_DISTRIB_CASH_SHARE_TRUSTS_LOW_EST" hidden="1">"c26908"</definedName>
    <definedName name="IQ_DISTRIB_CASH_SHARE_TRUSTS_LOW_EST_CIQ" hidden="1">"c4814"</definedName>
    <definedName name="IQ_DISTRIB_CASH_SHARE_TRUSTS_MEDIAN_EST" hidden="1">"c26909"</definedName>
    <definedName name="IQ_DISTRIB_CASH_SHARE_TRUSTS_MEDIAN_EST_CIQ" hidden="1">"c4815"</definedName>
    <definedName name="IQ_DISTRIB_CASH_SHARE_TRUSTS_NUM_EST" hidden="1">"c26910"</definedName>
    <definedName name="IQ_DISTRIB_CASH_SHARE_TRUSTS_NUM_EST_CIQ" hidden="1">"c4816"</definedName>
    <definedName name="IQ_DISTRIB_CASH_SHARE_TRUSTS_STDDEV_EST" hidden="1">"c26911"</definedName>
    <definedName name="IQ_DISTRIB_CASH_SHARE_TRUSTS_STDDEV_EST_CIQ" hidden="1">"c4817"</definedName>
    <definedName name="IQ_DISTRIB_CASH_TRUSTS_EST" hidden="1">"c26912"</definedName>
    <definedName name="IQ_DISTRIB_CASH_TRUSTS_EST_CIQ" hidden="1">"c4802"</definedName>
    <definedName name="IQ_DISTRIB_CASH_TRUSTS_EST_DOWN_2MONTH_CIQ" hidden="1">"c24605"</definedName>
    <definedName name="IQ_DISTRIB_CASH_TRUSTS_EST_DOWN_3MONTH_CIQ" hidden="1">"c24609"</definedName>
    <definedName name="IQ_DISTRIB_CASH_TRUSTS_EST_DOWN_MONTH_CIQ" hidden="1">"c24601"</definedName>
    <definedName name="IQ_DISTRIB_CASH_TRUSTS_EST_NOTE_CIQ" hidden="1">"c24592"</definedName>
    <definedName name="IQ_DISTRIB_CASH_TRUSTS_EST_NUM_ANALYSTS_2MONTH_CIQ" hidden="1">"c24603"</definedName>
    <definedName name="IQ_DISTRIB_CASH_TRUSTS_EST_NUM_ANALYSTS_3MONTH_CIQ" hidden="1">"c24607"</definedName>
    <definedName name="IQ_DISTRIB_CASH_TRUSTS_EST_NUM_ANALYSTS_MONTH_CIQ" hidden="1">"c24599"</definedName>
    <definedName name="IQ_DISTRIB_CASH_TRUSTS_EST_TOTAL_REVISED_2MONTH_CIQ" hidden="1">"c24606"</definedName>
    <definedName name="IQ_DISTRIB_CASH_TRUSTS_EST_TOTAL_REVISED_3MONTH_CIQ" hidden="1">"c24610"</definedName>
    <definedName name="IQ_DISTRIB_CASH_TRUSTS_EST_TOTAL_REVISED_MONTH_CIQ" hidden="1">"c24602"</definedName>
    <definedName name="IQ_DISTRIB_CASH_TRUSTS_EST_UP_2MONTH_CIQ" hidden="1">"c24604"</definedName>
    <definedName name="IQ_DISTRIB_CASH_TRUSTS_EST_UP_3MONTH_CIQ" hidden="1">"c24608"</definedName>
    <definedName name="IQ_DISTRIB_CASH_TRUSTS_EST_UP_MONTH_CIQ" hidden="1">"c24600"</definedName>
    <definedName name="IQ_DISTRIB_CASH_TRUSTS_HIGH_EST" hidden="1">"c26913"</definedName>
    <definedName name="IQ_DISTRIB_CASH_TRUSTS_HIGH_EST_CIQ" hidden="1">"c4805"</definedName>
    <definedName name="IQ_DISTRIB_CASH_TRUSTS_LOW_EST" hidden="1">"c26914"</definedName>
    <definedName name="IQ_DISTRIB_CASH_TRUSTS_LOW_EST_CIQ" hidden="1">"c4806"</definedName>
    <definedName name="IQ_DISTRIB_CASH_TRUSTS_MEDIAN_EST" hidden="1">"c26915"</definedName>
    <definedName name="IQ_DISTRIB_CASH_TRUSTS_MEDIAN_EST_CIQ" hidden="1">"c4807"</definedName>
    <definedName name="IQ_DISTRIB_CASH_TRUSTS_NUM_EST" hidden="1">"c26916"</definedName>
    <definedName name="IQ_DISTRIB_CASH_TRUSTS_NUM_EST_CIQ" hidden="1">"c4808"</definedName>
    <definedName name="IQ_DISTRIB_CASH_TRUSTS_STDDEV_EST" hidden="1">"c26917"</definedName>
    <definedName name="IQ_DISTRIB_CASH_TRUSTS_STDDEV_EST_CIQ" hidden="1">"c4819"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INCOME_FHLB_STOCK_THRIFT" hidden="1">"c24754"</definedName>
    <definedName name="IQ_DIVIDEND_INCOME_OTHER_EQUITY_INV_THRIFT" hidden="1">"c24755"</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EST_DOWN_2MONTH" hidden="1">"c16345"</definedName>
    <definedName name="IQ_DPS_EST_DOWN_2MONTH_CIQ" hidden="1">"c16657"</definedName>
    <definedName name="IQ_DPS_EST_DOWN_3MONTH" hidden="1">"c16349"</definedName>
    <definedName name="IQ_DPS_EST_DOWN_3MONTH_CIQ" hidden="1">"c16661"</definedName>
    <definedName name="IQ_DPS_EST_DOWN_MONTH" hidden="1">"c16341"</definedName>
    <definedName name="IQ_DPS_EST_DOWN_MONTH_CIQ" hidden="1">"c16653"</definedName>
    <definedName name="IQ_DPS_EST_NOTE" hidden="1">"c17509"</definedName>
    <definedName name="IQ_DPS_EST_NOTE_CIQ" hidden="1">"c17462"</definedName>
    <definedName name="IQ_DPS_EST_NUM_ANALYSTS_2MONTH" hidden="1">"c16343"</definedName>
    <definedName name="IQ_DPS_EST_NUM_ANALYSTS_2MONTH_CIQ" hidden="1">"c16655"</definedName>
    <definedName name="IQ_DPS_EST_NUM_ANALYSTS_3MONTH" hidden="1">"c16347"</definedName>
    <definedName name="IQ_DPS_EST_NUM_ANALYSTS_3MONTH_CIQ" hidden="1">"c16659"</definedName>
    <definedName name="IQ_DPS_EST_NUM_ANALYSTS_MONTH" hidden="1">"c16339"</definedName>
    <definedName name="IQ_DPS_EST_NUM_ANALYSTS_MONTH_CIQ" hidden="1">"c16651"</definedName>
    <definedName name="IQ_DPS_EST_TOTAL_REVISED_2MONTH" hidden="1">"c16346"</definedName>
    <definedName name="IQ_DPS_EST_TOTAL_REVISED_2MONTH_CIQ" hidden="1">"c16658"</definedName>
    <definedName name="IQ_DPS_EST_TOTAL_REVISED_3MONTH" hidden="1">"c16350"</definedName>
    <definedName name="IQ_DPS_EST_TOTAL_REVISED_3MONTH_CIQ" hidden="1">"c16662"</definedName>
    <definedName name="IQ_DPS_EST_TOTAL_REVISED_MONTH" hidden="1">"c16342"</definedName>
    <definedName name="IQ_DPS_EST_TOTAL_REVISED_MONTH_CIQ" hidden="1">"c16654"</definedName>
    <definedName name="IQ_DPS_EST_UP_2MONTH" hidden="1">"c16344"</definedName>
    <definedName name="IQ_DPS_EST_UP_2MONTH_CIQ" hidden="1">"c16656"</definedName>
    <definedName name="IQ_DPS_EST_UP_3MONTH" hidden="1">"c16348"</definedName>
    <definedName name="IQ_DPS_EST_UP_3MONTH_CIQ" hidden="1">"c16660"</definedName>
    <definedName name="IQ_DPS_EST_UP_MONTH" hidden="1">"c16340"</definedName>
    <definedName name="IQ_DPS_EST_UP_MONTH_CIQ" hidden="1">"c16652"</definedName>
    <definedName name="IQ_DPS_GUIDANCE" hidden="1">"c4302"</definedName>
    <definedName name="IQ_DPS_HIGH_EST" hidden="1">"c1676"</definedName>
    <definedName name="IQ_DPS_HIGH_EST_CIQ" hidden="1">"c3684"</definedName>
    <definedName name="IQ_DPS_HIGH_GUIDANCE" hidden="1">"c4168"</definedName>
    <definedName name="IQ_DPS_LOW_EST" hidden="1">"c1677"</definedName>
    <definedName name="IQ_DPS_LOW_EST_CIQ" hidden="1">"c3685"</definedName>
    <definedName name="IQ_DPS_LOW_GUIDANCE" hidden="1">"c4208"</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 hidden="1">"c25791"</definedName>
    <definedName name="IQ_EARNINGS_ANNOUNCE_DATE" hidden="1">"c1649"</definedName>
    <definedName name="IQ_EARNINGS_ANNOUNCE_DATE_CIQ" hidden="1">"c4656"</definedName>
    <definedName name="IQ_EARNINGS_BEFORE_TAXES_AVG_ASSETS_THRIFT" hidden="1">"c25656"</definedName>
    <definedName name="IQ_EARNINGS_CO_FFIEC" hidden="1">"c13032"</definedName>
    <definedName name="IQ_EARNINGS_CO_THRIFT" hidden="1">"c24796"</definedName>
    <definedName name="IQ_EARNINGS_CONT_OPS_HOMEBUILDING_SALES" hidden="1">"c15817"</definedName>
    <definedName name="IQ_EARNINGS_COVERAGE_LOSSES_FFIEC" hidden="1">"c13351"</definedName>
    <definedName name="IQ_EARNINGS_COVERAGE_NET_LOSSES_THRIFT" hidden="1">"c25641"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ST_DOWN_2MONTH" hidden="1">"c16357"</definedName>
    <definedName name="IQ_EBIT_EST_DOWN_2MONTH_CIQ" hidden="1">"c16669"</definedName>
    <definedName name="IQ_EBIT_EST_DOWN_3MONTH" hidden="1">"c16361"</definedName>
    <definedName name="IQ_EBIT_EST_DOWN_3MONTH_CIQ" hidden="1">"c16673"</definedName>
    <definedName name="IQ_EBIT_EST_DOWN_MONTH" hidden="1">"c16353"</definedName>
    <definedName name="IQ_EBIT_EST_DOWN_MONTH_CIQ" hidden="1">"c16665"</definedName>
    <definedName name="IQ_EBIT_EST_NOTE" hidden="1">"c17510"</definedName>
    <definedName name="IQ_EBIT_EST_NOTE_CIQ" hidden="1">"c17463"</definedName>
    <definedName name="IQ_EBIT_EST_NUM_ANALYSTS_2MONTH" hidden="1">"c16355"</definedName>
    <definedName name="IQ_EBIT_EST_NUM_ANALYSTS_2MONTH_CIQ" hidden="1">"c16667"</definedName>
    <definedName name="IQ_EBIT_EST_NUM_ANALYSTS_3MONTH" hidden="1">"c16359"</definedName>
    <definedName name="IQ_EBIT_EST_NUM_ANALYSTS_3MONTH_CIQ" hidden="1">"c16671"</definedName>
    <definedName name="IQ_EBIT_EST_NUM_ANALYSTS_MONTH" hidden="1">"c16351"</definedName>
    <definedName name="IQ_EBIT_EST_NUM_ANALYSTS_MONTH_CIQ" hidden="1">"c16663"</definedName>
    <definedName name="IQ_EBIT_EST_TOTAL_REVISED_2MONTH" hidden="1">"c16358"</definedName>
    <definedName name="IQ_EBIT_EST_TOTAL_REVISED_2MONTH_CIQ" hidden="1">"c16670"</definedName>
    <definedName name="IQ_EBIT_EST_TOTAL_REVISED_3MONTH" hidden="1">"c16362"</definedName>
    <definedName name="IQ_EBIT_EST_TOTAL_REVISED_3MONTH_CIQ" hidden="1">"c16674"</definedName>
    <definedName name="IQ_EBIT_EST_TOTAL_REVISED_MONTH" hidden="1">"c16354"</definedName>
    <definedName name="IQ_EBIT_EST_TOTAL_REVISED_MONTH_CIQ" hidden="1">"c16666"</definedName>
    <definedName name="IQ_EBIT_EST_UP_2MONTH" hidden="1">"c16356"</definedName>
    <definedName name="IQ_EBIT_EST_UP_2MONTH_CIQ" hidden="1">"c16668"</definedName>
    <definedName name="IQ_EBIT_EST_UP_3MONTH" hidden="1">"c16360"</definedName>
    <definedName name="IQ_EBIT_EST_UP_3MONTH_CIQ" hidden="1">"c16672"</definedName>
    <definedName name="IQ_EBIT_EST_UP_MONTH" hidden="1">"c16352"</definedName>
    <definedName name="IQ_EBIT_EST_UP_MONTH_CIQ" hidden="1">"c16664"</definedName>
    <definedName name="IQ_EBIT_EXCL_SBC" hidden="1">"c3082"</definedName>
    <definedName name="IQ_EBIT_GUIDANCE" hidden="1">"c4303"</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HIGH_EST" hidden="1">"c4308"</definedName>
    <definedName name="IQ_EBIT_GW_HIGH_EST_CIQ" hidden="1">"c4833"</definedName>
    <definedName name="IQ_EBIT_GW_LOW_EST" hidden="1">"c4309"</definedName>
    <definedName name="IQ_EBIT_GW_LOW_EST_CIQ" hidden="1">"c4834"</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OMEBUILDING_SALES" hidden="1">"c15815"</definedName>
    <definedName name="IQ_EBIT_INT" hidden="1">"c360"</definedName>
    <definedName name="IQ_EBIT_LOW_EST" hidden="1">"c1684"</definedName>
    <definedName name="IQ_EBIT_LOW_EST_CIQ" hidden="1">"c4677"</definedName>
    <definedName name="IQ_EBIT_LOW_GUIDANCE" hidden="1">"c4212"</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HIGH_EST" hidden="1">"c4322"</definedName>
    <definedName name="IQ_EBIT_SBC_GW_HIGH_EST_CIQ" hidden="1">"c4847"</definedName>
    <definedName name="IQ_EBIT_SBC_GW_LOW_EST" hidden="1">"c4323"</definedName>
    <definedName name="IQ_EBIT_SBC_GW_LOW_EST_CIQ" hidden="1">"c4848"</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LOW_EST" hidden="1">"c4329"</definedName>
    <definedName name="IQ_EBIT_SBC_LOW_EST_CIQ" hidden="1">"c4854"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3MONTH" hidden="1">"c16301"</definedName>
    <definedName name="IQ_EBITDA_EST_DOWN_3MONTH_CIQ" hidden="1">"c16625"</definedName>
    <definedName name="IQ_EBITDA_EST_DOWN_MONTH" hidden="1">"c16293"</definedName>
    <definedName name="IQ_EBITDA_EST_DOWN_MONTH_CIQ" hidden="1">"c16617"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3MONTH" hidden="1">"c16299"</definedName>
    <definedName name="IQ_EBITDA_EST_NUM_ANALYSTS_3MONTH_CIQ" hidden="1">"c16623"</definedName>
    <definedName name="IQ_EBITDA_EST_NUM_ANALYSTS_MONTH" hidden="1">"c16291"</definedName>
    <definedName name="IQ_EBITDA_EST_NUM_ANALYSTS_MONTH_CIQ" hidden="1">"c16615"</definedName>
    <definedName name="IQ_EBITDA_EST_TOTAL_REVISED_2MONTH" hidden="1">"c16298"</definedName>
    <definedName name="IQ_EBITDA_EST_TOTAL_REVISED_2MONTH_CIQ" hidden="1">"c16622"</definedName>
    <definedName name="IQ_EBITDA_EST_TOTAL_REVISED_3MONTH" hidden="1">"c16302"</definedName>
    <definedName name="IQ_EBITDA_EST_TOTAL_REVISED_3MONTH_CIQ" hidden="1">"c16626"</definedName>
    <definedName name="IQ_EBITDA_EST_TOTAL_REVISED_MONTH" hidden="1">"c16294"</definedName>
    <definedName name="IQ_EBITDA_EST_TOTAL_REVISED_MONTH_CIQ" hidden="1">"c16618"</definedName>
    <definedName name="IQ_EBITDA_EST_UP_2MONTH" hidden="1">"c16296"</definedName>
    <definedName name="IQ_EBITDA_EST_UP_2MONTH_CIQ" hidden="1">"c16620"</definedName>
    <definedName name="IQ_EBITDA_EST_UP_3MONTH" hidden="1">"c16300"</definedName>
    <definedName name="IQ_EBITDA_EST_UP_3MONTH_CIQ" hidden="1">"c16624"</definedName>
    <definedName name="IQ_EBITDA_EST_UP_MONTH" hidden="1">"c16292"</definedName>
    <definedName name="IQ_EBITDA_EST_UP_MONTH_CIQ" hidden="1">"c16616"</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GUIDANCE" hidden="1">"c4170"</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HIGH_EST" hidden="1">"c4339"</definedName>
    <definedName name="IQ_EBITDA_SBC_HIGH_EST_CIQ" hidden="1">"c4864"</definedName>
    <definedName name="IQ_EBITDA_SBC_LOW_EST" hidden="1">"c4340"</definedName>
    <definedName name="IQ_EBITDA_SBC_LOW_EST_CIQ" hidden="1">"c4865"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CM" hidden="1">"c378"</definedName>
    <definedName name="IQ_EBT_EXCL" hidden="1">"c379"</definedName>
    <definedName name="IQ_EBT_EXCL_BNK" hidden="1">"c380"</definedName>
    <definedName name="IQ_EBT_EXCL_CM"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HOMEBUILDING_SALES" hidden="1">"c15816"</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HIGH_EST" hidden="1">"c4356"</definedName>
    <definedName name="IQ_EBT_SBC_GW_HIGH_EST_CIQ" hidden="1">"c4881"</definedName>
    <definedName name="IQ_EBT_SBC_GW_LOW_EST" hidden="1">"c4357"</definedName>
    <definedName name="IQ_EBT_SBC_GW_LOW_EST_CIQ" hidden="1">"c4882"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LOW_EST" hidden="1">"c4363"</definedName>
    <definedName name="IQ_EBT_SBC_LOW_EST_CIQ" hidden="1">"c4888"</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THRIFT" hidden="1">"c24794"</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DUCATION_LOANS_THRIFT" hidden="1">"c24861"</definedName>
    <definedName name="IQ_EFFECT_SPECIAL_CHARGE" hidden="1">"c1595"</definedName>
    <definedName name="IQ_EFFECT_TAX_RATE" hidden="1">"c1899"</definedName>
    <definedName name="IQ_EFFECTIVE_DATE" hidden="1">"c8966"</definedName>
    <definedName name="IQ_EFFECTIVE_TAX_ACT_OR_EST" hidden="1">"c18266"</definedName>
    <definedName name="IQ_EFFECTIVE_TAX_ACT_OR_EST_CIQ" hidden="1">"c18272"</definedName>
    <definedName name="IQ_EFFECTIVE_TAX_EST" hidden="1">"c18113"</definedName>
    <definedName name="IQ_EFFECTIVE_TAX_EST_CIQ" hidden="1">"c18181"</definedName>
    <definedName name="IQ_EFFECTIVE_TAX_EST_NOTE" hidden="1">"c18234"</definedName>
    <definedName name="IQ_EFFECTIVE_TAX_EST_NOTE_CIQ" hidden="1">"c18241"</definedName>
    <definedName name="IQ_EFFECTIVE_TAX_GUIDANCE" hidden="1">"c18403"</definedName>
    <definedName name="IQ_EFFECTIVE_TAX_HIGH_EST" hidden="1">"c18133"</definedName>
    <definedName name="IQ_EFFECTIVE_TAX_HIGH_EST_CIQ" hidden="1">"c18195"</definedName>
    <definedName name="IQ_EFFECTIVE_TAX_HIGH_GUIDANCE" hidden="1">"c18404"</definedName>
    <definedName name="IQ_EFFECTIVE_TAX_LOW_EST" hidden="1">"c18143"</definedName>
    <definedName name="IQ_EFFECTIVE_TAX_LOW_EST_CIQ" hidden="1">"c18202"</definedName>
    <definedName name="IQ_EFFECTIVE_TAX_LOW_GUIDANCE" hidden="1">"c18405"</definedName>
    <definedName name="IQ_EFFECTIVE_TAX_MEDIAN_EST" hidden="1">"c18123"</definedName>
    <definedName name="IQ_EFFECTIVE_TAX_MEDIAN_EST_CIQ" hidden="1">"c18188"</definedName>
    <definedName name="IQ_EFFECTIVE_TAX_NUM_EST" hidden="1">"c18163"</definedName>
    <definedName name="IQ_EFFECTIVE_TAX_NUM_EST_CIQ" hidden="1">"c18216"</definedName>
    <definedName name="IQ_EFFECTIVE_TAX_STDDEV_EST" hidden="1">"c18153"</definedName>
    <definedName name="IQ_EFFECTIVE_TAX_STDDEV_EST_CIQ" hidden="1">"c18209"</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MPLOYMENT_YOY" hidden="1">"c20643"</definedName>
    <definedName name="IQ_ENDING_BALANCE_GVA_THRIFT" hidden="1">"c25097"</definedName>
    <definedName name="IQ_ENDING_BALANCE_SVA_THRIFT" hidden="1">"c25104"</definedName>
    <definedName name="IQ_ENDING_BALANCE_TVA_THRIFT" hidden="1">"c25111"</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ST_DOWN_2MONTH" hidden="1">"c16309"</definedName>
    <definedName name="IQ_EPS_EST_DOWN_2MONTH_CIQ" hidden="1">"c16633"</definedName>
    <definedName name="IQ_EPS_EST_DOWN_3MONTH" hidden="1">"c16313"</definedName>
    <definedName name="IQ_EPS_EST_DOWN_3MONTH_CIQ" hidden="1">"c16637"</definedName>
    <definedName name="IQ_EPS_EST_DOWN_MONTH" hidden="1">"c16305"</definedName>
    <definedName name="IQ_EPS_EST_DOWN_MONTH_CIQ" hidden="1">"c16629"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3MONTH" hidden="1">"c16311"</definedName>
    <definedName name="IQ_EPS_EST_NUM_ANALYSTS_3MONTH_CIQ" hidden="1">"c16635"</definedName>
    <definedName name="IQ_EPS_EST_NUM_ANALYSTS_MONTH" hidden="1">"c16303"</definedName>
    <definedName name="IQ_EPS_EST_NUM_ANALYSTS_MONTH_CIQ" hidden="1">"c16627"</definedName>
    <definedName name="IQ_EPS_EST_TOTAL_REVISED_2MONTH" hidden="1">"c16310"</definedName>
    <definedName name="IQ_EPS_EST_TOTAL_REVISED_2MONTH_CIQ" hidden="1">"c16634"</definedName>
    <definedName name="IQ_EPS_EST_TOTAL_REVISED_3MONTH" hidden="1">"c16314"</definedName>
    <definedName name="IQ_EPS_EST_TOTAL_REVISED_3MONTH_CIQ" hidden="1">"c16638"</definedName>
    <definedName name="IQ_EPS_EST_TOTAL_REVISED_MONTH" hidden="1">"c16306"</definedName>
    <definedName name="IQ_EPS_EST_TOTAL_REVISED_MONTH_CIQ" hidden="1">"c16630"</definedName>
    <definedName name="IQ_EPS_EST_UP_2MONTH" hidden="1">"c16308"</definedName>
    <definedName name="IQ_EPS_EST_UP_2MONTH_CIQ" hidden="1">"c16632"</definedName>
    <definedName name="IQ_EPS_EST_UP_3MONTH" hidden="1">"c16312"</definedName>
    <definedName name="IQ_EPS_EST_UP_3MONTH_CIQ" hidden="1">"c16636"</definedName>
    <definedName name="IQ_EPS_EST_UP_MONTH" hidden="1">"c16304"</definedName>
    <definedName name="IQ_EPS_EST_UP_MONTH_CIQ" hidden="1">"c16628"</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EST_DOWN_2MONTH" hidden="1">"c16465"</definedName>
    <definedName name="IQ_EPS_GW_EST_DOWN_2MONTH_CIQ" hidden="1">"c16753"</definedName>
    <definedName name="IQ_EPS_GW_EST_DOWN_3MONTH" hidden="1">"c16469"</definedName>
    <definedName name="IQ_EPS_GW_EST_DOWN_3MONTH_CIQ" hidden="1">"c16757"</definedName>
    <definedName name="IQ_EPS_GW_EST_DOWN_MONTH" hidden="1">"c16461"</definedName>
    <definedName name="IQ_EPS_GW_EST_DOWN_MONTH_CIQ" hidden="1">"c16749"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3MONTH" hidden="1">"c16467"</definedName>
    <definedName name="IQ_EPS_GW_EST_NUM_ANALYSTS_3MONTH_CIQ" hidden="1">"c16755"</definedName>
    <definedName name="IQ_EPS_GW_EST_NUM_ANALYSTS_MONTH" hidden="1">"c16459"</definedName>
    <definedName name="IQ_EPS_GW_EST_NUM_ANALYSTS_MONTH_CIQ" hidden="1">"c16747"</definedName>
    <definedName name="IQ_EPS_GW_EST_TOTAL_REVISED_2MONTH" hidden="1">"c16466"</definedName>
    <definedName name="IQ_EPS_GW_EST_TOTAL_REVISED_2MONTH_CIQ" hidden="1">"c16754"</definedName>
    <definedName name="IQ_EPS_GW_EST_TOTAL_REVISED_3MONTH" hidden="1">"c16470"</definedName>
    <definedName name="IQ_EPS_GW_EST_TOTAL_REVISED_3MONTH_CIQ" hidden="1">"c16758"</definedName>
    <definedName name="IQ_EPS_GW_EST_TOTAL_REVISED_MONTH" hidden="1">"c16462"</definedName>
    <definedName name="IQ_EPS_GW_EST_TOTAL_REVISED_MONTH_CIQ" hidden="1">"c16750"</definedName>
    <definedName name="IQ_EPS_GW_EST_UP_2MONTH" hidden="1">"c16464"</definedName>
    <definedName name="IQ_EPS_GW_EST_UP_2MONTH_CIQ" hidden="1">"c16752"</definedName>
    <definedName name="IQ_EPS_GW_EST_UP_3MONTH" hidden="1">"c16468"</definedName>
    <definedName name="IQ_EPS_GW_EST_UP_3MONTH_CIQ" hidden="1">"c16756"</definedName>
    <definedName name="IQ_EPS_GW_EST_UP_MONTH" hidden="1">"c16460"</definedName>
    <definedName name="IQ_EPS_GW_EST_UP_MONTH_CIQ" hidden="1">"c16748"</definedName>
    <definedName name="IQ_EPS_GW_GUIDANCE" hidden="1">"c4372"</definedName>
    <definedName name="IQ_EPS_GW_HIGH_EST" hidden="1">"c1739"</definedName>
    <definedName name="IQ_EPS_GW_HIGH_EST_CIQ" hidden="1">"c4725"</definedName>
    <definedName name="IQ_EPS_GW_HIGH_GUIDANCE" hidden="1">"c4373"</definedName>
    <definedName name="IQ_EPS_GW_LOW_EST" hidden="1">"c1740"</definedName>
    <definedName name="IQ_EPS_GW_LOW_EST_CIQ" hidden="1">"c4726"</definedName>
    <definedName name="IQ_EPS_GW_LOW_GUIDANCE" hidden="1">"c4206"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EST_DOWN_2MONTH" hidden="1">"c16477"</definedName>
    <definedName name="IQ_EPS_REPORTED_EST_DOWN_2MONTH_CIQ" hidden="1">"c16765"</definedName>
    <definedName name="IQ_EPS_REPORTED_EST_DOWN_3MONTH" hidden="1">"c16481"</definedName>
    <definedName name="IQ_EPS_REPORTED_EST_DOWN_3MONTH_CIQ" hidden="1">"c16769"</definedName>
    <definedName name="IQ_EPS_REPORTED_EST_DOWN_MONTH" hidden="1">"c16473"</definedName>
    <definedName name="IQ_EPS_REPORTED_EST_DOWN_MONTH_CIQ" hidden="1">"c16761"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3MONTH" hidden="1">"c16479"</definedName>
    <definedName name="IQ_EPS_REPORTED_EST_NUM_ANALYSTS_3MONTH_CIQ" hidden="1">"c16767"</definedName>
    <definedName name="IQ_EPS_REPORTED_EST_NUM_ANALYSTS_MONTH" hidden="1">"c16471"</definedName>
    <definedName name="IQ_EPS_REPORTED_EST_NUM_ANALYSTS_MONTH_CIQ" hidden="1">"c16759"</definedName>
    <definedName name="IQ_EPS_REPORTED_EST_TOTAL_REVISED_2MONTH" hidden="1">"c16478"</definedName>
    <definedName name="IQ_EPS_REPORTED_EST_TOTAL_REVISED_2MONTH_CIQ" hidden="1">"c16766"</definedName>
    <definedName name="IQ_EPS_REPORTED_EST_TOTAL_REVISED_3MONTH" hidden="1">"c16482"</definedName>
    <definedName name="IQ_EPS_REPORTED_EST_TOTAL_REVISED_3MONTH_CIQ" hidden="1">"c16770"</definedName>
    <definedName name="IQ_EPS_REPORTED_EST_TOTAL_REVISED_MONTH" hidden="1">"c16474"</definedName>
    <definedName name="IQ_EPS_REPORTED_EST_TOTAL_REVISED_MONTH_CIQ" hidden="1">"c16762"</definedName>
    <definedName name="IQ_EPS_REPORTED_EST_UP_2MONTH" hidden="1">"c16476"</definedName>
    <definedName name="IQ_EPS_REPORTED_EST_UP_2MONTH_CIQ" hidden="1">"c16764"</definedName>
    <definedName name="IQ_EPS_REPORTED_EST_UP_3MONTH" hidden="1">"c16480"</definedName>
    <definedName name="IQ_EPS_REPORTED_EST_UP_3MONTH_CIQ" hidden="1">"c16768"</definedName>
    <definedName name="IQ_EPS_REPORTED_EST_UP_MONTH" hidden="1">"c16472"</definedName>
    <definedName name="IQ_EPS_REPORTED_EST_UP_MONTH_CIQ" hidden="1">"c16760"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HIGH_EST" hidden="1">"c4382"</definedName>
    <definedName name="IQ_EPS_SBC_GW_HIGH_EST_CIQ" hidden="1">"c4907"</definedName>
    <definedName name="IQ_EPS_SBC_GW_LOW_EST" hidden="1">"c4383"</definedName>
    <definedName name="IQ_EPS_SBC_GW_LOW_EST_CIQ" hidden="1">"c4908"</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LOW_EST" hidden="1">"c4389"</definedName>
    <definedName name="IQ_EPS_SBC_LOW_EST_CIQ" hidden="1">"c4914"</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ASKPRICE" hidden="1">"c17798"</definedName>
    <definedName name="IQ_EQUITY_ASSETS_TOT_FFIEC" hidden="1">"c13436"</definedName>
    <definedName name="IQ_EQUITY_BEG_EXCL_FFIEC" hidden="1">"c12957"</definedName>
    <definedName name="IQ_EQUITY_BEG_FFIEC" hidden="1">"c12959"</definedName>
    <definedName name="IQ_EQUITY_BIDPRICE" hidden="1">"c17797"</definedName>
    <definedName name="IQ_EQUITY_CAPITAL_QUARTERLY_AVG_FFIEC" hidden="1">"c13092"</definedName>
    <definedName name="IQ_EQUITY_ENDING_FFIEC" hidden="1">"c12973"</definedName>
    <definedName name="IQ_EQUITY_INDEX_EXPOSURE_FFIEC" hidden="1">"c13060"</definedName>
    <definedName name="IQ_EQUITY_INV_NOT_CARRIED_FV_ADJUSTED_NCOS_THRIFT" hidden="1">"c25226"</definedName>
    <definedName name="IQ_EQUITY_INV_NOT_CARRIED_FV_SVA_PROVISIONS_TRANSFERS_FROM_GVA_THRIFT" hidden="1">"c25195"</definedName>
    <definedName name="IQ_EQUITY_INV_NOT_SUBJECT_SFAS_NO115_GVA_CHARGE_OFFS_THRIFT" hidden="1">"c25141"</definedName>
    <definedName name="IQ_EQUITY_INV_NOT_SUBJECT_SFAS_NO115_GVA_RECOVERIES_THRIFT" hidden="1">"c25164"</definedName>
    <definedName name="IQ_EQUITY_LIST" hidden="1">"c15158"</definedName>
    <definedName name="IQ_EQUITY_METHOD" hidden="1">"c404"</definedName>
    <definedName name="IQ_EQUITY_MIDPRICE" hidden="1">"c17799"</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FV_THRIFT" hidden="1">"c24823"</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CROWS_THRIFT" hidden="1">"c24897"</definedName>
    <definedName name="IQ_ESOP_DEBT" hidden="1">"c1597"</definedName>
    <definedName name="IQ_ESOP_DEBT_GUARANTEED_FFIEC" hidden="1">"c12971"</definedName>
    <definedName name="IQ_ESOP_OVER_TOTAL" hidden="1">"c24734"</definedName>
    <definedName name="IQ_EST_ACT_AFFO_PER_SHARE" hidden="1">"c18250"</definedName>
    <definedName name="IQ_EST_ACT_AFFO_PER_SHARE_CIQ" hidden="1">"c18256"</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EPS_CIQ" hidden="1">"c18249"</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A" hidden="1">"c18253"</definedName>
    <definedName name="IQ_EST_ACT_DA_CIQ" hidden="1">"c18259"</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FFECTIVE_TAX" hidden="1">"c18251"</definedName>
    <definedName name="IQ_EST_ACT_EFFECTIVE_TAX_CIQ" hidden="1">"c18257"</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CF" hidden="1">"c18255"</definedName>
    <definedName name="IQ_EST_ACT_FCF_CIQ" hidden="1">"c18261"</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GROSS_MARGIN" hidden="1">"c5553"</definedName>
    <definedName name="IQ_EST_ACT_GROSS_MARGIN_CIQ" hidden="1">"c18248"</definedName>
    <definedName name="IQ_EST_ACT_INTEREST_EXP" hidden="1">"c18252"</definedName>
    <definedName name="IQ_EST_ACT_INTEREST_EXP_CIQ" hidden="1">"c18258"</definedName>
    <definedName name="IQ_EST_ACT_MAINT_CAPEX" hidden="1">"c4408"</definedName>
    <definedName name="IQ_EST_ACT_MAINT_CAPEX_CIQ" hidden="1">"c4933"</definedName>
    <definedName name="IQ_EST_ACT_NAV" hidden="1">"c1757"</definedName>
    <definedName name="IQ_EST_ACT_NAV_CIQ" hidden="1">"c18247"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 hidden="1">"c1729"</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CIQ" hidden="1">"c3834"</definedName>
    <definedName name="IQ_EST_ACT_RETURN_EQUITY" hidden="1">"c3548"</definedName>
    <definedName name="IQ_EST_ACT_RETURN_EQUITY_CIQ" hidden="1">"c3827"</definedName>
    <definedName name="IQ_EST_ACT_REV" hidden="1">"c2113"</definedName>
    <definedName name="IQ_EST_ACT_REV_CIQ" hidden="1">"c3666"</definedName>
    <definedName name="IQ_EST_ACT_SAME_STORE" hidden="1">"c18254"</definedName>
    <definedName name="IQ_EST_ACT_SAME_STORE_CIQ" hidden="1">"c18260"</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2YR" hidden="1">"c4426"</definedName>
    <definedName name="IQ_EST_FFO_GROWTH_2YR_CIQ" hidden="1">"c4951"</definedName>
    <definedName name="IQ_EST_FFO_GROWTH_Q_1YR" hidden="1">"c4427"</definedName>
    <definedName name="IQ_EST_FFO_GROWTH_Q_1YR_CIQ" hidden="1">"c4952"</definedName>
    <definedName name="IQ_EST_FFO_SEQ_GROWTH_Q" hidden="1">"c4428"</definedName>
    <definedName name="IQ_EST_FFO_SEQ_GROWTH_Q_CIQ" hidden="1">"c4953"</definedName>
    <definedName name="IQ_EST_FFO_SHARE_DIFF" hidden="1">"c1869"</definedName>
    <definedName name="IQ_EST_FFO_SHARE_DIFF_CIQ" hidden="1">"c3721"</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GW_DIFF" hidden="1">"c1887"</definedName>
    <definedName name="IQ_EST_NI_GW_DIFF_CIQ" hidden="1">"c4757"</definedName>
    <definedName name="IQ_EST_NI_GW_SURPRISE_PERCENT" hidden="1">"c1888"</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ESS_ALLOWANCE_LL_LOSSES_THRIFT" hidden="1">"c25078"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 hidden="1">"c20650"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CM"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AVG_ASSETS_THRIFT" hidden="1">"c25659"</definedName>
    <definedName name="IQ_EXTRAORDINARY_ITEMS_FFIEC" hidden="1">"c13033"</definedName>
    <definedName name="IQ_EXTRAORDINARY_ITEMS_THRIFT" hidden="1">"c24797"</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CF_ACT_OR_EST" hidden="1">"c18270"</definedName>
    <definedName name="IQ_FCF_ACT_OR_EST_CIQ" hidden="1">"c18276"</definedName>
    <definedName name="IQ_FCF_EST" hidden="1">"c18118"</definedName>
    <definedName name="IQ_FCF_EST_CIQ" hidden="1">"c18186"</definedName>
    <definedName name="IQ_FCF_EST_NOTE" hidden="1">"c18239"</definedName>
    <definedName name="IQ_FCF_EST_NOTE_CIQ" hidden="1">"c18246"</definedName>
    <definedName name="IQ_FCF_GUIDANCE" hidden="1">"c18415"</definedName>
    <definedName name="IQ_FCF_HIGH_EST" hidden="1">"c18138"</definedName>
    <definedName name="IQ_FCF_HIGH_EST_CIQ" hidden="1">"c18200"</definedName>
    <definedName name="IQ_FCF_HIGH_GUIDANCE" hidden="1">"c18416"</definedName>
    <definedName name="IQ_FCF_LOW_EST" hidden="1">"c18148"</definedName>
    <definedName name="IQ_FCF_LOW_EST_CIQ" hidden="1">"c18207"</definedName>
    <definedName name="IQ_FCF_LOW_GUIDANCE" hidden="1">"c18417"</definedName>
    <definedName name="IQ_FCF_MEDIAN_EST" hidden="1">"c18128"</definedName>
    <definedName name="IQ_FCF_MEDIAN_EST_CIQ" hidden="1">"c18193"</definedName>
    <definedName name="IQ_FCF_NUM_EST" hidden="1">"c18168"</definedName>
    <definedName name="IQ_FCF_NUM_EST_CIQ" hidden="1">"c18221"</definedName>
    <definedName name="IQ_FCF_STDDEV_EST" hidden="1">"c18158"</definedName>
    <definedName name="IQ_FCF_STDDEV_EST_CIQ" hidden="1">"c18214"</definedName>
    <definedName name="IQ_FDI_INFLOWS" hidden="1">"c20651"</definedName>
    <definedName name="IQ_FDI_NET" hidden="1">"c20652"</definedName>
    <definedName name="IQ_FDI_OUTFLOWS" hidden="1">"c20653"</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PURCHASED_SEC_SOLD_REPURCHASE_THRIFT" hidden="1">"c24901"</definedName>
    <definedName name="IQ_FED_FUND_SOLD_SEC_PURCHASED_RESELL_FFIEC" hidden="1">"c15488"</definedName>
    <definedName name="IQ_FED_FUND_SOLD_SEC_PURCHASED_RESELL_THRIFT" hidden="1">"c24821"</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PURCHASED_REPOS_TOTAL_ASSETS_THRIFT" hidden="1">"c25702"</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ERAL_FUNDS_PURCHASED_SEC_SOLD_UNDER_AGREEMENTS_REPURCHASE_AMOUNTS_NETTED_THRIFT" hidden="1">"c25528"</definedName>
    <definedName name="IQ_FEDERAL_FUNDS_PURCHASED_SEC_SOLD_UNDER_AGREEMENTS_REPURCHASE_LEVEL_1_THRIFT" hidden="1">"c25524"</definedName>
    <definedName name="IQ_FEDERAL_FUNDS_PURCHASED_SEC_SOLD_UNDER_AGREEMENTS_REPURCHASE_LEVEL_2_THRIFT" hidden="1">"c25525"</definedName>
    <definedName name="IQ_FEDERAL_FUNDS_PURCHASED_SEC_SOLD_UNDER_AGREEMENTS_REPURCHASE_LEVEL_3_THRIFT" hidden="1">"c25526"</definedName>
    <definedName name="IQ_FEDERAL_FUNDS_PURCHASED_SEC_SOLD_UNDER_AGREEMENTS_REPURCHASE_TOTAL_AFTER_NETTING_THRIFT" hidden="1">"c25529"</definedName>
    <definedName name="IQ_FEDERAL_FUNDS_PURCHASED_SEC_SOLD_UNDER_AGREEMENTS_REPURCHASE_TOTAL_BEFORE_NETTING_THRIFT" hidden="1">"c25527"</definedName>
    <definedName name="IQ_FEDERAL_FUNDS_SOLD_SEC_PURCHASED_UNDER_AGREEMENTS_RESELL_AMOUNTS_NETTED_THRIFT" hidden="1">"c25480"</definedName>
    <definedName name="IQ_FEDERAL_FUNDS_SOLD_SEC_PURCHASED_UNDER_AGREEMENTS_RESELL_LEVEL_1_THRIFT" hidden="1">"c25476"</definedName>
    <definedName name="IQ_FEDERAL_FUNDS_SOLD_SEC_PURCHASED_UNDER_AGREEMENTS_RESELL_LEVEL_2_THRIFT" hidden="1">"c25477"</definedName>
    <definedName name="IQ_FEDERAL_FUNDS_SOLD_SEC_PURCHASED_UNDER_AGREEMENTS_RESELL_LEVEL_3_THRIFT" hidden="1">"c25478"</definedName>
    <definedName name="IQ_FEDERAL_FUNDS_SOLD_SEC_PURCHASED_UNDER_AGREEMENTS_RESELL_TOTAL_AFTER_NETTING_THRIFT" hidden="1">"c25481"</definedName>
    <definedName name="IQ_FEDERAL_FUNDS_SOLD_SEC_PURCHASED_UNDER_AGREEMENTS_RESELL_TOTAL_BEFORE_NETTING_THRIFT" hidden="1">"c25479"</definedName>
    <definedName name="IQ_FEDERAL_INC_TAXES_THRIFT" hidden="1">"c24816"</definedName>
    <definedName name="IQ_FEDFUNDS_PURCHASED_RELATED" hidden="1">"c19132"</definedName>
    <definedName name="IQ_FEDFUNDS_SOLD" hidden="1">"c2256"</definedName>
    <definedName name="IQ_FEDFUNDS_SOLD_RELATED" hidden="1">"c19130"</definedName>
    <definedName name="IQ_FEE_INCOME_COMM_LOANS_THRIFT" hidden="1">"c24751"</definedName>
    <definedName name="IQ_FEE_INCOME_CONSUMER_LOANS_THRIFT" hidden="1">"c24752"</definedName>
    <definedName name="IQ_FEE_INCOME_MORTGAGE_LOANS_THRIFT" hidden="1">"c24750"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REIT_EST" hidden="1">"c26918"</definedName>
    <definedName name="IQ_FFO_ADJ_REIT_EST_CIQ" hidden="1">"c4959"</definedName>
    <definedName name="IQ_FFO_ADJ_REIT_EST_DOWN_2MONTH_CIQ" hidden="1">"c24662"</definedName>
    <definedName name="IQ_FFO_ADJ_REIT_EST_DOWN_3MONTH_CIQ" hidden="1">"c24666"</definedName>
    <definedName name="IQ_FFO_ADJ_REIT_EST_DOWN_MONTH_CIQ" hidden="1">"c24658"</definedName>
    <definedName name="IQ_FFO_ADJ_REIT_EST_NOTE_CIQ" hidden="1">"c24649"</definedName>
    <definedName name="IQ_FFO_ADJ_REIT_EST_NUM_ANALYSTS_2MONTH_CIQ" hidden="1">"c24660"</definedName>
    <definedName name="IQ_FFO_ADJ_REIT_EST_NUM_ANALYSTS_3MONTH_CIQ" hidden="1">"c24664"</definedName>
    <definedName name="IQ_FFO_ADJ_REIT_EST_NUM_ANALYSTS_MONTH_CIQ" hidden="1">"c24656"</definedName>
    <definedName name="IQ_FFO_ADJ_REIT_EST_TOTAL_REVISED_2MONTH_CIQ" hidden="1">"c24663"</definedName>
    <definedName name="IQ_FFO_ADJ_REIT_EST_TOTAL_REVISED_3MONTH_CIQ" hidden="1">"c24667"</definedName>
    <definedName name="IQ_FFO_ADJ_REIT_EST_TOTAL_REVISED_MONTH_CIQ" hidden="1">"c24659"</definedName>
    <definedName name="IQ_FFO_ADJ_REIT_EST_UP_2MONTH_CIQ" hidden="1">"c24661"</definedName>
    <definedName name="IQ_FFO_ADJ_REIT_EST_UP_3MONTH_CIQ" hidden="1">"c24665"</definedName>
    <definedName name="IQ_FFO_ADJ_REIT_EST_UP_MONTH_CIQ" hidden="1">"c24657"</definedName>
    <definedName name="IQ_FFO_ADJ_REIT_HIGH_EST" hidden="1">"c26919"</definedName>
    <definedName name="IQ_FFO_ADJ_REIT_HIGH_EST_CIQ" hidden="1">"c4962"</definedName>
    <definedName name="IQ_FFO_ADJ_REIT_LOW_EST" hidden="1">"c26920"</definedName>
    <definedName name="IQ_FFO_ADJ_REIT_LOW_EST_CIQ" hidden="1">"c4963"</definedName>
    <definedName name="IQ_FFO_ADJ_REIT_MEDIAN_EST" hidden="1">"c26921"</definedName>
    <definedName name="IQ_FFO_ADJ_REIT_MEDIAN_EST_CIQ" hidden="1">"c4964"</definedName>
    <definedName name="IQ_FFO_ADJ_REIT_NUM_EST" hidden="1">"c26922"</definedName>
    <definedName name="IQ_FFO_ADJ_REIT_NUM_EST_CIQ" hidden="1">"c4965"</definedName>
    <definedName name="IQ_FFO_ADJ_REIT_STDDEV_EST" hidden="1">"c26923"</definedName>
    <definedName name="IQ_FFO_ADJ_REIT_STDDEV_EST_CIQ" hidden="1">"c4966"</definedName>
    <definedName name="IQ_FFO_ADJ_STDDEV_EST" hidden="1">"c4441"</definedName>
    <definedName name="IQ_FFO_DILUTED" hidden="1">"c16186"</definedName>
    <definedName name="IQ_FFO_EST" hidden="1">"c4445"</definedName>
    <definedName name="IQ_FFO_GUIDANCE" hidden="1">"c4443"</definedName>
    <definedName name="IQ_FFO_HIGH_EST" hidden="1">"c4448"</definedName>
    <definedName name="IQ_FFO_HIGH_GUIDANCE" hidden="1">"c4184"</definedName>
    <definedName name="IQ_FFO_LOW_EST" hidden="1">"c4449"</definedName>
    <definedName name="IQ_FFO_LOW_GUIDANCE" hidden="1">"c4224"</definedName>
    <definedName name="IQ_FFO_MEDIAN_EST" hidden="1">"c4450"</definedName>
    <definedName name="IQ_FFO_NUM_EST" hidden="1">"c4451"</definedName>
    <definedName name="IQ_FFO_PAYOUT_RATIO" hidden="1">"c3492"</definedName>
    <definedName name="IQ_FFO_PER_SHARE_BASIC" hidden="1">"c8867"</definedName>
    <definedName name="IQ_FFO_PER_SHARE_DILUTED" hidden="1">"c8868"</definedName>
    <definedName name="IQ_FFO_REIT_EST" hidden="1">"c26924"</definedName>
    <definedName name="IQ_FFO_REIT_EST_CIQ" hidden="1">"c4970"</definedName>
    <definedName name="IQ_FFO_REIT_EST_DOWN_2MONTH_CIQ" hidden="1">"c24643"</definedName>
    <definedName name="IQ_FFO_REIT_EST_DOWN_3MONTH_CIQ" hidden="1">"c24647"</definedName>
    <definedName name="IQ_FFO_REIT_EST_DOWN_MONTH_CIQ" hidden="1">"c24639"</definedName>
    <definedName name="IQ_FFO_REIT_EST_NOTE_CIQ" hidden="1">"c24630"</definedName>
    <definedName name="IQ_FFO_REIT_EST_NUM_ANALYSTS_2MONTH_CIQ" hidden="1">"c24641"</definedName>
    <definedName name="IQ_FFO_REIT_EST_NUM_ANALYSTS_3MONTH_CIQ" hidden="1">"c24645"</definedName>
    <definedName name="IQ_FFO_REIT_EST_NUM_ANALYSTS_MONTH_CIQ" hidden="1">"c24637"</definedName>
    <definedName name="IQ_FFO_REIT_EST_TOTAL_REVISED_2MONTH_CIQ" hidden="1">"c24644"</definedName>
    <definedName name="IQ_FFO_REIT_EST_TOTAL_REVISED_3MONTH_CIQ" hidden="1">"c24648"</definedName>
    <definedName name="IQ_FFO_REIT_EST_TOTAL_REVISED_MONTH_CIQ" hidden="1">"c24640"</definedName>
    <definedName name="IQ_FFO_REIT_EST_UP_2MONTH_CIQ" hidden="1">"c24642"</definedName>
    <definedName name="IQ_FFO_REIT_EST_UP_3MONTH_CIQ" hidden="1">"c24646"</definedName>
    <definedName name="IQ_FFO_REIT_EST_UP_MONTH_CIQ" hidden="1">"c24638"</definedName>
    <definedName name="IQ_FFO_REIT_HIGH_EST" hidden="1">"c26925"</definedName>
    <definedName name="IQ_FFO_REIT_HIGH_EST_CIQ" hidden="1">"c4977"</definedName>
    <definedName name="IQ_FFO_REIT_LOW_EST" hidden="1">"c26926"</definedName>
    <definedName name="IQ_FFO_REIT_LOW_EST_CIQ" hidden="1">"c4978"</definedName>
    <definedName name="IQ_FFO_REIT_MEDIAN_EST" hidden="1">"c26927"</definedName>
    <definedName name="IQ_FFO_REIT_MEDIAN_EST_CIQ" hidden="1">"c4979"</definedName>
    <definedName name="IQ_FFO_REIT_NUM_EST" hidden="1">"c26928"</definedName>
    <definedName name="IQ_FFO_REIT_NUM_EST_CIQ" hidden="1">"c4980"</definedName>
    <definedName name="IQ_FFO_REIT_STDDEV_EST" hidden="1">"c26929"</definedName>
    <definedName name="IQ_FFO_REIT_STDDEV_EST_CIQ" hidden="1">"c4981"</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OWN_2MONTH" hidden="1">"c16585"</definedName>
    <definedName name="IQ_FFO_SHARE_EST_DOWN_2MONTH_CIQ" hidden="1">"c16849"</definedName>
    <definedName name="IQ_FFO_SHARE_EST_DOWN_3MONTH" hidden="1">"c16589"</definedName>
    <definedName name="IQ_FFO_SHARE_EST_DOWN_3MONTH_CIQ" hidden="1">"c16853"</definedName>
    <definedName name="IQ_FFO_SHARE_EST_DOWN_MONTH" hidden="1">"c16581"</definedName>
    <definedName name="IQ_FFO_SHARE_EST_DOWN_MONTH_CIQ" hidden="1">"c16845"</definedName>
    <definedName name="IQ_FFO_SHARE_EST_NUM_ANALYSTS_2MONTH" hidden="1">"c16583"</definedName>
    <definedName name="IQ_FFO_SHARE_EST_NUM_ANALYSTS_2MONTH_CIQ" hidden="1">"c16847"</definedName>
    <definedName name="IQ_FFO_SHARE_EST_NUM_ANALYSTS_3MONTH" hidden="1">"c16587"</definedName>
    <definedName name="IQ_FFO_SHARE_EST_NUM_ANALYSTS_3MONTH_CIQ" hidden="1">"c16851"</definedName>
    <definedName name="IQ_FFO_SHARE_EST_NUM_ANALYSTS_MONTH" hidden="1">"c16579"</definedName>
    <definedName name="IQ_FFO_SHARE_EST_NUM_ANALYSTS_MONTH_CIQ" hidden="1">"c16843"</definedName>
    <definedName name="IQ_FFO_SHARE_EST_TOTAL_REVISED_2MONTH" hidden="1">"c16586"</definedName>
    <definedName name="IQ_FFO_SHARE_EST_TOTAL_REVISED_2MONTH_CIQ" hidden="1">"c16850"</definedName>
    <definedName name="IQ_FFO_SHARE_EST_TOTAL_REVISED_3MONTH" hidden="1">"c16590"</definedName>
    <definedName name="IQ_FFO_SHARE_EST_TOTAL_REVISED_3MONTH_CIQ" hidden="1">"c16854"</definedName>
    <definedName name="IQ_FFO_SHARE_EST_TOTAL_REVISED_MONTH" hidden="1">"c16582"</definedName>
    <definedName name="IQ_FFO_SHARE_EST_TOTAL_REVISED_MONTH_CIQ" hidden="1">"c16846"</definedName>
    <definedName name="IQ_FFO_SHARE_EST_UP_2MONTH" hidden="1">"c16584"</definedName>
    <definedName name="IQ_FFO_SHARE_EST_UP_2MONTH_CIQ" hidden="1">"c16848"</definedName>
    <definedName name="IQ_FFO_SHARE_EST_UP_3MONTH" hidden="1">"c16588"</definedName>
    <definedName name="IQ_FFO_SHARE_EST_UP_3MONTH_CIQ" hidden="1">"c16852"</definedName>
    <definedName name="IQ_FFO_SHARE_EST_UP_MONTH" hidden="1">"c16580"</definedName>
    <definedName name="IQ_FFO_SHARE_EST_UP_MONTH_CIQ" hidden="1">"c16844"</definedName>
    <definedName name="IQ_FFO_SHARE_GUIDANCE" hidden="1">"c4447"</definedName>
    <definedName name="IQ_FFO_SHARE_HIGH_EST" hidden="1">"c419"</definedName>
    <definedName name="IQ_FFO_SHARE_HIGH_EST_CIQ" hidden="1">"c3670"</definedName>
    <definedName name="IQ_FFO_SHARE_HIGH_GUIDANCE" hidden="1">"c4203"</definedName>
    <definedName name="IQ_FFO_SHARE_LOW_EST" hidden="1">"c420"</definedName>
    <definedName name="IQ_FFO_SHARE_LOW_EST_CIQ" hidden="1">"c3671"</definedName>
    <definedName name="IQ_FFO_SHARE_LOW_GUIDANCE" hidden="1">"c4243"</definedName>
    <definedName name="IQ_FFO_SHARE_MEDIAN_EST" hidden="1">"c1665"</definedName>
    <definedName name="IQ_FFO_SHARE_MEDIAN_EST_CIQ" hidden="1">"c3669"</definedName>
    <definedName name="IQ_FFO_SHARE_NUM_EST" hidden="1">"c421"</definedName>
    <definedName name="IQ_FFO_SHARE_NUM_EST_CIQ" hidden="1">"c3672"</definedName>
    <definedName name="IQ_FFO_SHARE_STDDEV_EST" hidden="1">"c422"</definedName>
    <definedName name="IQ_FFO_SHARE_STDDEV_EST_CIQ" hidden="1">"c3673"</definedName>
    <definedName name="IQ_FFO_SHARES_BASIC" hidden="1">"c16185"</definedName>
    <definedName name="IQ_FFO_SHARES_DILUTED" hidden="1">"c16187"</definedName>
    <definedName name="IQ_FFO_STDDEV_EST" hidden="1">"c4452"</definedName>
    <definedName name="IQ_FFO_TOTAL_REVENUE" hidden="1">"c16060"</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 hidden="1">"c24880"</definedName>
    <definedName name="IQ_FIDUCIARY_ACTIVITIES_INCOME_ADJUSTED_OPERATING_INCOME_THRIFT" hidden="1">"c25689"</definedName>
    <definedName name="IQ_FIDUCIARY_INCOME_OPERATING_INC_FFIEC" hidden="1">"c13383"</definedName>
    <definedName name="IQ_FIDUCIARY_MANAGED_ASSETS_THRIFT" hidden="1">"c25438"</definedName>
    <definedName name="IQ_FIDUCIARY_RELATED_SERVICES_EXP_THRIFT" hidden="1">"c24812"</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 hidden="1">"c25788"</definedName>
    <definedName name="IQ_FIN_DIV_MINORITY_INTEREST" hidden="1">"c25790"</definedName>
    <definedName name="IQ_FIN_DIV_REV" hidden="1">"c437"</definedName>
    <definedName name="IQ_FIN_DIV_ST_DEBT_TOTAL" hidden="1">"c5527"</definedName>
    <definedName name="IQ_FIN_DIV_ST_INVEST" hidden="1">"c6288"</definedName>
    <definedName name="IQ_FIN_INST_UNUSED_FFIEC" hidden="1">"c25860"</definedName>
    <definedName name="IQ_FIN_INSTANCE_ID" hidden="1">"c13921"</definedName>
    <definedName name="IQ_FIN_PERIOD_ID" hidden="1">"c13920"</definedName>
    <definedName name="IQ_FINANCIAL_ASSETS_CARRIED_FV_THROUGH_EARNINGS_THRIFT" hidden="1">"c24931"</definedName>
    <definedName name="IQ_FINANCIAL_ASSETS_HELD_TRADING_PURPOSES_THRIFT" hidden="1">"c24930"</definedName>
    <definedName name="IQ_FINANCIAL_LIABILITIES_CARRIED_FV_THROUGH_EARNINGS_THRIFT" hidden="1">"c24932"</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 hidden="1">"c20654"</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SCAL_YEAR_END_THRIFT" hidden="1">"c25020"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IXED_RATE_DEBT" hidden="1">"c17894"</definedName>
    <definedName name="IQ_FIXED_RATE_DEBT_PCT" hidden="1">"c18008"</definedName>
    <definedName name="IQ_FLOAT" hidden="1">"c17421"</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"c24735"</definedName>
    <definedName name="IQ_FOUNDATIONS_ENDOWMENT_ACCOUNTS_MANAGED_ASSETS_THRIFT" hidden="1">"c25354"</definedName>
    <definedName name="IQ_FOUNDATIONS_ENDOWMENT_ACCOUNTS_NONMANAGED_ASSETS_THRIFT" hidden="1">"c25375"</definedName>
    <definedName name="IQ_FOUNDATIONS_ENDOWMENT_ACCOUNTS_NUMBER_MANAGED_ACCOUNTS_THRIFT" hidden="1">"c25365"</definedName>
    <definedName name="IQ_FOUNDATIONS_ENDOWMENT_ACCOUNTS_NUMBER_NONMANAGED_ACCOUNTS_THRIFT" hidden="1">"c25387"</definedName>
    <definedName name="IQ_FOUNDATIONS_ENDOWMENTS_INC_THRIFT" hidden="1">"c24807"</definedName>
    <definedName name="IQ_FQ">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BROKERED_TIME_DEPOSITS_THRIFT" hidden="1">"c25005"</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CONTRACT_LIST" hidden="1">"c17682"</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CF" hidden="1">"c455"</definedName>
    <definedName name="IQ_GAIN_ASSETS_CF_BNK" hidden="1">"c456"</definedName>
    <definedName name="IQ_GAIN_ASSETS_CF_CM"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 hidden="1">"c454"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CM"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CF" hidden="1">"c480"</definedName>
    <definedName name="IQ_GAIN_INVEST_CF_BNK" hidden="1">"c481"</definedName>
    <definedName name="IQ_GAIN_INVEST_CF_CM"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 hidden="1">"c1464"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CM"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BARGAIN_PURCHASES_FFIEC" hidden="1">"c25844"</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_AVAILABLE_SALE_AVG_ASSETS_THRIFT" hidden="1">"c25655"</definedName>
    <definedName name="IQ_GAINS_SEC_HELD_MATURITY_AVG_ASSETS_THRIFT" hidden="1">"c25654"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NERAL_OBLIGATIONS_STATE_LOCAL_GOVERNMENTS_ELIGIBLE_20_PCT_RISK_WEIGHT_THRIFT" hidden="1">"c25059"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INTANGIBLE_ASSETS_THRIFT" hidden="1">"c24887"</definedName>
    <definedName name="IQ_GOODWILL_NET" hidden="1">"c1380"</definedName>
    <definedName name="IQ_GOODWILL_OTHER_INTANGIBLE_ASSETS_ADJUSTED_ASSETS_THRIFT" hidden="1">"c25032"</definedName>
    <definedName name="IQ_GOODWILL_OTHER_INTANGIBLE_ASSETS_T1_THRIFT" hidden="1">"c25023"</definedName>
    <definedName name="IQ_GOODWILL_OTHER_INTANGIBLE_ASSETS_THRIFT" hidden="1">"c24890"</definedName>
    <definedName name="IQ_GOODWILL_OTHER_INTANGIBLES_EXP_THRIFT" hidden="1">"c24791"</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 hidden="1">"c6877"</definedName>
    <definedName name="IQ_GOVT_RECEIPTS_APR" hidden="1">"c7537"</definedName>
    <definedName name="IQ_GOVT_RECEIPTS_APR_FC" hidden="1">"c8417"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FC" hidden="1">"c7757"</definedName>
    <definedName name="IQ_GOVT_RECEIPTS_POP" hidden="1">"c7097"</definedName>
    <definedName name="IQ_GOVT_RECEIPTS_POP_FC" hidden="1">"c7977"</definedName>
    <definedName name="IQ_GOVT_RECEIPTS_TRANSFER" hidden="1">"c20729"</definedName>
    <definedName name="IQ_GOVT_RECEIPTS_TRANSFER_BUSINESS" hidden="1">"c20730"</definedName>
    <definedName name="IQ_GOVT_RECEIPTS_TRANSFER_PERSONAL" hidden="1">"c20731"</definedName>
    <definedName name="IQ_GOVT_RECEIPTS_YOY" hidden="1">"c7317"</definedName>
    <definedName name="IQ_GOVT_RECEIPTS_YOY_FC" hidden="1">"c8197"</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"c17750"</definedName>
    <definedName name="IQ_GROSS_INTAN_ASSETS" hidden="1">"c17748"</definedName>
    <definedName name="IQ_GROSS_LIFE_EARNED" hidden="1">"c2737"</definedName>
    <definedName name="IQ_GROSS_LIFE_IN_FORCE" hidden="1">"c2767"</definedName>
    <definedName name="IQ_GROSS_LOAN_AVG_LOANS_THRIFT" hidden="1">"c25636"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CIQ" hidden="1">"c18263"</definedName>
    <definedName name="IQ_GROSS_MARGIN_EST" hidden="1">"c5547"</definedName>
    <definedName name="IQ_GROSS_MARGIN_EST_CIQ" hidden="1">"c18110"</definedName>
    <definedName name="IQ_GROSS_MARGIN_EST_DOWN_2MONTH" hidden="1">"c16381"</definedName>
    <definedName name="IQ_GROSS_MARGIN_EST_DOWN_3MONTH" hidden="1">"c16385"</definedName>
    <definedName name="IQ_GROSS_MARGIN_EST_DOWN_MONTH" hidden="1">"c16377"</definedName>
    <definedName name="IQ_GROSS_MARGIN_EST_NOTE_CIQ" hidden="1">"c18230"</definedName>
    <definedName name="IQ_GROSS_MARGIN_EST_NUM_ANALYSTS_2MONTH" hidden="1">"c16379"</definedName>
    <definedName name="IQ_GROSS_MARGIN_EST_NUM_ANALYSTS_3MONTH" hidden="1">"c16383"</definedName>
    <definedName name="IQ_GROSS_MARGIN_EST_NUM_ANALYSTS_MONTH" hidden="1">"c16375"</definedName>
    <definedName name="IQ_GROSS_MARGIN_EST_TOTAL_REVISED_2MONTH" hidden="1">"c16382"</definedName>
    <definedName name="IQ_GROSS_MARGIN_EST_TOTAL_REVISED_3MONTH" hidden="1">"c16386"</definedName>
    <definedName name="IQ_GROSS_MARGIN_EST_TOTAL_REVISED_MONTH" hidden="1">"c16378"</definedName>
    <definedName name="IQ_GROSS_MARGIN_EST_UP_2MONTH" hidden="1">"c16380"</definedName>
    <definedName name="IQ_GROSS_MARGIN_EST_UP_3MONTH" hidden="1">"c16384"</definedName>
    <definedName name="IQ_GROSS_MARGIN_EST_UP_MONTH" hidden="1">"c16376"</definedName>
    <definedName name="IQ_GROSS_MARGIN_GUIDANCE" hidden="1">"c18394"</definedName>
    <definedName name="IQ_GROSS_MARGIN_HIGH_EST" hidden="1">"c5549"</definedName>
    <definedName name="IQ_GROSS_MARGIN_HIGH_EST_CIQ" hidden="1">"c18130"</definedName>
    <definedName name="IQ_GROSS_MARGIN_HIGH_GUIDANCE" hidden="1">"c18395"</definedName>
    <definedName name="IQ_GROSS_MARGIN_LOW_EST" hidden="1">"c5550"</definedName>
    <definedName name="IQ_GROSS_MARGIN_LOW_EST_CIQ" hidden="1">"c18140"</definedName>
    <definedName name="IQ_GROSS_MARGIN_LOW_GUIDANCE" hidden="1">"c18396"</definedName>
    <definedName name="IQ_GROSS_MARGIN_MEDIAN_EST" hidden="1">"c5548"</definedName>
    <definedName name="IQ_GROSS_MARGIN_MEDIAN_EST_CIQ" hidden="1">"c18120"</definedName>
    <definedName name="IQ_GROSS_MARGIN_NUM_EST" hidden="1">"c5551"</definedName>
    <definedName name="IQ_GROSS_MARGIN_NUM_EST_CIQ" hidden="1">"c18160"</definedName>
    <definedName name="IQ_GROSS_MARGIN_STDDEV_EST" hidden="1">"c5552"</definedName>
    <definedName name="IQ_GROSS_MARGIN_STDDEV_EST_CIQ" hidden="1">"c18150"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 hidden="1">"c25280"</definedName>
    <definedName name="IQ_GUARANTEED_PORTION_OTHER_LOANS_LEASES_EXCLUDE_REBOOKED_GNMA_LOANS_NON_ACCRUAL_THRIFT" hidden="1">"c25301"</definedName>
    <definedName name="IQ_GUARTANTEED_PORTION_OTHER_LOANS_LEASES_EXCLUDE_REBOOKED_GNMA_LOANS_DUE_30_89_THRIFT" hidden="1">"c25259"</definedName>
    <definedName name="IQ_GVKEY" hidden="1">"c15590"</definedName>
    <definedName name="IQ_GVKEY_OTHER" hidden="1">"c15633"</definedName>
    <definedName name="IQ_GW" hidden="1">"c530"</definedName>
    <definedName name="IQ_GW_AMORT_CM"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CF" hidden="1">"c1471"</definedName>
    <definedName name="IQ_GW_INTAN_AMORT_CF_BNK" hidden="1">"c1472"</definedName>
    <definedName name="IQ_GW_INTAN_AMORT_CF_CM"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 hidden="1">"c1470"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"c24736"</definedName>
    <definedName name="IQ_HEDGING_ACTIVITIES" hidden="1">"c17899"</definedName>
    <definedName name="IQ_HEDGING_ACTIVITIES_PCT" hidden="1">"c18013"</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INSTITUTION_TYPE" hidden="1">"c24729"</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QUITY_ASSETS" hidden="1">"c26966"</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ANS_TOTAL_LOANS_THRIFT" hidden="1">"c25748"</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 hidden="1">"c24860"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 hidden="1">"c20753"</definedName>
    <definedName name="IQ_HOUSING_COMPLETION" hidden="1">"c20754"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 hidden="1">"c20763"</definedName>
    <definedName name="IQ_HOUSING_START" hidden="1">"c20764"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_INV_SEC_THRIFT" hidden="1">"c25669"</definedName>
    <definedName name="IQ_HTM_SEC_TIER_1_CAPITAL_THRIFT" hidden="1">"c25629"</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CHARGES_DEBT_EQUITY_SEC_THRIFT" hidden="1">"c24777"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 hidden="1">"c20765"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CF" hidden="1">"c551"</definedName>
    <definedName name="IQ_INC_EQUITY_CM" hidden="1">"c550"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BEFORE_EXTRAORDINARY_ITEMS_AVG_ASSETS_THRIFT" hidden="1">"c25658"</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STATEMENT_AP" hidden="1">"c25877"</definedName>
    <definedName name="IQ_INCOME_STATEMENT_AP_CO" hidden="1">"c25878"</definedName>
    <definedName name="IQ_INCOME_STATEMENT_INDUSTRY" hidden="1">"c25873"</definedName>
    <definedName name="IQ_INCOME_STATEMENT_INDUSTRY_CO" hidden="1">"c25874"</definedName>
    <definedName name="IQ_INCOME_STATEMENT_STANDARD" hidden="1">"c25875"</definedName>
    <definedName name="IQ_INCOME_STATEMENT_STANDARD_CO" hidden="1">"c25876"</definedName>
    <definedName name="IQ_INCOME_TAX_FOREIGN_FFIEC" hidden="1">"c15391"</definedName>
    <definedName name="IQ_INCOME_TAXES_FFIEC" hidden="1">"c13030"</definedName>
    <definedName name="IQ_INCOME_TAXES_PRETAX_NET_OPERATING_INCOME_THRIFT" hidden="1">"c25693"</definedName>
    <definedName name="IQ_INCOME_TAXES_THRIFT" hidden="1">"c24795"</definedName>
    <definedName name="IQ_INCREASE_INT_INCOME_FFIEC" hidden="1">"c13063"</definedName>
    <definedName name="IQ_IND_PROD_INDEX_GROWTH" hidden="1">"c20766"</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SHARE_EST" hidden="1">"c18117"</definedName>
    <definedName name="IQ_INDUSTRY_NAV_SHARE_EST_CIQ" hidden="1">"c18185"</definedName>
    <definedName name="IQ_INDUSTRY_NAV_SHARE_EST_NOTE" hidden="1">"c18238"</definedName>
    <definedName name="IQ_INDUSTRY_NAV_SHARE_EST_NOTE_CIQ" hidden="1">"c18245"</definedName>
    <definedName name="IQ_INDUSTRY_NAV_SHARE_HIGH_EST" hidden="1">"c18137"</definedName>
    <definedName name="IQ_INDUSTRY_NAV_SHARE_HIGH_EST_CIQ" hidden="1">"c18199"</definedName>
    <definedName name="IQ_INDUSTRY_NAV_SHARE_LOW_EST" hidden="1">"c18147"</definedName>
    <definedName name="IQ_INDUSTRY_NAV_SHARE_LOW_EST_CIQ" hidden="1">"c18206"</definedName>
    <definedName name="IQ_INDUSTRY_NAV_SHARE_MEDIAN_EST" hidden="1">"c18127"</definedName>
    <definedName name="IQ_INDUSTRY_NAV_SHARE_MEDIAN_EST_CIQ" hidden="1">"c18192"</definedName>
    <definedName name="IQ_INDUSTRY_NAV_SHARE_NUM_EST" hidden="1">"c18167"</definedName>
    <definedName name="IQ_INDUSTRY_NAV_SHARE_NUM_EST_CIQ" hidden="1">"c18220"</definedName>
    <definedName name="IQ_INDUSTRY_NAV_SHARE_STDDEV_EST" hidden="1">"c18157"</definedName>
    <definedName name="IQ_INDUSTRY_NAV_SHARE_STDDEV_EST_CIQ" hidden="1">"c18213"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CM"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"c24737"</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_TYPE" hidden="1">"c24730"</definedName>
    <definedName name="IQ_INSTITUTIONAL_CIQID" hidden="1">"c19106"</definedName>
    <definedName name="IQ_INSTITUTIONAL_DERIVATIVES" hidden="1">"c19107"</definedName>
    <definedName name="IQ_INSTITUTIONAL_NAME" hidden="1">"c19105"</definedName>
    <definedName name="IQ_INSTITUTIONAL_OVER_TOTAL" hidden="1">"c24738"</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SURED_GUARANTEED_AGENCY_US_SPONSORED_ENTERPRISE_THRIFT" hidden="1">"c24830"</definedName>
    <definedName name="IQ_INT_ADVANCES_FHLB_THRIFT" hidden="1">"c24759"</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COMM_LOANS_LEASES_THRIFT" hidden="1">"c24748"</definedName>
    <definedName name="IQ_INT_CONSUMER_LOANS_LEASES_THRIFT" hidden="1">"c24749"</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EPOSITS_INV_SEC_THRIFT" hidden="1">"c24745"</definedName>
    <definedName name="IQ_INT_DEPOSITS_THRIFT" hidden="1">"c24757"</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ARNING_DEPOSITS_FHLBS_THRIFT" hidden="1">"c24819"</definedName>
    <definedName name="IQ_INT_ESCROWS_THRIFT" hidden="1">"c24758"</definedName>
    <definedName name="IQ_INT_EXP_AVG_ASSETS_FFIEC" hidden="1">"c13357"</definedName>
    <definedName name="IQ_INT_EXP_AVG_ASSETS_THRIFT" hidden="1">"c25648"</definedName>
    <definedName name="IQ_INT_EXP_AVG_EARNING_ASSETS_THRIFT" hidden="1">"c25667"</definedName>
    <definedName name="IQ_INT_EXP_CM"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FULLY_INSURED_BROKERED_DEPOSITS_THRIFT" hidden="1">"c24982"</definedName>
    <definedName name="IQ_INT_EXP_INCL_CAP" hidden="1">"c2988"</definedName>
    <definedName name="IQ_INT_EXP_INS" hidden="1">"c589"</definedName>
    <definedName name="IQ_INT_EXP_LTD" hidden="1">"c2086"</definedName>
    <definedName name="IQ_INT_EXP_OTHER_BROKERED_DEPOSITS_THRIFT" hidden="1">"c24983"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CM"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AVG_ASSETS_THRIFT" hidden="1">"c25647"</definedName>
    <definedName name="IQ_INT_INCOME_AVG_EARNING_ASSETS_THRIFT" hidden="1">"c25666"</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 hidden="1">"c24746"</definedName>
    <definedName name="IQ_INT_MORTGAGE_COLLATERALIZED_SEC_THRIFT" hidden="1">"c24761"</definedName>
    <definedName name="IQ_INT_MORTGAGE_LOANS_THRIFT" hidden="1">"c24747"</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ONLY_STRIP_RECEIVABLES_OTHER_INSTRUMENTS_THRIFT" hidden="1">"c24891"</definedName>
    <definedName name="IQ_INT_OTHER_BORROWINGS_THRIFT" hidden="1">"c24762"</definedName>
    <definedName name="IQ_INT_RATE_EXPOSURE_FFIEC" hidden="1">"c13058"</definedName>
    <definedName name="IQ_INT_RATE_SPREAD" hidden="1">"c604"</definedName>
    <definedName name="IQ_INT_SAVINGS_DEPOSITS_MMDA_DOM_FFIEC" hidden="1">"c15364"</definedName>
    <definedName name="IQ_INT_SUB_DEBT_THRIFT" hidden="1">"c24760"</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_YIELD_DEPOSITS_INV_SEC_THRIFT" hidden="1">"c25679"</definedName>
    <definedName name="IQ_INT_YIELD_MBS_THRIFT" hidden="1">"c25678"</definedName>
    <definedName name="IQ_INTANGIBLE_ASSETS_ADJUSTED_ASSETS_THRIFT" hidden="1">"c25036"</definedName>
    <definedName name="IQ_INTANGIBLE_ASSETS_T1_THRIFT" hidden="1">"c25027"</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ALL_OTHER_ACCOUNTS_THRIFT" hidden="1">"c25424"</definedName>
    <definedName name="IQ_INTEREST_BEARING_DEPOSITS_EMPLOYEE_BENEFIT_RETIREMENT_RELATED_ACCOUNTS_THRIFT" hidden="1">"c25408"</definedName>
    <definedName name="IQ_INTEREST_BEARING_DEPOSITS_PERSONAL_TRUST_AGENCY_INV_MANAGEMENT_AGENCY_ACCOUNTS_THRIFT_THRIFT" hidden="1">"c25392"</definedName>
    <definedName name="IQ_INTEREST_BEARING_TRANS_DOM_QUARTERLY_AVG_FFIEC" hidden="1">"c15484"</definedName>
    <definedName name="IQ_INTEREST_CASH_DEPOSITS" hidden="1">"c2255"</definedName>
    <definedName name="IQ_INTEREST_CREDITED_DEPOSITS_THRIFT" hidden="1">"c25344"</definedName>
    <definedName name="IQ_INTEREST_EXP" hidden="1">"c618"</definedName>
    <definedName name="IQ_INTEREST_EXP_ACT_OR_EST" hidden="1">"c18267"</definedName>
    <definedName name="IQ_INTEREST_EXP_ACT_OR_EST_CIQ" hidden="1">"c18273"</definedName>
    <definedName name="IQ_INTEREST_EXP_EST" hidden="1">"c18114"</definedName>
    <definedName name="IQ_INTEREST_EXP_EST_CIQ" hidden="1">"c18182"</definedName>
    <definedName name="IQ_INTEREST_EXP_EST_NOTE" hidden="1">"c18235"</definedName>
    <definedName name="IQ_INTEREST_EXP_EST_NOTE_CIQ" hidden="1">"c18242"</definedName>
    <definedName name="IQ_INTEREST_EXP_GUIDANCE" hidden="1">"c18406"</definedName>
    <definedName name="IQ_INTEREST_EXP_HIGH_EST" hidden="1">"c18134"</definedName>
    <definedName name="IQ_INTEREST_EXP_HIGH_EST_CIQ" hidden="1">"c18196"</definedName>
    <definedName name="IQ_INTEREST_EXP_HIGH_GUIDANCE" hidden="1">"c18407"</definedName>
    <definedName name="IQ_INTEREST_EXP_LOW_EST" hidden="1">"c18144"</definedName>
    <definedName name="IQ_INTEREST_EXP_LOW_EST_CIQ" hidden="1">"c18203"</definedName>
    <definedName name="IQ_INTEREST_EXP_LOW_GUIDANCE" hidden="1">"c18408"</definedName>
    <definedName name="IQ_INTEREST_EXP_MEDIAN_EST" hidden="1">"c18124"</definedName>
    <definedName name="IQ_INTEREST_EXP_MEDIAN_EST_CIQ" hidden="1">"c18189"</definedName>
    <definedName name="IQ_INTEREST_EXP_NET" hidden="1">"c1450"</definedName>
    <definedName name="IQ_INTEREST_EXP_NON" hidden="1">"c1383"</definedName>
    <definedName name="IQ_INTEREST_EXP_NUM_EST" hidden="1">"c18164"</definedName>
    <definedName name="IQ_INTEREST_EXP_NUM_EST_CIQ" hidden="1">"c18217"</definedName>
    <definedName name="IQ_INTEREST_EXP_STDDEV_EST" hidden="1">"c18154"</definedName>
    <definedName name="IQ_INTEREST_EXP_STDDEV_EST_CIQ" hidden="1">"c18210"</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TRACO_INC_CREDITS_FIDUCIARY_RELATED_SERVICES_THRIFT" hidden="1">"c24814"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 hidden="1">"c25433"</definedName>
    <definedName name="IQ_INV_IN_UNREGISTERED_FUNDS_PRIVATE_EQUITY_INV_EMPLOYEE_BENEFIT_RETIREMENT_RELATED_ACCOUNTS_THRIFT" hidden="1">"c25417"</definedName>
    <definedName name="IQ_INV_IN_UNREGISTERED_FUNDS_PRIVATE_EQUITY_INV_PERSONAL_TRUST_AGENCY_INV_MANAGEMENT_ACCOUNTS_THRIFT" hidden="1">"c25401"</definedName>
    <definedName name="IQ_INV_MANAGEMENT_INV_ADVISORY_AGENCY_ACCOUNTS_GROSS_LOSSES_MANAGED_ACCOUNTS_THRIFT" hidden="1">"c25463"</definedName>
    <definedName name="IQ_INV_MANAGEMENT_INV_ADVISORY_AGENCY_ACCOUNTS_GROSS_LOSSES_NONMANAGED_ACCOUNTS_THRIFT" hidden="1">"c25468"</definedName>
    <definedName name="IQ_INV_MANAGEMENT_INV_ADVISORY_AGENCY_ACCOUNTS_MANAGED_ASSETS_THRIFT" hidden="1">"c25353"</definedName>
    <definedName name="IQ_INV_MANAGEMENT_INV_ADVISORY_AGENCY_ACCOUNTS_NONMANAGED_ASSETS_THRIFT" hidden="1">"c25374"</definedName>
    <definedName name="IQ_INV_MANAGEMENT_INV_ADVISORY_AGENCY_ACCOUNTS_NUMBER_MANAGED_ACCOUNTS_THRIFT" hidden="1">"c25364"</definedName>
    <definedName name="IQ_INV_MANAGEMENT_INV_ADVISORY_AGENCY_ACCOUNTS_NUMBER_NONMANAGED_ACCOUNTS_THRIFT" hidden="1">"c25386"</definedName>
    <definedName name="IQ_INV_MANAGEMENT_INV_ADVISORY_AGENCY_ACCOUNTS_RECOVERIES_THRIFT" hidden="1">"c25473"</definedName>
    <definedName name="IQ_INV_METHOD" hidden="1">"c621"</definedName>
    <definedName name="IQ_INV_MGMT_ADVISORY_AGENCY_ACCOUNTS_INC_THRIFT" hidden="1">"c24806"</definedName>
    <definedName name="IQ_INV_NONCONTROLLING_INTERESTS_IN_SUBS_T1_THRIFT" hidden="1">"c25022"</definedName>
    <definedName name="IQ_INV_REL_ID" hidden="1">"c15220"</definedName>
    <definedName name="IQ_INV_REL_NAME" hidden="1">"c15219"</definedName>
    <definedName name="IQ_INV_SEC_TOTAL_ASSETS_THRIFT" hidden="1">"c25697"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CM"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CM"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PRD" hidden="1">"c644"</definedName>
    <definedName name="IQ_IPRD_SUPPLE" hidden="1">"c13813"</definedName>
    <definedName name="IQ_IRA_KEOGH_ACCOUNTS_GREATER_THAN_100000_INCLUDED_IN_TIME_DEPOSITS_THRIFT" hidden="1">"c25004"</definedName>
    <definedName name="IQ_IRA_KEOGH_ACCOUNTS_THRIFT" hidden="1">"c24994"</definedName>
    <definedName name="IQ_IRAS_HSAS_SIMILAR_ACCOUNTS_MANAGED_ASSETS_THRIFT" hidden="1">"c25351"</definedName>
    <definedName name="IQ_IRAS_HSAS_SIMILAR_ACCOUNTS_NONMANAGED_ASSETS_THRIFT" hidden="1">"c25372"</definedName>
    <definedName name="IQ_IRAS_HSAS_SIMILAR_ACCOUNTS_NUMBER_MANAGED_ACCOUNTS_THRIFT" hidden="1">"c25362"</definedName>
    <definedName name="IQ_IRAS_HSAS_SIMILAR_ACCOUNTS_NUMBER_NONMANAGED_ACCOUNTS_THRIFT" hidden="1">"c25384"</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FNMA_FHLMC_GNMA_THRIFT" hidden="1">"c24833"</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 hidden="1">"c25442"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KEY_PERSON_LIFE_INSURANCE_THRIFT" hidden="1">"c24885"</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ND" hidden="1">"c645"</definedName>
    <definedName name="IQ_LAND_LOANS_IN_PROCESS_FORECLOSURE_THRIFT" hidden="1">"c25309"</definedName>
    <definedName name="IQ_LAND_LOANS_TOTAL_LOANS_THRIFT" hidden="1">"c25747"</definedName>
    <definedName name="IQ_LAND_MINERAL_RIGHTS_TO_PPE_GROSS_COAL" hidden="1">"c15949"</definedName>
    <definedName name="IQ_LAND_MINERAL_RIGHTS_TO_PPE_NET_COAL" hidden="1">"c15950"</definedName>
    <definedName name="IQ_LAND_PML_ADJUSTED_NCOS_TOTAL_THRIFT" hidden="1">"c25208"</definedName>
    <definedName name="IQ_LAND_PML_GVA_CHARGE_OFFS_THRIFT" hidden="1">"c25123"</definedName>
    <definedName name="IQ_LAND_PML_GVA_RECOVERIES_THRIFT" hidden="1">"c25154"</definedName>
    <definedName name="IQ_LAND_PML_SVA_PROVISIONS_TRANSFERS_FROM_GVA_TOTAL_THRIFT" hidden="1">"c25177"</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CEIVABLES_THRIFT" hidden="1">"c24857"</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EXP_THRIFT" hidden="1">"c24789"</definedName>
    <definedName name="IQ_LEGAL_FEES_FFIEC" hidden="1">"c13052"</definedName>
    <definedName name="IQ_LEGAL_SETTLE" hidden="1">"c647"</definedName>
    <definedName name="IQ_LEGAL_SETTLE_BNK" hidden="1">"c648"</definedName>
    <definedName name="IQ_LEGAL_SETTLE_CM"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TTERS_CREDIT_THRIFT" hidden="1">"c25612"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_LIQUID_ASSETS_THRIFT" hidden="1">"c25626"</definedName>
    <definedName name="IQ_LIQUID_ASSETS_NONCORE_FUNDING_FFIEC" hidden="1">"c13339"</definedName>
    <definedName name="IQ_LIQUID_ASSETS_TOTAL_ASSETS_THRIFT" hidden="1">"c25696"</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L_ALLOWANCE_GROSS_LOANS_THRIFT" hidden="1">"c25637"</definedName>
    <definedName name="IQ_LL_ALLOWANCE_NET_LOANS_LOSSES_THRIFT" hidden="1">"c25642"</definedName>
    <definedName name="IQ_LL_ALLOWANCE_NONACCRUAL_ASSETS_THRIFT" hidden="1">"c25638"</definedName>
    <definedName name="IQ_LME_INVENTORY" hidden="1">"c24740"</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ALLOWANCE_PAST_DUE_NONACCRUAL_LOANS_THRIFT" hidden="1">"c25643"</definedName>
    <definedName name="IQ_LOAN_LEASE_RECEIV" hidden="1">"c657"</definedName>
    <definedName name="IQ_LOAN_LOSS" hidden="1">"c1386"</definedName>
    <definedName name="IQ_LOAN_LOSS_ALLOWANCE_GROSS_LOANS_THRIFT" hidden="1">"c25736"</definedName>
    <definedName name="IQ_LOAN_LOSS_ALLOWANCE_NON_PERF_ASSETS_FFIEC" hidden="1">"c13912"</definedName>
    <definedName name="IQ_LOAN_LOSS_PROVISION_FOREIGN_FFIEC" hidden="1">"c15382"</definedName>
    <definedName name="IQ_LOAN_LOSSES_AVERAGE_LOANS_FFIEC" hidden="1">"c13350"</definedName>
    <definedName name="IQ_LOAN_RECOVERIES_AVG_LOANS_THRIFT" hidden="1">"c25644"</definedName>
    <definedName name="IQ_LOAN_SERVICE_REV" hidden="1">"c658"</definedName>
    <definedName name="IQ_LOAN_SERVICING_FEES_THRIFT" hidden="1">"c24790"</definedName>
    <definedName name="IQ_LOANS_AGRICULTURAL_PROD_LL_REC_FFIEC" hidden="1">"c12886"</definedName>
    <definedName name="IQ_LOANS_CF" hidden="1">"c659"</definedName>
    <definedName name="IQ_LOANS_CF_BNK" hidden="1">"c660"</definedName>
    <definedName name="IQ_LOANS_CF_CM"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LL_REC_DOM_FFIEC" hidden="1">"c25855"</definedName>
    <definedName name="IQ_LOANS_DEP_LL_REC_FFIEC" hidden="1">"c25851"</definedName>
    <definedName name="IQ_LOANS_DEP_OTHER_LL_REC_DOM_FFIEC" hidden="1">"c25854"</definedName>
    <definedName name="IQ_LOANS_DEP_OTHER_LL_REC_FFIEC" hidden="1">"c25850"</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INDIVIDUALS_GROSS_LOANS_THRIFT" hidden="1">"c25733"</definedName>
    <definedName name="IQ_LOANS_INDIVIDUALS_RISK_BASED_CAPITAL_THRIFT" hidden="1">"c25718"</definedName>
    <definedName name="IQ_LOANS_LEASES_AMOUNTS_NETTED_THRIFT" hidden="1">"c25498"</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DUE_30_89_THRIFT" hidden="1">"c25257"</definedName>
    <definedName name="IQ_LOANS_LEASES_HFS_DUE_90_THRIFT" hidden="1">"c25278"</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HFS_NON_ACCRUAL_THRIFT" hidden="1">"c25299"</definedName>
    <definedName name="IQ_LOANS_LEASES_LEVEL_1_FFIEC" hidden="1">"c13217"</definedName>
    <definedName name="IQ_LOANS_LEASES_LEVEL_1_THRIFT" hidden="1">"c25494"</definedName>
    <definedName name="IQ_LOANS_LEASES_LEVEL_2_FFIEC" hidden="1">"c13225"</definedName>
    <definedName name="IQ_LOANS_LEASES_LEVEL_2_THRIFT" hidden="1">"c25495"</definedName>
    <definedName name="IQ_LOANS_LEASES_LEVEL_3_FFIEC" hidden="1">"c13233"</definedName>
    <definedName name="IQ_LOANS_LEASES_LEVEL_3_THRIFT" hidden="1">"c25496"</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EASES_REPORTED_WHOLLY_PARTIALLY_GUARANT_US_GOVT_AGENCY_SPONS_ENTITY_DUE_30_89_THRIFT" hidden="1">"c25258"</definedName>
    <definedName name="IQ_LOANS_LEASES_REPORTED_WHOLLY_PARTIALLY_GUARANT_US_GOVT_AGENCY_SPONS_ENTITY_DUE_90_THRIFT" hidden="1">"c25279"</definedName>
    <definedName name="IQ_LOANS_LEASES_REPORTED_WHOLLY_PARTIALLY_GUARANT_US_GOVT_AGENCY_SPONS_ENTITY_NON_ACCRUAL_THRIFT" hidden="1">"c25300"</definedName>
    <definedName name="IQ_LOANS_LEASES_TOTAL_AFTER_NETTING_THRIFT" hidden="1">"c25499"</definedName>
    <definedName name="IQ_LOANS_LEASES_TOTAL_BEFORE_NETTING_THRIFT" hidden="1">"c25497"</definedName>
    <definedName name="IQ_LOANS_LOC_ASSETS_TOT_FFIEC" hidden="1">"c13441"</definedName>
    <definedName name="IQ_LOANS_PAST_DUE" hidden="1">"c667"</definedName>
    <definedName name="IQ_LOANS_PURCHASE_CARRY_LL_REC_DOM_FFIEC" hidden="1">"c25856"</definedName>
    <definedName name="IQ_LOANS_PURCHASE_CARRY_LL_REC_FFIEC" hidden="1">"c25852"</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_100000_THROUGH_250000_THRIFT" hidden="1">"c24968"</definedName>
    <definedName name="IQ_LOANS_SECURED_FARM_250000_THROUGH_500000_THRIFT" hidden="1">"c24970"</definedName>
    <definedName name="IQ_LOANS_SECURED_FARM_LESS_THAN_EQUAL_100000_THRIFT" hidden="1">"c24966"</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SERVICED_OTHERS_THRIFT" hidden="1">"c24935"</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RECOGNIZED_OCI_FFIEC" hidden="1">"c25847"</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CAPITAL" hidden="1">"c677"</definedName>
    <definedName name="IQ_LT_DEBT_CAPITAL_LEASES" hidden="1">"c2542"</definedName>
    <definedName name="IQ_LT_DEBT_CAPITAL_LEASES_PCT" hidden="1">"c2543"</definedName>
    <definedName name="IQ_LT_DEBT_CM" hidden="1">"c676"</definedName>
    <definedName name="IQ_LT_DEBT_DERIVATIVES" hidden="1">"c17743"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CM"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CM"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CM"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INT_CAPEX" hidden="1">"c2947"</definedName>
    <definedName name="IQ_MAINT_CAPEX_ACT_OR_EST_CIQ" hidden="1">"c4987"</definedName>
    <definedName name="IQ_MAINT_CAPEX_EST" hidden="1">"c26930"</definedName>
    <definedName name="IQ_MAINT_CAPEX_EST_CIQ" hidden="1">"c4986"</definedName>
    <definedName name="IQ_MAINT_CAPEX_EST_DOWN_2MONTH_CIQ" hidden="1">"c24586"</definedName>
    <definedName name="IQ_MAINT_CAPEX_EST_DOWN_3MONTH_CIQ" hidden="1">"c24590"</definedName>
    <definedName name="IQ_MAINT_CAPEX_EST_DOWN_MONTH_CIQ" hidden="1">"c24582"</definedName>
    <definedName name="IQ_MAINT_CAPEX_EST_NOTE_CIQ" hidden="1">"c24573"</definedName>
    <definedName name="IQ_MAINT_CAPEX_EST_NUM_ANALYSTS_2MONTH_CIQ" hidden="1">"c24584"</definedName>
    <definedName name="IQ_MAINT_CAPEX_EST_NUM_ANALYSTS_3MONTH_CIQ" hidden="1">"c24588"</definedName>
    <definedName name="IQ_MAINT_CAPEX_EST_NUM_ANALYSTS_MONTH_CIQ" hidden="1">"c24580"</definedName>
    <definedName name="IQ_MAINT_CAPEX_EST_TOTAL_REVISED_2MONTH_CIQ" hidden="1">"c24587"</definedName>
    <definedName name="IQ_MAINT_CAPEX_EST_TOTAL_REVISED_3MONTH_CIQ" hidden="1">"c24591"</definedName>
    <definedName name="IQ_MAINT_CAPEX_EST_TOTAL_REVISED_MONTH_CIQ" hidden="1">"c24583"</definedName>
    <definedName name="IQ_MAINT_CAPEX_EST_UP_2MONTH_CIQ" hidden="1">"c24585"</definedName>
    <definedName name="IQ_MAINT_CAPEX_EST_UP_3MONTH_CIQ" hidden="1">"c24589"</definedName>
    <definedName name="IQ_MAINT_CAPEX_EST_UP_MONTH_CIQ" hidden="1">"c24581"</definedName>
    <definedName name="IQ_MAINT_CAPEX_GUIDANCE" hidden="1">"c4459"</definedName>
    <definedName name="IQ_MAINT_CAPEX_HIGH_EST" hidden="1">"c26931"</definedName>
    <definedName name="IQ_MAINT_CAPEX_HIGH_EST_CIQ" hidden="1">"c4989"</definedName>
    <definedName name="IQ_MAINT_CAPEX_HIGH_GUIDANCE" hidden="1">"c4197"</definedName>
    <definedName name="IQ_MAINT_CAPEX_LOW_EST" hidden="1">"c26932"</definedName>
    <definedName name="IQ_MAINT_CAPEX_LOW_EST_CIQ" hidden="1">"c4990"</definedName>
    <definedName name="IQ_MAINT_CAPEX_LOW_GUIDANCE" hidden="1">"c4237"</definedName>
    <definedName name="IQ_MAINT_CAPEX_MEDIAN_EST" hidden="1">"c26933"</definedName>
    <definedName name="IQ_MAINT_CAPEX_MEDIAN_EST_CIQ" hidden="1">"c4991"</definedName>
    <definedName name="IQ_MAINT_CAPEX_NUM_EST" hidden="1">"c26934"</definedName>
    <definedName name="IQ_MAINT_CAPEX_NUM_EST_CIQ" hidden="1">"c5001"</definedName>
    <definedName name="IQ_MAINT_CAPEX_STDDEV_EST" hidden="1">"c26935"</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 hidden="1">"c24788"</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UM_SULFUR_CONTENT_RESERVES_COAL" hidden="1">"c15926"</definedName>
    <definedName name="IQ_MEDIUM_SULFURE_RESERVES_TO_TOTAL_RESERVES_COAL" hidden="1">"c15962"</definedName>
    <definedName name="IQ_MEMO_LOANS_SOLD_WITH_RECOURSE_120_DAYS_LESS_THRIFT" hidden="1">"c25337"</definedName>
    <definedName name="IQ_MEMO_LOANS_SOLD_WITH_RECOURSE_GREATER_THAN_120_DAYS_THRIFT" hidden="1">"c25338"</definedName>
    <definedName name="IQ_MEMO_REFINANCING_LOANS_THRIFT" hidden="1">"c25336"</definedName>
    <definedName name="IQ_MERGER" hidden="1">"c713"</definedName>
    <definedName name="IQ_MERGER_BNK" hidden="1">"c714"</definedName>
    <definedName name="IQ_MERGER_CM"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CM"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ETRIC_NAME" hidden="1">"c18017"</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IMUM_RENTAL" hidden="1">"c26970"</definedName>
    <definedName name="IQ_MINORITY_INT_AVG_ASSETS_FFIEC" hidden="1">"c13367"</definedName>
    <definedName name="IQ_MINORITY_INT_AVG_ASSETS_THRIFT" hidden="1">"c25660"</definedName>
    <definedName name="IQ_MINORITY_INT_BS_FFIEC" hidden="1">"c12874"</definedName>
    <definedName name="IQ_MINORITY_INT_FFIEC" hidden="1">"c13031"</definedName>
    <definedName name="IQ_MINORITY_INT_REDEEM" hidden="1">"c25787"</definedName>
    <definedName name="IQ_MINORITY_INT_REDEEM_TOT" hidden="1">"c25789"</definedName>
    <definedName name="IQ_MINORITY_INT_THRIFT" hidden="1">"c24926"</definedName>
    <definedName name="IQ_MINORITY_INTEREST" hidden="1">"c727"</definedName>
    <definedName name="IQ_MINORITY_INTEREST_BNK" hidden="1">"c728"</definedName>
    <definedName name="IQ_MINORITY_INTEREST_CF" hidden="1">"c730"</definedName>
    <definedName name="IQ_MINORITY_INTEREST_CM" hidden="1">"c729"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ISCELLANEOUS_ASSETS_ALL_OTHER_ACCOUNTS_THRIFT" hidden="1">"c25437"</definedName>
    <definedName name="IQ_MISCELLANEOUS_ASSETS_EMPLOYEE_BENEFIT_RETIREMENT_RELATED_ACCOUNTS_THRIFT" hidden="1">"c25421"</definedName>
    <definedName name="IQ_MISCELLANEOUS_ASSETS_PERSONAL_TRUST_AGENCY_INV_MANAGEMENT_ACCOUNTS_THRIFT" hidden="1">"c25405"</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MDA_SAVINGS_TOTAL_DEPOSITS_THRIFT" hidden="1">"c25778"</definedName>
    <definedName name="IQ_MOBILE_HOME_LOANS_THRIFT" hidden="1">"c24863"</definedName>
    <definedName name="IQ_MONEY_MARKET_ACCOUNTS_COMMERCIAL_BANK_SUBS_FFIEC" hidden="1">"c12947"</definedName>
    <definedName name="IQ_MONEY_MARKET_ACCOUNTS_OTHER_INSTITUTIONS_FFIEC" hidden="1">"c12952"</definedName>
    <definedName name="IQ_MONEY_MARKET_DEPOSIT_ACCOUNTS_THRIFT" hidden="1">"c24999"</definedName>
    <definedName name="IQ_MONEY_MKT_DEPOSITS_TOTAL_DEPOSITS" hidden="1">"c15720"</definedName>
    <definedName name="IQ_MONEY_MKT_SAVINGS_ACCT_DEPOSITS_TOTAL_DEPOSITS" hidden="1">"c15722"</definedName>
    <definedName name="IQ_MONEY_SUPPLY_M1" hidden="1">"c20881"</definedName>
    <definedName name="IQ_MONEY_SUPPLY_M2" hidden="1">"c20882"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 hidden="1">"c25057"</definedName>
    <definedName name="IQ_MORTGAGE_ASSET_BACKED_SEC_ELIGIBLE_50_PCT_RISK_WEIGHT_THRIFT" hidden="1">"c25066"</definedName>
    <definedName name="IQ_MORTGAGE_BACKED_SEC_ADJUSTED_NCOS_THRIFT" hidden="1">"c25198"</definedName>
    <definedName name="IQ_MORTGAGE_BACKED_SEC_GVA_CHARGE_OFFS_THRIFT" hidden="1">"c25113"</definedName>
    <definedName name="IQ_MORTGAGE_BACKED_SEC_GVA_RECOVERIES_THRIFT" hidden="1">"c25144"</definedName>
    <definedName name="IQ_MORTGAGE_BACKED_SEC_INV_SEC_THRIFT" hidden="1">"c25673"</definedName>
    <definedName name="IQ_MORTGAGE_BACKED_SEC_SVA_PROVISIONS_TRANSFERS_FROM_GVA_THRIFT" hidden="1">"c25167"</definedName>
    <definedName name="IQ_MORTGAGE_DEBT_UNDER_CAPITAL_LEASES_FFIEC" hidden="1">"c15276"</definedName>
    <definedName name="IQ_MORTGAGE_LOAN_SERVICING_FEES_THRIFT" hidden="1">"c24766"</definedName>
    <definedName name="IQ_MORTGAGE_LOANS_ADJUSTED_NCOS_TOTAL_THRIFT" hidden="1">"c25199"</definedName>
    <definedName name="IQ_MORTGAGE_LOANS_CASH_REPAYMENT_PRINCIPAL_THRIFT" hidden="1">"c25334"</definedName>
    <definedName name="IQ_MORTGAGE_LOANS_DEBITS_LESS_CREDITS_OTHER_THAN_REPAYMENT_PRINCIPAL_THRIFT" hidden="1">"c25335"</definedName>
    <definedName name="IQ_MORTGAGE_LOANS_FORECLOSED_DURING_QUARTER_TOTAL_THRIFT" hidden="1">"c25236"</definedName>
    <definedName name="IQ_MORTGAGE_LOANS_GROSS_LOANS_THRIFT" hidden="1">"c25721"</definedName>
    <definedName name="IQ_MORTGAGE_LOANS_GVA_RECOVERIES_TOTAL_THRIFT" hidden="1">"c25145"</definedName>
    <definedName name="IQ_MORTGAGE_LOANS_PARTICIPATIONS_PURCHASED_FROM_ENTITIES_OTHER_THAN_FEDERALLY_INSURED_DEPOSITORY_INSTITUTIONS_THEIR_SUBSIDIARIES_THRIFT" hidden="1">"c25326"</definedName>
    <definedName name="IQ_MORTGAGE_LOANS_PARTICIPATIONS_PURCHASED_SECURED_1_4_DWELLING_UNITS_THRIFT" hidden="1">"c25325"</definedName>
    <definedName name="IQ_MORTGAGE_LOANS_PARTICIPATIONS_PURCHASED_SECURED_HOME_EQUITY_JUNIOR_LIENS_THRIFT" hidden="1">"c25327"</definedName>
    <definedName name="IQ_MORTGAGE_LOANS_PARTICIPATIONS_PURCHASED_SECURED_MULTIFAMILY_5_MORE_DWELLING_UNITS_THRIFT" hidden="1">"c25328"</definedName>
    <definedName name="IQ_MORTGAGE_LOANS_PARTICIPATIONS_PURCHASED_SECURED_NONRES_THRIFT" hidden="1">"c25329"</definedName>
    <definedName name="IQ_MORTGAGE_LOANS_PARTICIPATIONS_SOLD_SECURED_1_4_DWELLING_UNITS_THRIFT" hidden="1">"c25330"</definedName>
    <definedName name="IQ_MORTGAGE_LOANS_PARTICIPATIONS_SOLD_SECURED_HOME_EQUITY_JUNIOR_LIENS_THRIFT" hidden="1">"c25331"</definedName>
    <definedName name="IQ_MORTGAGE_LOANS_PARTICIPATIONS_SOLD_SECURED_MULTIFAMILY_5_MORE_DWELLING_UNITS_THRIFT" hidden="1">"c25332"</definedName>
    <definedName name="IQ_MORTGAGE_LOANS_PARTICIPATIONS_SOLD_SECURED_NONRES_THRIFT" hidden="1">"c25333"</definedName>
    <definedName name="IQ_MORTGAGE_LOANS_RISK_BASED_CAPITAL_THRIFT" hidden="1">"c25706"</definedName>
    <definedName name="IQ_MORTGAGE_LOANS_SECURED_NON_RES_PROPERTY_100000_THROUGH_250000_THRIFT" hidden="1">"c24954"</definedName>
    <definedName name="IQ_MORTGAGE_LOANS_SECURED_NON_RES_PROPERTY_250000_THROUGH_1000000_THRIFT" hidden="1">"c24956"</definedName>
    <definedName name="IQ_MORTGAGE_LOANS_SECURED_NON_RES_PROPERTY_LESS_THAN_EQUAL_100000_THRIFT" hidden="1">"c24952"</definedName>
    <definedName name="IQ_MORTGAGE_LOANS_SVA_PROVISIONS_TRANSFERS_FROM_GVA_TOTAL_THRIFT" hidden="1">"c25168"</definedName>
    <definedName name="IQ_MORTGAGE_LOANS_TOTAL_GVA_CHARGE_OFFS_THRIFT" hidden="1">"c25114"</definedName>
    <definedName name="IQ_MORTGAGE_LOANS_TOTAL_LOANS_THRIFT" hidden="1">"c25740"</definedName>
    <definedName name="IQ_MORTGAGE_SERV_RIGHTS" hidden="1">"c2242"</definedName>
    <definedName name="IQ_MORTGAGE_SERVICING_ASSETS_FFIEC" hidden="1">"c12838"</definedName>
    <definedName name="IQ_MORTGAGE_SERVICING_RIGHTS_AMOUNTS_NETTED_THRIFT" hidden="1">"c25504"</definedName>
    <definedName name="IQ_MORTGAGE_SERVICING_RIGHTS_LEVEL_1_THRIFT" hidden="1">"c25500"</definedName>
    <definedName name="IQ_MORTGAGE_SERVICING_RIGHTS_LEVEL_2_THRIFT" hidden="1">"c25501"</definedName>
    <definedName name="IQ_MORTGAGE_SERVICING_RIGHTS_LEVEL_3_THRIFT" hidden="1">"c25502"</definedName>
    <definedName name="IQ_MORTGAGE_SERVICING_RIGHTS_TOTAL_AFTER_NETTING_THRIFT" hidden="1">"c25505"</definedName>
    <definedName name="IQ_MORTGAGE_SERVICING_RIGHTS_TOTAL_BEFORE_NETTING_THRIFT" hidden="1">"c25503"</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5_MORE_DWELLING_UNITS_CONSTRUCTION_MORTGAGE_LOANS_ADJUSTED_NCOS_TOTAL_THRIFT" hidden="1">"c25201"</definedName>
    <definedName name="IQ_MULTIFAMILY_5_MORE_DWELLING_UNITS_CONSTRUCTION_MORTGAGE_LOANS_GVA_CHARGE_OFFS_THRIFT" hidden="1">"c25116"</definedName>
    <definedName name="IQ_MULTIFAMILY_5_MORE_DWELLING_UNITS_CONSTRUCTION_MORTGAGE_LOANS_GVA_RECOVERIES_THRIFT" hidden="1">"c25147"</definedName>
    <definedName name="IQ_MULTIFAMILY_5_MORE_DWELLING_UNITS_CONSTRUCTION_MORTGAGE_LOANS_SVA_PROVISIONS_TRANSFERS_FROM_GVA_TOTAL_THRIFT" hidden="1">"c25170"</definedName>
    <definedName name="IQ_MULTIFAMILY_5_MORE_DWELLING_UNITS_IN_PROCESS_FORECLOSURE_THRIFT" hidden="1">"c25307"</definedName>
    <definedName name="IQ_MULTIFAMILY_5_MORE_DWELLING_UNITS_PML_ADJUSTED_NCOS_TOTAL_THRIFT" hidden="1">"c25206"</definedName>
    <definedName name="IQ_MULTIFAMILY_5_MORE_DWELLING_UNITS_PML_GVA_CHARGE_OFFS_THRIFT" hidden="1">"c25121"</definedName>
    <definedName name="IQ_MULTIFAMILY_5_MORE_DWELLING_UNITS_PML_GVA_RECOVERIES_THRIFT" hidden="1">"c25152"</definedName>
    <definedName name="IQ_MULTIFAMILY_5_MORE_DWELLING_UNITS_PML_SVA_PROVISIONS_TRANSFERS_FROM_GVA_TOTAL_THRIFT" hidden="1">"c25175"</definedName>
    <definedName name="IQ_MULTIFAMILY_5_MORE_LOANS_TOTAL_LOANS_THRIFT" hidden="1">"c25745"</definedName>
    <definedName name="IQ_MULTIFAMILY_LOANS_GROSS_LOANS_FFIEC" hidden="1">"c13404"</definedName>
    <definedName name="IQ_MULTIFAMILY_LOANS_GROSS_LOANS_THRIFT" hidden="1">"c25729"</definedName>
    <definedName name="IQ_MULTIFAMILY_LOANS_RISK_BASED_CAPITAL_THRIFT" hidden="1">"c25714"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NICIPAL_SEC_INV_SEC_THRIFT" hidden="1">"c25672"</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NET_SALES" hidden="1">"c20423"</definedName>
    <definedName name="IQ_MUTUAL_FUND_REDEMPTIONS" hidden="1">"c20422"</definedName>
    <definedName name="IQ_MUTUAL_FUND_SALES" hidden="1">"c20421"</definedName>
    <definedName name="IQ_MUTUAL_FUNDS_EQUITY_ALL_OTHER_ACCOUNTS_THRIFT" hidden="1">"c25428"</definedName>
    <definedName name="IQ_MUTUAL_FUNDS_EQUITY_EMPLOYEE_BENEFIT_RETIREMENT_RELATED_ACCOUNTS_THRIFT" hidden="1">"c25412"</definedName>
    <definedName name="IQ_MUTUAL_FUNDS_EQUITY_PERSONAL_TRUST_AGENCY_INV_MANAGEMENT_ACCOUNTS_THRIFT" hidden="1">"c25396"</definedName>
    <definedName name="IQ_MUTUAL_FUNDS_MONEY_MARKET_ALL_OTHER_ACCOUNTS_THRIFT" hidden="1">"c25427"</definedName>
    <definedName name="IQ_MUTUAL_FUNDS_MONEY_MARKET_EMPLOYEE_BENEFIT_RETIREMENT_RELATED_ACCOUNTS_THRIFT" hidden="1">"c25411"</definedName>
    <definedName name="IQ_MUTUAL_FUNDS_MONEY_MARKET_PERSONAL_TRUST_AGENCY_INV_MANAGEMENT_ACCOUNTS_THRIFT" hidden="1">"c25395"</definedName>
    <definedName name="IQ_MUTUAL_FUNDS_OTHER_ALL_OTHER_ACCOUNTS_THRIFT" hidden="1">"c25429"</definedName>
    <definedName name="IQ_MUTUAL_FUNDS_OTHER_EMPLOYEE_BENEFIT_RETIREMENT_RELATED_ACCOUNTS_THRIFT" hidden="1">"c25413"</definedName>
    <definedName name="IQ_MUTUAL_FUNDS_OTHER_PERSONAL_TRUST_AGENCY_INV_MANAGEMENT_ACCOUNTS_THRIFT" hidden="1">"c25397"</definedName>
    <definedName name="IQ_NAMES_REVISION_DATE_" hidden="1">"06/26/2017 12:49:31"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_CIQ" hidden="1">"c18262"</definedName>
    <definedName name="IQ_NAV_EST" hidden="1">"c1751"</definedName>
    <definedName name="IQ_NAV_EST_CIQ" hidden="1">"c18109"</definedName>
    <definedName name="IQ_NAV_EST_DOWN_2MONTH" hidden="1">"c16501"</definedName>
    <definedName name="IQ_NAV_EST_DOWN_3MONTH" hidden="1">"c16505"</definedName>
    <definedName name="IQ_NAV_EST_DOWN_MONTH" hidden="1">"c16497"</definedName>
    <definedName name="IQ_NAV_EST_NOTE_CIQ" hidden="1">"c18229"</definedName>
    <definedName name="IQ_NAV_EST_NUM_ANALYSTS_2MONTH" hidden="1">"c16499"</definedName>
    <definedName name="IQ_NAV_EST_NUM_ANALYSTS_3MONTH" hidden="1">"c16503"</definedName>
    <definedName name="IQ_NAV_EST_NUM_ANALYSTS_MONTH" hidden="1">"c16495"</definedName>
    <definedName name="IQ_NAV_EST_TOTAL_REVISED_2MONTH" hidden="1">"c16502"</definedName>
    <definedName name="IQ_NAV_EST_TOTAL_REVISED_3MONTH" hidden="1">"c16506"</definedName>
    <definedName name="IQ_NAV_EST_TOTAL_REVISED_MONTH" hidden="1">"c16498"</definedName>
    <definedName name="IQ_NAV_EST_UP_2MONTH" hidden="1">"c16500"</definedName>
    <definedName name="IQ_NAV_EST_UP_3MONTH" hidden="1">"c16504"</definedName>
    <definedName name="IQ_NAV_EST_UP_MONTH" hidden="1">"c16496"</definedName>
    <definedName name="IQ_NAV_GUIDANCE" hidden="1">"c18391"</definedName>
    <definedName name="IQ_NAV_HIGH_EST" hidden="1">"c1753"</definedName>
    <definedName name="IQ_NAV_HIGH_EST_CIQ" hidden="1">"c18129"</definedName>
    <definedName name="IQ_NAV_HIGH_GUIDANCE" hidden="1">"c18392"</definedName>
    <definedName name="IQ_NAV_LOW_EST" hidden="1">"c1754"</definedName>
    <definedName name="IQ_NAV_LOW_EST_CIQ" hidden="1">"c18139"</definedName>
    <definedName name="IQ_NAV_LOW_GUIDANCE" hidden="1">"c18393"</definedName>
    <definedName name="IQ_NAV_MEDIAN_EST" hidden="1">"c1752"</definedName>
    <definedName name="IQ_NAV_MEDIAN_EST_CIQ" hidden="1">"c18119"</definedName>
    <definedName name="IQ_NAV_NUM_EST" hidden="1">"c1755"</definedName>
    <definedName name="IQ_NAV_NUM_EST_CIQ" hidden="1">"c18159"</definedName>
    <definedName name="IQ_NAV_RE" hidden="1">"c15996"</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EST_DOWN_2MONTH" hidden="1">"c16561"</definedName>
    <definedName name="IQ_NAV_SHARE_EST_DOWN_2MONTH_CIQ" hidden="1">"c16825"</definedName>
    <definedName name="IQ_NAV_SHARE_EST_DOWN_3MONTH" hidden="1">"c16565"</definedName>
    <definedName name="IQ_NAV_SHARE_EST_DOWN_3MONTH_CIQ" hidden="1">"c16829"</definedName>
    <definedName name="IQ_NAV_SHARE_EST_DOWN_MONTH" hidden="1">"c16557"</definedName>
    <definedName name="IQ_NAV_SHARE_EST_DOWN_MONTH_CIQ" hidden="1">"c16821"</definedName>
    <definedName name="IQ_NAV_SHARE_EST_NOTE" hidden="1">"c17522"</definedName>
    <definedName name="IQ_NAV_SHARE_EST_NOTE_CIQ" hidden="1">"c17475"</definedName>
    <definedName name="IQ_NAV_SHARE_EST_NUM_ANALYSTS_2MONTH" hidden="1">"c16559"</definedName>
    <definedName name="IQ_NAV_SHARE_EST_NUM_ANALYSTS_2MONTH_CIQ" hidden="1">"c16823"</definedName>
    <definedName name="IQ_NAV_SHARE_EST_NUM_ANALYSTS_3MONTH" hidden="1">"c16563"</definedName>
    <definedName name="IQ_NAV_SHARE_EST_NUM_ANALYSTS_3MONTH_CIQ" hidden="1">"c16827"</definedName>
    <definedName name="IQ_NAV_SHARE_EST_NUM_ANALYSTS_MONTH" hidden="1">"c16555"</definedName>
    <definedName name="IQ_NAV_SHARE_EST_NUM_ANALYSTS_MONTH_CIQ" hidden="1">"c16819"</definedName>
    <definedName name="IQ_NAV_SHARE_EST_TOTAL_REVISED_2MONTH" hidden="1">"c16562"</definedName>
    <definedName name="IQ_NAV_SHARE_EST_TOTAL_REVISED_2MONTH_CIQ" hidden="1">"c16826"</definedName>
    <definedName name="IQ_NAV_SHARE_EST_TOTAL_REVISED_3MONTH" hidden="1">"c16566"</definedName>
    <definedName name="IQ_NAV_SHARE_EST_TOTAL_REVISED_3MONTH_CIQ" hidden="1">"c16830"</definedName>
    <definedName name="IQ_NAV_SHARE_EST_TOTAL_REVISED_MONTH" hidden="1">"c16558"</definedName>
    <definedName name="IQ_NAV_SHARE_EST_TOTAL_REVISED_MONTH_CIQ" hidden="1">"c16822"</definedName>
    <definedName name="IQ_NAV_SHARE_EST_UP_2MONTH" hidden="1">"c16560"</definedName>
    <definedName name="IQ_NAV_SHARE_EST_UP_2MONTH_CIQ" hidden="1">"c16824"</definedName>
    <definedName name="IQ_NAV_SHARE_EST_UP_3MONTH" hidden="1">"c16564"</definedName>
    <definedName name="IQ_NAV_SHARE_EST_UP_3MONTH_CIQ" hidden="1">"c16828"</definedName>
    <definedName name="IQ_NAV_SHARE_EST_UP_MONTH" hidden="1">"c16556"</definedName>
    <definedName name="IQ_NAV_SHARE_EST_UP_MONTH_CIQ" hidden="1">"c16820"</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RE" hidden="1">"c16011"</definedName>
    <definedName name="IQ_NAV_SHARE_STDDEV_EST" hidden="1">"c5611"</definedName>
    <definedName name="IQ_NAV_SHARE_STDDEV_EST_CIQ" hidden="1">"c12034"</definedName>
    <definedName name="IQ_NAV_STDDEV_EST" hidden="1">"c1756"</definedName>
    <definedName name="IQ_NAV_STDDEV_EST_CIQ" hidden="1">"c18149"</definedName>
    <definedName name="IQ_NCLS_CLOSED_END_1_4_FAM_LOANS_TOT_LOANS_FFIEC" hidden="1">"c13891"</definedName>
    <definedName name="IQ_NCLS_CLOSED_END_1_4_FAMILY_LOANS_TOTAL_LOANS_THRIFT" hidden="1">"c25769"</definedName>
    <definedName name="IQ_NCLS_COMM_IND_LOANS_TOT_LOANS_FFIEC" hidden="1">"c13898"</definedName>
    <definedName name="IQ_NCLS_COMM_LOANS_TOTAL_LOANS_THRIFT" hidden="1">"c25775"</definedName>
    <definedName name="IQ_NCLS_COMM_RE_FARM_LOANS_TOT_LOANS_FFIEC" hidden="1">"c13897"</definedName>
    <definedName name="IQ_NCLS_COMM_RE_FARM_LOANS_TOTAL_LOANS_THRIFT" hidden="1">"c25771"</definedName>
    <definedName name="IQ_NCLS_COMM_RE_NONFARM_NONRES_TOT_LOANS_FFIEC" hidden="1">"c13896"</definedName>
    <definedName name="IQ_NCLS_COMM_RE_NONFARM_NONRESIDENTIAL_TOTAL_LOANS_THRIFT" hidden="1">"c25773"</definedName>
    <definedName name="IQ_NCLS_CONST_LAND_DEV_LOANS_TOT_LOANS_FFIEC" hidden="1">"c13890"</definedName>
    <definedName name="IQ_NCLS_CONSTRUCTION_LAND_DEVELOPMENT_LOANS_TOTAL_LOANS_THRIFT" hidden="1">"c25767"</definedName>
    <definedName name="IQ_NCLS_CONSUMER_LOANS_TOT_LOANS_FFIEC" hidden="1">"c13899"</definedName>
    <definedName name="IQ_NCLS_CONSUMER_LOANS_TOTAL_LOANS_THRIFT" hidden="1">"c25776"</definedName>
    <definedName name="IQ_NCLS_FARM_LOANS_TOT_LOANS_FFIEC" hidden="1">"c13895"</definedName>
    <definedName name="IQ_NCLS_HOME_EQUITY_LOANS_TOT_LOANS_FFIEC" hidden="1">"c13892"</definedName>
    <definedName name="IQ_NCLS_LAND_LOANS_TOTAL_LOANS_THRIFT" hidden="1">"c25772"</definedName>
    <definedName name="IQ_NCLS_MULTIFAM_5_LOANS_TOT_LOANS_FFIEC" hidden="1">"c13894"</definedName>
    <definedName name="IQ_NCLS_MULTIFAMILY_5_MORE_LOANS_TOTAL_LOANS_THRIFT" hidden="1">"c25770"</definedName>
    <definedName name="IQ_NCLS_TOT_1_4_FAM_LOANS_TOT_LOANS_FFIEC" hidden="1">"c13893"</definedName>
    <definedName name="IQ_NCLS_TOT_LEASES_TOT_LOANS_FFIEC" hidden="1">"c13900"</definedName>
    <definedName name="IQ_NCLS_TOT_LOANS_TOT_LOANS_FFIEC" hidden="1">"c13901"</definedName>
    <definedName name="IQ_NCLS_TOTAL_1_4_FAMILY_LOANS_TOTAL_LOANS_THRIFT" hidden="1">"c25768"</definedName>
    <definedName name="IQ_NCLS_TOTAL_LOANS_TOTAL_LOANS_THRIFT" hidden="1">"c25765"</definedName>
    <definedName name="IQ_NCLS_TOTAL_MORTGAGE_LOANS_TOTAL_LOANS_THRIFT" hidden="1">"c25766"</definedName>
    <definedName name="IQ_NCLS_TOTAL_NON_RE_LOANS_TOTAL_LOANS_THRIFT" hidden="1">"c25774"</definedName>
    <definedName name="IQ_NCOS_CLOSED_END_1_4_FAM_LOANS_TOT_LOANS_FFIEC" hidden="1">"c13879"</definedName>
    <definedName name="IQ_NCOS_CLOSED_END_1_4_FAMILY_LOANS_TOTAL_LOANS_THRIFT" hidden="1">"c25757"</definedName>
    <definedName name="IQ_NCOS_COMM_IND_LOANS_TOT_LOANS_FFIEC" hidden="1">"c13886"</definedName>
    <definedName name="IQ_NCOS_COMM_LOANS_TOTAL_LOANS_THRIFT" hidden="1">"c25763"</definedName>
    <definedName name="IQ_NCOS_COMM_RE_FARM_LOANS_TOT_LOANS_FFIEC" hidden="1">"c13885"</definedName>
    <definedName name="IQ_NCOS_COMM_RE_FARM_LOANS_TOTAL_LOANS_THRIFT" hidden="1">"c25759"</definedName>
    <definedName name="IQ_NCOS_COMM_RE_NONFARM_NONRES_TOT_LOANS_FFIEC" hidden="1">"c13884"</definedName>
    <definedName name="IQ_NCOS_COMM_RE_NONFARM_NONRESIDENTIAL_TOTAL_LOANS_THRIFT" hidden="1">"c25761"</definedName>
    <definedName name="IQ_NCOS_CONST_LAND_DEV_LOANS_TOT_LOANS_FFIEC" hidden="1">"c13878"</definedName>
    <definedName name="IQ_NCOS_CONSTRUCTION_LAND_DEVELOPMENT_LOANS_TOTAL_LOANS_THRIFT" hidden="1">"c25755"</definedName>
    <definedName name="IQ_NCOS_CONSUMER_LOANS_TOT_LOANS_FFIEC" hidden="1">"c13887"</definedName>
    <definedName name="IQ_NCOS_CONSUMER_LOANS_TOTAL_LOANS_THRIFT" hidden="1">"c25764"</definedName>
    <definedName name="IQ_NCOS_FARM_LOANS_TOT_LOANS_FFIEC" hidden="1">"c13883"</definedName>
    <definedName name="IQ_NCOS_HOME_EQUITY_LOANS_TOT_LOANS_FFIEC" hidden="1">"c13880"</definedName>
    <definedName name="IQ_NCOS_LAND_LOANS_TOTAL_LOANS_THRIFT" hidden="1">"c25760"</definedName>
    <definedName name="IQ_NCOS_MULTIFAM_5_LOANS_TOT_LOANS_FFIEC" hidden="1">"c13882"</definedName>
    <definedName name="IQ_NCOS_MULTIFAMILY_5_MORE_LOANS_TOTAL_LOANS_THRIFT" hidden="1">"c25758"</definedName>
    <definedName name="IQ_NCOS_TOT_1_4_FAM_LOANS_TOT_LOANS_FFIEC" hidden="1">"c13881"</definedName>
    <definedName name="IQ_NCOS_TOT_LEASES_TOT_LOANS_FFIEC" hidden="1">"c13888"</definedName>
    <definedName name="IQ_NCOS_TOT_LOANS_TOT_LOANS_FFIEC" hidden="1">"c13889"</definedName>
    <definedName name="IQ_NCOS_TOTAL_1_4_FAMILY_LOANS_TOTAL_LOANS_THRIFT" hidden="1">"c25756"</definedName>
    <definedName name="IQ_NCOS_TOTAL_LOANS_TOTAL_LOANS_THRIFT" hidden="1">"c25753"</definedName>
    <definedName name="IQ_NCOS_TOTAL_MORTGAGE_LOANS_TOTAL_LOANS_THRIFT" hidden="1">"c25754"</definedName>
    <definedName name="IQ_NCOS_TOTAL_NON_RE_LOANS_TOTAL_LOANS_THRIFT" hidden="1">"c25762"</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DOWN_2MONTH" hidden="1">"c16513"</definedName>
    <definedName name="IQ_NET_DEBT_EST_DOWN_2MONTH_CIQ" hidden="1">"c16777"</definedName>
    <definedName name="IQ_NET_DEBT_EST_DOWN_3MONTH" hidden="1">"c16517"</definedName>
    <definedName name="IQ_NET_DEBT_EST_DOWN_3MONTH_CIQ" hidden="1">"c16781"</definedName>
    <definedName name="IQ_NET_DEBT_EST_DOWN_MONTH" hidden="1">"c16509"</definedName>
    <definedName name="IQ_NET_DEBT_EST_DOWN_MONTH_CIQ" hidden="1">"c16773"</definedName>
    <definedName name="IQ_NET_DEBT_EST_NOTE" hidden="1">"c17518"</definedName>
    <definedName name="IQ_NET_DEBT_EST_NOTE_CIQ" hidden="1">"c17471"</definedName>
    <definedName name="IQ_NET_DEBT_EST_NUM_ANALYSTS_2MONTH" hidden="1">"c16511"</definedName>
    <definedName name="IQ_NET_DEBT_EST_NUM_ANALYSTS_2MONTH_CIQ" hidden="1">"c16775"</definedName>
    <definedName name="IQ_NET_DEBT_EST_NUM_ANALYSTS_3MONTH" hidden="1">"c16515"</definedName>
    <definedName name="IQ_NET_DEBT_EST_NUM_ANALYSTS_3MONTH_CIQ" hidden="1">"c16779"</definedName>
    <definedName name="IQ_NET_DEBT_EST_NUM_ANALYSTS_MONTH" hidden="1">"c16507"</definedName>
    <definedName name="IQ_NET_DEBT_EST_NUM_ANALYSTS_MONTH_CIQ" hidden="1">"c16771"</definedName>
    <definedName name="IQ_NET_DEBT_EST_TOTAL_REVISED_2MONTH" hidden="1">"c16514"</definedName>
    <definedName name="IQ_NET_DEBT_EST_TOTAL_REVISED_2MONTH_CIQ" hidden="1">"c16778"</definedName>
    <definedName name="IQ_NET_DEBT_EST_TOTAL_REVISED_3MONTH" hidden="1">"c16518"</definedName>
    <definedName name="IQ_NET_DEBT_EST_TOTAL_REVISED_3MONTH_CIQ" hidden="1">"c16782"</definedName>
    <definedName name="IQ_NET_DEBT_EST_TOTAL_REVISED_MONTH" hidden="1">"c16510"</definedName>
    <definedName name="IQ_NET_DEBT_EST_TOTAL_REVISED_MONTH_CIQ" hidden="1">"c16774"</definedName>
    <definedName name="IQ_NET_DEBT_EST_UP_2MONTH" hidden="1">"c16512"</definedName>
    <definedName name="IQ_NET_DEBT_EST_UP_2MONTH_CIQ" hidden="1">"c16776"</definedName>
    <definedName name="IQ_NET_DEBT_EST_UP_3MONTH" hidden="1">"c16516"</definedName>
    <definedName name="IQ_NET_DEBT_EST_UP_3MONTH_CIQ" hidden="1">"c16780"</definedName>
    <definedName name="IQ_NET_DEBT_EST_UP_MONTH" hidden="1">"c16508"</definedName>
    <definedName name="IQ_NET_DEBT_EST_UP_MONTH_CIQ" hidden="1">"c16772"</definedName>
    <definedName name="IQ_NET_DEBT_GUIDANCE" hidden="1">"c4467"</definedName>
    <definedName name="IQ_NET_DEBT_HIGH_EST" hidden="1">"c3518"</definedName>
    <definedName name="IQ_NET_DEBT_HIGH_EST_CIQ" hidden="1">"c3816"</definedName>
    <definedName name="IQ_NET_DEBT_HIGH_GUIDANCE" hidden="1">"c4181"</definedName>
    <definedName name="IQ_NET_DEBT_ISSUED" hidden="1">"c751"</definedName>
    <definedName name="IQ_NET_DEBT_ISSUED_BNK" hidden="1">"c752"</definedName>
    <definedName name="IQ_NET_DEBT_ISSUED_CM"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FED_FUNDS_PURCHASED_TOTAL_ASSETS_THRIFT" hidden="1">"c25704"</definedName>
    <definedName name="IQ_NET_FIDUCIARY_RELATED_SERVICES_INC_THRIFT" hidden="1">"c24815"</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AFS_SEC_THRIFT" hidden="1">"c24770"</definedName>
    <definedName name="IQ_NET_GAIN_SALE_LOANS_HELD_INV_THRIFT" hidden="1">"c24774"</definedName>
    <definedName name="IQ_NET_GAIN_SALE_LOANS_LEASES_HFS_THRIFT" hidden="1">"c24771"</definedName>
    <definedName name="IQ_NET_GAIN_SALE_OTHER_ASSETS_HELD_INV_THRIFT" hidden="1">"c24775"</definedName>
    <definedName name="IQ_NET_GAIN_SALE_OTHER_ASSETS_HFS_THRIFT" hidden="1">"c24772"</definedName>
    <definedName name="IQ_NET_GAIN_SALE_PREMISES_FIXED_ASSETS_EXP_FFIEC" hidden="1">"c15372"</definedName>
    <definedName name="IQ_NET_GAIN_SALE_PREMISES_FIXED_ASSETS_INC_FFIEC" hidden="1">"c15369"</definedName>
    <definedName name="IQ_NET_GAIN_SALE_SEC_HTM_THRIFT" hidden="1">"c24773"</definedName>
    <definedName name="IQ_NET_GAINS_FIN_ASSETS_LIABILITIES_FV_THRIFT" hidden="1">"c24776"</definedName>
    <definedName name="IQ_NET_IMPAIR_LOSS_FFIEC" hidden="1">"c25848"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 hidden="1">"c25661"</definedName>
    <definedName name="IQ_NET_INCOME_HOMEBUILDING_SALES" hidden="1">"c15818"</definedName>
    <definedName name="IQ_NET_INCOME_LH_FFIEC" hidden="1">"c13110"</definedName>
    <definedName name="IQ_NET_INCOME_LOCOM_ADJUST_THRIFT" hidden="1">"c24779"</definedName>
    <definedName name="IQ_NET_INCOME_LOSS_ATTRIBUTABLE_SAVINGS_ASSOCIATION_THRIFT" hidden="1">"c25009"</definedName>
    <definedName name="IQ_NET_INCOME_PC_FFIEC" hidden="1">"c13103"</definedName>
    <definedName name="IQ_NET_INCOME_REPOSSESS_ASSETS_THRIFT" hidden="1">"c24778"</definedName>
    <definedName name="IQ_NET_INCOME_SALE_ASSETS_HFS_AFS_SEC_THRIFT" hidden="1">"c24769"</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CM" hidden="1">"c765"</definedName>
    <definedName name="IQ_NET_INT_INC_FIN" hidden="1">"c766"</definedName>
    <definedName name="IQ_NET_INT_INC_TOTAL_REV" hidden="1">"c767"</definedName>
    <definedName name="IQ_NET_INT_INCOME_AFTER_PROVISION_THRIFT" hidden="1">"c25871"</definedName>
    <definedName name="IQ_NET_INT_INCOME_AVG_ASSET" hidden="1">"c15706"</definedName>
    <definedName name="IQ_NET_INT_INCOME_AVG_ASSETS_THRIFT" hidden="1">"c25649"</definedName>
    <definedName name="IQ_NET_INT_INCOME_AVG_EARNING_ASSETS_THRIFT" hidden="1">"c25668"</definedName>
    <definedName name="IQ_NET_INT_INCOME_FFIEC" hidden="1">"c13001"</definedName>
    <definedName name="IQ_NET_INT_INCOME_FTE_FFIEC" hidden="1">"c13036"</definedName>
    <definedName name="IQ_NET_INT_INCOME_THRIFT" hidden="1">"c24765"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_LOSSES_AVG_LOANS_THRIFT" hidden="1">"c25635"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CORE_DEPOSITS_THRIFT" hidden="1">"c25628"</definedName>
    <definedName name="IQ_NET_LOANS_DEPOSITS_FFIEC" hidden="1">"c13340"</definedName>
    <definedName name="IQ_NET_LOANS_EQUITY_FFIEC" hidden="1">"c13347"</definedName>
    <definedName name="IQ_NET_LOANS_EQUITY_THRIFT" hidden="1">"c25632"</definedName>
    <definedName name="IQ_NET_LOANS_LEASES_LETTERS_CREDIT_TOTAL_ASSETS_THRIFT" hidden="1">"c25698"</definedName>
    <definedName name="IQ_NET_LOANS_LEASES_TOTAL_ASSETS_THRIFT" hidden="1">"c25694"</definedName>
    <definedName name="IQ_NET_LOANS_TOTAL_DEPOSITS" hidden="1">"c779"</definedName>
    <definedName name="IQ_NET_LOANS_TOTAL_DEPOSITS_THRIFT" hidden="1">"c25627"</definedName>
    <definedName name="IQ_NET_LOSSES" hidden="1">"c15873"</definedName>
    <definedName name="IQ_NET_LOSSES_FIDUCIARY_RELATED_SERVICES_THRIFT" hidden="1">"c24813"</definedName>
    <definedName name="IQ_NET_NEW_CLIENT_ASSETS" hidden="1">"c20430"</definedName>
    <definedName name="IQ_NET_NONCORE_FUNDING_DEPENDENCE_SHORT_TERM_THRIFT" hidden="1">"c25624"</definedName>
    <definedName name="IQ_NET_NONCORE_FUNDING_DEPENDENCE_THRIFT" hidden="1">"c25623"</definedName>
    <definedName name="IQ_NET_NONINTEREST_INC_EXP_INTERNATIONAL_OPS_FFIEC" hidden="1">"c15387"</definedName>
    <definedName name="IQ_NET_OCCUPANCY_EXP_ADJUSTED_OPERATING_INCOME_THRIFT" hidden="1">"c25686"</definedName>
    <definedName name="IQ_NET_PC_WRITTEN" hidden="1">"c1027"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PROVISION_LOSS_GVA_THRIFT" hidden="1">"c25092"</definedName>
    <definedName name="IQ_NET_PROVISION_LOSS_SVA_THRIFT" hidden="1">"c25100"</definedName>
    <definedName name="IQ_NET_PROVISION_LOSS_TVA_THRIFT" hidden="1">"c25107"</definedName>
    <definedName name="IQ_NET_RENTAL_EXP_FN" hidden="1">"c780"</definedName>
    <definedName name="IQ_NET_SECURITIZATION_INC_FOREIGN_FFIEC" hidden="1">"c15379"</definedName>
    <definedName name="IQ_NET_SERVICING_FEES_ADJUSTED_OPERATING_INCOME_THRIFT" hidden="1">"c25690"</definedName>
    <definedName name="IQ_NET_TO_GROSS_EARNED" hidden="1">"c2750"</definedName>
    <definedName name="IQ_NET_TO_GROSS_WRITTEN" hidden="1">"c2729"</definedName>
    <definedName name="IQ_NET_WORKING_CAP" hidden="1">"c3493"</definedName>
    <definedName name="IQ_NET_WRITTEN" hidden="1">"c2728"</definedName>
    <definedName name="IQ_NEW_BASIS_ACCOUNTING_ADJUSTMENTS_SAVINGS_ASSOCIATION_THRIFT" hidden="1">"c25015"</definedName>
    <definedName name="IQ_NEW_DEPOSITS_RECEIVED_LESS_DEPOSITS_WITHDRAWN_THRIFT" hidden="1">"c25343"</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ANK_NONCONTROLLING_INT_THRIFT" hidden="1">"c24798"</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 hidden="1">"c25786"</definedName>
    <definedName name="IQ_NI_EST" hidden="1">"c1716"</definedName>
    <definedName name="IQ_NI_EST_CIQ" hidden="1">"c4702"</definedName>
    <definedName name="IQ_NI_EST_DOWN_2MONTH" hidden="1">"c16429"</definedName>
    <definedName name="IQ_NI_EST_DOWN_2MONTH_CIQ" hidden="1">"c16717"</definedName>
    <definedName name="IQ_NI_EST_DOWN_3MONTH" hidden="1">"c16433"</definedName>
    <definedName name="IQ_NI_EST_DOWN_3MONTH_CIQ" hidden="1">"c16721"</definedName>
    <definedName name="IQ_NI_EST_DOWN_MONTH" hidden="1">"c16425"</definedName>
    <definedName name="IQ_NI_EST_DOWN_MONTH_CIQ" hidden="1">"c16713"</definedName>
    <definedName name="IQ_NI_EST_NOTE" hidden="1">"c17514"</definedName>
    <definedName name="IQ_NI_EST_NOTE_CIQ" hidden="1">"c17467"</definedName>
    <definedName name="IQ_NI_EST_NUM_ANALYSTS_2MONTH" hidden="1">"c16427"</definedName>
    <definedName name="IQ_NI_EST_NUM_ANALYSTS_2MONTH_CIQ" hidden="1">"c16715"</definedName>
    <definedName name="IQ_NI_EST_NUM_ANALYSTS_3MONTH" hidden="1">"c16431"</definedName>
    <definedName name="IQ_NI_EST_NUM_ANALYSTS_3MONTH_CIQ" hidden="1">"c16719"</definedName>
    <definedName name="IQ_NI_EST_NUM_ANALYSTS_MONTH" hidden="1">"c16423"</definedName>
    <definedName name="IQ_NI_EST_NUM_ANALYSTS_MONTH_CIQ" hidden="1">"c16711"</definedName>
    <definedName name="IQ_NI_EST_TOTAL_REVISED_2MONTH" hidden="1">"c16430"</definedName>
    <definedName name="IQ_NI_EST_TOTAL_REVISED_2MONTH_CIQ" hidden="1">"c16718"</definedName>
    <definedName name="IQ_NI_EST_TOTAL_REVISED_3MONTH" hidden="1">"c16434"</definedName>
    <definedName name="IQ_NI_EST_TOTAL_REVISED_3MONTH_CIQ" hidden="1">"c16722"</definedName>
    <definedName name="IQ_NI_EST_TOTAL_REVISED_MONTH" hidden="1">"c16426"</definedName>
    <definedName name="IQ_NI_EST_TOTAL_REVISED_MONTH_CIQ" hidden="1">"c16714"</definedName>
    <definedName name="IQ_NI_EST_UP_2MONTH" hidden="1">"c16428"</definedName>
    <definedName name="IQ_NI_EST_UP_2MONTH_CIQ" hidden="1">"c16716"</definedName>
    <definedName name="IQ_NI_EST_UP_3MONTH" hidden="1">"c16432"</definedName>
    <definedName name="IQ_NI_EST_UP_3MONTH_CIQ" hidden="1">"c16720"</definedName>
    <definedName name="IQ_NI_EST_UP_MONTH" hidden="1">"c16424"</definedName>
    <definedName name="IQ_NI_EST_UP_MONTH_CIQ" hidden="1">"c16712"</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CIQ" hidden="1">"c4709"</definedName>
    <definedName name="IQ_NI_GW_EST_DOWN_2MONTH" hidden="1">"c16453"</definedName>
    <definedName name="IQ_NI_GW_EST_DOWN_2MONTH_CIQ" hidden="1">"c16741"</definedName>
    <definedName name="IQ_NI_GW_EST_DOWN_3MONTH" hidden="1">"c16457"</definedName>
    <definedName name="IQ_NI_GW_EST_DOWN_3MONTH_CIQ" hidden="1">"c16745"</definedName>
    <definedName name="IQ_NI_GW_EST_DOWN_MONTH" hidden="1">"c16449"</definedName>
    <definedName name="IQ_NI_GW_EST_DOWN_MONTH_CIQ" hidden="1">"c16737"</definedName>
    <definedName name="IQ_NI_GW_EST_NOTE" hidden="1">"c17516"</definedName>
    <definedName name="IQ_NI_GW_EST_NOTE_CIQ" hidden="1">"c17469"</definedName>
    <definedName name="IQ_NI_GW_EST_NUM_ANALYSTS_2MONTH" hidden="1">"c16451"</definedName>
    <definedName name="IQ_NI_GW_EST_NUM_ANALYSTS_2MONTH_CIQ" hidden="1">"c16739"</definedName>
    <definedName name="IQ_NI_GW_EST_NUM_ANALYSTS_3MONTH" hidden="1">"c16455"</definedName>
    <definedName name="IQ_NI_GW_EST_NUM_ANALYSTS_3MONTH_CIQ" hidden="1">"c16743"</definedName>
    <definedName name="IQ_NI_GW_EST_NUM_ANALYSTS_MONTH" hidden="1">"c16447"</definedName>
    <definedName name="IQ_NI_GW_EST_NUM_ANALYSTS_MONTH_CIQ" hidden="1">"c16735"</definedName>
    <definedName name="IQ_NI_GW_EST_TOTAL_REVISED_2MONTH" hidden="1">"c16454"</definedName>
    <definedName name="IQ_NI_GW_EST_TOTAL_REVISED_2MONTH_CIQ" hidden="1">"c16742"</definedName>
    <definedName name="IQ_NI_GW_EST_TOTAL_REVISED_3MONTH" hidden="1">"c16458"</definedName>
    <definedName name="IQ_NI_GW_EST_TOTAL_REVISED_3MONTH_CIQ" hidden="1">"c16746"</definedName>
    <definedName name="IQ_NI_GW_EST_TOTAL_REVISED_MONTH" hidden="1">"c16450"</definedName>
    <definedName name="IQ_NI_GW_EST_TOTAL_REVISED_MONTH_CIQ" hidden="1">"c16738"</definedName>
    <definedName name="IQ_NI_GW_EST_UP_2MONTH" hidden="1">"c16452"</definedName>
    <definedName name="IQ_NI_GW_EST_UP_2MONTH_CIQ" hidden="1">"c16740"</definedName>
    <definedName name="IQ_NI_GW_EST_UP_3MONTH" hidden="1">"c16456"</definedName>
    <definedName name="IQ_NI_GW_EST_UP_3MONTH_CIQ" hidden="1">"c16744"</definedName>
    <definedName name="IQ_NI_GW_EST_UP_MONTH" hidden="1">"c16448"</definedName>
    <definedName name="IQ_NI_GW_EST_UP_MONTH_CIQ" hidden="1">"c16736"</definedName>
    <definedName name="IQ_NI_GW_GUIDANCE" hidden="1">"c4471"</definedName>
    <definedName name="IQ_NI_GW_HIGH_EST" hidden="1">"c1725"</definedName>
    <definedName name="IQ_NI_GW_HIGH_EST_CIQ" hidden="1">"c4711"</definedName>
    <definedName name="IQ_NI_GW_HIGH_GUIDANCE" hidden="1">"c4178"</definedName>
    <definedName name="IQ_NI_GW_LOW_EST" hidden="1">"c1726"</definedName>
    <definedName name="IQ_NI_GW_LOW_EST_CIQ" hidden="1">"c4712"</definedName>
    <definedName name="IQ_NI_GW_LOW_GUIDANCE" hidden="1">"c4218"</definedName>
    <definedName name="IQ_NI_GW_MEDIAN_EST" hidden="1">"c1724"</definedName>
    <definedName name="IQ_NI_GW_MEDIAN_EST_CIQ" hidden="1">"c4710"</definedName>
    <definedName name="IQ_NI_GW_NUM_EST" hidden="1">"c1727"</definedName>
    <definedName name="IQ_NI_GW_NUM_EST_CIQ" hidden="1">"c4713"</definedName>
    <definedName name="IQ_NI_GW_STDDEV_EST" hidden="1">"c1728"</definedName>
    <definedName name="IQ_NI_GW_STDDEV_EST_CIQ" hidden="1">"c4714"</definedName>
    <definedName name="IQ_NI_HIGH_EST" hidden="1">"c1718"</definedName>
    <definedName name="IQ_NI_HIGH_EST_CIQ" hidden="1">"c4704"</definedName>
    <definedName name="IQ_NI_HIGH_GUIDANCE" hidden="1">"c4176"</definedName>
    <definedName name="IQ_NI_LOW_EST" hidden="1">"c1719"</definedName>
    <definedName name="IQ_NI_LOW_EST_CIQ" hidden="1">"c4705"</definedName>
    <definedName name="IQ_NI_LOW_GUIDANCE" hidden="1">"c4216"</definedName>
    <definedName name="IQ_NI_MARGIN" hidden="1">"c794"</definedName>
    <definedName name="IQ_NI_MEDIAN_EST" hidden="1">"c1717"</definedName>
    <definedName name="IQ_NI_MEDIAN_EST_CIQ" hidden="1">"c4703"</definedName>
    <definedName name="IQ_NI_NON_CONTROLLING_INTERESTS_FFIEC" hidden="1">"c15366"</definedName>
    <definedName name="IQ_NI_NONCONTROLLING_INT_THRIFT" hidden="1">"c24799"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EST_DOWN_2MONTH" hidden="1">"c16441"</definedName>
    <definedName name="IQ_NI_REPORTED_EST_DOWN_2MONTH_CIQ" hidden="1">"c16729"</definedName>
    <definedName name="IQ_NI_REPORTED_EST_DOWN_3MONTH" hidden="1">"c16445"</definedName>
    <definedName name="IQ_NI_REPORTED_EST_DOWN_3MONTH_CIQ" hidden="1">"c16733"</definedName>
    <definedName name="IQ_NI_REPORTED_EST_DOWN_MONTH" hidden="1">"c16437"</definedName>
    <definedName name="IQ_NI_REPORTED_EST_DOWN_MONTH_CIQ" hidden="1">"c16725"</definedName>
    <definedName name="IQ_NI_REPORTED_EST_NOTE" hidden="1">"c17515"</definedName>
    <definedName name="IQ_NI_REPORTED_EST_NOTE_CIQ" hidden="1">"c17468"</definedName>
    <definedName name="IQ_NI_REPORTED_EST_NUM_ANALYSTS_2MONTH" hidden="1">"c16439"</definedName>
    <definedName name="IQ_NI_REPORTED_EST_NUM_ANALYSTS_2MONTH_CIQ" hidden="1">"c16727"</definedName>
    <definedName name="IQ_NI_REPORTED_EST_NUM_ANALYSTS_3MONTH" hidden="1">"c16443"</definedName>
    <definedName name="IQ_NI_REPORTED_EST_NUM_ANALYSTS_3MONTH_CIQ" hidden="1">"c16731"</definedName>
    <definedName name="IQ_NI_REPORTED_EST_NUM_ANALYSTS_MONTH" hidden="1">"c16435"</definedName>
    <definedName name="IQ_NI_REPORTED_EST_NUM_ANALYSTS_MONTH_CIQ" hidden="1">"c16723"</definedName>
    <definedName name="IQ_NI_REPORTED_EST_TOTAL_REVISED_2MONTH" hidden="1">"c16442"</definedName>
    <definedName name="IQ_NI_REPORTED_EST_TOTAL_REVISED_2MONTH_CIQ" hidden="1">"c16730"</definedName>
    <definedName name="IQ_NI_REPORTED_EST_TOTAL_REVISED_3MONTH" hidden="1">"c16446"</definedName>
    <definedName name="IQ_NI_REPORTED_EST_TOTAL_REVISED_3MONTH_CIQ" hidden="1">"c16734"</definedName>
    <definedName name="IQ_NI_REPORTED_EST_TOTAL_REVISED_MONTH" hidden="1">"c16438"</definedName>
    <definedName name="IQ_NI_REPORTED_EST_TOTAL_REVISED_MONTH_CIQ" hidden="1">"c16726"</definedName>
    <definedName name="IQ_NI_REPORTED_EST_UP_2MONTH" hidden="1">"c16440"</definedName>
    <definedName name="IQ_NI_REPORTED_EST_UP_2MONTH_CIQ" hidden="1">"c16728"</definedName>
    <definedName name="IQ_NI_REPORTED_EST_UP_3MONTH" hidden="1">"c16444"</definedName>
    <definedName name="IQ_NI_REPORTED_EST_UP_3MONTH_CIQ" hidden="1">"c16732"</definedName>
    <definedName name="IQ_NI_REPORTED_EST_UP_MONTH" hidden="1">"c16436"</definedName>
    <definedName name="IQ_NI_REPORTED_EST_UP_MONTH_CIQ" hidden="1">"c16724"</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HIGH_EST" hidden="1">"c4480"</definedName>
    <definedName name="IQ_NI_SBC_GW_HIGH_EST_CIQ" hidden="1">"c5018"</definedName>
    <definedName name="IQ_NI_SBC_GW_LOW_EST" hidden="1">"c4481"</definedName>
    <definedName name="IQ_NI_SBC_GW_LOW_EST_CIQ" hidden="1">"c5019"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LOW_EST" hidden="1">"c4487"</definedName>
    <definedName name="IQ_NI_SBC_LOW_EST_CIQ" hidden="1">"c5025"</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I_THRIFT" hidden="1">"c24800"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MAND_DEPOSITS_THRIFT" hidden="1">"c25007"</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FTER_PROVISION_THRIFT" hidden="1">"c25872"</definedName>
    <definedName name="IQ_NON_INT_EXP_AVG_ASSETS_FFIEC" hidden="1">"c18878"</definedName>
    <definedName name="IQ_NON_INT_EXP_AVG_ASSETS_THRIFT" hidden="1">"c25784"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THRIFT" hidden="1">"c24793"</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DJUSTED_OPERATING_INCOME_THRIFT" hidden="1">"c25688"</definedName>
    <definedName name="IQ_NON_INT_INCOME_AVG_ASSET" hidden="1">"c15707"</definedName>
    <definedName name="IQ_NON_INT_INCOME_AVG_ASSETS_THRIFT" hidden="1">"c25650"</definedName>
    <definedName name="IQ_NON_INT_INCOME_FFIEC" hidden="1">"c13017"</definedName>
    <definedName name="IQ_NON_INT_INCOME_THRIFT" hidden="1">"c24781"</definedName>
    <definedName name="IQ_NON_INTEREST_BEARING_DEPOSITS_ALL_OTHER_ACCOUNTS_THRIFT" hidden="1">"c25423"</definedName>
    <definedName name="IQ_NON_INTEREST_BEARING_DEPOSITS_EMPLOYEE_BENEFIT_RETIREMENT_RELATED_ACCOUNTS_THRIFT" hidden="1">"c25407"</definedName>
    <definedName name="IQ_NON_INTEREST_BEARING_DEPOSITS_PERSONAL_TRUST_AGENCY_INV_MANAGEMENT_ACCOUNTS_THRIFT" hidden="1">"c25391"</definedName>
    <definedName name="IQ_NON_INTEREST_EXP" hidden="1">"c1400"</definedName>
    <definedName name="IQ_NON_INTEREST_INC" hidden="1">"c1401"</definedName>
    <definedName name="IQ_NON_MORTGAGE_AGRICULTURE_FARMERS_COMM_LOANS_100000_THROUGH_250000_THRIFT" hidden="1">"c24974"</definedName>
    <definedName name="IQ_NON_MORTGAGE_AGRICULTURE_FARMERS_COMM_LOANS_250000_THROUGH_500000_THRIFT" hidden="1">"c24976"</definedName>
    <definedName name="IQ_NON_MORTGAGE_AGRICULTURE_FARMERS_COMM_LOANS_LESS_THAN_EQUAL_100000_THRIFT" hidden="1">"c24972"</definedName>
    <definedName name="IQ_NON_MORTGAGE_LOANS_ADJUSTED_NCOS_TOTAL_TOTAL_THRIFT" hidden="1">"c25209"</definedName>
    <definedName name="IQ_NON_MORTGAGE_LOANS_GVA_CHARGE_OFFS_TOTAL_THRIFT" hidden="1">"c25124"</definedName>
    <definedName name="IQ_NON_MORTGAGE_LOANS_GVA_RECOVERIES_TOTAL_THRIFT" hidden="1">"c25155"</definedName>
    <definedName name="IQ_NON_MORTGAGE_LOANS_SVA_PROVISIONS_TRANSFERS_FROM_GVA_TOTAL_TOTAL_THRIFT" hidden="1">"c25178"</definedName>
    <definedName name="IQ_NON_MORTGAGE_NON_AGRICULTURE_COMM_LOANS_100000_THROUGH_250000_THRIFT" hidden="1">"c24961"</definedName>
    <definedName name="IQ_NON_MORTGAGE_NON_AGRICULTURE_COMM_LOANS_250000_THROUGH_1000000_THRIFT" hidden="1">"c24963"</definedName>
    <definedName name="IQ_NON_MORTGAGE_NON_AGRICULTURE_COMM_LOANS_LESS_THAN_EQUAL_100000_THRIFT" hidden="1">"c24959"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CORE_FUNDING_TOTAL_ASSETS_THRIFT" hidden="1">"c25700"</definedName>
    <definedName name="IQ_NONCUMULATIVE_PREF_THRIFT" hidden="1">"c24916"</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LOANS_GROSS_LOANS_THRIFT" hidden="1">"c25730"</definedName>
    <definedName name="IQ_NONFARM_NONRES_LOANS_RISK_BASED_CAPITAL_THRIFT" hidden="1">"c25715"</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 hidden="1">"c25117"</definedName>
    <definedName name="IQ_NONRES_PROPERTY_CONSTRUCTION_MORTGAGE_LOANS_GVA_RECOVERIES_THRIFT" hidden="1">"c25148"</definedName>
    <definedName name="IQ_NONRES_PROPERTY_DWELLING_UNITS_CONSTRUCTION_MORTGAGE_LOANS_ADJUSTED_NCOS_TOTAL_THRIFT" hidden="1">"c25202"</definedName>
    <definedName name="IQ_NONRES_PROPERTY_DWELLING_UNITS_CONSTRUCTION_MORTGAGE_LOANS_SVA_PROVISIONS_TRANSFERS_FROM_GVA_TOTAL_THRIFT" hidden="1">"c25171"</definedName>
    <definedName name="IQ_NONRES_PROPERTY_EXCEPT_LAND_IN_PROCESS_FORECLOSURE_THRIFT" hidden="1">"c25308"</definedName>
    <definedName name="IQ_NONRES_PROPERTY_EXCEPT_LAND_PML_ADJUSTED_NCOS_TOTAL_THRIFT" hidden="1">"c25207"</definedName>
    <definedName name="IQ_NONRES_PROPERTY_EXCEPT_LAND_PML_GVA_CHARGE_OFFS_THRIFT" hidden="1">"c25122"</definedName>
    <definedName name="IQ_NONRES_PROPERTY_EXCEPT_LAND_PML_GVA_RECOVERIES_THRIFT" hidden="1">"c25153"</definedName>
    <definedName name="IQ_NONRES_PROPERTY_EXCEPT_LAND_PML_SVA_PROVISIONS_TRANSFERS_FROM_GVA_TOTAL_THRIFT" hidden="1">"c25176"</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 hidden="1">"c25053"</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_ACCOUNTS_EXCLUDING_RETIREMENT_ACCOUNTS_GREATER_THAN_250000_THRIFT" hidden="1">"c24989"</definedName>
    <definedName name="IQ_NUMBER_DEPOSIT_ACCOUNTS_EXCLUDING_RETIREMENT_ACCOUNTS_LESS_THAN_250000_THRIFT" hidden="1">"c24988"</definedName>
    <definedName name="IQ_NUMBER_DEPOSIT_ACCOUNTS_THRIFT" hidden="1">"c24987"</definedName>
    <definedName name="IQ_NUMBER_FIDUCIARY_MANAGED_ACCOUNTS_THRIFT" hidden="1">"c25439"</definedName>
    <definedName name="IQ_NUMBER_FTE_EMPLOYEES_THRIFT" hidden="1">"c24929"</definedName>
    <definedName name="IQ_NUMBER_ISSUES_IN_DEFAULT_THRIFT" hidden="1">"c25443"</definedName>
    <definedName name="IQ_NUMBER_LOANS_SECURED_FARM_100000_THROUGH_250000_THRIFT" hidden="1">"c24969"</definedName>
    <definedName name="IQ_NUMBER_LOANS_SECURED_FARM_250000_THROUGH_500000_THRIFT" hidden="1">"c24971"</definedName>
    <definedName name="IQ_NUMBER_LOANS_SECURED_FARM_LESS_THAN_EQUAL_100000_THRIFT" hidden="1">"c24967"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 hidden="1">"c24955"</definedName>
    <definedName name="IQ_NUMBER_MORTGAGE_LOANS_SECURED_NON_RES_PROPERTY_250000_THROUGH_1000000_THRIFT" hidden="1">"c24957"</definedName>
    <definedName name="IQ_NUMBER_MORTGAGE_LOANS_SECURED_NON_RES_PROPERTY_LESS_THAN_EQUAL_100000_THRIFT" hidden="1">"c24953"</definedName>
    <definedName name="IQ_NUMBER_MORTGAGE_LOANS_SECURED_NON_RES_PROPERTY_THRIFT" hidden="1">"c24958"</definedName>
    <definedName name="IQ_NUMBER_NON_MORTGAGE_AGRICULTURE_FARMERS_COMM_LOANS_100000_THROUGH_250000_THRIFT" hidden="1">"c24975"</definedName>
    <definedName name="IQ_NUMBER_NON_MORTGAGE_AGRICULTURE_FARMERS_COMM_LOANS_250000_THROUGH_500000_THRIFT" hidden="1">"c24977"</definedName>
    <definedName name="IQ_NUMBER_NON_MORTGAGE_AGRICULTURE_FARMERS_COMM_LOANS_LESS_THAN_EQUAL_100000_THRIFT" hidden="1">"c24973"</definedName>
    <definedName name="IQ_NUMBER_NON_MORTGAGE_LOANS_EXCEPT_CREDIT_CARD_LOANS_THRIFT" hidden="1">"c24965"</definedName>
    <definedName name="IQ_NUMBER_NON_MORTGAGE_NON_AGRICULTURE_COMM_LOANS_100000_THROUGH_250000_THRIFT" hidden="1">"c24962"</definedName>
    <definedName name="IQ_NUMBER_NON_MORTGAGE_NON_AGRICULTURE_COMM_LOANS_250000_THROUGH_1000000_THRIFT" hidden="1">"c24964"</definedName>
    <definedName name="IQ_NUMBER_NON_MORTGAGE_NON_AGRICULTURE_COMM_LOANS_LESS_THAN_EQUAL_100000_THRIFT" hidden="1">"c24960"</definedName>
    <definedName name="IQ_NUMBER_NONINTEREST_BEARING_TRANSACTION_ACCOUNTS_MORE_THAN_250000_THRIFT" hidden="1">"c25583"</definedName>
    <definedName name="IQ_NUMBER_RETIREMENT_DEPOSIT_ACCOUNTS_GREATER_THAN_250000_THRIFT" hidden="1">"c24993"</definedName>
    <definedName name="IQ_NUMBER_RETIREMENT_DEPOSIT_ACCOUNTS_LESS_THAN_250000_THRIFT" hidden="1">"c24992"</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AVG_ASSETS_THRIFT" hidden="1">"c25663"</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 hidden="1">"c20953"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 hidden="1">"c24787"</definedName>
    <definedName name="IQ_OFFICE_PREMISES_EQUIPMENT_THRIFT" hidden="1">"c24882"</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 hidden="1">"c25608"</definedName>
    <definedName name="IQ_OPEN_INTEREST" hidden="1">"c13931"</definedName>
    <definedName name="IQ_OPENPRICE" hidden="1">"c848"</definedName>
    <definedName name="IQ_OPER_INC" hidden="1">"c849"</definedName>
    <definedName name="IQ_OPER_INC_ACT_OR_EST" hidden="1">"c2220"</definedName>
    <definedName name="IQ_OPER_INC_ACT_OR_EST_CIQ" hidden="1">"c12019"</definedName>
    <definedName name="IQ_OPER_INC_CM" hidden="1">"c850"</definedName>
    <definedName name="IQ_OPER_INC_EST" hidden="1">"c1688"</definedName>
    <definedName name="IQ_OPER_INC_EST_CIQ" hidden="1">"c12010"</definedName>
    <definedName name="IQ_OPER_INC_EST_DOWN_2MONTH" hidden="1">"c16369"</definedName>
    <definedName name="IQ_OPER_INC_EST_DOWN_3MONTH" hidden="1">"c16373"</definedName>
    <definedName name="IQ_OPER_INC_EST_DOWN_MONTH" hidden="1">"c16365"</definedName>
    <definedName name="IQ_OPER_INC_EST_NUM_ANALYSTS_2MONTH" hidden="1">"c16367"</definedName>
    <definedName name="IQ_OPER_INC_EST_NUM_ANALYSTS_3MONTH" hidden="1">"c16371"</definedName>
    <definedName name="IQ_OPER_INC_EST_NUM_ANALYSTS_MONTH" hidden="1">"c16363"</definedName>
    <definedName name="IQ_OPER_INC_EST_TOTAL_REVISED_2MONTH" hidden="1">"c16370"</definedName>
    <definedName name="IQ_OPER_INC_EST_TOTAL_REVISED_3MONTH" hidden="1">"c16374"</definedName>
    <definedName name="IQ_OPER_INC_EST_TOTAL_REVISED_MONTH" hidden="1">"c16366"</definedName>
    <definedName name="IQ_OPER_INC_EST_UP_2MONTH" hidden="1">"c16368"</definedName>
    <definedName name="IQ_OPER_INC_EST_UP_3MONTH" hidden="1">"c16372"</definedName>
    <definedName name="IQ_OPER_INC_EST_UP_MONTH" hidden="1">"c16364"</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_TOTAL_AGG_INT_VALUE_EXER" hidden="1">"c18441"</definedName>
    <definedName name="IQ_OPT_TOTAL_AGG_INT_VALUE_OUT" hidden="1">"c18437"</definedName>
    <definedName name="IQ_OPT_TOTAL_NUM_EXER" hidden="1">"c18439"</definedName>
    <definedName name="IQ_OPT_TOTAL_NUM_OUT" hidden="1">"c18435"</definedName>
    <definedName name="IQ_OPT_TOTAL_PLAN_NAME" hidden="1">"c18467"</definedName>
    <definedName name="IQ_OPT_TOTAL_PRICE_HIGH" hidden="1">"c18432"</definedName>
    <definedName name="IQ_OPT_TOTAL_PRICE_LOW" hidden="1">"c18431"</definedName>
    <definedName name="IQ_OPT_TOTAL_PRICE_RANGE" hidden="1">"c18433"</definedName>
    <definedName name="IQ_OPT_TOTAL_WTD_LIFE_EXER" hidden="1">"c18440"</definedName>
    <definedName name="IQ_OPT_TOTAL_WTD_LIFE_OUT" hidden="1">"c18436"</definedName>
    <definedName name="IQ_OPT_TOTAL_WTD_PRICE_EXER" hidden="1">"c18438"</definedName>
    <definedName name="IQ_OPT_TOTAL_WTD_PRICE_OUT" hidden="1">"c18434"</definedName>
    <definedName name="IQ_OPT_TRANCHE_AGG_INT_VALUE_EXER" hidden="1">"c18430"</definedName>
    <definedName name="IQ_OPT_TRANCHE_AGG_INT_VALUE_OUT" hidden="1">"c18426"</definedName>
    <definedName name="IQ_OPT_TRANCHE_CLASS_NAME" hidden="1">"c18419"</definedName>
    <definedName name="IQ_OPT_TRANCHE_NUM_EXER" hidden="1">"c18428"</definedName>
    <definedName name="IQ_OPT_TRANCHE_NUM_OUT" hidden="1">"c18424"</definedName>
    <definedName name="IQ_OPT_TRANCHE_PLAN_NAME" hidden="1">"c18418"</definedName>
    <definedName name="IQ_OPT_TRANCHE_PLAN_RANK" hidden="1">"c18466"</definedName>
    <definedName name="IQ_OPT_TRANCHE_PRICE_HIGH" hidden="1">"c18421"</definedName>
    <definedName name="IQ_OPT_TRANCHE_PRICE_LOW" hidden="1">"c18420"</definedName>
    <definedName name="IQ_OPT_TRANCHE_PRICE_RANGE" hidden="1">"c18422"</definedName>
    <definedName name="IQ_OPT_TRANCHE_WTD_LIFE_EXER" hidden="1">"c18429"</definedName>
    <definedName name="IQ_OPT_TRANCHE_WTD_LIFE_OUT" hidden="1">"c18425"</definedName>
    <definedName name="IQ_OPT_TRANCHE_WTD_PRICE_EXER" hidden="1">"c18427"</definedName>
    <definedName name="IQ_OPT_TRANCHE_WTD_PRICE_OUT" hidden="1">"c18423"</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RGANIC_GROWTH_RATE" hidden="1">"c20429"</definedName>
    <definedName name="IQ_OTHER_ACCRUED_INT_PAYABLE_THRIFT" hidden="1">"c24908"</definedName>
    <definedName name="IQ_OTHER_ADDITIONS_ADJUSTED_ASSETS_THRIFT" hidden="1">"c25037"</definedName>
    <definedName name="IQ_OTHER_ADDITIONS_T1_FFIEC" hidden="1">"c13142"</definedName>
    <definedName name="IQ_OTHER_ADDITIONS_T1_THRIFT" hidden="1">"c25028"</definedName>
    <definedName name="IQ_OTHER_ADDITIONS_T2_FFIEC" hidden="1">"c13148"</definedName>
    <definedName name="IQ_OTHER_ADDITIONS_T2_THRIFT" hidden="1">"c25044"</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DJUSTMENTS_SAVINGS_ASSOCIATION_THRIFT" hidden="1">"c25018"</definedName>
    <definedName name="IQ_OTHER_AFFO" hidden="1">"c16180"</definedName>
    <definedName name="IQ_OTHER_AMORT" hidden="1">"c5563"</definedName>
    <definedName name="IQ_OTHER_AMORT_BNK" hidden="1">"c5565"</definedName>
    <definedName name="IQ_OTHER_AMORT_CM"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 hidden="1">"c24923"</definedName>
    <definedName name="IQ_OTHER_ASSETS" hidden="1">"c860"</definedName>
    <definedName name="IQ_OTHER_ASSETS_ADJUSTED_NCOS_TOTAL_THRIFT" hidden="1">"c25227"</definedName>
    <definedName name="IQ_OTHER_ASSETS_BNK" hidden="1">"c861"</definedName>
    <definedName name="IQ_OTHER_ASSETS_CM" hidden="1">"c862"</definedName>
    <definedName name="IQ_OTHER_ASSETS_FFIEC" hidden="1">"c12848"</definedName>
    <definedName name="IQ_OTHER_ASSETS_FIN" hidden="1">"c863"</definedName>
    <definedName name="IQ_OTHER_ASSETS_GVA_CHARGE_OFFS_THRIFT" hidden="1">"c25142"</definedName>
    <definedName name="IQ_OTHER_ASSETS_GVA_RECOVERIES_THRIFT" hidden="1">"c25165"</definedName>
    <definedName name="IQ_OTHER_ASSETS_GVA_THRIFT" hidden="1">"c24893"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 hidden="1">"c25196"</definedName>
    <definedName name="IQ_OTHER_ASSETS_THRIFT" hidden="1">"c24892"</definedName>
    <definedName name="IQ_OTHER_ASSETS_TOTAL_FFIEC" hidden="1">"c12841"</definedName>
    <definedName name="IQ_OTHER_ASSETS_UTI" hidden="1">"c866"</definedName>
    <definedName name="IQ_OTHER_BALANCE_CHANGES_OTHER_MORTGAGE_BACKED_SEC_THRIFT" hidden="1">"c25316"</definedName>
    <definedName name="IQ_OTHER_BALANCE_CHANGES_PASS_THROUGH_MORTGAGE_BACKED_SEC_THRIFT" hidden="1">"c25313"</definedName>
    <definedName name="IQ_OTHER_BANK_OWNED_LIFE_INSURANCE_THRIFT" hidden="1">"c24886"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BORROWINGS_AMOUNTS_NETTED_THRIFT" hidden="1">"c25546"</definedName>
    <definedName name="IQ_OTHER_BORROWINGS_LESS_THAN_1_YR_TOTAL_ASSETS_THRIFT" hidden="1">"c25705"</definedName>
    <definedName name="IQ_OTHER_BORROWINGS_LEVEL_1_THRIFT" hidden="1">"c25542"</definedName>
    <definedName name="IQ_OTHER_BORROWINGS_LEVEL_2_THRIFT" hidden="1">"c25543"</definedName>
    <definedName name="IQ_OTHER_BORROWINGS_LEVEL_3_THRIFT" hidden="1">"c25544"</definedName>
    <definedName name="IQ_OTHER_BORROWINGS_THRIFT" hidden="1">"c24904"</definedName>
    <definedName name="IQ_OTHER_BORROWINGS_TOTAL_AFTER_NETTING_THRIFT" hidden="1">"c25547"</definedName>
    <definedName name="IQ_OTHER_BORROWINGS_TOTAL_BEFORE_NETTING_THRIFT" hidden="1">"c25545"</definedName>
    <definedName name="IQ_OTHER_BROKERED_TIME_DEPOSITS_THRIFT" hidden="1">"c25006"</definedName>
    <definedName name="IQ_OTHER_CA" hidden="1">"c868"</definedName>
    <definedName name="IQ_OTHER_CA_SUPPL" hidden="1">"c869"</definedName>
    <definedName name="IQ_OTHER_CA_SUPPL_BNK" hidden="1">"c870"</definedName>
    <definedName name="IQ_OTHER_CA_SUPPL_CM"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CM"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ON_PREFERRED_STOCKS_ALL_OTHER_ACCOUNTS_THRIFT" hidden="1">"c25434"</definedName>
    <definedName name="IQ_OTHER_COMMON_PREFERRED_STOCKS_EMPLOYEE_BENEFIT_RETIREMENT_RELATED_ACCOUNTS_THRIFT" hidden="1">"c25418"</definedName>
    <definedName name="IQ_OTHER_COMMON_PREFERRED_STOCKS_PERSONAL_TRUST_AGENCY_INV_MANAGEMENT_ACCOUNTS_THRIFT" hidden="1">"c25402"</definedName>
    <definedName name="IQ_OTHER_COMPREHENSIVE_INCOME_FFIEC" hidden="1">"c12970"</definedName>
    <definedName name="IQ_OTHER_COMPREHENSIVE_INCOME_SAVINGS_ASSOCIATION_THRIFT" hidden="1">"c25016"</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GROSS_LOANS_THRIFT" hidden="1">"c25728"</definedName>
    <definedName name="IQ_OTHER_CONSTRUCTION_LOANS_NON_ACCRUAL_FFIEC" hidden="1">"c13312"</definedName>
    <definedName name="IQ_OTHER_CONSTRUCTION_LOANS_RISK_BASED_CAPITAL_THRIFT" hidden="1">"c25713"</definedName>
    <definedName name="IQ_OTHER_CONSTRUCTION_LOANS_UNUSED_FFIEC" hidden="1">"c13245"</definedName>
    <definedName name="IQ_OTHER_CONSTRUCTION_RISK_BASED_FFIEC" hidden="1">"c13424"</definedName>
    <definedName name="IQ_OTHER_CONSUMER_INC_LEASE_RECEIVABLES_THRIFT" hidden="1">"c24865"</definedName>
    <definedName name="IQ_OTHER_CONSUMER_LL_REC_FFIEC" hidden="1">"c12891"</definedName>
    <definedName name="IQ_OTHER_CONSUMER_LOANS_FFIEC" hidden="1">"c12824"</definedName>
    <definedName name="IQ_OTHER_CONSUMER_LOANS_TRADING_DOM_FFIEC" hidden="1">"c12935"</definedName>
    <definedName name="IQ_OTHER_CONTINGENT_LIABILITIES_THRIFT" hidden="1">"c25621"</definedName>
    <definedName name="IQ_OTHER_CREDIT_CARD_LINES_UNUSED_FFIEC" hidden="1">"c25863"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ADJUSTED_ASSETS_THRIFT" hidden="1">"c25034"</definedName>
    <definedName name="IQ_OTHER_DEDUCTIONS_LEVERAGE_RATIO_FFIEC" hidden="1">"c13158"</definedName>
    <definedName name="IQ_OTHER_DEDUCTIONS_T1_THRIFT" hidden="1">"c25025"</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LIGIBLE_0_PCT_RISK_WEIGHT_THRIFT" hidden="1">"c25054"</definedName>
    <definedName name="IQ_OTHER_ELIGIBLE_20_PCT_RISK_WEIGHT_THRIFT" hidden="1">"c25061"</definedName>
    <definedName name="IQ_OTHER_ELIGIBLE_50_PCT_RISK_WEIGHT_THRIFT" hidden="1">"c25068"</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CAPITAL_COMPONENTS_THRIFT" hidden="1">"c24924"</definedName>
    <definedName name="IQ_OTHER_EQUITY_CAPITAL_COMPS_FFIEC" hidden="1">"c12880"</definedName>
    <definedName name="IQ_OTHER_EQUITY_CM" hidden="1">"c888"</definedName>
    <definedName name="IQ_OTHER_EQUITY_FFIEC" hidden="1">"c12879"</definedName>
    <definedName name="IQ_OTHER_EQUITY_FIN" hidden="1">"c889"</definedName>
    <definedName name="IQ_OTHER_EQUITY_INS" hidden="1">"c890"</definedName>
    <definedName name="IQ_OTHER_EQUITY_INSTRUMENTS_T2_THRIFT" hidden="1">"c25042"</definedName>
    <definedName name="IQ_OTHER_EQUITY_INV_NOT_CARRIED_FV_THRIFT" hidden="1">"c24881"</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EES_CHARGES_THRIFT" hidden="1">"c24768"</definedName>
    <definedName name="IQ_OTHER_FIDUCIARY_ACCOUNTS_INC_THRIFT" hidden="1">"c24808"</definedName>
    <definedName name="IQ_OTHER_FIDUCIARY_ACCOUNTS_MANAGED_ASSETS_THRIFT" hidden="1">"c25355"</definedName>
    <definedName name="IQ_OTHER_FIDUCIARY_ACCOUNTS_NONMANAGED_ASSETS_THRIFT" hidden="1">"c25376"</definedName>
    <definedName name="IQ_OTHER_FIDUCIARY_ACCOUNTS_NUMBER_MANAGED_ACCOUNTS_THRIFT" hidden="1">"c25366"</definedName>
    <definedName name="IQ_OTHER_FIDUCIARY_ACCOUNTS_NUMBER_NONMANAGED_ACCOUNTS_THRIFT" hidden="1">"c25388"</definedName>
    <definedName name="IQ_OTHER_FIDUCIARY_ACCOUNTS_RELATED_SERVICES_GROSS_LOSSES_MANAGED_ACCOUNTS_THRIFT" hidden="1">"c25464"</definedName>
    <definedName name="IQ_OTHER_FIDUCIARY_ACCOUNTS_RELATED_SERVICES_GROSS_LOSSES_NONMANAGED_ACCOUNTS_THRIFT" hidden="1">"c25469"</definedName>
    <definedName name="IQ_OTHER_FIDUCIARY_ACCOUNTS_RELATED_SERVICES_RECOVERIES_THRIFT" hidden="1">"c25474"</definedName>
    <definedName name="IQ_OTHER_FIDUCIARY_RELATED_SERVICES_INC_THRIFT" hidden="1">"c24810"</definedName>
    <definedName name="IQ_OTHER_FINANCE_ACT" hidden="1">"c893"</definedName>
    <definedName name="IQ_OTHER_FINANCE_ACT_BNK" hidden="1">"c894"</definedName>
    <definedName name="IQ_OTHER_FINANCE_ACT_CM"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CM"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ARNING_DEPOSITS_THRIFT" hidden="1">"c24820"</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CM"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_SEC_INV_SEC_THRIFT" hidden="1">"c25675"</definedName>
    <definedName name="IQ_OTHER_INV_SEC_THRIFT" hidden="1">"c24826"</definedName>
    <definedName name="IQ_OTHER_INVEST" hidden="1">"c915"</definedName>
    <definedName name="IQ_OTHER_INVEST_ACT" hidden="1">"c916"</definedName>
    <definedName name="IQ_OTHER_INVEST_ACT_BNK" hidden="1">"c917"</definedName>
    <definedName name="IQ_OTHER_INVEST_ACT_CM"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CM"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CM"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CM"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 hidden="1">"c24912"</definedName>
    <definedName name="IQ_OTHER_LIABILITIES_FFIEC" hidden="1">"c12872"</definedName>
    <definedName name="IQ_OTHER_LIABILITIES_THRIFT" hidden="1">"c24905"</definedName>
    <definedName name="IQ_OTHER_LIABILITIES_TOTAL_FFIEC" hidden="1">"c12869"</definedName>
    <definedName name="IQ_OTHER_LINES_CREDIT_THRIFT" hidden="1">"c25611"</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GROSS_LOANS_THRIFT" hidden="1">"c25735"</definedName>
    <definedName name="IQ_OTHER_LOANS_LEASES_RISK_BASED_CAPITAL_THRIFT" hidden="1">"c25720"</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CM"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EXCLUDING_BONDS_THRIFT" hidden="1">"c24832"</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HRIFT" hidden="1">"c24835"</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_NINT_INCOME_THRIFT" hidden="1">"c24780"</definedName>
    <definedName name="IQ_OTHER_NON_INT_ALLOCATIONS_FFIEC" hidden="1">"c13065"</definedName>
    <definedName name="IQ_OTHER_NON_INT_EXP" hidden="1">"c953"</definedName>
    <definedName name="IQ_OTHER_NON_INT_EXP_FFIEC" hidden="1">"c13027"</definedName>
    <definedName name="IQ_OTHER_NON_INT_EXP_THRIFT" hidden="1">"c24792"</definedName>
    <definedName name="IQ_OTHER_NON_INT_EXP_TOTAL" hidden="1">"c954"</definedName>
    <definedName name="IQ_OTHER_NON_INT_INC" hidden="1">"c955"</definedName>
    <definedName name="IQ_OTHER_NON_INT_INC_OPERATING_INC_FFIEC" hidden="1">"c13392"</definedName>
    <definedName name="IQ_OTHER_NON_INT_INCOME_ADJUSTED_OPERATING_INCOME_THRIFT" hidden="1">"c25691"</definedName>
    <definedName name="IQ_OTHER_NON_INT_INCOME_FFIEC" hidden="1">"c13016"</definedName>
    <definedName name="IQ_OTHER_NON_OPER_EXP" hidden="1">"c956"</definedName>
    <definedName name="IQ_OTHER_NON_OPER_EXP_CM"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CM"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NOTES_BONDS_ALL_OTHER_ACCOUNTS_THRIFT" hidden="1">"c25432"</definedName>
    <definedName name="IQ_OTHER_NOTES_BONDS_EMPLOYEE_BENEFIT_RETIREMENT_RELATED_ACCOUNTS_THRIFT" hidden="1">"c25416"</definedName>
    <definedName name="IQ_OTHER_NOTES_BONDS_PERSONAL_TRUST_AGENCY_INV_MANAGEMENT_ACCOUNTS_THRIFT" hidden="1">"c25400"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CM"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CM"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CM"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CM"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 hidden="1">"c25687"</definedName>
    <definedName name="IQ_OTHER_OPERATING_EXPENSES_AVG_ASSETS_THRIFT" hidden="1">"c25664"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"c24739"</definedName>
    <definedName name="IQ_OTHER_PASS_THROUGH_THRIFT" hidden="1">"c24831"</definedName>
    <definedName name="IQ_OTHER_PC_WRITTEN" hidden="1">"c1006"</definedName>
    <definedName name="IQ_OTHER_PML_SECURED_FIRST_LIEN_1_4_DWELLING_UNITS_DUE_30_89_THRIFT" hidden="1">"c25242"</definedName>
    <definedName name="IQ_OTHER_PML_SECURED_FIRST_LIEN_1_4_DWELLING_UNITS_DUE_90_THRIFT" hidden="1">"c25263"</definedName>
    <definedName name="IQ_OTHER_PML_SECURED_FIRST_LIEN_1_4_DWELLING_UNITS_NON_ACCRUAL_THRIFT" hidden="1">"c25284"</definedName>
    <definedName name="IQ_OTHER_PML_SECURED_JUNIOR_LIEN_1_4_DWELLING_UNITS_DUE_30_89_THRIFT" hidden="1">"c25243"</definedName>
    <definedName name="IQ_OTHER_PML_SECURED_JUNIOR_LIEN_1_4_DWELLING_UNITS_DUE_90_THRIFT" hidden="1">"c25264"</definedName>
    <definedName name="IQ_OTHER_PML_SECURED_JUNIOR_LIEN_1_4_DWELLING_UNITS_NON_ACCRUAL_THRIFT" hidden="1">"c25285"</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NTAL" hidden="1">"c26971"</definedName>
    <definedName name="IQ_OTHER_REPOSSESSED_ASSETS_ADJUSTED_NCOS_TOTAL_THRIFT" hidden="1">"c25224"</definedName>
    <definedName name="IQ_OTHER_REPOSSESSED_ASSETS_GVA_CHARGE_OFFS_THRIFT" hidden="1">"c25139"</definedName>
    <definedName name="IQ_OTHER_REPOSSESSED_ASSETS_SVA_PROVISIONS_TRANSFERS_FROM_GVA_TOTAL_THRIFT" hidden="1">"c25193"</definedName>
    <definedName name="IQ_OTHER_RESIDUAL_INTERESTS_THRIFT" hidden="1">"c24940"</definedName>
    <definedName name="IQ_OTHER_REV" hidden="1">"c1010"</definedName>
    <definedName name="IQ_OTHER_REV_CM"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CM"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ERVICE_CHARGES_COMM_FEE_DOM_FFIEC" hidden="1">"c25822"</definedName>
    <definedName name="IQ_OTHER_SHORT_TERM_OBLIGATIONS_ALL_OTHER_ACCOUNTS_THRIFT" hidden="1">"c25431"</definedName>
    <definedName name="IQ_OTHER_SHORT_TERM_OBLIGATIONS_EMPLOYEE_BENEFIT_RETIREMENT_RELATED_ACCOUNTS_THRIFT" hidden="1">"c25415"</definedName>
    <definedName name="IQ_OTHER_SHORT_TERM_OBLIGATIONS_PERSONAL_TRUST_AGENCY_INV_MANAGEMENT_ACCOUNTS_THRIFT" hidden="1">"c25399"</definedName>
    <definedName name="IQ_OTHER_SQ_FT" hidden="1">"c8780"</definedName>
    <definedName name="IQ_OTHER_STRIKE_PRICE_GRANTED" hidden="1">"c2692"</definedName>
    <definedName name="IQ_OTHER_TAX_EQUIVALENT_ADJUSTMENTS_FFIEC" hidden="1">"c13855"</definedName>
    <definedName name="IQ_OTHER_TEMP_IMPAIR_LOSS_HTM_AFS_FFIEC" hidden="1">"c25845"</definedName>
    <definedName name="IQ_OTHER_TIME_DEPOSITS_THRIFT" hidden="1">"c25569"</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CM"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CM"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 hidden="1">"c25237"</definedName>
    <definedName name="IQ_OUTSTANDING_BS_DATE" hidden="1">"c2128"</definedName>
    <definedName name="IQ_OUTSTANDING_CHECKS_DRAWN_AGAINST_FHLBS_FEDERAL_RESERVE_BANKS_THRIFT" hidden="1">"c25571"</definedName>
    <definedName name="IQ_OUTSTANDING_COMMITMENTS_LOANS_CLOSED_LOANS_IN_PROCESS_MORTGAGE_CONSTRUCTION_LOANS_THRIFT" hidden="1">"c25591"</definedName>
    <definedName name="IQ_OUTSTANDING_COMMITMENTS_LOANS_CLOSED_LOANS_IN_PROCESS_NON_MORTGAGE_LOANS_THRIFT" hidden="1">"c25593"</definedName>
    <definedName name="IQ_OUTSTANDING_COMMITMENTS_LOANS_CLOSED_LOANS_IN_PROCESS_OTHER_MORTGAGE_LOANS_THRIFT" hidden="1">"c25592"</definedName>
    <definedName name="IQ_OUTSTANDING_COMMITMENTS_ORIGINATE_MORTGAGE_LOANS_SECURED_1_4_DWELLING_UNITS_THRIFT" hidden="1">"c25595"</definedName>
    <definedName name="IQ_OUTSTANDING_COMMITMENTS_ORIGINATE_MORTGAGE_LOANS_SECURED_ALL_OTHER_RE_THRIFT" hidden="1">"c25597"</definedName>
    <definedName name="IQ_OUTSTANDING_COMMITMENTS_ORIGINATE_MORTGAGE_LOANS_SECURED_MULTIFAMILY_5_MORE_DWELLING_UNITS_THRIFT" hidden="1">"c25596"</definedName>
    <definedName name="IQ_OUTSTANDING_COMMITMENTS_ORIGINATE_MORTGAGE_LOANS_SECURED_RE_THRIFT" hidden="1">"c25594"</definedName>
    <definedName name="IQ_OUTSTANDING_COMMITMENTS_ORIGINATE_NON_MORTGAGE_LOANS_THRIFT" hidden="1">"c25598"</definedName>
    <definedName name="IQ_OUTSTANDING_COMMITMENTS_PURCHASE_INV_SEC_THRIFT" hidden="1">"c25603"</definedName>
    <definedName name="IQ_OUTSTANDING_COMMITMENTS_PURCHASE_LOANS_THRIFT" hidden="1">"c25599"</definedName>
    <definedName name="IQ_OUTSTANDING_COMMITMENTS_PURCHASE_MORTGAGE_BACKED_SEC_THRIFT" hidden="1">"c25601"</definedName>
    <definedName name="IQ_OUTSTANDING_COMMITMENTS_SELL_INV_SEC_THRIFT" hidden="1">"c25604"</definedName>
    <definedName name="IQ_OUTSTANDING_COMMITMENTS_SELL_LOANS_THRIFT" hidden="1">"c25600"</definedName>
    <definedName name="IQ_OUTSTANDING_COMMITMENTS_SELL_MORTGAGE_BACKED_SEC_THRIFT" hidden="1">"c25602"</definedName>
    <definedName name="IQ_OUTSTANDING_COMMITMENTS_UNDISBURSED_BALANCE_LOANS_CLOSED_THRIFT" hidden="1">"c25590"</definedName>
    <definedName name="IQ_OUTSTANDING_FILING_DATE" hidden="1">"c1023"</definedName>
    <definedName name="IQ_OVERHEAD_EXP_ADJUSTED_OPERATING_INCOME_THRIFT" hidden="1">"c25684"</definedName>
    <definedName name="IQ_OVERHEAD_EXP_AVG_ASSETS_FFIEC" hidden="1">"c13361"</definedName>
    <definedName name="IQ_OVERHEAD_EXP_AVG_ASSETS_THRIFT" hidden="1">"c25652"</definedName>
    <definedName name="IQ_OVERHEAD_EXP_REV_FFIEC" hidden="1">"c13494"</definedName>
    <definedName name="IQ_OVERHEAD_EXP_REVENUES_THRIFT" hidden="1">"c25683"</definedName>
    <definedName name="IQ_OVERHEAD_LESS_NON_INT_INCOME_ADJUSTED_OPERATING_INCOME_THRIFT" hidden="1">"c25692"</definedName>
    <definedName name="IQ_OVERHEAD_LESS_NON_INT_INCOME_AVG_ASSETS_THRIFT" hidden="1">"c25665"</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S_THROUGH_MBS_THRIFT" hidden="1">"c24829"</definedName>
    <definedName name="IQ_PASSBOOK_ACCOUNTS_INC_NONDEMAND_ESCROWS_THRIFT" hidden="1">"c25000"</definedName>
    <definedName name="IQ_PAST_DUE_ALLOW_GROSS_LOANS_FFIEC" hidden="1">"c13416"</definedName>
    <definedName name="IQ_PAST_DUE_LOANS_GROSS_LOANS_THRIFT" hidden="1">"c25737"</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 hidden="1">"c25587"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SHARE_12MONTHS" hidden="1">"c1828"</definedName>
    <definedName name="IQ_PERCENT_CHANGE_EST_FFO_SHARE_12MONTHS_CIQ" hidden="1">"c3769"</definedName>
    <definedName name="IQ_PERCENT_CHANGE_EST_FFO_SHARE_18MONTHS" hidden="1">"c1829"</definedName>
    <definedName name="IQ_PERCENT_CHANGE_EST_FFO_SHARE_18MONTHS_CIQ" hidden="1">"c3770"</definedName>
    <definedName name="IQ_PERCENT_CHANGE_EST_FFO_SHARE_3MONTHS" hidden="1">"c1825"</definedName>
    <definedName name="IQ_PERCENT_CHANGE_EST_FFO_SHARE_3MONTHS_CIQ" hidden="1">"c3766"</definedName>
    <definedName name="IQ_PERCENT_CHANGE_EST_FFO_SHARE_6MONTHS" hidden="1">"c1826"</definedName>
    <definedName name="IQ_PERCENT_CHANGE_EST_FFO_SHARE_6MONTHS_CIQ" hidden="1">"c3767"</definedName>
    <definedName name="IQ_PERCENT_CHANGE_EST_FFO_SHARE_9MONTHS" hidden="1">"c1827"</definedName>
    <definedName name="IQ_PERCENT_CHANGE_EST_FFO_SHARE_9MONTHS_CIQ" hidden="1">"c3768"</definedName>
    <definedName name="IQ_PERCENT_CHANGE_EST_FFO_SHARE_DAY" hidden="1">"c1822"</definedName>
    <definedName name="IQ_PERCENT_CHANGE_EST_FFO_SHARE_DAY_CIQ" hidden="1">"c3764"</definedName>
    <definedName name="IQ_PERCENT_CHANGE_EST_FFO_SHARE_MONTH" hidden="1">"c1824"</definedName>
    <definedName name="IQ_PERCENT_CHANGE_EST_FFO_SHARE_MONTH_CIQ" hidden="1">"c3765"</definedName>
    <definedName name="IQ_PERCENT_CHANGE_EST_FFO_SHARE_WEEK" hidden="1">"c1823"</definedName>
    <definedName name="IQ_PERCENT_CHANGE_EST_FFO_SHARE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DATE_THRIFT" hidden="1">"c25897"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 hidden="1">"c24844"</definedName>
    <definedName name="IQ_PERMANENT_1_4_DWELLING_UNITS_ALL_OTHER_SECURED_JUNIOR_LIENS_THRIFT" hidden="1">"c24845"</definedName>
    <definedName name="IQ_PERMANENT_1_4_DWELLING_UNITS_REVOLVING_OPEN_END_LOANS_THRIFT" hidden="1">"c24843"</definedName>
    <definedName name="IQ_PERMANENT_LAND_THRIFT" hidden="1">"c24848"</definedName>
    <definedName name="IQ_PERMANENT_LOANS_SECURED_1_4_DWELLING_UNITS_FORECLOSED_DURING_QUARTER_THRIFT" hidden="1">"c25232"</definedName>
    <definedName name="IQ_PERMANENT_LOANS_SECURED_LAND_FORECLOSED_DURING_QUARTER_THRIFT" hidden="1">"c25235"</definedName>
    <definedName name="IQ_PERMANENT_LOANS_SECURED_MULTIFAMILY_5_MORE_DWELLING_UNITS_FORECLOSED_DURING_QUARTER_THRIFT" hidden="1">"c25233"</definedName>
    <definedName name="IQ_PERMANENT_LOANS_SECURED_NONRES_EXCEPT_LAND_FORECLOSED_DURING_QUARTER_THRIFT" hidden="1">"c25234"</definedName>
    <definedName name="IQ_PERMANENT_MORTGAGE_LOANS_THRIFT" hidden="1">"c24842"</definedName>
    <definedName name="IQ_PERMANENT_MULTIFAMILY_5_MORE_DWELLING_UNITS_THRIFT" hidden="1">"c24846"</definedName>
    <definedName name="IQ_PERMANENT_NONRES_PROPERTY_EXCEPT_LAND_THRIFT" hidden="1">"c24847"</definedName>
    <definedName name="IQ_PERPETUAL_PREF_STOCK_THRIFT" hidden="1">"c24914"</definedName>
    <definedName name="IQ_PERSON_INCOME" hidden="1">"c20954"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 hidden="1">"c20956"</definedName>
    <definedName name="IQ_PERSONAL_DISPOSABLE_INCOME" hidden="1">"c20957"</definedName>
    <definedName name="IQ_PERSONAL_INCOME" hidden="1">"c6943"</definedName>
    <definedName name="IQ_PERSONAL_INCOME_APR" hidden="1">"c7603"</definedName>
    <definedName name="IQ_PERSONAL_INCOME_APR_FC" hidden="1">"c8483"</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FC" hidden="1">"c7823"</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OP" hidden="1">"c7163"</definedName>
    <definedName name="IQ_PERSONAL_INCOME_POP_FC" hidden="1">"c8043"</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 hidden="1">"c20981"</definedName>
    <definedName name="IQ_PERSONAL_INCOME_TRANSFER_RECEIPTS_OTHER" hidden="1">"c20982"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COME_YOY" hidden="1">"c7383"</definedName>
    <definedName name="IQ_PERSONAL_INCOME_YOY_FC" hidden="1">"c8263"</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ERSONAL_TRUST_AGENCY_ACCOUNTS_GROSS_LOSSES_MANAGED_ACCOUNTS_THRIFT" hidden="1">"c25461"</definedName>
    <definedName name="IQ_PERSONAL_TRUST_AGENCY_ACCOUNTS_GROSS_LOSSES_NONMANAGED_ACCOUNTS_THRIFT" hidden="1">"c25466"</definedName>
    <definedName name="IQ_PERSONAL_TRUST_AGENCY_ACCOUNTS_INC_THRIFT" hidden="1">"c24801"</definedName>
    <definedName name="IQ_PERSONAL_TRUST_AGENCY_ACCOUNTS_MANAGED_ASSETS_THRIFT" hidden="1">"c25347"</definedName>
    <definedName name="IQ_PERSONAL_TRUST_AGENCY_ACCOUNTS_NONMANAGED_ASSETS_THRIFT" hidden="1">"c25368"</definedName>
    <definedName name="IQ_PERSONAL_TRUST_AGENCY_ACCOUNTS_NUMBER_MANAGED_ACCOUNTS_THRIFT" hidden="1">"c25358"</definedName>
    <definedName name="IQ_PERSONAL_TRUST_AGENCY_ACCOUNTS_NUMBER_NONMANAGED_ACCOUNTS_THRIFT" hidden="1">"c25380"</definedName>
    <definedName name="IQ_PERSONAL_TRUST_AGENCY_ACCOUNTS_RECOVERIES_THRIFT" hidden="1">"c25471"</definedName>
    <definedName name="IQ_PERSONNEL_EXP_ADJUSTED_OPERATING_INCOME_THRIFT" hidden="1">"c25685"</definedName>
    <definedName name="IQ_PERSONNEL_EXP_AVG_ASSETS_FFIEC" hidden="1">"c13371"</definedName>
    <definedName name="IQ_PERSONNEL_EXP_AVG_ASSETS_THRIFT" hidden="1">"c25662"</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 hidden="1">"c24936"</definedName>
    <definedName name="IQ_PLEDGED_SEC_INVEST_SECURITIES_FFIEC" hidden="1">"c13467"</definedName>
    <definedName name="IQ_PLEDGED_SECURITIES_FFIEC" hidden="1">"c24743"</definedName>
    <definedName name="IQ_PLEDGED_TRADING_ASSETS_THRIFT" hidden="1">"c24937"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 hidden="1">"c25246"</definedName>
    <definedName name="IQ_PML_SECURED_LAND_DUE_90_THRIFT" hidden="1">"c25267"</definedName>
    <definedName name="IQ_PML_SECURED_LAND_NON_ACCRUAL_THRIFT" hidden="1">"c25288"</definedName>
    <definedName name="IQ_PML_SECURED_MULTIFAMILY_5_MORE_DWELLING_UNITS_DUE_30_89_THRIFT" hidden="1">"c25244"</definedName>
    <definedName name="IQ_PML_SECURED_MULTIFAMILY_5_MORE_DWELLING_UNITS_DUE_90_THRIFT" hidden="1">"c25265"</definedName>
    <definedName name="IQ_PML_SECURED_MULTIFAMILY_5_MORE_DWELLING_UNITS_NON_ACCRUAL_THRIFT" hidden="1">"c25286"</definedName>
    <definedName name="IQ_PML_SECURED_NONRES_PROPERTY_EXCEPT_LAND_DUE_30_89_THRIFT" hidden="1">"c25245"</definedName>
    <definedName name="IQ_PML_SECURED_NONRES_PROPERTY_EXCEPT_LAND_DUE_90_THRIFT" hidden="1">"c25266"</definedName>
    <definedName name="IQ_PML_SECURED_NONRES_PROPERTY_EXCEPT_LAND_NON_ACCRUAL_THRIFT" hidden="1">"c25287"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PULATION" hidden="1">"c20994"</definedName>
    <definedName name="IQ_POPULATION_FC" hidden="1">"c20995"</definedName>
    <definedName name="IQ_PORTFOLIO_INVESTMENT_NET" hidden="1">"c20996"</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CM"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CM"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CM"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DEPOSITS_THRIFT" hidden="1">"c24996"</definedName>
    <definedName name="IQ_PREFERRED_LIST" hidden="1">"c13506"</definedName>
    <definedName name="IQ_PREFERRED_STOCK_DIVIDENDS_DECLARED_SAVINGS_ASSOCIATION_THRIFT" hidden="1">"c25010"</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DOWN_2MONTH" hidden="1">"c16417"</definedName>
    <definedName name="IQ_PRETAX_GW_INC_EST_DOWN_2MONTH_CIQ" hidden="1">"c16705"</definedName>
    <definedName name="IQ_PRETAX_GW_INC_EST_DOWN_3MONTH" hidden="1">"c16421"</definedName>
    <definedName name="IQ_PRETAX_GW_INC_EST_DOWN_3MONTH_CIQ" hidden="1">"c16709"</definedName>
    <definedName name="IQ_PRETAX_GW_INC_EST_DOWN_MONTH" hidden="1">"c16413"</definedName>
    <definedName name="IQ_PRETAX_GW_INC_EST_DOWN_MONTH_CIQ" hidden="1">"c16701"</definedName>
    <definedName name="IQ_PRETAX_GW_INC_EST_NOTE" hidden="1">"c17513"</definedName>
    <definedName name="IQ_PRETAX_GW_INC_EST_NOTE_CIQ" hidden="1">"c17466"</definedName>
    <definedName name="IQ_PRETAX_GW_INC_EST_NUM_ANALYSTS_2MONTH" hidden="1">"c16415"</definedName>
    <definedName name="IQ_PRETAX_GW_INC_EST_NUM_ANALYSTS_2MONTH_CIQ" hidden="1">"c16703"</definedName>
    <definedName name="IQ_PRETAX_GW_INC_EST_NUM_ANALYSTS_3MONTH" hidden="1">"c16419"</definedName>
    <definedName name="IQ_PRETAX_GW_INC_EST_NUM_ANALYSTS_3MONTH_CIQ" hidden="1">"c16707"</definedName>
    <definedName name="IQ_PRETAX_GW_INC_EST_NUM_ANALYSTS_MONTH" hidden="1">"c16411"</definedName>
    <definedName name="IQ_PRETAX_GW_INC_EST_NUM_ANALYSTS_MONTH_CIQ" hidden="1">"c16699"</definedName>
    <definedName name="IQ_PRETAX_GW_INC_EST_TOTAL_REVISED_2MONTH" hidden="1">"c16418"</definedName>
    <definedName name="IQ_PRETAX_GW_INC_EST_TOTAL_REVISED_2MONTH_CIQ" hidden="1">"c16706"</definedName>
    <definedName name="IQ_PRETAX_GW_INC_EST_TOTAL_REVISED_3MONTH" hidden="1">"c16422"</definedName>
    <definedName name="IQ_PRETAX_GW_INC_EST_TOTAL_REVISED_3MONTH_CIQ" hidden="1">"c16710"</definedName>
    <definedName name="IQ_PRETAX_GW_INC_EST_TOTAL_REVISED_MONTH" hidden="1">"c16414"</definedName>
    <definedName name="IQ_PRETAX_GW_INC_EST_TOTAL_REVISED_MONTH_CIQ" hidden="1">"c16702"</definedName>
    <definedName name="IQ_PRETAX_GW_INC_EST_UP_2MONTH" hidden="1">"c16416"</definedName>
    <definedName name="IQ_PRETAX_GW_INC_EST_UP_2MONTH_CIQ" hidden="1">"c16704"</definedName>
    <definedName name="IQ_PRETAX_GW_INC_EST_UP_3MONTH" hidden="1">"c16420"</definedName>
    <definedName name="IQ_PRETAX_GW_INC_EST_UP_3MONTH_CIQ" hidden="1">"c16708"</definedName>
    <definedName name="IQ_PRETAX_GW_INC_EST_UP_MONTH" hidden="1">"c16412"</definedName>
    <definedName name="IQ_PRETAX_GW_INC_EST_UP_MONTH_CIQ" hidden="1">"c16700"</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CIQ" hidden="1">"c4681"</definedName>
    <definedName name="IQ_PRETAX_INC_EST_DOWN_2MONTH" hidden="1">"c16393"</definedName>
    <definedName name="IQ_PRETAX_INC_EST_DOWN_2MONTH_CIQ" hidden="1">"c16681"</definedName>
    <definedName name="IQ_PRETAX_INC_EST_DOWN_3MONTH" hidden="1">"c16397"</definedName>
    <definedName name="IQ_PRETAX_INC_EST_DOWN_3MONTH_CIQ" hidden="1">"c16685"</definedName>
    <definedName name="IQ_PRETAX_INC_EST_DOWN_MONTH" hidden="1">"c16389"</definedName>
    <definedName name="IQ_PRETAX_INC_EST_DOWN_MONTH_CIQ" hidden="1">"c16677"</definedName>
    <definedName name="IQ_PRETAX_INC_EST_NOTE" hidden="1">"c17511"</definedName>
    <definedName name="IQ_PRETAX_INC_EST_NOTE_CIQ" hidden="1">"c17464"</definedName>
    <definedName name="IQ_PRETAX_INC_EST_NUM_ANALYSTS_2MONTH" hidden="1">"c16391"</definedName>
    <definedName name="IQ_PRETAX_INC_EST_NUM_ANALYSTS_2MONTH_CIQ" hidden="1">"c16679"</definedName>
    <definedName name="IQ_PRETAX_INC_EST_NUM_ANALYSTS_3MONTH" hidden="1">"c16395"</definedName>
    <definedName name="IQ_PRETAX_INC_EST_NUM_ANALYSTS_3MONTH_CIQ" hidden="1">"c16683"</definedName>
    <definedName name="IQ_PRETAX_INC_EST_NUM_ANALYSTS_MONTH" hidden="1">"c16387"</definedName>
    <definedName name="IQ_PRETAX_INC_EST_NUM_ANALYSTS_MONTH_CIQ" hidden="1">"c16675"</definedName>
    <definedName name="IQ_PRETAX_INC_EST_TOTAL_REVISED_2MONTH" hidden="1">"c16394"</definedName>
    <definedName name="IQ_PRETAX_INC_EST_TOTAL_REVISED_2MONTH_CIQ" hidden="1">"c16682"</definedName>
    <definedName name="IQ_PRETAX_INC_EST_TOTAL_REVISED_3MONTH" hidden="1">"c16398"</definedName>
    <definedName name="IQ_PRETAX_INC_EST_TOTAL_REVISED_3MONTH_CIQ" hidden="1">"c16686"</definedName>
    <definedName name="IQ_PRETAX_INC_EST_TOTAL_REVISED_MONTH" hidden="1">"c16390"</definedName>
    <definedName name="IQ_PRETAX_INC_EST_TOTAL_REVISED_MONTH_CIQ" hidden="1">"c16678"</definedName>
    <definedName name="IQ_PRETAX_INC_EST_UP_2MONTH" hidden="1">"c16392"</definedName>
    <definedName name="IQ_PRETAX_INC_EST_UP_2MONTH_CIQ" hidden="1">"c16680"</definedName>
    <definedName name="IQ_PRETAX_INC_EST_UP_3MONTH" hidden="1">"c16396"</definedName>
    <definedName name="IQ_PRETAX_INC_EST_UP_3MONTH_CIQ" hidden="1">"c16684"</definedName>
    <definedName name="IQ_PRETAX_INC_EST_UP_MONTH" hidden="1">"c16388"</definedName>
    <definedName name="IQ_PRETAX_INC_EST_UP_MONTH_CIQ" hidden="1">"c16676"</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OPERATING_INC_AVG_ASSETS_FFIEC" hidden="1">"c13365"</definedName>
    <definedName name="IQ_PRETAX_REPORT_INC_EST" hidden="1">"c1709"</definedName>
    <definedName name="IQ_PRETAX_REPORT_INC_EST_CIQ" hidden="1">"c4695"</definedName>
    <definedName name="IQ_PRETAX_REPORT_INC_EST_DOWN_2MONTH" hidden="1">"c16405"</definedName>
    <definedName name="IQ_PRETAX_REPORT_INC_EST_DOWN_2MONTH_CIQ" hidden="1">"c16693"</definedName>
    <definedName name="IQ_PRETAX_REPORT_INC_EST_DOWN_3MONTH" hidden="1">"c16409"</definedName>
    <definedName name="IQ_PRETAX_REPORT_INC_EST_DOWN_3MONTH_CIQ" hidden="1">"c16697"</definedName>
    <definedName name="IQ_PRETAX_REPORT_INC_EST_DOWN_MONTH" hidden="1">"c16401"</definedName>
    <definedName name="IQ_PRETAX_REPORT_INC_EST_DOWN_MONTH_CIQ" hidden="1">"c16689"</definedName>
    <definedName name="IQ_PRETAX_REPORT_INC_EST_NOTE" hidden="1">"c17512"</definedName>
    <definedName name="IQ_PRETAX_REPORT_INC_EST_NOTE_CIQ" hidden="1">"c17465"</definedName>
    <definedName name="IQ_PRETAX_REPORT_INC_EST_NUM_ANALYSTS_2MONTH" hidden="1">"c16403"</definedName>
    <definedName name="IQ_PRETAX_REPORT_INC_EST_NUM_ANALYSTS_2MONTH_CIQ" hidden="1">"c16691"</definedName>
    <definedName name="IQ_PRETAX_REPORT_INC_EST_NUM_ANALYSTS_3MONTH" hidden="1">"c16407"</definedName>
    <definedName name="IQ_PRETAX_REPORT_INC_EST_NUM_ANALYSTS_3MONTH_CIQ" hidden="1">"c16695"</definedName>
    <definedName name="IQ_PRETAX_REPORT_INC_EST_NUM_ANALYSTS_MONTH" hidden="1">"c16399"</definedName>
    <definedName name="IQ_PRETAX_REPORT_INC_EST_NUM_ANALYSTS_MONTH_CIQ" hidden="1">"c16687"</definedName>
    <definedName name="IQ_PRETAX_REPORT_INC_EST_TOTAL_REVISED_2MONTH" hidden="1">"c16406"</definedName>
    <definedName name="IQ_PRETAX_REPORT_INC_EST_TOTAL_REVISED_2MONTH_CIQ" hidden="1">"c16694"</definedName>
    <definedName name="IQ_PRETAX_REPORT_INC_EST_TOTAL_REVISED_3MONTH" hidden="1">"c16410"</definedName>
    <definedName name="IQ_PRETAX_REPORT_INC_EST_TOTAL_REVISED_3MONTH_CIQ" hidden="1">"c16698"</definedName>
    <definedName name="IQ_PRETAX_REPORT_INC_EST_TOTAL_REVISED_MONTH" hidden="1">"c16402"</definedName>
    <definedName name="IQ_PRETAX_REPORT_INC_EST_TOTAL_REVISED_MONTH_CIQ" hidden="1">"c16690"</definedName>
    <definedName name="IQ_PRETAX_REPORT_INC_EST_UP_2MONTH" hidden="1">"c16404"</definedName>
    <definedName name="IQ_PRETAX_REPORT_INC_EST_UP_2MONTH_CIQ" hidden="1">"c16692"</definedName>
    <definedName name="IQ_PRETAX_REPORT_INC_EST_UP_3MONTH" hidden="1">"c16408"</definedName>
    <definedName name="IQ_PRETAX_REPORT_INC_EST_UP_3MONTH_CIQ" hidden="1">"c16696"</definedName>
    <definedName name="IQ_PRETAX_REPORT_INC_EST_UP_MONTH" hidden="1">"c16400"</definedName>
    <definedName name="IQ_PRETAX_REPORT_INC_EST_UP_MONTH_CIQ" hidden="1">"c16688"</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V_CONTRACT_ID" hidden="1">"c13929"</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ST_CONSOLIDATION" hidden="1">"c16246"</definedName>
    <definedName name="IQ_PRIMARY_EST_CONSOLIDATION_CIQ" hidden="1">"c16247"</definedName>
    <definedName name="IQ_PRIMARY_INDUSTRY" hidden="1">"c1070"</definedName>
    <definedName name="IQ_PRIMARY_SIC_CODE" hidden="1">"c16218"</definedName>
    <definedName name="IQ_PRIMARY_SIC_INDUSTRY" hidden="1">"c16217"</definedName>
    <definedName name="IQ_PRINCIPAL_AMT" hidden="1">"c2157"</definedName>
    <definedName name="IQ_PRIOR_PERIOD_ADJUSTMENTS_SAVINGS_ASSOCIATION_THRIFT" hidden="1">"c25017"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AVG_LOANS_THRIFT" hidden="1">"c25639"</definedName>
    <definedName name="IQ_PROVISION_LL_FFIEC" hidden="1">"c13019"</definedName>
    <definedName name="IQ_PROVISION_LL_INT_BEARING_ASSETS_THRIFT" hidden="1">"c24783"</definedName>
    <definedName name="IQ_PROVISION_LL_NET_LOSSES_THRIFT" hidden="1">"c25640"</definedName>
    <definedName name="IQ_PROVISION_LL_NON_INT_BEARING_ASSETS_THRIFT" hidden="1">"c24784"</definedName>
    <definedName name="IQ_PROVISION_LOAN_LL_AVG_ASSETS_THRIFT" hidden="1">"c25785"</definedName>
    <definedName name="IQ_PROVISION_LOAN_LOSS_AVG_ASSETS_FFIEC" hidden="1">"c18879"</definedName>
    <definedName name="IQ_PROVISION_LOAN_LOSSES_AVG_ASSETS_THRIFT" hidden="1">"c25653"</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ES_OTHER_MORTGAGE_BACKED_SEC_THRIFT" hidden="1">"c25314"</definedName>
    <definedName name="IQ_PURCHASES_PASS_THROUGH_MORTGAGE_BACKED_SEC_THRIFT" hidden="1">"c25311"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MULTIFAMILY_RES_MORTGAGE_LOANS_ELIGIBLE_50_PCT_RISK_WEIGHT_THRIFT" hidden="1">"c25065"</definedName>
    <definedName name="IQ_QUALIFYING_SINGLE_FAMILY_RES_MORTGAGE_LOANS_ELIGIBLE_50_PCT_RISK_WEIGHT_THRIFT" hidden="1">"c25064"</definedName>
    <definedName name="IQ_QUALIFYING_SUB_DEBT_REDEEM_PREF_T2_FFIEC" hidden="1">"c13144"</definedName>
    <definedName name="IQ_QUALIFYING_SUB_DEBT_REDEEMABLE_PREFERRED_T2_THRIFT" hidden="1">"c25041"</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 hidden="1">"c25220"</definedName>
    <definedName name="IQ_RE_1_4_DWELLING_UNITS_REPOSSESSED_ASSETS_GVA_CHARGE_OFFS_THRIFT" hidden="1">"c25135"</definedName>
    <definedName name="IQ_RE_1_4_DWELLING_UNITS_REPOSSESSED_ASSETS_SVA_PROVISIONS_TRANSFERS_FROM_GVA_TOTAL_THRIFT" hidden="1">"c25189"</definedName>
    <definedName name="IQ_RE_1_4_RISK_BASED_FFIEC" hidden="1">"c13418"</definedName>
    <definedName name="IQ_RE_ACQ_SATISFACTION_DEBTS_FFIEC" hidden="1">"c12832"</definedName>
    <definedName name="IQ_RE_ALL_OTHER_ACCOUNTS_THRIFT" hidden="1">"c25436"</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CONSTRUCTION_REPOSSESSED_ASSETS_ADJUSTED_NCOS_TOTAL_THRIFT" hidden="1">"c25219"</definedName>
    <definedName name="IQ_RE_CONSTRUCTION_REPOSSESSED_ASSETS_GVA_CHARGE_OFFS_THRIFT" hidden="1">"c25134"</definedName>
    <definedName name="IQ_RE_CONSTRUCTION_REPOSSESSED_ASSETS_SVA_PROVISIONS_TRANSFERS_FROM_GVA_TOTAL_THRIFT" hidden="1">"c25188"</definedName>
    <definedName name="IQ_RE_DEPR_AMORT" hidden="1">"c8750"</definedName>
    <definedName name="IQ_RE_DEPRECIATION" hidden="1">"c16045"</definedName>
    <definedName name="IQ_RE_EMPLOYEE_BENEFIT_RETIREMENT_RELATED_ACCOUNTS_THRIFT" hidden="1">"c25420"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HELD_INV_ADJUSTED_NCOS_THRIFT" hidden="1">"c25225"</definedName>
    <definedName name="IQ_RE_HELD_INV_GVA_CHARGE_OFFS_THRIFT" hidden="1">"c25140"</definedName>
    <definedName name="IQ_RE_HELD_INV_SVA_PROVISIONS_TRANSFERS_FROM_GVA_THRIFT" hidden="1">"c25194"</definedName>
    <definedName name="IQ_RE_HELD_INV_THRIFT" hidden="1">"c24878"</definedName>
    <definedName name="IQ_RE_LAND_REPOSSESSED_ASSETS_ADJUSTED_NCOS_TOTAL_THRIFT" hidden="1">"c25223"</definedName>
    <definedName name="IQ_RE_LAND_REPOSSESSED_ASSETS_GVA_CHARGE_OFFS_THRIFT" hidden="1">"c25138"</definedName>
    <definedName name="IQ_RE_LAND_REPOSSESSED_ASSETS_SVA_PROVISIONS_TRANSFERS_FROM_GVA_TOTAL_THRIFT" hidden="1">"c25192"</definedName>
    <definedName name="IQ_RE_LOANS_1_4_GROSS_LOANS_FFIEC" hidden="1">"c13397"</definedName>
    <definedName name="IQ_RE_LOANS_DOM_QUARTERLY_AVG_FFIEC" hidden="1">"c15476"</definedName>
    <definedName name="IQ_RE_LOANS_DUE_30_89_FFIEC" hidden="1">"c25826"</definedName>
    <definedName name="IQ_RE_LOANS_DUE_90_FFIEC" hidden="1">"c25827"</definedName>
    <definedName name="IQ_RE_LOANS_GROSS_LOANS_FFIEC" hidden="1">"c13396"</definedName>
    <definedName name="IQ_RE_LOANS_NON_ACCRUAL_FFIEC" hidden="1">"c25828"</definedName>
    <definedName name="IQ_RE_LOANS_SECURED_1_4_FAMILY_GROSS_LOANS_THRIFT" hidden="1">"c25722"</definedName>
    <definedName name="IQ_RE_LOANS_SECURED_1_4_FAMILY_RISK_BASED_CAPITAL_THRIFT" hidden="1">"c25707"</definedName>
    <definedName name="IQ_RE_LOANS_SECURED_LAND_GROSS_LOANS_THRIFT" hidden="1">"c25731"</definedName>
    <definedName name="IQ_RE_LOANS_SECURED_LAND_RISK_BASED_CAPITAL_THRIFT" hidden="1">"c25716"</definedName>
    <definedName name="IQ_RE_MAINT_CAPEX" hidden="1">"c8755"</definedName>
    <definedName name="IQ_RE_MINORITY_INTEREST" hidden="1">"c8752"</definedName>
    <definedName name="IQ_RE_MORTGAGES_ALL_OTHER_ACCOUNTS_THRIFT" hidden="1">"c25435"</definedName>
    <definedName name="IQ_RE_MORTGAGES_EMPLOYEE_BENEFIT_RETIREMENT_RELATED_ACCOUNTS_THRIFT" hidden="1">"c25419"</definedName>
    <definedName name="IQ_RE_MORTGAGES_PERSONAL_TRUST_AGENCY_INV_MANAGEMENT_ACCOUNTS_THRIFT" hidden="1">"c25403"</definedName>
    <definedName name="IQ_RE_MULTIFAMILY_5_MORE_DWELLING_UNITS_REPOSSESSED_ASSETS_ADJUSTED_NCOS_TOTAL_THRIFT" hidden="1">"c25221"</definedName>
    <definedName name="IQ_RE_MULTIFAMILY_5_MORE_DWELLING_UNITS_REPOSSESSED_ASSETS_GVA_CHARGE_OFFS_THRIFT" hidden="1">"c25136"</definedName>
    <definedName name="IQ_RE_MULTIFAMILY_5_MORE_DWELLING_UNITS_REPOSSESSED_ASSETS_SVA_PROVISIONS_TRANSFERS_FROM_GVA_TOTAL_THRIFT" hidden="1">"c25190"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 hidden="1">"c25222"</definedName>
    <definedName name="IQ_RE_NONRES_EXCEPT_LAND_REPOSSESSED_ASSETS_GVA_CHARGE_OFFS_THRIFT" hidden="1">"c25137"</definedName>
    <definedName name="IQ_RE_NONRES_EXCEPT_LAND_REPOSSESSED_ASSETS_SVA_PROVISIONS_TRANSFERS_FROM_GVA_TOTAL_THRIFT" hidden="1">"c25191"</definedName>
    <definedName name="IQ_RE_OTHER_ITEMS" hidden="1">"c8753"</definedName>
    <definedName name="IQ_RE_PERSONAL_TRUST_AGENCY_INV_MANAGEMENT_ACCOUNTS_THRIFT" hidden="1">"c25404"</definedName>
    <definedName name="IQ_RE_RENTAL_EXPENSE" hidden="1">"c16036"</definedName>
    <definedName name="IQ_RE_RISK_BASED_FFIEC" hidden="1">"c13417"</definedName>
    <definedName name="IQ_REAL_DOMESTIC_PURCHASES" hidden="1">"c20997"</definedName>
    <definedName name="IQ_REAL_ESTATE" hidden="1">"c1093"</definedName>
    <definedName name="IQ_REAL_ESTATE_ASSETS" hidden="1">"c1094"</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ALIZED_GAINS_AVAIL_SALE_SEC_FFIEC" hidden="1">"c13022"</definedName>
    <definedName name="IQ_REALIZED_GAINS_HELD_MATURITY_SEC_FFIEC" hidden="1">"c13021"</definedName>
    <definedName name="IQ_REALIZED_GAINS_SEC_TOT_FFIEC" hidden="1">"c13517"</definedName>
    <definedName name="IQ_REBOOKED_GNMA_LOANS_REPURCHASED_ELIGIBLE_REPURCHASE_DUE_30_89_THRIFT" hidden="1">"c25260"</definedName>
    <definedName name="IQ_REBOOKED_GNMA_LOANS_REPURCHASED_ELIGIBLE_REPURCHASE_DUE_90_THRIFT" hidden="1">"c25281"</definedName>
    <definedName name="IQ_REBOOKED_GNMA_LOANS_REPURCHASED_ELIGIBLE_REPURCHASE_NON_ACCRUAL_THRIFT" hidden="1">"c25302"</definedName>
    <definedName name="IQ_RECENT_FUNDS" hidden="1">"c18908"</definedName>
    <definedName name="IQ_RECENT_FUNDS_ID" hidden="1">"c18909"</definedName>
    <definedName name="IQ_RECIPROCAL_BROKERED_DEPOSITS_THRIFT" hidden="1">"c24997"</definedName>
    <definedName name="IQ_RECORDED_INV_PURCHASED_CREDIT_IMPAIRED_LOANS_THRIFT" hidden="1">"c25238"</definedName>
    <definedName name="IQ_RECOVERIES_AVG_LOANS_FFIEC" hidden="1">"c13476"</definedName>
    <definedName name="IQ_RECOVERIES_GVA_THRIFT" hidden="1">"c25094"</definedName>
    <definedName name="IQ_RECOVERIES_TVA_THRIFT" hidden="1">"c25108"</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HIGH_EST" hidden="1">"c4501"</definedName>
    <definedName name="IQ_RECURRING_PROFIT_HIGH_EST_CIQ" hidden="1">"c5039"</definedName>
    <definedName name="IQ_RECURRING_PROFIT_LOW_EST" hidden="1">"c4502"</definedName>
    <definedName name="IQ_RECURRING_PROFIT_LOW_EST_CIQ" hidden="1">"c5040"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HIGH_EST" hidden="1">"c4510"</definedName>
    <definedName name="IQ_RECURRING_PROFIT_SHARE_HIGH_EST_CIQ" hidden="1">"c5048"</definedName>
    <definedName name="IQ_RECURRING_PROFIT_SHARE_LOW_EST" hidden="1">"c4511"</definedName>
    <definedName name="IQ_RECURRING_PROFIT_SHARE_LOW_EST_CIQ" hidden="1">"c5049"</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OSSESS_1_4_DWELLING_UNITS_RE_THRIFT" hidden="1">"c24871"</definedName>
    <definedName name="IQ_REPOSSESS_ASSETS_THRIFT" hidden="1">"c24869"</definedName>
    <definedName name="IQ_REPOSSESS_CONSTRUCTION_RE_THRIFT" hidden="1">"c24870"</definedName>
    <definedName name="IQ_REPOSSESS_GVA_THRIFT" hidden="1">"c24877"</definedName>
    <definedName name="IQ_REPOSSESS_LAND_THRIFT" hidden="1">"c24874"</definedName>
    <definedName name="IQ_REPOSSESS_MULTIFAMILY_5_MORE_DWELLING_UNITS_RE_THRIFT" hidden="1">"c24872"</definedName>
    <definedName name="IQ_REPOSSESS_NONRES_EXCEPT_LAND_RE_THRIFT" hidden="1">"c24873"</definedName>
    <definedName name="IQ_REPOSSESS_OTHER_ASSETS_THRIFT" hidden="1">"c24876"</definedName>
    <definedName name="IQ_REPOSSESS_US_GOVT_GUARANTEED_INSURED_RE_OWNED_THRIFT" hidden="1">"c24875"</definedName>
    <definedName name="IQ_REPOSSESSED_ASSETS_TOTAL_ADJUSTED_NCOS_TOTAL_THRIFT" hidden="1">"c25218"</definedName>
    <definedName name="IQ_REPOSSESSED_ASSETS_TOTAL_GVA_CHARGE_OFFS_THRIFT" hidden="1">"c25133"</definedName>
    <definedName name="IQ_REPOSSESSED_ASSETS_TOTAL_SVA_PROVISIONS_TRANSFERS_FROM_GVA_TOTAL_THRIFT" hidden="1">"c25187"</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IDUAL_INTERESTS_INT_ONLY_STRIPS_THRIFT" hidden="1">"c24939"</definedName>
    <definedName name="IQ_RESIDUAL_INTERESTS_THRIFT" hidden="1">"c24938"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CF" hidden="1">"c1107"</definedName>
    <definedName name="IQ_RESTRUCTURE_CM" hidden="1">"c1106"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BUILDING_MATERIAL" hidden="1">"c21087"</definedName>
    <definedName name="IQ_RETAIL_SALES_CATALOG" hidden="1">"c16128"</definedName>
    <definedName name="IQ_RETAIL_SALES_CLOTHING" hidden="1">"c21088"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 hidden="1">"c21097"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 hidden="1">"c21098"</definedName>
    <definedName name="IQ_RETAIL_SALES_TOTAL_EX_MOTOR_VEHICLE" hidden="1">"c21099"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 hidden="1">"c21100"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EQUITY_THRIFT" hidden="1">"c25633"</definedName>
    <definedName name="IQ_RETAINED_EARNINGS_FFIEC" hidden="1">"c12878"</definedName>
    <definedName name="IQ_RETAINED_EARNINGS_THRIFT" hidden="1">"c24919"</definedName>
    <definedName name="IQ_RETIREMENT_DEFINED_BENEFIT_INC_THRIFT" hidden="1">"c24803"</definedName>
    <definedName name="IQ_RETIREMENT_DEFINED_CONT_INC_THRIFT" hidden="1">"c24802"</definedName>
    <definedName name="IQ_RETIREMENT_DEPOSITS_LESS_THAN_250000_THRIFT" hidden="1">"c24990"</definedName>
    <definedName name="IQ_RETIREMENT_DEPOSITS_WITH_BALANCES_GREATER_THAN_250000_THRIFT" hidden="1">"c24991"</definedName>
    <definedName name="IQ_RETIREMENT_OTHER_RETIREMENT_ACCOUNTS_INC_THRIFT" hidden="1">"c24804"</definedName>
    <definedName name="IQ_RETIREMENT_RELATED_EMPLOYEE_BENEFIT_ACCOUNTS_GROSS_LOSSES_MANAGED_ACCOUNTS_THRIFT" hidden="1">"c25462"</definedName>
    <definedName name="IQ_RETIREMENT_RELATED_EMPLOYEE_BENEFIT_ACCOUNTS_GROSS_LOSSES_NONMANAGED_ACCOUNTS_THRIFT" hidden="1">"c25467"</definedName>
    <definedName name="IQ_RETIREMENT_RELATED_EMPLOYEE_BENEFIT_ACCOUNTS_RECOVERIES_THRIFT" hidden="1">"c25472"</definedName>
    <definedName name="IQ_RETIREMENT_RELATED_TRUST_AGENCY_ACCOUNTS_EMPLOYEE_BENEFIT_DEFINED_BENEFIT_MANAGED_ASSETS_THRIFT" hidden="1">"c25349"</definedName>
    <definedName name="IQ_RETIREMENT_RELATED_TRUST_AGENCY_ACCOUNTS_EMPLOYEE_BENEFIT_DEFINED_BENEFIT_NONMANAGED_ASSETS_THRIFT" hidden="1">"c25370"</definedName>
    <definedName name="IQ_RETIREMENT_RELATED_TRUST_AGENCY_ACCOUNTS_EMPLOYEE_BENEFIT_DEFINED_BENEFIT_NUMBER_MANAGED_ACCOUNTS_THRIFT" hidden="1">"c25360"</definedName>
    <definedName name="IQ_RETIREMENT_RELATED_TRUST_AGENCY_ACCOUNTS_EMPLOYEE_BENEFIT_DEFINED_BENEFIT_NUMBER_NONMANAGED_ACCOUNTS_THRIFT" hidden="1">"c25382"</definedName>
    <definedName name="IQ_RETIREMENT_RELATED_TRUST_AGENCY_ACCOUNTS_EMPLOYEE_BENEFIT_DEFINED_CONTRIBUTION_MANAGED_ASSETS_THRIFT" hidden="1">"c25348"</definedName>
    <definedName name="IQ_RETIREMENT_RELATED_TRUST_AGENCY_ACCOUNTS_EMPLOYEE_BENEFIT_DEFINED_CONTRIBUTION_NONMANAGED_ASSETS_THRIFT" hidden="1">"c25369"</definedName>
    <definedName name="IQ_RETIREMENT_RELATED_TRUST_AGENCY_ACCOUNTS_EMPLOYEE_BENEFIT_DEFINED_CONTRIBUTION_NUMBER_MANAGED_ACCOUNTS_THRIFT" hidden="1">"c25359"</definedName>
    <definedName name="IQ_RETIREMENT_RELATED_TRUST_AGENCY_ACCOUNTS_EMPLOYEE_BENEFIT_DEFINED_CONTRIBUTION_NUMBER_NONMANAGED_ACCOUNTS_THRIFT" hidden="1">"c25381"</definedName>
    <definedName name="IQ_RETIREMENT_RELATED_TRUST_AGENCY_ACCOUNTS_EMPLOYEE_BENEFIT_OTHER_MANAGED_ASSETS_THRIFT" hidden="1">"c25350"</definedName>
    <definedName name="IQ_RETIREMENT_RELATED_TRUST_AGENCY_ACCOUNTS_EMPLOYEE_BENEFIT_OTHER_NONMANAGED_ASSETS_THRIFT" hidden="1">"c25371"</definedName>
    <definedName name="IQ_RETIREMENT_RELATED_TRUST_AGENCY_ACCOUNTS_EMPLOYEE_BENEFIT_OTHER_NUMBER_MANAGED_ACCOUNTS_THRIFT" hidden="1">"c25361"</definedName>
    <definedName name="IQ_RETIREMENT_RELATED_TRUST_AGENCY_ACCOUNTS_EMPLOYEE_BENEFIT_OTHER_NUMBER_NONMANAGED_ACCOUNTS_THRIFT" hidden="1">"c25383"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CM" hidden="1">"c1115"</definedName>
    <definedName name="IQ_RETURN_ASSETS_EST" hidden="1">"c3529"</definedName>
    <definedName name="IQ_RETURN_ASSETS_EST_CIQ" hidden="1">"c3828"</definedName>
    <definedName name="IQ_RETURN_ASSETS_EST_DOWN_2MONTH" hidden="1">"c16537"</definedName>
    <definedName name="IQ_RETURN_ASSETS_EST_DOWN_2MONTH_CIQ" hidden="1">"c16801"</definedName>
    <definedName name="IQ_RETURN_ASSETS_EST_DOWN_3MONTH" hidden="1">"c16541"</definedName>
    <definedName name="IQ_RETURN_ASSETS_EST_DOWN_3MONTH_CIQ" hidden="1">"c16805"</definedName>
    <definedName name="IQ_RETURN_ASSETS_EST_DOWN_MONTH" hidden="1">"c16533"</definedName>
    <definedName name="IQ_RETURN_ASSETS_EST_DOWN_MONTH_CIQ" hidden="1">"c16797"</definedName>
    <definedName name="IQ_RETURN_ASSETS_EST_NOTE" hidden="1">"c17520"</definedName>
    <definedName name="IQ_RETURN_ASSETS_EST_NOTE_CIQ" hidden="1">"c17473"</definedName>
    <definedName name="IQ_RETURN_ASSETS_EST_NUM_ANALYSTS_2MONTH" hidden="1">"c16535"</definedName>
    <definedName name="IQ_RETURN_ASSETS_EST_NUM_ANALYSTS_2MONTH_CIQ" hidden="1">"c16799"</definedName>
    <definedName name="IQ_RETURN_ASSETS_EST_NUM_ANALYSTS_3MONTH" hidden="1">"c16539"</definedName>
    <definedName name="IQ_RETURN_ASSETS_EST_NUM_ANALYSTS_3MONTH_CIQ" hidden="1">"c16803"</definedName>
    <definedName name="IQ_RETURN_ASSETS_EST_NUM_ANALYSTS_MONTH" hidden="1">"c16531"</definedName>
    <definedName name="IQ_RETURN_ASSETS_EST_NUM_ANALYSTS_MONTH_CIQ" hidden="1">"c16795"</definedName>
    <definedName name="IQ_RETURN_ASSETS_EST_TOTAL_REVISED_2MONTH" hidden="1">"c16538"</definedName>
    <definedName name="IQ_RETURN_ASSETS_EST_TOTAL_REVISED_2MONTH_CIQ" hidden="1">"c16802"</definedName>
    <definedName name="IQ_RETURN_ASSETS_EST_TOTAL_REVISED_3MONTH" hidden="1">"c16542"</definedName>
    <definedName name="IQ_RETURN_ASSETS_EST_TOTAL_REVISED_3MONTH_CIQ" hidden="1">"c16806"</definedName>
    <definedName name="IQ_RETURN_ASSETS_EST_TOTAL_REVISED_MONTH" hidden="1">"c16534"</definedName>
    <definedName name="IQ_RETURN_ASSETS_EST_TOTAL_REVISED_MONTH_CIQ" hidden="1">"c16798"</definedName>
    <definedName name="IQ_RETURN_ASSETS_EST_UP_2MONTH" hidden="1">"c16536"</definedName>
    <definedName name="IQ_RETURN_ASSETS_EST_UP_2MONTH_CIQ" hidden="1">"c16800"</definedName>
    <definedName name="IQ_RETURN_ASSETS_EST_UP_3MONTH" hidden="1">"c16540"</definedName>
    <definedName name="IQ_RETURN_ASSETS_EST_UP_3MONTH_CIQ" hidden="1">"c16804"</definedName>
    <definedName name="IQ_RETURN_ASSETS_EST_UP_MONTH" hidden="1">"c16532"</definedName>
    <definedName name="IQ_RETURN_ASSETS_EST_UP_MONTH_CIQ" hidden="1">"c16796"</definedName>
    <definedName name="IQ_RETURN_ASSETS_FS" hidden="1">"c1116"</definedName>
    <definedName name="IQ_RETURN_ASSETS_GUIDANCE" hidden="1">"c4517"</definedName>
    <definedName name="IQ_RETURN_ASSETS_HIGH_EST" hidden="1">"c3530"</definedName>
    <definedName name="IQ_RETURN_ASSETS_HIGH_EST_CIQ" hidden="1">"c3830"</definedName>
    <definedName name="IQ_RETURN_ASSETS_HIGH_GUIDANCE" hidden="1">"c4183"</definedName>
    <definedName name="IQ_RETURN_ASSETS_LOW_EST" hidden="1">"c3531"</definedName>
    <definedName name="IQ_RETURN_ASSETS_LOW_EST_CIQ" hidden="1">"c3831"</definedName>
    <definedName name="IQ_RETURN_ASSETS_LOW_GUIDANCE" hidden="1">"c4223"</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CM" hidden="1">"c1120"</definedName>
    <definedName name="IQ_RETURN_EQUITY_EST" hidden="1">"c3535"</definedName>
    <definedName name="IQ_RETURN_EQUITY_EST_CIQ" hidden="1">"c3821"</definedName>
    <definedName name="IQ_RETURN_EQUITY_EST_DOWN_2MONTH" hidden="1">"c16549"</definedName>
    <definedName name="IQ_RETURN_EQUITY_EST_DOWN_2MONTH_CIQ" hidden="1">"c16813"</definedName>
    <definedName name="IQ_RETURN_EQUITY_EST_DOWN_3MONTH" hidden="1">"c16553"</definedName>
    <definedName name="IQ_RETURN_EQUITY_EST_DOWN_3MONTH_CIQ" hidden="1">"c16817"</definedName>
    <definedName name="IQ_RETURN_EQUITY_EST_DOWN_MONTH" hidden="1">"c16545"</definedName>
    <definedName name="IQ_RETURN_EQUITY_EST_DOWN_MONTH_CIQ" hidden="1">"c16809"</definedName>
    <definedName name="IQ_RETURN_EQUITY_EST_NOTE" hidden="1">"c17521"</definedName>
    <definedName name="IQ_RETURN_EQUITY_EST_NOTE_CIQ" hidden="1">"c17474"</definedName>
    <definedName name="IQ_RETURN_EQUITY_EST_NUM_ANALYSTS_2MONTH" hidden="1">"c16547"</definedName>
    <definedName name="IQ_RETURN_EQUITY_EST_NUM_ANALYSTS_2MONTH_CIQ" hidden="1">"c16811"</definedName>
    <definedName name="IQ_RETURN_EQUITY_EST_NUM_ANALYSTS_3MONTH" hidden="1">"c16551"</definedName>
    <definedName name="IQ_RETURN_EQUITY_EST_NUM_ANALYSTS_3MONTH_CIQ" hidden="1">"c16815"</definedName>
    <definedName name="IQ_RETURN_EQUITY_EST_NUM_ANALYSTS_MONTH" hidden="1">"c16543"</definedName>
    <definedName name="IQ_RETURN_EQUITY_EST_NUM_ANALYSTS_MONTH_CIQ" hidden="1">"c16807"</definedName>
    <definedName name="IQ_RETURN_EQUITY_EST_TOTAL_REVISED_2MONTH" hidden="1">"c16550"</definedName>
    <definedName name="IQ_RETURN_EQUITY_EST_TOTAL_REVISED_2MONTH_CIQ" hidden="1">"c16814"</definedName>
    <definedName name="IQ_RETURN_EQUITY_EST_TOTAL_REVISED_3MONTH" hidden="1">"c16554"</definedName>
    <definedName name="IQ_RETURN_EQUITY_EST_TOTAL_REVISED_3MONTH_CIQ" hidden="1">"c16818"</definedName>
    <definedName name="IQ_RETURN_EQUITY_EST_TOTAL_REVISED_MONTH" hidden="1">"c16546"</definedName>
    <definedName name="IQ_RETURN_EQUITY_EST_TOTAL_REVISED_MONTH_CIQ" hidden="1">"c16810"</definedName>
    <definedName name="IQ_RETURN_EQUITY_EST_UP_2MONTH" hidden="1">"c16548"</definedName>
    <definedName name="IQ_RETURN_EQUITY_EST_UP_2MONTH_CIQ" hidden="1">"c16812"</definedName>
    <definedName name="IQ_RETURN_EQUITY_EST_UP_3MONTH" hidden="1">"c16552"</definedName>
    <definedName name="IQ_RETURN_EQUITY_EST_UP_3MONTH_CIQ" hidden="1">"c16816"</definedName>
    <definedName name="IQ_RETURN_EQUITY_EST_UP_MONTH" hidden="1">"c16544"</definedName>
    <definedName name="IQ_RETURN_EQUITY_EST_UP_MONTH_CIQ" hidden="1">"c16808"</definedName>
    <definedName name="IQ_RETURN_EQUITY_FS" hidden="1">"c1121"</definedName>
    <definedName name="IQ_RETURN_EQUITY_GUIDANCE" hidden="1">"c4518"</definedName>
    <definedName name="IQ_RETURN_EQUITY_HIGH_EST" hidden="1">"c3536"</definedName>
    <definedName name="IQ_RETURN_EQUITY_HIGH_EST_CIQ" hidden="1">"c3823"</definedName>
    <definedName name="IQ_RETURN_EQUITY_HIGH_GUIDANCE" hidden="1">"c4182"</definedName>
    <definedName name="IQ_RETURN_EQUITY_LOW_EST" hidden="1">"c3537"</definedName>
    <definedName name="IQ_RETURN_EQUITY_LOW_EST_CIQ" hidden="1">"c3824"</definedName>
    <definedName name="IQ_RETURN_EQUITY_LOW_GUIDANCE" hidden="1">"c4222"</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BEFORE_LL_THRIFT" hidden="1">"c24782"</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EST_DOWN_2MONTH" hidden="1">"c16285"</definedName>
    <definedName name="IQ_REVENUE_EST_DOWN_2MONTH_CIQ" hidden="1">"c16609"</definedName>
    <definedName name="IQ_REVENUE_EST_DOWN_3MONTH" hidden="1">"c16289"</definedName>
    <definedName name="IQ_REVENUE_EST_DOWN_3MONTH_CIQ" hidden="1">"c16613"</definedName>
    <definedName name="IQ_REVENUE_EST_DOWN_MONTH" hidden="1">"c16281"</definedName>
    <definedName name="IQ_REVENUE_EST_DOWN_MONTH_CIQ" hidden="1">"c16605"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3MONTH" hidden="1">"c16287"</definedName>
    <definedName name="IQ_REVENUE_EST_NUM_ANALYSTS_3MONTH_CIQ" hidden="1">"c16611"</definedName>
    <definedName name="IQ_REVENUE_EST_NUM_ANALYSTS_MONTH" hidden="1">"c16279"</definedName>
    <definedName name="IQ_REVENUE_EST_NUM_ANALYSTS_MONTH_CIQ" hidden="1">"c16603"</definedName>
    <definedName name="IQ_REVENUE_EST_TOTAL_REVISED_2MONTH" hidden="1">"c16286"</definedName>
    <definedName name="IQ_REVENUE_EST_TOTAL_REVISED_2MONTH_CIQ" hidden="1">"c16610"</definedName>
    <definedName name="IQ_REVENUE_EST_TOTAL_REVISED_3MONTH" hidden="1">"c16290"</definedName>
    <definedName name="IQ_REVENUE_EST_TOTAL_REVISED_3MONTH_CIQ" hidden="1">"c16614"</definedName>
    <definedName name="IQ_REVENUE_EST_TOTAL_REVISED_MONTH" hidden="1">"c16282"</definedName>
    <definedName name="IQ_REVENUE_EST_TOTAL_REVISED_MONTH_CIQ" hidden="1">"c16606"</definedName>
    <definedName name="IQ_REVENUE_EST_UP_2MONTH" hidden="1">"c16284"</definedName>
    <definedName name="IQ_REVENUE_EST_UP_2MONTH_CIQ" hidden="1">"c16608"</definedName>
    <definedName name="IQ_REVENUE_EST_UP_3MONTH" hidden="1">"c16288"</definedName>
    <definedName name="IQ_REVENUE_EST_UP_3MONTH_CIQ" hidden="1">"c16612"</definedName>
    <definedName name="IQ_REVENUE_EST_UP_MONTH" hidden="1">"c16280"</definedName>
    <definedName name="IQ_REVENUE_EST_UP_MONTH_CIQ" hidden="1">"c16604"</definedName>
    <definedName name="IQ_REVENUE_GUIDANCE" hidden="1">"c4519"</definedName>
    <definedName name="IQ_REVENUE_HIGH_EST" hidden="1">"c1127"</definedName>
    <definedName name="IQ_REVENUE_HIGH_EST_CIQ" hidden="1">"c3618"</definedName>
    <definedName name="IQ_REVENUE_HIGH_GUIDANCE" hidden="1">"c4169"</definedName>
    <definedName name="IQ_REVENUE_LOW_EST" hidden="1">"c1128"</definedName>
    <definedName name="IQ_REVENUE_LOW_EST_CIQ" hidden="1">"c3619"</definedName>
    <definedName name="IQ_REVENUE_LOW_GUIDANCE" hidden="1">"c4209"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40650.7113194444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GROSS_LOANS_THRIFT" hidden="1">"c25723"</definedName>
    <definedName name="IQ_REVOLVING_LOANS_RISK_BASED_CAPITAL_THRIFT" hidden="1">"c25708"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OPEN_END_PML_SECURED_1_4_DWELLING_UNITS_DUE_30_89_THRIFT" hidden="1">"c25241"</definedName>
    <definedName name="IQ_REVOLVING_OPEN_END_PML_SECURED_1_4_DWELLING_UNITS_DUE_90_THRIFT" hidden="1">"c25262"</definedName>
    <definedName name="IQ_REVOLVING_OPEN_END_PML_SECURED_1_4_DWELLING_UNITS_NON_ACCRUAL_THRIFT" hidden="1">"c25283"</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BEFORE_EXCESS_ALLOWANCE_LL_LOSSES_THRIFT" hidden="1">"c25077"</definedName>
    <definedName name="IQ_RISK_WEIGHTED_ASSETS_LOW_LEVEL_RECOURSE_RESIDUAL_INTERESTS_THRIFT" hidden="1">"c25075"</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EMPLOYEE_BENEFITS_THRIFT" hidden="1">"c24786"</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CM"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CM"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CEEDS_RENTAL_ASSETS" hidden="1">"c26974"</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CM"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COMM_NON_MORTGAGE_LOANS_THRIFT" hidden="1">"c25340"</definedName>
    <definedName name="IQ_SALES_CONSUMER_NON_MORTGAGE_LOANS_THRIFT" hidden="1">"c25342"</definedName>
    <definedName name="IQ_SALES_MARKETING" hidden="1">"c2240"</definedName>
    <definedName name="IQ_SALES_OTHER_MORTGAGE_BACKED_SEC_THRIFT" hidden="1">"c25315"</definedName>
    <definedName name="IQ_SALES_PASS_THROUGH_MORTGAGE_BACKED_SEC_THRIFT" hidden="1">"c25312"</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ACT_OR_EST" hidden="1">"c18269"</definedName>
    <definedName name="IQ_SAME_STORE_ACT_OR_EST_CIQ" hidden="1">"c18275"</definedName>
    <definedName name="IQ_SAME_STORE_EST" hidden="1">"c18116"</definedName>
    <definedName name="IQ_SAME_STORE_EST_CIQ" hidden="1">"c18184"</definedName>
    <definedName name="IQ_SAME_STORE_EST_NOTE" hidden="1">"c18237"</definedName>
    <definedName name="IQ_SAME_STORE_EST_NOTE_CIQ" hidden="1">"c18244"</definedName>
    <definedName name="IQ_SAME_STORE_FRANCHISE" hidden="1">"c2900"</definedName>
    <definedName name="IQ_SAME_STORE_GUIDANCE" hidden="1">"c18412"</definedName>
    <definedName name="IQ_SAME_STORE_HIGH_EST" hidden="1">"c18136"</definedName>
    <definedName name="IQ_SAME_STORE_HIGH_EST_CIQ" hidden="1">"c18198"</definedName>
    <definedName name="IQ_SAME_STORE_HIGH_GUIDANCE" hidden="1">"c18413"</definedName>
    <definedName name="IQ_SAME_STORE_LOW_EST" hidden="1">"c18146"</definedName>
    <definedName name="IQ_SAME_STORE_LOW_EST_CIQ" hidden="1">"c18205"</definedName>
    <definedName name="IQ_SAME_STORE_LOW_GUIDANCE" hidden="1">"c18414"</definedName>
    <definedName name="IQ_SAME_STORE_MEDIAN_EST" hidden="1">"c18126"</definedName>
    <definedName name="IQ_SAME_STORE_MEDIAN_EST_CIQ" hidden="1">"c18191"</definedName>
    <definedName name="IQ_SAME_STORE_NUM_EST" hidden="1">"c18166"</definedName>
    <definedName name="IQ_SAME_STORE_NUM_EST_CIQ" hidden="1">"c18219"</definedName>
    <definedName name="IQ_SAME_STORE_OWNED" hidden="1">"c2908"</definedName>
    <definedName name="IQ_SAME_STORE_STDDEV_EST" hidden="1">"c18156"</definedName>
    <definedName name="IQ_SAME_STORE_STDDEV_EST_CIQ" hidden="1">"c18212"</definedName>
    <definedName name="IQ_SAME_STORE_TOTAL" hidden="1">"c2892"</definedName>
    <definedName name="IQ_SAVING_DEP" hidden="1">"c1150"</definedName>
    <definedName name="IQ_SAVINGS_ACCT_DEPOSITS_TOTAL_DEPOSITS" hidden="1">"c15721"</definedName>
    <definedName name="IQ_SAVINGS_ASSOCIATION_EQUITY_CAPITAL_BEGINNING_BALANCE_FROM_PRIOR_QTR_THRIFT" hidden="1">"c25008"</definedName>
    <definedName name="IQ_SAVINGS_ASSOCIATION_EQUITY_CAPITAL_ENDING_BALANCE_THRIFT" hidden="1">"c25019"</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ACKED_NON_MORTGAGE_LOANS_THRIFT" hidden="1">"c24825"</definedName>
    <definedName name="IQ_SEC_BACKED_US_GOVT_ELIGIBLE_0_PCT_RISK_WEIGHT_THRIFT" hidden="1">"c25052"</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RISK_WEIGHTED_100_PCT_MORE_UNDER_RATINGS_THRIFT" hidden="1">"c25071"</definedName>
    <definedName name="IQ_SEC_SOLD_REPURCHASE_FFIEC" hidden="1">"c12857"</definedName>
    <definedName name="IQ_SEC_SOLD_UNDER_AGREEMENTS_REPURCHASE_THRIFT" hidden="1">"c25574"</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_RECEIV" hidden="1">"c1151"</definedName>
    <definedName name="IQ_SECURED_COMMERCIAL_LOANS_THRIFT" hidden="1">"c24854"</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ED_FUNDS_PURCHASED_TOTAL_ASSETS_THRIFT" hidden="1">"c25703"</definedName>
    <definedName name="IQ_SECURED_FEDERAL_FUNDS_PURCHASED_THRIFT" hidden="1">"c25573"</definedName>
    <definedName name="IQ_SECURED_MULTI_RES_LL_REC_DOM_FFIEC" hidden="1">"c12905"</definedName>
    <definedName name="IQ_SECURITIES_AFS_AMORT_COST_FFIEC" hidden="1">"c20488"</definedName>
    <definedName name="IQ_SECURITIES_AFS_FAIR_VAL_FFIEC" hidden="1">"c20453"</definedName>
    <definedName name="IQ_SECURITIES_HELD_MATURITY_FFIEC" hidden="1">"c12777"</definedName>
    <definedName name="IQ_SECURITIES_HTM_AMORT_COST_FFIEC" hidden="1">"c20436"</definedName>
    <definedName name="IQ_SECURITIES_HTM_FAIR_VAL_FFIEC" hidden="1">"c20471"</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IZED_DEBT" hidden="1">"c17897"</definedName>
    <definedName name="IQ_SECURITIZED_DEBT_PCT" hidden="1">"c18011"</definedName>
    <definedName name="IQ_SECURITY_ACTIVE_STATUS" hidden="1">"c15160"</definedName>
    <definedName name="IQ_SECURITY_BORROW" hidden="1">"c1152"</definedName>
    <definedName name="IQ_SECURITY_FEATURES" hidden="1">"c17681"</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COMM_FEE_DOM_FFIEC" hidden="1">"c25821"</definedName>
    <definedName name="IQ_SERVICE_CHARGES_DEPOSIT_ACCOUNTS_DOM_FFIEC" hidden="1">"c13003"</definedName>
    <definedName name="IQ_SERVICE_CHARGES_OPERATING_INC_FFIEC" hidden="1">"c13384"</definedName>
    <definedName name="IQ_SERVICE_FEE" hidden="1">"c8951"</definedName>
    <definedName name="IQ_SERVICING_ASSETS_MORTGAGE_LOANS_THRIFT" hidden="1">"c24888"</definedName>
    <definedName name="IQ_SERVICING_ASSETS_NON_MORTGAGE_LOANS_THRIFT" hidden="1">"c24889"</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BUSINESS_DESCRIPTION" hidden="1">"c24668"</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_SHORT_TERM_NONCORE_FUNDING_THRIFT" hidden="1">"c25625"</definedName>
    <definedName name="IQ_SHORT_TERM_INV_TOTAL_ASSETS_THRIFT" hidden="1">"c25695"</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STARS_DESCRIPTION" hidden="1">"c17408"</definedName>
    <definedName name="IQ_SP_STARS_VALUE" hidden="1">"c17407"</definedName>
    <definedName name="IQ_SPECIAL_DIV_CF" hidden="1">"c1169"</definedName>
    <definedName name="IQ_SPECIAL_DIV_CF_BNK" hidden="1">"c1170"</definedName>
    <definedName name="IQ_SPECIAL_DIV_CF_CM"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POT_CLOSEPRICE" hidden="1">"c17802"</definedName>
    <definedName name="IQ_SPOT_HIGHPRICE" hidden="1">"c17800"</definedName>
    <definedName name="IQ_SPOT_LASTSALEPRICE" hidden="1">"c17806"</definedName>
    <definedName name="IQ_SPOT_LOWPRICE" hidden="1">"c17801"</definedName>
    <definedName name="IQ_SPOT_PRICEDATE" hidden="1">"c17805"</definedName>
    <definedName name="IQ_SPOT_YEARHIGH" hidden="1">"c17803"</definedName>
    <definedName name="IQ_SPOT_YEARLOW" hidden="1">"c17804"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 hidden="1">"c17891"</definedName>
    <definedName name="IQ_SR_UNSECURED_BONDS_NOTES_PCT" hidden="1">"c18005"</definedName>
    <definedName name="IQ_ST_DEBT" hidden="1">"c1176"</definedName>
    <definedName name="IQ_ST_DEBT_BNK" hidden="1">"c1177"</definedName>
    <definedName name="IQ_ST_DEBT_CM" hidden="1">"c1178"</definedName>
    <definedName name="IQ_ST_DEBT_DERIVATIVES" hidden="1">"c17741"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CM"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CM"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COUNTY_MUNICIPAL_OBLIGATIONS_ALL_OTHER_ACCOUNTS_THRIFT" hidden="1">"c25426"</definedName>
    <definedName name="IQ_STATE_COUNTY_MUNICIPAL_OBLIGATIONS_EMPLOYEE_BENEFIT_RETIREMENT_RELATED_ACCOUNTS_THRIFT" hidden="1">"c25410"</definedName>
    <definedName name="IQ_STATE_COUNTY_MUNICIPAL_OBLIGATIONS_PERSONAL_TRUST_AGENCY_INV_MANAGEMENT_ACCOUNTS_THRIFT" hidden="1">"c25394"</definedName>
    <definedName name="IQ_STATE_LOCAL_OTHER_INC_TAXES_THRIFT" hidden="1">"c24817"</definedName>
    <definedName name="IQ_STATE_LOCAL_REVENUE_BONDS_ELIGIBLE_50_PCT_RISK_WEIGHT_THRIFT" hidden="1">"c25067"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 hidden="1">"c24824"</definedName>
    <definedName name="IQ_STATE_OF_INC" hidden="1">"c18104"</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ISSUED_SAVINGS_ASSOCIATION_THRIFT" hidden="1">"c25012"</definedName>
    <definedName name="IQ_STOCK_MARKET_INDEX" hidden="1">"c21101"</definedName>
    <definedName name="IQ_STOCK_OPTIONS_COMP" hidden="1">"c3509"</definedName>
    <definedName name="IQ_STOCK_OPTIONS_COMP_PRETAX" hidden="1">"c3507"</definedName>
    <definedName name="IQ_STOCK_OPTIONS_COMP_TAX" hidden="1">"c3508"</definedName>
    <definedName name="IQ_STOCK_RETIRED_SAVINGS_ASSOCIATION_THRIFT" hidden="1">"c25013"</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ENTURES_THRIFT" hidden="1">"c24902"</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ORDINATED_DEBENTURES_AMOUNTS_NETTED_THRIFT" hidden="1">"c25540"</definedName>
    <definedName name="IQ_SUBORDINATED_DEBENTURES_LEVEL_1_THRIFT" hidden="1">"c25536"</definedName>
    <definedName name="IQ_SUBORDINATED_DEBENTURES_LEVEL_2_THRIFT" hidden="1">"c25537"</definedName>
    <definedName name="IQ_SUBORDINATED_DEBENTURES_LEVEL_3_THRIFT" hidden="1">"c25538"</definedName>
    <definedName name="IQ_SUBORDINATED_DEBENTURES_TOTAL_AFTER_NETTING_THRIFT" hidden="1">"c25541"</definedName>
    <definedName name="IQ_SUBORDINATED_DEBENTURES_TOTAL_BEFORE_NETTING_THRIFT" hidden="1">"c25539"</definedName>
    <definedName name="IQ_SUBORDINATED_DEBENTURES_WITH_REMAINING_MATURITY_ONE_YEAR_LESS_THRIFT" hidden="1">"c25577"</definedName>
    <definedName name="IQ_SUBORDINATED_DEBENTURES_WITH_REMAINING_MATURITY_OVER_ONE_YEAR_THRIFT" hidden="1">"c25578"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ASSETS_THRIFT" hidden="1">"c25088"</definedName>
    <definedName name="IQ_TANGIBLE_COMMON_EQUITY_FFIEC" hidden="1">"c13914"</definedName>
    <definedName name="IQ_TANGIBLE_COMMON_EQUITY_THRIFT" hidden="1">"c25086"</definedName>
    <definedName name="IQ_TANGIBLE_EQUITY_ASSETS_FFIEC" hidden="1">"c13346"</definedName>
    <definedName name="IQ_TANGIBLE_EQUITY_FFIEC" hidden="1">"c13915"</definedName>
    <definedName name="IQ_TANGIBLE_EQUITY_RATIO_THRIFT" hidden="1">"c25084"</definedName>
    <definedName name="IQ_TANGIBLE_EQUITY_THRIFT" hidden="1">"c25087"</definedName>
    <definedName name="IQ_TANGIBLE_TIER_1_LEVERAGE_FFIEC" hidden="1">"c13345"</definedName>
    <definedName name="IQ_TANGIBLE_TIER_1_LEVERAGE_RATIO_THRIFT" hidden="1">"c25631"</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EST_DOWN_2MONTH" hidden="1">"c16489"</definedName>
    <definedName name="IQ_TEV_EST_DOWN_3MONTH" hidden="1">"c16493"</definedName>
    <definedName name="IQ_TEV_EST_DOWN_MONTH" hidden="1">"c16485"</definedName>
    <definedName name="IQ_TEV_EST_NOTE_CIQ" hidden="1">"c18231"</definedName>
    <definedName name="IQ_TEV_EST_NUM_ANALYSTS_2MONTH" hidden="1">"c16487"</definedName>
    <definedName name="IQ_TEV_EST_NUM_ANALYSTS_3MONTH" hidden="1">"c16491"</definedName>
    <definedName name="IQ_TEV_EST_NUM_ANALYSTS_MONTH" hidden="1">"c16483"</definedName>
    <definedName name="IQ_TEV_EST_TOTAL_REVISED_2MONTH" hidden="1">"c16490"</definedName>
    <definedName name="IQ_TEV_EST_TOTAL_REVISED_3MONTH" hidden="1">"c16494"</definedName>
    <definedName name="IQ_TEV_EST_TOTAL_REVISED_MONTH" hidden="1">"c16486"</definedName>
    <definedName name="IQ_TEV_EST_UP_2MONTH" hidden="1">"c16488"</definedName>
    <definedName name="IQ_TEV_EST_UP_3MONTH" hidden="1">"c16492"</definedName>
    <definedName name="IQ_TEV_EST_UP_MONTH" hidden="1">"c16484"</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IER_1_CAPITAL_BEFORE_CHARGES_T1_FFIEC" hidden="1">"c13139"</definedName>
    <definedName name="IQ_TIER_1_CAPITAL_FFIEC" hidden="1">"c13143"</definedName>
    <definedName name="IQ_TIER_1_CAPITAL_RATIO_THRIFT" hidden="1">"c25081"</definedName>
    <definedName name="IQ_TIER_1_CAPITAL_REQUIREMENT_ADJUSTED_ASSETS_THRIFT" hidden="1">"c25039"</definedName>
    <definedName name="IQ_TIER_1_CAPITAL_T1_THRIFT" hidden="1">"c25029"</definedName>
    <definedName name="IQ_TIER_1_LEVERAGE_RATIO_FFIEC" hidden="1">"c13160"</definedName>
    <definedName name="IQ_TIER_1_RISK_BASED_CAPITAL_RATIO_FFIEC" hidden="1">"c13161"</definedName>
    <definedName name="IQ_TIER_1_RISK_BASED_CAPITAL_RATIO_THRIFT" hidden="1">"c25083"</definedName>
    <definedName name="IQ_TIER_2_CAPITAL_FFIEC" hidden="1">"c13149"</definedName>
    <definedName name="IQ_TIER_2_CAPITAL_T2_THRIFT" hidden="1">"c25045"</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100000_MORE_TOTAL_ASSETS_THRIFT" hidden="1">"c25701"</definedName>
    <definedName name="IQ_TIME_DEPOSITS_100000_THROUGH_250000_THRIFT" hidden="1">"c25002"</definedName>
    <definedName name="IQ_TIME_DEPOSITS_GREATER_100000_TOTAL_DEPOSITS_THRIFT" hidden="1">"c25779"</definedName>
    <definedName name="IQ_TIME_DEPOSITS_GREATER_THAN_250000_THRIFT" hidden="1">"c25003"</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HRIFT" hidden="1">"c25001"</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1_4_FAMILY_LOANS_TOTAL_LOANS_THRIFT" hidden="1">"c25741"</definedName>
    <definedName name="IQ_TOTAL_ALLOWABLE_EXCLUSIONS_THRIFT" hidden="1">"c25567"</definedName>
    <definedName name="IQ_TOTAL_AR_CM"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 hidden="1">"c25030"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MANAGED_PROP_MUTUAL_FUNDS_ANNUITIES_THRIFT" hidden="1">"c24941"</definedName>
    <definedName name="IQ_TOTAL_ASSETS_MEASURED_FV_RECURRING_BASIS_AMOUNTS_NETTED_THRIFT" hidden="1">"c25522"</definedName>
    <definedName name="IQ_TOTAL_ASSETS_MEASURED_FV_RECURRING_BASIS_LEVEL_1_THRIFT" hidden="1">"c25518"</definedName>
    <definedName name="IQ_TOTAL_ASSETS_MEASURED_FV_RECURRING_BASIS_LEVEL_2_THRIFT" hidden="1">"c25519"</definedName>
    <definedName name="IQ_TOTAL_ASSETS_MEASURED_FV_RECURRING_BASIS_LEVEL_3_THRIFT" hidden="1">"c25520"</definedName>
    <definedName name="IQ_TOTAL_ASSETS_MEASURED_FV_RECURRING_BASIS_TOTAL_AFTER_NETTING_THRIFT" hidden="1">"c25523"</definedName>
    <definedName name="IQ_TOTAL_ASSETS_MEASURED_FV_RECURRING_BASIS_TOTAL_BEFORE_NETTING_THRIFT" hidden="1">"c25521"</definedName>
    <definedName name="IQ_TOTAL_ASSETS_PC_FFIEC" hidden="1">"c13099"</definedName>
    <definedName name="IQ_TOTAL_ASSETS_SUBTOTAL_AP" hidden="1">"c8985"</definedName>
    <definedName name="IQ_TOTAL_ASSETS_THRIFT" hidden="1">"c24894"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 hidden="1">"c24899"</definedName>
    <definedName name="IQ_TOTAL_BROKER_ORIGINATED_DEPOSITS_FULLY_INSURED_THRIFT" hidden="1">"c24978"</definedName>
    <definedName name="IQ_TOTAL_BROKER_ORIGINATED_DEPOSITS_OTHER_THRIFT" hidden="1">"c24981"</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EPOSITS_INV_SEC_THRIFT" hidden="1">"c24828"</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HRIFT" hidden="1">"c25085"</definedName>
    <definedName name="IQ_TOTAL_COMMON_EQUITY_TOTAL_ASSETS_FFIEC" hidden="1">"c13864"</definedName>
    <definedName name="IQ_TOTAL_COMMON_EQUITY_TOTAL_ASSETS_THRIFT" hidden="1">"c25739"</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AILY_AVERAGE_ALLOWABLE_EXCLUSIONS_THRIFT" hidden="1">"c25580"</definedName>
    <definedName name="IQ_TOTAL_DAILY_AVERAGE_FOREIGN_DEPOSITS_THRIFT" hidden="1">"c25581"</definedName>
    <definedName name="IQ_TOTAL_DAILY_AVERAGE_GROSS_DEPOSIT_LIABILITIES_BEFORE_EXCLUSIONS_THRIFT" hidden="1">"c25579"</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HIGH_EST" hidden="1">"c4534"</definedName>
    <definedName name="IQ_TOTAL_DEBT_HIGH_EST_CIQ" hidden="1">"c5087"</definedName>
    <definedName name="IQ_TOTAL_DEBT_ISSUED" hidden="1">"c1251"</definedName>
    <definedName name="IQ_TOTAL_DEBT_ISSUED_BNK" hidden="1">"c1252"</definedName>
    <definedName name="IQ_TOTAL_DEBT_ISSUED_CM"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CM"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EPOSITS_THRIFT" hidden="1">"c24984"</definedName>
    <definedName name="IQ_TOTAL_DIV_PAID_CF" hidden="1">"c1266"</definedName>
    <definedName name="IQ_TOTAL_DIVIDEND_INCOME_THRIFT" hidden="1">"c24756"</definedName>
    <definedName name="IQ_TOTAL_EARNING_ASSETS_QUARTERLY_AVG_FFIEC" hidden="1">"c25823"</definedName>
    <definedName name="IQ_TOTAL_ELIGIBLE_0_PCT_RISK_WEIGHT_THRIFT" hidden="1">"c25050"</definedName>
    <definedName name="IQ_TOTAL_ELIGIBLE_100_PCT_RISK_WEIGHT_THRIFT" hidden="1">"c25070"</definedName>
    <definedName name="IQ_TOTAL_ELIGIBLE_20_PCT_RISK_WEIGHT_THRIFT" hidden="1">"c25056"</definedName>
    <definedName name="IQ_TOTAL_ELIGIBLE_50_PCT_RISK_WEIGHT_THRIFT" hidden="1">"c25063"</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 hidden="1">"c24927"</definedName>
    <definedName name="IQ_TOTAL_EQUITY_CAPITAL_T1_FFIEC" hidden="1">"c13130"</definedName>
    <definedName name="IQ_TOTAL_EQUITY_CAPITAL_T1_THRIFT" hidden="1">"c25021"</definedName>
    <definedName name="IQ_TOTAL_EQUITY_CAPITAL_THRIFT" hidden="1">"c24925"</definedName>
    <definedName name="IQ_TOTAL_EQUITY_FFIEC" hidden="1">"c12881"</definedName>
    <definedName name="IQ_TOTAL_EQUITY_INCL_MINORITY_INTEREST_FFIEC" hidden="1">"c15278"</definedName>
    <definedName name="IQ_TOTAL_EQUITY_INV_NOT_CARRIED_FV_THRIFT" hidden="1">"c24879"</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EQUITY_TOTAL_ASSETS_THRIFT" hidden="1">"c25738"</definedName>
    <definedName name="IQ_TOTAL_FIDUCIARY_ACCOUNTS_MANAGED_ASSETS_THRIFT" hidden="1">"c25346"</definedName>
    <definedName name="IQ_TOTAL_FIDUCIARY_ACCOUNTS_NONMANAGED_ASSETS_THRIFT" hidden="1">"c25367"</definedName>
    <definedName name="IQ_TOTAL_FIDUCIARY_ACCOUNTS_NUMBER_MANAGED_ACCOUNTS_THRIFT" hidden="1">"c25357"</definedName>
    <definedName name="IQ_TOTAL_FIDUCIARY_ACCOUNTS_NUMBER_NONMANAGED_ACCOUNTS_THRIFT" hidden="1">"c25379"</definedName>
    <definedName name="IQ_TOTAL_FOREIGN_DEPOSITS_FFIEC" hidden="1">"c15348"</definedName>
    <definedName name="IQ_TOTAL_FOREIGN_DEPOSITS_INCLUDED_IN_TOTAL_ALLOWABLE_EXCLUSIONS_THRIFT" hidden="1">"c25568"</definedName>
    <definedName name="IQ_TOTAL_FOREIGN_LOANS_QUARTERLY_AVG_FFIEC" hidden="1">"c15482"</definedName>
    <definedName name="IQ_TOTAL_GROSS_DEPOSIT_LIABILITIES_BEFORE_EXCLUSIONS_THRIFT" hidden="1">"c25566"</definedName>
    <definedName name="IQ_TOTAL_GROSS_FIDUCIARY_RELATED_SERVICES_INC_THRIFT" hidden="1">"c24811"</definedName>
    <definedName name="IQ_TOTAL_GROSS_LOSSES_MANAGED_ACCOUNTS_THRIFT" hidden="1">"c25465"</definedName>
    <definedName name="IQ_TOTAL_GROSS_LOSSES_NONMANAGED_ACCOUNTS_THRIFT" hidden="1">"c25470"</definedName>
    <definedName name="IQ_TOTAL_IBF_ASSETS_CONSOL_BANK_FFIEC" hidden="1">"c15299"</definedName>
    <definedName name="IQ_TOTAL_IBF_LIABILITIES_FFIEC" hidden="1">"c15302"</definedName>
    <definedName name="IQ_TOTAL_IBF_LL_REC_FFIEC" hidden="1">"c15297"</definedName>
    <definedName name="IQ_TOTAL_INT_EXP_THRIFT" hidden="1">"c24764"</definedName>
    <definedName name="IQ_TOTAL_INT_EXPENSE_FFIEC" hidden="1">"c13000"</definedName>
    <definedName name="IQ_TOTAL_INT_INCOME_FFIEC" hidden="1">"c12989"</definedName>
    <definedName name="IQ_TOTAL_INT_INCOME_THRIFT" hidden="1">"c24753"</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EASES_TOTAL_LOANS_THRIFT" hidden="1">"c25751"</definedName>
    <definedName name="IQ_TOTAL_LIAB" hidden="1">"c1276"</definedName>
    <definedName name="IQ_TOTAL_LIAB_BNK" hidden="1">"c1277"</definedName>
    <definedName name="IQ_TOTAL_LIAB_CM"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EQUITY_THRIFT" hidden="1">"c24928"</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IABILITIES_MEASURED_FV_RECURRING_BASIS_AMOUNTS_NETTED_THRIFT" hidden="1">"c25564"</definedName>
    <definedName name="IQ_TOTAL_LIABILITIES_MEASURED_FV_RECURRING_BASIS_LEVEL_1_THRIFT" hidden="1">"c25560"</definedName>
    <definedName name="IQ_TOTAL_LIABILITIES_MEASURED_FV_RECURRING_BASIS_LEVEL_2_THRIFT" hidden="1">"c25561"</definedName>
    <definedName name="IQ_TOTAL_LIABILITIES_MEASURED_FV_RECURRING_BASIS_LEVEL_3_THRIFT" hidden="1">"c25562"</definedName>
    <definedName name="IQ_TOTAL_LIABILITIES_MEASURED_FV_RECURRING_BASIS_TOTAL_AFTER_NETTING_THRIFT" hidden="1">"c25565"</definedName>
    <definedName name="IQ_TOTAL_LIABILITIES_MEASURED_FV_RECURRING_BASIS_TOTAL_BEFORE_NETTING_THRIFT" hidden="1">"c25563"</definedName>
    <definedName name="IQ_TOTAL_LIABILITIES_THRIFT" hidden="1">"c24913"</definedName>
    <definedName name="IQ_TOTAL_LL_DOMESTIC_QUARTERLY_AVG_FFIEC" hidden="1">"c25825"</definedName>
    <definedName name="IQ_TOTAL_LL_FOREIGN_QUARTERLY_AVG_FFIEC" hidden="1">"c25824"</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IN_PROCESS_FORECLOSURE_THRIFT" hidden="1">"c25310"</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MANAGED_ASSETS_ALL_OTHER_ACCOUNTS_THRIFT" hidden="1">"c25422"</definedName>
    <definedName name="IQ_TOTAL_MANAGED_ASSETS_EMPLOYEE_BENEFIT_RETIREMENT_RELATED_ACCOUNTS_THRIFT" hidden="1">"c25406"</definedName>
    <definedName name="IQ_TOTAL_MANAGED_ASSETS_PERSONAL_TRUST_AGENCY_INV_MANAGEMENT_ACCOUNTS_THRIFT" hidden="1">"c25390"</definedName>
    <definedName name="IQ_TOTAL_MBS_THRIFT" hidden="1">"c24837"</definedName>
    <definedName name="IQ_TOTAL_MORTGAGE_LOANS_THRIFT" hidden="1">"c24852"</definedName>
    <definedName name="IQ_TOTAL_MORTGAGE_NON_MORTGAGE_LOANS_DUE_30_89_THRIFT" hidden="1">"c25255"</definedName>
    <definedName name="IQ_TOTAL_MORTGAGE_NON_MORTGAGE_LOANS_DUE_90_THRIFT" hidden="1">"c25276"</definedName>
    <definedName name="IQ_TOTAL_MORTGAGE_NON_MORTGAGE_LOANS_NON_ACCRUAL_THRIFT" hidden="1">"c25297"</definedName>
    <definedName name="IQ_TOTAL_NON_MORTGAGE_LOANS_THRIFT" hidden="1">"c24868"</definedName>
    <definedName name="IQ_TOTAL_NON_RE_LOANS_TOTAL_LOANS_THRIFT" hidden="1">"c25752"</definedName>
    <definedName name="IQ_TOTAL_NON_REC" hidden="1">"c1444"</definedName>
    <definedName name="IQ_TOTAL_NON_TRANS_ACCTS_FFIEC" hidden="1">"c15328"</definedName>
    <definedName name="IQ_TOTAL_NONINTEREST_EXPENSE_FOREIGN_FFIEC" hidden="1">"c15386"</definedName>
    <definedName name="IQ_TOTAL_OPER_EXP_CM"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 hidden="1">"c24883"</definedName>
    <definedName name="IQ_TOTAL_OTHER_OPER" hidden="1">"c1289"</definedName>
    <definedName name="IQ_TOTAL_OTHER_TEMP_IMPAIR_LOSS_FFIEC" hidden="1">"c25846"</definedName>
    <definedName name="IQ_TOTAL_OTHER_UNUSED_FFIEC" hidden="1">"c25858"</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AMT_ASSETS_COVERED_RECOURSE_OBLIGATIONS_DIRECT_CREDIT_SUBSTITUTES_THRIFT" hidden="1">"c25615"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THRIFT" hidden="1">"c25475"</definedName>
    <definedName name="IQ_TOTAL_RENTAL_REVENUE" hidden="1">"c16022"</definedName>
    <definedName name="IQ_TOTAL_RESERVES" hidden="1">"c21102"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CM"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EVENUE_THRIFT" hidden="1">"c24785"</definedName>
    <definedName name="IQ_TOTAL_RISK_BASED_CAPITAL_FFIEC" hidden="1">"c13153"</definedName>
    <definedName name="IQ_TOTAL_RISK_BASED_CAPITAL_RATIO_FFIEC" hidden="1">"c13162"</definedName>
    <definedName name="IQ_TOTAL_RISK_BASED_CAPITAL_RATIO_THRIFT" hidden="1">"c25082"</definedName>
    <definedName name="IQ_TOTAL_RISK_BASED_CAPITAL_REQUIREMENT_THRIFT" hidden="1">"c25080"</definedName>
    <definedName name="IQ_TOTAL_RISK_BASED_CAPITAL_THRIFT" hidden="1">"c25049"</definedName>
    <definedName name="IQ_TOTAL_RISK_WEIGHTED_ASSETS_FFIEC" hidden="1">"c13858"</definedName>
    <definedName name="IQ_TOTAL_RISK_WEIGHTED_ASSETS_THRIFT" hidden="1">"c25079"</definedName>
    <definedName name="IQ_TOTAL_ROOMS" hidden="1">"c8789"</definedName>
    <definedName name="IQ_TOTAL_SPECIAL" hidden="1">"c1618"</definedName>
    <definedName name="IQ_TOTAL_SQ_FT" hidden="1">"c8781"</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TOTAL_DEPOSITS_THRIFT" hidden="1">"c25780"</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CM"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_FWD" hidden="1">"c17878"</definedName>
    <definedName name="IQ_TR_IMPLIED_EV_EBITDA" hidden="1">"c2303"</definedName>
    <definedName name="IQ_TR_IMPLIED_EV_EBITDA_FINAL" hidden="1">"c16251"</definedName>
    <definedName name="IQ_TR_IMPLIED_EV_EBITDA_FWD" hidden="1">"c17877"</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MPLIED_EV_REV_FWD" hidden="1">"c17876"</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FFER_PRICE_BV_FWD" hidden="1">"c17880"</definedName>
    <definedName name="IQ_TR_OFFER_PRICE_EARNINGS_FWD" hidden="1">"c17879"</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MAIN_MONETARY_VALUE" hidden="1">"c18099"</definedName>
    <definedName name="IQ_TR_REMAIN_NUMBER_SHARES" hidden="1">"c18101"</definedName>
    <definedName name="IQ_TR_REMAIN_PCT_SHARES" hidden="1">"c18100"</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ID" hidden="1">"c2406"</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HELF_EXP_EXPIRATION_DATE" hidden="1">"c18102"</definedName>
    <definedName name="IQ_TR_SHELF_EXPIRED_DATE" hidden="1">"c18103"</definedName>
    <definedName name="IQ_TR_SPECIAL_COMMITTEE" hidden="1">"c2362"</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 hidden="1">"c17885"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 hidden="1">"c17883"</definedName>
    <definedName name="IQ_TR_TARGET_EBITDA" hidden="1">"c2334"</definedName>
    <definedName name="IQ_TR_TARGET_EBITDA_EQ_INC" hidden="1">"c3608"</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 hidden="1">"c17881"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BALANCE_USD" hidden="1">"c21103"</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DING_SEC_AMOUNTS_NETTED_THRIFT" hidden="1">"c25486"</definedName>
    <definedName name="IQ_TRADING_SEC_LEVEL_1_THRIFT" hidden="1">"c25482"</definedName>
    <definedName name="IQ_TRADING_SEC_LEVEL_2_THRIFT" hidden="1">"c25483"</definedName>
    <definedName name="IQ_TRADING_SEC_LEVEL_3_THRIFT" hidden="1">"c25484"</definedName>
    <definedName name="IQ_TRADING_SEC_TOTAL_AFTER_NETTING_THRIFT" hidden="1">"c25487"</definedName>
    <definedName name="IQ_TRADING_SEC_TOTAL_BEFORE_NETTING_THRIFT" hidden="1">"c25485"</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INC_DEMAND_DEPOSITS_THRIFT" hidden="1">"c24998"</definedName>
    <definedName name="IQ_TRANSACTION_ACCOUNTS_TOTAL_DEPOSITS_THRIFT" hidden="1">"c25777"</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ANSFER_AGENT_REGISTRAR_PAYING_AGENT_OTHER_CORPORATE_AGENCY_NUMBER_ISSUES_THRIFT" hidden="1">"c25444"</definedName>
    <definedName name="IQ_TRANSFERS_GVA_THRIFT" hidden="1">"c25093"</definedName>
    <definedName name="IQ_TRANSFERS_SVA_THRIFT" hidden="1">"c25101"</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CM"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OUBLED_DEBT_RESTRUCTURED_DUE_30_89_THRIFT" hidden="1">"c25256"</definedName>
    <definedName name="IQ_TROUBLED_DEBT_RESTRUCTURED_DUE_90_THRIFT" hidden="1">"c25277"</definedName>
    <definedName name="IQ_TROUBLED_DEBT_RESTRUCTURED_NON_ACCRUAL_THRIFT" hidden="1">"c25298"</definedName>
    <definedName name="IQ_TROUBLED_DEBT_RESTRUCTURED_THRIFT" hidden="1">"c25230"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 hidden="1">"c24898"</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RC" hidden="1">"c2517"</definedName>
    <definedName name="IQ_UNDRAWN_SECURITIZED" hidden="1">"c17900"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CM"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_RATE" hidden="1">"c21104"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 hidden="1">"c24995"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ALIZED_GAINS_AFS_EQUITY_SEC_T2_THRIFT" hidden="1">"c25040"</definedName>
    <definedName name="IQ_UNRECOG_TAX_BENEFIT_BEG_PERIOD" hidden="1">"c15732"</definedName>
    <definedName name="IQ_UNRECOG_TAX_BENEFIT_END_PERIOD" hidden="1">"c15740"</definedName>
    <definedName name="IQ_UNRECOG_TAX_BENEFIT_OTHER_ADJ" hidden="1">"c15739"</definedName>
    <definedName name="IQ_UNSECURED_COMMERCIAL_LOANS_THRIFT" hidden="1">"c24855"</definedName>
    <definedName name="IQ_UNSECURED_COMMITMENTS_COMMERCIAL_RE_UNUSED_FFIEC" hidden="1">"c13246"</definedName>
    <definedName name="IQ_UNSECURED_DEBT" hidden="1">"c2548"</definedName>
    <definedName name="IQ_UNSECURED_DEBT_PCT" hidden="1">"c2549"</definedName>
    <definedName name="IQ_UNSECURED_FEDERAL_FUNDS_PURCHASED_THRIFT" hidden="1">"c25572"</definedName>
    <definedName name="IQ_UNSECURED_OTHER_BORROWINGS_WITH_REMAINING_MATURITY_ONE_YEAR_LESS_THRIFT" hidden="1">"c25575"</definedName>
    <definedName name="IQ_UNSECURED_OTHER_BORROWINGS_WITH_REMAINING_MATURITY_OVER_ONE_YEAR_THRIFT" hidden="1">"c25576"</definedName>
    <definedName name="IQ_UNUSED_LINES_CREDIT_COMM_LINES_THRIFT" hidden="1">"c25607"</definedName>
    <definedName name="IQ_UNUSED_LINES_CREDIT_REVOLVING_OPEN_END_LOANS_1_4_DWELLING_UNITS_THRIFT" hidden="1">"c25606"</definedName>
    <definedName name="IQ_UNUSED_LINES_CREDIT_THRIFT" hidden="1">"c25605"</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AGENCY_SPONSORED_ENTERPRISE_SEC_THRIFT" hidden="1">"c24822"</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AGENCY_SPONSORED_ENTERPRISE_SEC_INV_SEC_THRIFT" hidden="1">"c25671"</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_TREASURY_US_GOVT_AGENCY_OBLIGATIONS_ALL_OTHER_ACCOUNTS_THRIFT" hidden="1">"c25425"</definedName>
    <definedName name="IQ_US_TREASURY_US_GOVT_AGENCY_OBLIGATIONS_EMPLOYEE_BENEFIT_RETIREMENT_RELATED_ACCOUNTS_THRIFT" hidden="1">"c25409"</definedName>
    <definedName name="IQ_US_TREASURY_US_GOVT_AGENCY_OBLIGATIONS_PERSONAL_TRUST_AGENCY_INV_MANAGEMENT_ACCOUNTS_THRIFT" hidden="1">"c25393"</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 hidden="1">"c17895"</definedName>
    <definedName name="IQ_VARIABLE_RATE_DEBT_PCT" hidden="1">"c18009"</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_TOTAL_AGG_INT_VALUE_EXER" hidden="1">"c18465"</definedName>
    <definedName name="IQ_WAR_TOTAL_AGG_INT_VALUE_OUT" hidden="1">"c18461"</definedName>
    <definedName name="IQ_WAR_TOTAL_NUM_EXER" hidden="1">"c18463"</definedName>
    <definedName name="IQ_WAR_TOTAL_NUM_OUT" hidden="1">"c18459"</definedName>
    <definedName name="IQ_WAR_TOTAL_PLAN_NAME" hidden="1">"c18469"</definedName>
    <definedName name="IQ_WAR_TOTAL_PRICE_HIGH" hidden="1">"c18456"</definedName>
    <definedName name="IQ_WAR_TOTAL_PRICE_LOW" hidden="1">"c18455"</definedName>
    <definedName name="IQ_WAR_TOTAL_PRICE_RANGE" hidden="1">"c18457"</definedName>
    <definedName name="IQ_WAR_TOTAL_WTD_LIFE_EXER" hidden="1">"c18464"</definedName>
    <definedName name="IQ_WAR_TOTAL_WTD_LIFE_OUT" hidden="1">"c18460"</definedName>
    <definedName name="IQ_WAR_TOTAL_WTD_PRICE_EXER" hidden="1">"c18462"</definedName>
    <definedName name="IQ_WAR_TOTAL_WTD_PRICE_OUT" hidden="1">"c18458"</definedName>
    <definedName name="IQ_WAR_TRANCHE_AGG_INT_VALUE_EXER" hidden="1">"c18454"</definedName>
    <definedName name="IQ_WAR_TRANCHE_AGG_INT_VALUE_OUT" hidden="1">"c18450"</definedName>
    <definedName name="IQ_WAR_TRANCHE_CLASS_NAME" hidden="1">"c18443"</definedName>
    <definedName name="IQ_WAR_TRANCHE_NUM_EXER" hidden="1">"c18452"</definedName>
    <definedName name="IQ_WAR_TRANCHE_NUM_OUT" hidden="1">"c18448"</definedName>
    <definedName name="IQ_WAR_TRANCHE_PLAN_NAME" hidden="1">"c18442"</definedName>
    <definedName name="IQ_WAR_TRANCHE_PLAN_RANK" hidden="1">"c18468"</definedName>
    <definedName name="IQ_WAR_TRANCHE_PRICE_HIGH" hidden="1">"c18445"</definedName>
    <definedName name="IQ_WAR_TRANCHE_PRICE_LOW" hidden="1">"c18444"</definedName>
    <definedName name="IQ_WAR_TRANCHE_PRICE_RANGE" hidden="1">"c18446"</definedName>
    <definedName name="IQ_WAR_TRANCHE_WTD_LIFE_EXER" hidden="1">"c18453"</definedName>
    <definedName name="IQ_WAR_TRANCHE_WTD_LIFE_OUT" hidden="1">"c18449"</definedName>
    <definedName name="IQ_WAR_TRANCHE_WTD_PRICE_EXER" hidden="1">"c18451"</definedName>
    <definedName name="IQ_WAR_TRANCHE_WTD_PRICE_OUT" hidden="1">"c18447"</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 hidden="1">"c21149"</definedName>
    <definedName name="IQ_WHOLESALE_SALES_APPAREL" hidden="1">"c21150"</definedName>
    <definedName name="IQ_WHOLESALE_SALES_APR" hidden="1">"c7688"</definedName>
    <definedName name="IQ_WHOLESALE_SALES_APR_FC" hidden="1">"c8568"</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C" hidden="1">"c7908"</definedName>
    <definedName name="IQ_WHOLESALE_SALES_FURNITURE" hidden="1">"c21159"</definedName>
    <definedName name="IQ_WHOLESALE_SALES_GROCERIES" hidden="1">"c21160"</definedName>
    <definedName name="IQ_WHOLESALE_SALES_HARDWARE" hidden="1">"c21161"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POP" hidden="1">"c7248"</definedName>
    <definedName name="IQ_WHOLESALE_SALES_POP_FC" hidden="1">"c8128"</definedName>
    <definedName name="IQ_WHOLESALE_SALES_TOTAL" hidden="1">"c21170"</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CURVE_LIST" hidden="1">"c19250"</definedName>
    <definedName name="IQ_YIELD_FED_FUNDS_SOLD_FFIEC" hidden="1">"c13487"</definedName>
    <definedName name="IQ_YIELD_TRADING_ASSETS_FFIEC" hidden="1">"c13488"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 hidden="1">"c17896"</definedName>
    <definedName name="IQ_ZERO_COUPON_DEBT_PCT" hidden="1">"c18010"</definedName>
    <definedName name="IR">#REF!</definedName>
    <definedName name="ITEMBS">'[1]Plano de Contas'!$E$3:$F$23</definedName>
    <definedName name="ITEMCF">'[1]Plano de Contas'!$I$3:$J$22</definedName>
    <definedName name="ITEMIS">'[1]Plano de Contas'!$G$3:$H$27</definedName>
    <definedName name="ITM">#REF!</definedName>
    <definedName name="JAN">#REF!</definedName>
    <definedName name="JANDATA">#REF!</definedName>
    <definedName name="JANDATA04">#REF!</definedName>
    <definedName name="JESI">#REF!</definedName>
    <definedName name="JUL">#REF!</definedName>
    <definedName name="JUN">#REF!</definedName>
    <definedName name="JUNDATA">#REF!</definedName>
    <definedName name="JUROS">'[4]453'!$P$40</definedName>
    <definedName name="LABQTR1">#REF!</definedName>
    <definedName name="LABQTR2">#REF!</definedName>
    <definedName name="LABQTR3">#REF!</definedName>
    <definedName name="LABQTR4">#REF!</definedName>
    <definedName name="lala" localSheetId="12" hidden="1">{"'RR'!$A$2:$E$81"}</definedName>
    <definedName name="lala" localSheetId="13" hidden="1">{"'RR'!$A$2:$E$81"}</definedName>
    <definedName name="lala" localSheetId="14" hidden="1">{"'RR'!$A$2:$E$81"}</definedName>
    <definedName name="lala" hidden="1">{"'RR'!$A$2:$E$81"}</definedName>
    <definedName name="LIBERAÇÃO_BL">'[3]2318'!$E$40</definedName>
    <definedName name="Loaded_Data">#REF!</definedName>
    <definedName name="loc" localSheetId="12" hidden="1">{"Title - LC",#N/A,FALSE,"TITLE"}</definedName>
    <definedName name="loc" localSheetId="13" hidden="1">{"Title - LC",#N/A,FALSE,"TITLE"}</definedName>
    <definedName name="loc" localSheetId="14" hidden="1">{"Title - LC",#N/A,FALSE,"TITLE"}</definedName>
    <definedName name="loc" hidden="1">{"Title - LC",#N/A,FALSE,"TITLE"}</definedName>
    <definedName name="LOCAL">#REF!</definedName>
    <definedName name="location">#REF!</definedName>
    <definedName name="log">#REF!</definedName>
    <definedName name="LTM">[2]Sumário!$C$10</definedName>
    <definedName name="MACRO">#REF!</definedName>
    <definedName name="MAR">#REF!</definedName>
    <definedName name="MARDATA">#REF!</definedName>
    <definedName name="MATANNUAL">#REF!</definedName>
    <definedName name="MATQTR1">#REF!</definedName>
    <definedName name="MATQTR2">#REF!</definedName>
    <definedName name="MATQTR3">#REF!</definedName>
    <definedName name="MATQTR4">#REF!</definedName>
    <definedName name="MAYDATA">#REF!</definedName>
    <definedName name="men">#REF!</definedName>
    <definedName name="MILLE">#REF!</definedName>
    <definedName name="Minor">#REF!</definedName>
    <definedName name="mn">#REF!</definedName>
    <definedName name="mnt">#REF!</definedName>
    <definedName name="MOD">#REF!</definedName>
    <definedName name="MODENA">#REF!</definedName>
    <definedName name="month">#REF!</definedName>
    <definedName name="MONTHE">#REF!</definedName>
    <definedName name="MONTHM">#REF!</definedName>
    <definedName name="MONTHP">#REF!</definedName>
    <definedName name="MONTHSUM">#REF!</definedName>
    <definedName name="mot" localSheetId="12" hidden="1">{#N/A,#N/A,TRUE,"7d";#N/A,#N/A,TRUE,"7g";#N/A,#N/A,TRUE,"7i"}</definedName>
    <definedName name="mot" localSheetId="13" hidden="1">{#N/A,#N/A,TRUE,"7d";#N/A,#N/A,TRUE,"7g";#N/A,#N/A,TRUE,"7i"}</definedName>
    <definedName name="mot" localSheetId="14" hidden="1">{#N/A,#N/A,TRUE,"7d";#N/A,#N/A,TRUE,"7g";#N/A,#N/A,TRUE,"7i"}</definedName>
    <definedName name="mot" hidden="1">{#N/A,#N/A,TRUE,"7d";#N/A,#N/A,TRUE,"7g";#N/A,#N/A,TRUE,"7i"}</definedName>
    <definedName name="MOT_ACQ">#REF!</definedName>
    <definedName name="MOT_CEN">#REF!</definedName>
    <definedName name="MOT_JES">#REF!</definedName>
    <definedName name="MOT_MOD">#REF!</definedName>
    <definedName name="Multa">'[3]371'!$E$36</definedName>
    <definedName name="NewProduct">#REF!</definedName>
    <definedName name="Niveis">#REF!</definedName>
    <definedName name="NOTA_BENE">#REF!</definedName>
    <definedName name="NOV">#REF!</definedName>
    <definedName name="NvsASD">"V2001-12-31"</definedName>
    <definedName name="NvsAutoDrillOk">"VN"</definedName>
    <definedName name="NvsElapsedTime">0.0106994212910649</definedName>
    <definedName name="NvsEndTime">36845.380222338</definedName>
    <definedName name="NvsInstSpec">"%,FBU_FILIAL,TENTIDADES,NTRJ"</definedName>
    <definedName name="NvsLayoutType">"M3"</definedName>
    <definedName name="NvsPanelEffdt">"V1990-01-01"</definedName>
    <definedName name="NvsPanelSetid">"VMODEL"</definedName>
    <definedName name="NvsReqBU">"VTEL"</definedName>
    <definedName name="NvsReqBUOnly">"VN"</definedName>
    <definedName name="NvsTransLed">"VN"</definedName>
    <definedName name="NvsTreeASD">"V1990-01-01"</definedName>
    <definedName name="NvsValTbl.ACCOUNT">"GL_ACCOUNT_TBL"</definedName>
    <definedName name="NvsValTbl.BU_FILIAL">"BU_FILIAL"</definedName>
    <definedName name="o" localSheetId="12">{"'RR'!$A$2:$E$81"}</definedName>
    <definedName name="o" localSheetId="13">{"'RR'!$A$2:$E$81"}</definedName>
    <definedName name="o" localSheetId="14">{"'RR'!$A$2:$E$81"}</definedName>
    <definedName name="o">{"'RR'!$A$2:$E$81"}</definedName>
    <definedName name="OCT">#REF!</definedName>
    <definedName name="OH">#REF!</definedName>
    <definedName name="ooo" localSheetId="12" hidden="1">{#N/A,#N/A,TRUE,"7d";#N/A,#N/A,TRUE,"7g";#N/A,#N/A,TRUE,"7i"}</definedName>
    <definedName name="ooo" localSheetId="13" hidden="1">{#N/A,#N/A,TRUE,"7d";#N/A,#N/A,TRUE,"7g";#N/A,#N/A,TRUE,"7i"}</definedName>
    <definedName name="ooo" localSheetId="14" hidden="1">{#N/A,#N/A,TRUE,"7d";#N/A,#N/A,TRUE,"7g";#N/A,#N/A,TRUE,"7i"}</definedName>
    <definedName name="ooo" hidden="1">{#N/A,#N/A,TRUE,"7d";#N/A,#N/A,TRUE,"7g";#N/A,#N/A,TRUE,"7i"}</definedName>
    <definedName name="ORRETAGEM">'[3]761'!$R$31</definedName>
    <definedName name="ORRETÁGEM">'[3]761'!$R$31</definedName>
    <definedName name="ORRETEGEM">'[3]761'!$R$31</definedName>
    <definedName name="OUTRAS_CLASSIFICAÇÕES">#REF!</definedName>
    <definedName name="OUTROS">'[3]557'!$L$31</definedName>
    <definedName name="OUTSOURCE">#REF!</definedName>
    <definedName name="OVH">#REF!</definedName>
    <definedName name="p">#REF!</definedName>
    <definedName name="P.LÍQUIDO">'[3]298'!$D$9</definedName>
    <definedName name="PAFOVHD" localSheetId="12" hidden="1">{#N/A,#N/A,TRUE,"7d";#N/A,#N/A,TRUE,"7g";#N/A,#N/A,TRUE,"7i"}</definedName>
    <definedName name="PAFOVHD" localSheetId="13" hidden="1">{#N/A,#N/A,TRUE,"7d";#N/A,#N/A,TRUE,"7g";#N/A,#N/A,TRUE,"7i"}</definedName>
    <definedName name="PAFOVHD" localSheetId="14" hidden="1">{#N/A,#N/A,TRUE,"7d";#N/A,#N/A,TRUE,"7g";#N/A,#N/A,TRUE,"7i"}</definedName>
    <definedName name="PAFOVHD" hidden="1">{#N/A,#N/A,TRUE,"7d";#N/A,#N/A,TRUE,"7g";#N/A,#N/A,TRUE,"7i"}</definedName>
    <definedName name="page1">#REF!</definedName>
    <definedName name="page2">#REF!</definedName>
    <definedName name="page3">#REF!</definedName>
    <definedName name="Pal_Workbook_GUID" hidden="1">"VB6G2KQM5PJMAEXRT1C2ATYT"</definedName>
    <definedName name="PASIVO">#REF!</definedName>
    <definedName name="PASSIVO">#REF!</definedName>
    <definedName name="PendingStandard">#REF!</definedName>
    <definedName name="Perf">#REF!</definedName>
    <definedName name="period">#REF!</definedName>
    <definedName name="PESO">'[3]557'!$F$17</definedName>
    <definedName name="PESO_A">'[3]554'!$C$12</definedName>
    <definedName name="PESO_B">'[3]554'!$E$12</definedName>
    <definedName name="PESO_BRUTO">'[3]557'!$U$3</definedName>
    <definedName name="PESO_C">'[3]554'!$G$12</definedName>
    <definedName name="PESO_D">'[3]590'!$I$12</definedName>
    <definedName name="PESO_TOTAL">'[3]2318'!$E$7</definedName>
    <definedName name="piciu" localSheetId="12" hidden="1">{#N/A,#N/A,TRUE,"7d";#N/A,#N/A,TRUE,"7g";#N/A,#N/A,TRUE,"7i"}</definedName>
    <definedName name="piciu" localSheetId="13" hidden="1">{#N/A,#N/A,TRUE,"7d";#N/A,#N/A,TRUE,"7g";#N/A,#N/A,TRUE,"7i"}</definedName>
    <definedName name="piciu" localSheetId="14" hidden="1">{#N/A,#N/A,TRUE,"7d";#N/A,#N/A,TRUE,"7g";#N/A,#N/A,TRUE,"7i"}</definedName>
    <definedName name="piciu" hidden="1">{#N/A,#N/A,TRUE,"7d";#N/A,#N/A,TRUE,"7g";#N/A,#N/A,TRUE,"7i"}</definedName>
    <definedName name="piciu2" localSheetId="12" hidden="1">{#N/A,#N/A,TRUE,"7d";#N/A,#N/A,TRUE,"7g";#N/A,#N/A,TRUE,"7i"}</definedName>
    <definedName name="piciu2" localSheetId="13" hidden="1">{#N/A,#N/A,TRUE,"7d";#N/A,#N/A,TRUE,"7g";#N/A,#N/A,TRUE,"7i"}</definedName>
    <definedName name="piciu2" localSheetId="14" hidden="1">{#N/A,#N/A,TRUE,"7d";#N/A,#N/A,TRUE,"7g";#N/A,#N/A,TRUE,"7i"}</definedName>
    <definedName name="piciu2" hidden="1">{#N/A,#N/A,TRUE,"7d";#N/A,#N/A,TRUE,"7g";#N/A,#N/A,TRUE,"7i"}</definedName>
    <definedName name="piciu3" localSheetId="12" hidden="1">{#N/A,#N/A,TRUE,"7d";#N/A,#N/A,TRUE,"7g";#N/A,#N/A,TRUE,"7i"}</definedName>
    <definedName name="piciu3" localSheetId="13" hidden="1">{#N/A,#N/A,TRUE,"7d";#N/A,#N/A,TRUE,"7g";#N/A,#N/A,TRUE,"7i"}</definedName>
    <definedName name="piciu3" localSheetId="14" hidden="1">{#N/A,#N/A,TRUE,"7d";#N/A,#N/A,TRUE,"7g";#N/A,#N/A,TRUE,"7i"}</definedName>
    <definedName name="piciu3" hidden="1">{#N/A,#N/A,TRUE,"7d";#N/A,#N/A,TRUE,"7g";#N/A,#N/A,TRUE,"7i"}</definedName>
    <definedName name="piciu4" localSheetId="12" hidden="1">{#N/A,#N/A,TRUE,"7d";#N/A,#N/A,TRUE,"7g";#N/A,#N/A,TRUE,"7i"}</definedName>
    <definedName name="piciu4" localSheetId="13" hidden="1">{#N/A,#N/A,TRUE,"7d";#N/A,#N/A,TRUE,"7g";#N/A,#N/A,TRUE,"7i"}</definedName>
    <definedName name="piciu4" localSheetId="14" hidden="1">{#N/A,#N/A,TRUE,"7d";#N/A,#N/A,TRUE,"7g";#N/A,#N/A,TRUE,"7i"}</definedName>
    <definedName name="piciu4" hidden="1">{#N/A,#N/A,TRUE,"7d";#N/A,#N/A,TRUE,"7g";#N/A,#N/A,TRUE,"7i"}</definedName>
    <definedName name="pino" localSheetId="12" hidden="1">{#N/A,#N/A,TRUE,"7d";#N/A,#N/A,TRUE,"7g";#N/A,#N/A,TRUE,"7i"}</definedName>
    <definedName name="pino" localSheetId="13" hidden="1">{#N/A,#N/A,TRUE,"7d";#N/A,#N/A,TRUE,"7g";#N/A,#N/A,TRUE,"7i"}</definedName>
    <definedName name="pino" localSheetId="14" hidden="1">{#N/A,#N/A,TRUE,"7d";#N/A,#N/A,TRUE,"7g";#N/A,#N/A,TRUE,"7i"}</definedName>
    <definedName name="pino" hidden="1">{#N/A,#N/A,TRUE,"7d";#N/A,#N/A,TRUE,"7g";#N/A,#N/A,TRUE,"7i"}</definedName>
    <definedName name="plant">#REF!</definedName>
    <definedName name="plant1">#REF!</definedName>
    <definedName name="PO">#REF!</definedName>
    <definedName name="ppp" localSheetId="12" hidden="1">{#N/A,#N/A,TRUE,"7d";#N/A,#N/A,TRUE,"7g";#N/A,#N/A,TRUE,"7i"}</definedName>
    <definedName name="ppp" localSheetId="13" hidden="1">{#N/A,#N/A,TRUE,"7d";#N/A,#N/A,TRUE,"7g";#N/A,#N/A,TRUE,"7i"}</definedName>
    <definedName name="ppp" localSheetId="14" hidden="1">{#N/A,#N/A,TRUE,"7d";#N/A,#N/A,TRUE,"7g";#N/A,#N/A,TRUE,"7i"}</definedName>
    <definedName name="ppp" hidden="1">{#N/A,#N/A,TRUE,"7d";#N/A,#N/A,TRUE,"7g";#N/A,#N/A,TRUE,"7i"}</definedName>
    <definedName name="Prev">#REF!</definedName>
    <definedName name="PRICE">#REF!</definedName>
    <definedName name="PRINT_ALL">#REF!</definedName>
    <definedName name="_xlnm.Print_Area">#REF!</definedName>
    <definedName name="Print_Area_MI">#REF!</definedName>
    <definedName name="Print_Title">#REF!</definedName>
    <definedName name="PRINT_TITLE1">#REF!</definedName>
    <definedName name="_xlnm.Print_Titles">#REF!</definedName>
    <definedName name="Print_Titles_MI" localSheetId="12">'BS - Assets'!#REF!,'BS - Assets'!#REF!</definedName>
    <definedName name="Print_Titles_MI" localSheetId="13">'BS - Liabilities and Equity'!#REF!,'BS - Liabilities and Equity'!#REF!</definedName>
    <definedName name="Print_Titles_MI" localSheetId="14">Indebtedness!#REF!,Indebtedness!#REF!</definedName>
    <definedName name="Print_Titles_MI">#REF!,#REF!</definedName>
    <definedName name="PRIORIDADE">#REF!</definedName>
    <definedName name="PRIORIDADE_2008">#REF!</definedName>
    <definedName name="PROCESS">#REF!</definedName>
    <definedName name="Product">#REF!</definedName>
    <definedName name="Productivity">" 'EFf - UTL'!$A$6:$v$71"</definedName>
    <definedName name="PRODUZIONE">#REF!</definedName>
    <definedName name="Programs">#REF!</definedName>
    <definedName name="Projects_Exc" localSheetId="12" hidden="1">{"Title - AER",#N/A,FALSE,"TITLE";"Summary - Actual - AER",#N/A,FALSE,"SUMMARY - ACTUAL"}</definedName>
    <definedName name="Projects_Exc" localSheetId="13" hidden="1">{"Title - AER",#N/A,FALSE,"TITLE";"Summary - Actual - AER",#N/A,FALSE,"SUMMARY - ACTUAL"}</definedName>
    <definedName name="Projects_Exc" localSheetId="14" hidden="1">{"Title - AER",#N/A,FALSE,"TITLE";"Summary - Actual - AER",#N/A,FALSE,"SUMMARY - ACTUAL"}</definedName>
    <definedName name="Projects_Exc" hidden="1">{"Title - AER",#N/A,FALSE,"TITLE";"Summary - Actual - AER",#N/A,FALSE,"SUMMARY - ACTUAL"}</definedName>
    <definedName name="PTAX">'[3]159'!$E$5</definedName>
    <definedName name="Purchase">#REF!</definedName>
    <definedName name="QTRINCORP">#REF!</definedName>
    <definedName name="QUANT._CTN">'[3]298'!$D$7</definedName>
    <definedName name="QUANT__CTR">'[3]2318'!$C$7</definedName>
    <definedName name="QUANT_A">'[3]554'!$C$13</definedName>
    <definedName name="QUANT_B">'[3]554'!$E$13</definedName>
    <definedName name="QUANT_C">'[3]554'!$G$13</definedName>
    <definedName name="QUANT_D">'[3]590'!$I$13</definedName>
    <definedName name="QUANT_E">'[3]590'!$K$13</definedName>
    <definedName name="QUANT_F">'[3]590'!$M$13</definedName>
    <definedName name="QUANT_TOTAL">'[3]554'!$I$13</definedName>
    <definedName name="Quantidade">'[3]159'!$H$10</definedName>
    <definedName name="QUARTERCOSTS">#REF!</definedName>
    <definedName name="rate">#REF!</definedName>
    <definedName name="re" localSheetId="12" hidden="1">{"'RR'!$A$2:$E$81"}</definedName>
    <definedName name="re" localSheetId="13" hidden="1">{"'RR'!$A$2:$E$81"}</definedName>
    <definedName name="re" localSheetId="14" hidden="1">{"'RR'!$A$2:$E$81"}</definedName>
    <definedName name="re" hidden="1">{"'RR'!$A$2:$E$81"}</definedName>
    <definedName name="Receita_fin" localSheetId="12" hidden="1">{"'RR'!$A$2:$E$81"}</definedName>
    <definedName name="Receita_fin" localSheetId="13" hidden="1">{"'RR'!$A$2:$E$81"}</definedName>
    <definedName name="Receita_fin" localSheetId="14" hidden="1">{"'RR'!$A$2:$E$81"}</definedName>
    <definedName name="Receita_fin" hidden="1">{"'RR'!$A$2:$E$81"}</definedName>
    <definedName name="RECEITAS">#REF!</definedName>
    <definedName name="REEDSOL">#REF!</definedName>
    <definedName name="REFERENCIACAIXA">[1]Caixa!$C$21:$C$216</definedName>
    <definedName name="region">#REF!</definedName>
    <definedName name="report" localSheetId="12" hidden="1">{#N/A,#N/A,TRUE,"Total";#N/A,#N/A,TRUE,"Crop Harvesting";#N/A,#N/A,TRUE,"Hay &amp; Forage";#N/A,#N/A,TRUE,"CROP PRODUCTION";#N/A,#N/A,TRUE,"TRACTOR";#N/A,#N/A,TRUE,"Crawlers &amp; Dozers";#N/A,#N/A,TRUE,"TLB";#N/A,#N/A,TRUE,"Excavators";#N/A,#N/A,TRUE,"Loaders and Graders ";#N/A,#N/A,TRUE,"Skid Steer Loaders"}</definedName>
    <definedName name="report" localSheetId="13" hidden="1">{#N/A,#N/A,TRUE,"Total";#N/A,#N/A,TRUE,"Crop Harvesting";#N/A,#N/A,TRUE,"Hay &amp; Forage";#N/A,#N/A,TRUE,"CROP PRODUCTION";#N/A,#N/A,TRUE,"TRACTOR";#N/A,#N/A,TRUE,"Crawlers &amp; Dozers";#N/A,#N/A,TRUE,"TLB";#N/A,#N/A,TRUE,"Excavators";#N/A,#N/A,TRUE,"Loaders and Graders ";#N/A,#N/A,TRUE,"Skid Steer Loaders"}</definedName>
    <definedName name="report" localSheetId="14" hidden="1">{#N/A,#N/A,TRUE,"Total";#N/A,#N/A,TRUE,"Crop Harvesting";#N/A,#N/A,TRUE,"Hay &amp; Forage";#N/A,#N/A,TRUE,"CROP PRODUCTION";#N/A,#N/A,TRUE,"TRACTOR";#N/A,#N/A,TRUE,"Crawlers &amp; Dozers";#N/A,#N/A,TRUE,"TLB";#N/A,#N/A,TRUE,"Excavators";#N/A,#N/A,TRUE,"Loaders and Graders ";#N/A,#N/A,TRUE,"Skid Steer Loaders"}</definedName>
    <definedName name="report" hidden="1">{#N/A,#N/A,TRUE,"Total";#N/A,#N/A,TRUE,"Crop Harvesting";#N/A,#N/A,TRUE,"Hay &amp; Forage";#N/A,#N/A,TRUE,"CROP PRODUCTION";#N/A,#N/A,TRUE,"TRACTOR";#N/A,#N/A,TRUE,"Crawlers &amp; Dozers";#N/A,#N/A,TRUE,"TLB";#N/A,#N/A,TRUE,"Excavators";#N/A,#N/A,TRUE,"Loaders and Graders ";#N/A,#N/A,TRUE,"Skid Steer Loaders"}</definedName>
    <definedName name="report2">#REF!</definedName>
    <definedName name="report3">#REF!</definedName>
    <definedName name="rere" hidden="1">#REF!</definedName>
    <definedName name="RESPONSAVEL_PELA_EXECUÇÃO">#REF!</definedName>
    <definedName name="RESULT">#REF!</definedName>
    <definedName name="REWORK">#REF!</definedName>
    <definedName name="rexestbgraf1">#REF!</definedName>
    <definedName name="rexestbs">#REF!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MCOptions">"*000000000000000"</definedName>
    <definedName name="ROLLOFF">#REF!</definedName>
    <definedName name="ROR">#REF!</definedName>
    <definedName name="SAD">#REF!</definedName>
    <definedName name="SCARTI">#REF!</definedName>
    <definedName name="sd" localSheetId="12" hidden="1">{#N/A,#N/A,TRUE,"7d";#N/A,#N/A,TRUE,"7g";#N/A,#N/A,TRUE,"7i"}</definedName>
    <definedName name="sd" localSheetId="13" hidden="1">{#N/A,#N/A,TRUE,"7d";#N/A,#N/A,TRUE,"7g";#N/A,#N/A,TRUE,"7i"}</definedName>
    <definedName name="sd" localSheetId="14" hidden="1">{#N/A,#N/A,TRUE,"7d";#N/A,#N/A,TRUE,"7g";#N/A,#N/A,TRUE,"7i"}</definedName>
    <definedName name="sd" hidden="1">{#N/A,#N/A,TRUE,"7d";#N/A,#N/A,TRUE,"7g";#N/A,#N/A,TRUE,"7i"}</definedName>
    <definedName name="SDA">'[3]2318'!$E$41</definedName>
    <definedName name="SDA_RIO">'[3]371'!$E$35</definedName>
    <definedName name="sdgdfgsd" localSheetId="12" hidden="1">{#N/A,#N/A,TRUE,"7d";#N/A,#N/A,TRUE,"7g";#N/A,#N/A,TRUE,"7i"}</definedName>
    <definedName name="sdgdfgsd" localSheetId="13" hidden="1">{#N/A,#N/A,TRUE,"7d";#N/A,#N/A,TRUE,"7g";#N/A,#N/A,TRUE,"7i"}</definedName>
    <definedName name="sdgdfgsd" localSheetId="14" hidden="1">{#N/A,#N/A,TRUE,"7d";#N/A,#N/A,TRUE,"7g";#N/A,#N/A,TRUE,"7i"}</definedName>
    <definedName name="sdgdfgsd" hidden="1">{#N/A,#N/A,TRUE,"7d";#N/A,#N/A,TRUE,"7g";#N/A,#N/A,TRUE,"7i"}</definedName>
    <definedName name="SEG._IMP.">'[3]554'!$B$35</definedName>
    <definedName name="SEG.IMP.">'[3]557'!$I$21</definedName>
    <definedName name="SEG_IMPOST">'[3]454'!$E$34</definedName>
    <definedName name="SEGURO">'[3]159'!#REF!</definedName>
    <definedName name="SEGURO_IMPOSTOS">'[3]2318'!$E$38</definedName>
    <definedName name="SEGURO_REAL">'[3]2318'!$E$23</definedName>
    <definedName name="SEGURO_USD">'[3]2318'!$F$23</definedName>
    <definedName name="SELECTCOSTED">#REF!</definedName>
    <definedName name="SEP">#REF!</definedName>
    <definedName name="Shaun">#REF!</definedName>
    <definedName name="SHEET">#REF!</definedName>
    <definedName name="SINAL">#REF!</definedName>
    <definedName name="SLDD">#REF!</definedName>
    <definedName name="slide" localSheetId="12" hidden="1">{#N/A,#N/A,TRUE,"7d";#N/A,#N/A,TRUE,"7g";#N/A,#N/A,TRUE,"7i"}</definedName>
    <definedName name="slide" localSheetId="13" hidden="1">{#N/A,#N/A,TRUE,"7d";#N/A,#N/A,TRUE,"7g";#N/A,#N/A,TRUE,"7i"}</definedName>
    <definedName name="slide" localSheetId="14" hidden="1">{#N/A,#N/A,TRUE,"7d";#N/A,#N/A,TRUE,"7g";#N/A,#N/A,TRUE,"7i"}</definedName>
    <definedName name="slide" hidden="1">{#N/A,#N/A,TRUE,"7d";#N/A,#N/A,TRUE,"7g";#N/A,#N/A,TRUE,"7i"}</definedName>
    <definedName name="SMA580M2_euros">#REF!</definedName>
    <definedName name="SMA580SM4_euros">#REF!</definedName>
    <definedName name="SMA580SM4PC_euros">#REF!</definedName>
    <definedName name="SMA580SM4plus_euros">#REF!</definedName>
    <definedName name="SMA5904_euros">#REF!</definedName>
    <definedName name="SMENG">#REF!</definedName>
    <definedName name="SMMFG">#REF!</definedName>
    <definedName name="SMPURCH">#REF!</definedName>
    <definedName name="SMSUMM">#REF!</definedName>
    <definedName name="solver_adj1"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1" hidden="1">#REF!</definedName>
    <definedName name="solver_pre" hidden="1">0.000001</definedName>
    <definedName name="solver_rel1" hidden="1">2</definedName>
    <definedName name="solver_rhs1"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15600</definedName>
    <definedName name="ss" localSheetId="12" hidden="1">{"'RR'!$A$2:$E$81"}</definedName>
    <definedName name="ss" localSheetId="13" hidden="1">{"'RR'!$A$2:$E$81"}</definedName>
    <definedName name="ss" localSheetId="14" hidden="1">{"'RR'!$A$2:$E$81"}</definedName>
    <definedName name="ss" hidden="1">{"'RR'!$A$2:$E$81"}</definedName>
    <definedName name="Standards">#REF!</definedName>
    <definedName name="STD" localSheetId="12" hidden="1">{#N/A,#N/A,TRUE,"7d";#N/A,#N/A,TRUE,"7g";#N/A,#N/A,TRUE,"7i"}</definedName>
    <definedName name="STD" localSheetId="13" hidden="1">{#N/A,#N/A,TRUE,"7d";#N/A,#N/A,TRUE,"7g";#N/A,#N/A,TRUE,"7i"}</definedName>
    <definedName name="STD" localSheetId="14" hidden="1">{#N/A,#N/A,TRUE,"7d";#N/A,#N/A,TRUE,"7g";#N/A,#N/A,TRUE,"7i"}</definedName>
    <definedName name="STD" hidden="1">{#N/A,#N/A,TRUE,"7d";#N/A,#N/A,TRUE,"7g";#N/A,#N/A,TRUE,"7i"}</definedName>
    <definedName name="Std_2005">#REF!</definedName>
    <definedName name="Std_2006">#REF!</definedName>
    <definedName name="STEP">#REF!</definedName>
    <definedName name="Structure">#REF!</definedName>
    <definedName name="STRUTTURA">#REF!</definedName>
    <definedName name="SUMMARY">#REF!</definedName>
    <definedName name="T.R.M.M.">'[3]298'!$E$33</definedName>
    <definedName name="TabCenCus">#REF!</definedName>
    <definedName name="TabImport">#REF!</definedName>
    <definedName name="table">#REF!</definedName>
    <definedName name="TASK">'[3]454'!$E$30</definedName>
    <definedName name="TAXA_CAMBIO">'[3]2318'!$F$5</definedName>
    <definedName name="TAXA_FRETE">'[3]2318'!$F$4</definedName>
    <definedName name="TAXA_SEGURO_IMPOST">'[3]371'!$E$33</definedName>
    <definedName name="tblCurrency">#REF!</definedName>
    <definedName name="TextRefCopyRangeCount" hidden="1">1</definedName>
    <definedName name="TIPO_DE_PROJETO">#REF!</definedName>
    <definedName name="Title">#REF!</definedName>
    <definedName name="TMC">#REF!</definedName>
    <definedName name="TMCQTR1">#REF!</definedName>
    <definedName name="TMCQTR2">#REF!</definedName>
    <definedName name="TMCQTR3">#REF!</definedName>
    <definedName name="TMCQTR4">#REF!</definedName>
    <definedName name="TOOLINGCOSTS">#REF!</definedName>
    <definedName name="tot">#REF!</definedName>
    <definedName name="TOTAL_CIF">'[3]157'!$M$18</definedName>
    <definedName name="Total_Container">'[3]278'!$C$10</definedName>
    <definedName name="TOTAL_FOB">'[3]425'!$U$15</definedName>
    <definedName name="TOTAL_INCREASE">#REF!</definedName>
    <definedName name="TOTAL_LIQUIDO">'[3]159'!#REF!</definedName>
    <definedName name="Total_Produtos">'[3]159'!$G$20</definedName>
    <definedName name="Total_Volume">'[3]557'!#REF!</definedName>
    <definedName name="TOTAL_VOLUMES">'[3]557'!$X$3</definedName>
    <definedName name="TOTALE">#REF!</definedName>
    <definedName name="TOTALS">#REF!</definedName>
    <definedName name="TRA">'[3]298'!$E$25</definedName>
    <definedName name="TRACTORCOSTS">#REF!</definedName>
    <definedName name="Transporte_Férreo">'[3]557'!#REF!</definedName>
    <definedName name="TRANSPORTE_PORTO_DAP">'[3]454'!$E$27</definedName>
    <definedName name="TRIMESTRES">[1]SCHULZ!$A$3:$CH$3</definedName>
    <definedName name="TRMM">'[3]2318'!$E$32</definedName>
    <definedName name="TTLCAPATAZIAS">'[3]557'!#REF!</definedName>
    <definedName name="TVOL">#REF!</definedName>
    <definedName name="u">'[3]159'!#REF!</definedName>
    <definedName name="units">#REF!</definedName>
    <definedName name="Untitled">#REF!</definedName>
    <definedName name="US">#REF!</definedName>
    <definedName name="US__FISC.">'[3]554'!$J$2</definedName>
    <definedName name="US__PTAX">'[3]554'!$J$3</definedName>
    <definedName name="Usage">#REF!</definedName>
    <definedName name="USD">#REF!</definedName>
    <definedName name="USD__KG">'[3]267'!$E$16</definedName>
    <definedName name="USD_COM">'[3]297'!$C$23</definedName>
    <definedName name="USD_FISCAL">'[3]2318'!$F$2</definedName>
    <definedName name="USD_PTAX">'[3]2318'!$F$3</definedName>
    <definedName name="USDCOMERC">'[4]453'!$O$2</definedName>
    <definedName name="USDFISCAL">'[4]453'!$O$1</definedName>
    <definedName name="uu">'[3]557'!#REF!</definedName>
    <definedName name="vendor">#REF!</definedName>
    <definedName name="Viana_Fit_Out2" localSheetId="12" hidden="1">{"Assump1",#N/A,TRUE,"Assumptions";"Assump2",#N/A,TRUE,"Assumptions"}</definedName>
    <definedName name="Viana_Fit_Out2" localSheetId="13" hidden="1">{"Assump1",#N/A,TRUE,"Assumptions";"Assump2",#N/A,TRUE,"Assumptions"}</definedName>
    <definedName name="Viana_Fit_Out2" localSheetId="14" hidden="1">{"Assump1",#N/A,TRUE,"Assumptions";"Assump2",#N/A,TRUE,"Assumptions"}</definedName>
    <definedName name="Viana_Fit_Out2" hidden="1">{"Assump1",#N/A,TRUE,"Assumptions";"Assump2",#N/A,TRUE,"Assumptions"}</definedName>
    <definedName name="VN">#REF!</definedName>
    <definedName name="VO">#REF!</definedName>
    <definedName name="w" localSheetId="12" hidden="1">{"'RR'!$A$2:$E$81"}</definedName>
    <definedName name="w" localSheetId="13" hidden="1">{"'RR'!$A$2:$E$81"}</definedName>
    <definedName name="w" localSheetId="14" hidden="1">{"'RR'!$A$2:$E$81"}</definedName>
    <definedName name="w" hidden="1">{"'RR'!$A$2:$E$81"}</definedName>
    <definedName name="wrn.Actual." localSheetId="12" hidden="1">{"Title - AER",#N/A,FALSE,"TITLE";"Summary - Actual - AER",#N/A,FALSE,"SUMMARY - ACTUAL"}</definedName>
    <definedName name="wrn.Actual." localSheetId="13" hidden="1">{"Title - AER",#N/A,FALSE,"TITLE";"Summary - Actual - AER",#N/A,FALSE,"SUMMARY - ACTUAL"}</definedName>
    <definedName name="wrn.Actual." localSheetId="14" hidden="1">{"Title - AER",#N/A,FALSE,"TITLE";"Summary - Actual - AER",#N/A,FALSE,"SUMMARY - ACTUAL"}</definedName>
    <definedName name="wrn.Actual." hidden="1">{"Title - AER",#N/A,FALSE,"TITLE";"Summary - Actual - AER",#N/A,FALSE,"SUMMARY - ACTUAL"}</definedName>
    <definedName name="wrn.Aging._.and._.Trend._.Analysis." localSheetId="12"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ssumptions." localSheetId="12" hidden="1">{"Assump1",#N/A,TRUE,"Assumptions";"Assump2",#N/A,TRUE,"Assumptions"}</definedName>
    <definedName name="wrn.Assumptions." localSheetId="13" hidden="1">{"Assump1",#N/A,TRUE,"Assumptions";"Assump2",#N/A,TRUE,"Assumptions"}</definedName>
    <definedName name="wrn.Assumptions." localSheetId="14" hidden="1">{"Assump1",#N/A,TRUE,"Assumptions";"Assump2",#N/A,TRUE,"Assumptions"}</definedName>
    <definedName name="wrn.Assumptions." hidden="1">{"Assump1",#N/A,TRUE,"Assumptions";"Assump2",#N/A,TRUE,"Assumptions"}</definedName>
    <definedName name="wrn.Budget." localSheetId="12" hidden="1">{"Title - BER",#N/A,FALSE,"TITLE"}</definedName>
    <definedName name="wrn.Budget." localSheetId="13" hidden="1">{"Title - BER",#N/A,FALSE,"TITLE"}</definedName>
    <definedName name="wrn.Budget." localSheetId="14" hidden="1">{"Title - BER",#N/A,FALSE,"TITLE"}</definedName>
    <definedName name="wrn.Budget." hidden="1">{"Title - BER",#N/A,FALSE,"TITLE"}</definedName>
    <definedName name="wrn.cuadros." localSheetId="12"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13"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14" hidden="1">{"anex_I",#N/A,FALSE,"Anexos";#N/A,#N/A,FALSE,"Carát 12_97";"ESP",#N/A,FALSE,"eecc";"rdo",#N/A,FALSE,"eecc";"evpn98",#N/A,FALSE,"eecc";"evpn97",#N/A,FALSE,"eecc";"anex_II",#N/A,FALSE,"Anexos";"anex_III",#N/A,FALSE,"Anexos";"anex_IV",#N/A,FALSE,"Anexos";"anex_V",#N/A,FALSE,"Anexos";"anex_VI",#N/A,FALSE,"Anexos";"anex_VII",#N/A,FALSE,"Anexos"}</definedName>
    <definedName name="wrn.cuadros." hidden="1">{"anex_I",#N/A,FALSE,"Anexos";#N/A,#N/A,FALSE,"Carát 12_97";"ESP",#N/A,FALSE,"eecc";"rdo",#N/A,FALSE,"eecc";"evpn98",#N/A,FALSE,"eecc";"evpn97",#N/A,FALSE,"eecc";"anex_II",#N/A,FALSE,"Anexos";"anex_III",#N/A,FALSE,"Anexos";"anex_IV",#N/A,FALSE,"Anexos";"anex_V",#N/A,FALSE,"Anexos";"anex_VI",#N/A,FALSE,"Anexos";"anex_VII",#N/A,FALSE,"Anexos"}</definedName>
    <definedName name="wrn.Local." localSheetId="12" hidden="1">{"Title - LC",#N/A,FALSE,"TITLE"}</definedName>
    <definedName name="wrn.Local." localSheetId="13" hidden="1">{"Title - LC",#N/A,FALSE,"TITLE"}</definedName>
    <definedName name="wrn.Local." localSheetId="14" hidden="1">{"Title - LC",#N/A,FALSE,"TITLE"}</definedName>
    <definedName name="wrn.Local." hidden="1">{"Title - LC",#N/A,FALSE,"TITLE"}</definedName>
    <definedName name="wrn.LOURES." localSheetId="12" hidden="1">{"LOURES1",#N/A,TRUE,"Sheet1";"LOURES2",#N/A,TRUE,"Sheet1"}</definedName>
    <definedName name="wrn.LOURES." localSheetId="13" hidden="1">{"LOURES1",#N/A,TRUE,"Sheet1";"LOURES2",#N/A,TRUE,"Sheet1"}</definedName>
    <definedName name="wrn.LOURES." localSheetId="14" hidden="1">{"LOURES1",#N/A,TRUE,"Sheet1";"LOURES2",#N/A,TRUE,"Sheet1"}</definedName>
    <definedName name="wrn.LOURES." hidden="1">{"LOURES1",#N/A,TRUE,"Sheet1";"LOURES2",#N/A,TRUE,"Sheet1"}</definedName>
    <definedName name="wrn.MAT." localSheetId="12" hidden="1">{#N/A,#N/A,TRUE,"7d";#N/A,#N/A,TRUE,"7g";#N/A,#N/A,TRUE,"7i"}</definedName>
    <definedName name="wrn.MAT." localSheetId="13" hidden="1">{#N/A,#N/A,TRUE,"7d";#N/A,#N/A,TRUE,"7g";#N/A,#N/A,TRUE,"7i"}</definedName>
    <definedName name="wrn.MAT." localSheetId="14" hidden="1">{#N/A,#N/A,TRUE,"7d";#N/A,#N/A,TRUE,"7g";#N/A,#N/A,TRUE,"7i"}</definedName>
    <definedName name="wrn.MAT." hidden="1">{#N/A,#N/A,TRUE,"7d";#N/A,#N/A,TRUE,"7g";#N/A,#N/A,TRUE,"7i"}</definedName>
    <definedName name="wrn.PO._.CAPACITY." localSheetId="12"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13"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14"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_.completo." localSheetId="12"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13"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14"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SMATTEO." localSheetId="12" hidden="1">{#N/A,#N/A,FALSE,"CALENDAR";#N/A,#N/A,FALSE,"PAY-ROLL";#N/A,#N/A,FALSE,"VOLUMI ";#N/A,#N/A,FALSE,"MFG 1A";#N/A,#N/A,FALSE,"MFG 1B";#N/A,#N/A,FALSE,"MFG 4";#N/A,#N/A,FALSE,"MFG 4-C";#N/A,#N/A,FALSE,"MFG 3 ";#N/A,#N/A,FALSE,"MFG 6";#N/A,#N/A,FALSE,"MFG 6-A";#N/A,#N/A,FALSE,"MAIN EVENTS"}</definedName>
    <definedName name="wrn.PO._.CAPACITY._.SMATTEO." localSheetId="13" hidden="1">{#N/A,#N/A,FALSE,"CALENDAR";#N/A,#N/A,FALSE,"PAY-ROLL";#N/A,#N/A,FALSE,"VOLUMI ";#N/A,#N/A,FALSE,"MFG 1A";#N/A,#N/A,FALSE,"MFG 1B";#N/A,#N/A,FALSE,"MFG 4";#N/A,#N/A,FALSE,"MFG 4-C";#N/A,#N/A,FALSE,"MFG 3 ";#N/A,#N/A,FALSE,"MFG 6";#N/A,#N/A,FALSE,"MFG 6-A";#N/A,#N/A,FALSE,"MAIN EVENTS"}</definedName>
    <definedName name="wrn.PO._.CAPACITY._.SMATTEO." localSheetId="14" hidden="1">{#N/A,#N/A,FALSE,"CALENDAR";#N/A,#N/A,FALSE,"PAY-ROLL";#N/A,#N/A,FALSE,"VOLUMI ";#N/A,#N/A,FALSE,"MFG 1A";#N/A,#N/A,FALSE,"MFG 1B";#N/A,#N/A,FALSE,"MFG 4";#N/A,#N/A,FALSE,"MFG 4-C";#N/A,#N/A,FALSE,"MFG 3 ";#N/A,#N/A,FALSE,"MFG 6";#N/A,#N/A,FALSE,"MFG 6-A";#N/A,#N/A,FALSE,"MAIN EVENTS"}</definedName>
    <definedName name="wrn.PO._.CAPACITY._.SMATTEO." hidden="1">{#N/A,#N/A,FALSE,"CALENDAR";#N/A,#N/A,FALSE,"PAY-ROLL";#N/A,#N/A,FALSE,"VOLUMI ";#N/A,#N/A,FALSE,"MFG 1A";#N/A,#N/A,FALSE,"MFG 1B";#N/A,#N/A,FALSE,"MFG 4";#N/A,#N/A,FALSE,"MFG 4-C";#N/A,#N/A,FALSE,"MFG 3 ";#N/A,#N/A,FALSE,"MFG 6";#N/A,#N/A,FALSE,"MFG 6-A";#N/A,#N/A,FALSE,"MAIN EVENTS"}</definedName>
    <definedName name="wrn.PO._.CAPACITY1." localSheetId="12" hidden="1">{#N/A,#N/A,FALSE,"CALENDAR";#N/A,#N/A,FALSE,"PAY-ROLL";#N/A,#N/A,FALSE,"VOLUMI";#N/A,#N/A,FALSE,"FABBISOGNO";#N/A,#N/A,FALSE,"CAPACITY"}</definedName>
    <definedName name="wrn.PO._.CAPACITY1." localSheetId="13" hidden="1">{#N/A,#N/A,FALSE,"CALENDAR";#N/A,#N/A,FALSE,"PAY-ROLL";#N/A,#N/A,FALSE,"VOLUMI";#N/A,#N/A,FALSE,"FABBISOGNO";#N/A,#N/A,FALSE,"CAPACITY"}</definedName>
    <definedName name="wrn.PO._.CAPACITY1." localSheetId="14" hidden="1">{#N/A,#N/A,FALSE,"CALENDAR";#N/A,#N/A,FALSE,"PAY-ROLL";#N/A,#N/A,FALSE,"VOLUMI";#N/A,#N/A,FALSE,"FABBISOGNO";#N/A,#N/A,FALSE,"CAPACITY"}</definedName>
    <definedName name="wrn.PO._.CAPACITY1." hidden="1">{#N/A,#N/A,FALSE,"CALENDAR";#N/A,#N/A,FALSE,"PAY-ROLL";#N/A,#N/A,FALSE,"VOLUMI";#N/A,#N/A,FALSE,"FABBISOGNO";#N/A,#N/A,FALSE,"CAPACITY"}</definedName>
    <definedName name="wrn.PO._.CAPACITY2." localSheetId="12" hidden="1">{#N/A,#N/A,FALSE,"MFG 3 ";#N/A,#N/A,FALSE,"RID TEMPI";#N/A,#N/A,FALSE,"MFG 4";#N/A,#N/A,FALSE,"MFG 4-C";#N/A,#N/A,FALSE,"MFG 6";#N/A,#N/A,FALSE,"MFG 6-A";#N/A,#N/A,FALSE,"MFG 1A";#N/A,#N/A,FALSE,"MFG 1B";#N/A,#N/A,FALSE,"MAIN EVENTS";#N/A,#N/A,FALSE,"CONFRONTO"}</definedName>
    <definedName name="wrn.PO._.CAPACITY2." localSheetId="13" hidden="1">{#N/A,#N/A,FALSE,"MFG 3 ";#N/A,#N/A,FALSE,"RID TEMPI";#N/A,#N/A,FALSE,"MFG 4";#N/A,#N/A,FALSE,"MFG 4-C";#N/A,#N/A,FALSE,"MFG 6";#N/A,#N/A,FALSE,"MFG 6-A";#N/A,#N/A,FALSE,"MFG 1A";#N/A,#N/A,FALSE,"MFG 1B";#N/A,#N/A,FALSE,"MAIN EVENTS";#N/A,#N/A,FALSE,"CONFRONTO"}</definedName>
    <definedName name="wrn.PO._.CAPACITY2." localSheetId="14" hidden="1">{#N/A,#N/A,FALSE,"MFG 3 ";#N/A,#N/A,FALSE,"RID TEMPI";#N/A,#N/A,FALSE,"MFG 4";#N/A,#N/A,FALSE,"MFG 4-C";#N/A,#N/A,FALSE,"MFG 6";#N/A,#N/A,FALSE,"MFG 6-A";#N/A,#N/A,FALSE,"MFG 1A";#N/A,#N/A,FALSE,"MFG 1B";#N/A,#N/A,FALSE,"MAIN EVENTS";#N/A,#N/A,FALSE,"CONFRONTO"}</definedName>
    <definedName name="wrn.PO._.CAPACITY2." hidden="1">{#N/A,#N/A,FALSE,"MFG 3 ";#N/A,#N/A,FALSE,"RID TEMPI";#N/A,#N/A,FALSE,"MFG 4";#N/A,#N/A,FALSE,"MFG 4-C";#N/A,#N/A,FALSE,"MFG 6";#N/A,#N/A,FALSE,"MFG 6-A";#N/A,#N/A,FALSE,"MFG 1A";#N/A,#N/A,FALSE,"MFG 1B";#N/A,#N/A,FALSE,"MAIN EVENTS";#N/A,#N/A,FALSE,"CONFRONTO"}</definedName>
    <definedName name="wrn.report." localSheetId="12" hidden="1">{#N/A,#N/A,TRUE,"Total";#N/A,#N/A,TRUE,"Crop Harvesting";#N/A,#N/A,TRUE,"Hay &amp; Forage";#N/A,#N/A,TRUE,"CROP PRODUCTION";#N/A,#N/A,TRUE,"TRACTOR";#N/A,#N/A,TRUE,"Crawlers &amp; Dozers";#N/A,#N/A,TRUE,"TLB";#N/A,#N/A,TRUE,"Excavators";#N/A,#N/A,TRUE,"Loaders and Graders ";#N/A,#N/A,TRUE,"Skid Steer Loaders"}</definedName>
    <definedName name="wrn.report." localSheetId="13" hidden="1">{#N/A,#N/A,TRUE,"Total";#N/A,#N/A,TRUE,"Crop Harvesting";#N/A,#N/A,TRUE,"Hay &amp; Forage";#N/A,#N/A,TRUE,"CROP PRODUCTION";#N/A,#N/A,TRUE,"TRACTOR";#N/A,#N/A,TRUE,"Crawlers &amp; Dozers";#N/A,#N/A,TRUE,"TLB";#N/A,#N/A,TRUE,"Excavators";#N/A,#N/A,TRUE,"Loaders and Graders ";#N/A,#N/A,TRUE,"Skid Steer Loaders"}</definedName>
    <definedName name="wrn.report." localSheetId="14" hidden="1">{#N/A,#N/A,TRUE,"Total";#N/A,#N/A,TRUE,"Crop Harvesting";#N/A,#N/A,TRUE,"Hay &amp; Forage";#N/A,#N/A,TRUE,"CROP PRODUCTION";#N/A,#N/A,TRUE,"TRACTOR";#N/A,#N/A,TRUE,"Crawlers &amp; Dozers";#N/A,#N/A,TRUE,"TLB";#N/A,#N/A,TRUE,"Excavators";#N/A,#N/A,TRUE,"Loaders and Graders ";#N/A,#N/A,TRUE,"Skid Steer Loaders"}</definedName>
    <definedName name="wrn.report." hidden="1">{#N/A,#N/A,TRUE,"Total";#N/A,#N/A,TRUE,"Crop Harvesting";#N/A,#N/A,TRUE,"Hay &amp; Forage";#N/A,#N/A,TRUE,"CROP PRODUCTION";#N/A,#N/A,TRUE,"TRACTOR";#N/A,#N/A,TRUE,"Crawlers &amp; Dozers";#N/A,#N/A,TRUE,"TLB";#N/A,#N/A,TRUE,"Excavators";#N/A,#N/A,TRUE,"Loaders and Graders ";#N/A,#N/A,TRUE,"Skid Steer Loaders"}</definedName>
    <definedName name="z" localSheetId="12" hidden="1">{#N/A,#N/A,TRUE,"7d";#N/A,#N/A,TRUE,"7g";#N/A,#N/A,TRUE,"7i"}</definedName>
    <definedName name="z" localSheetId="13" hidden="1">{#N/A,#N/A,TRUE,"7d";#N/A,#N/A,TRUE,"7g";#N/A,#N/A,TRUE,"7i"}</definedName>
    <definedName name="z" localSheetId="14" hidden="1">{#N/A,#N/A,TRUE,"7d";#N/A,#N/A,TRUE,"7g";#N/A,#N/A,TRUE,"7i"}</definedName>
    <definedName name="z" hidden="1">{#N/A,#N/A,TRUE,"7d";#N/A,#N/A,TRUE,"7g";#N/A,#N/A,TRUE,"7i"}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6" i="33" l="1"/>
  <c r="E116" i="33"/>
  <c r="D116" i="33"/>
  <c r="C116" i="33"/>
  <c r="G86" i="33"/>
  <c r="G74" i="33"/>
  <c r="G69" i="33"/>
  <c r="F88" i="33"/>
  <c r="E87" i="33"/>
  <c r="G87" i="33" s="1"/>
  <c r="E86" i="33"/>
  <c r="E85" i="33"/>
  <c r="G85" i="33" s="1"/>
  <c r="E84" i="33"/>
  <c r="G84" i="33" s="1"/>
  <c r="E83" i="33"/>
  <c r="G83" i="33" s="1"/>
  <c r="E82" i="33"/>
  <c r="G82" i="33" s="1"/>
  <c r="E81" i="33"/>
  <c r="G81" i="33" s="1"/>
  <c r="E80" i="33"/>
  <c r="G80" i="33" s="1"/>
  <c r="E79" i="33"/>
  <c r="G79" i="33" s="1"/>
  <c r="E78" i="33"/>
  <c r="G78" i="33" s="1"/>
  <c r="E77" i="33"/>
  <c r="G77" i="33" s="1"/>
  <c r="E76" i="33"/>
  <c r="G76" i="33" s="1"/>
  <c r="E75" i="33"/>
  <c r="G75" i="33" s="1"/>
  <c r="E74" i="33"/>
  <c r="E73" i="33"/>
  <c r="G73" i="33" s="1"/>
  <c r="E72" i="33"/>
  <c r="E71" i="33"/>
  <c r="G71" i="33" s="1"/>
  <c r="E70" i="33"/>
  <c r="G70" i="33" s="1"/>
  <c r="E69" i="33"/>
  <c r="E68" i="33"/>
  <c r="G68" i="33" s="1"/>
  <c r="E67" i="33"/>
  <c r="G67" i="33" s="1"/>
  <c r="D88" i="33"/>
  <c r="C88" i="33"/>
  <c r="E88" i="33" l="1"/>
  <c r="G72" i="33"/>
  <c r="G88" i="33" s="1"/>
  <c r="AR38" i="32" l="1"/>
  <c r="AP38" i="32"/>
  <c r="AO38" i="32"/>
  <c r="AN38" i="32"/>
  <c r="AM38" i="32"/>
  <c r="AL38" i="32"/>
  <c r="AR36" i="32"/>
  <c r="AR35" i="32"/>
  <c r="AR34" i="32"/>
  <c r="AR33" i="32"/>
  <c r="AR27" i="32" s="1"/>
  <c r="AR32" i="32"/>
  <c r="AR31" i="32"/>
  <c r="AR30" i="32"/>
  <c r="AR29" i="32"/>
  <c r="AR28" i="32"/>
  <c r="AP27" i="32"/>
  <c r="AO27" i="32"/>
  <c r="AN27" i="32"/>
  <c r="AM27" i="32"/>
  <c r="AL27" i="32"/>
  <c r="AR9" i="32"/>
  <c r="AP9" i="32"/>
  <c r="AO9" i="32"/>
  <c r="AO25" i="32" s="1"/>
  <c r="AN9" i="32"/>
  <c r="AM9" i="32"/>
  <c r="AL9" i="32"/>
  <c r="AR17" i="32"/>
  <c r="AP17" i="32"/>
  <c r="AO17" i="32"/>
  <c r="AN17" i="32"/>
  <c r="AM17" i="32"/>
  <c r="AL17" i="32"/>
  <c r="AR25" i="32"/>
  <c r="AP25" i="32"/>
  <c r="AL25" i="32"/>
  <c r="AK25" i="32"/>
  <c r="AR24" i="32"/>
  <c r="AR23" i="32"/>
  <c r="AR22" i="32"/>
  <c r="AR21" i="32"/>
  <c r="AR20" i="32"/>
  <c r="AR19" i="32"/>
  <c r="AR18" i="32"/>
  <c r="AR16" i="32"/>
  <c r="AR15" i="32"/>
  <c r="AR14" i="32"/>
  <c r="AR13" i="32"/>
  <c r="AR12" i="32"/>
  <c r="AR11" i="32"/>
  <c r="AR10" i="32"/>
  <c r="AR24" i="31"/>
  <c r="AR23" i="31"/>
  <c r="AR22" i="31"/>
  <c r="AR20" i="31"/>
  <c r="AR19" i="31"/>
  <c r="AR18" i="31"/>
  <c r="AR17" i="31"/>
  <c r="AR16" i="31"/>
  <c r="AR9" i="31"/>
  <c r="AR14" i="31"/>
  <c r="AR13" i="31"/>
  <c r="AR12" i="31"/>
  <c r="AR11" i="31"/>
  <c r="AR10" i="31"/>
  <c r="AQ15" i="31"/>
  <c r="AP15" i="31"/>
  <c r="AO15" i="31"/>
  <c r="AN15" i="31"/>
  <c r="AM15" i="31"/>
  <c r="AL15" i="31"/>
  <c r="AK15" i="31"/>
  <c r="AK26" i="31" s="1"/>
  <c r="AQ26" i="31"/>
  <c r="AP26" i="31"/>
  <c r="AO26" i="31"/>
  <c r="AN26" i="31"/>
  <c r="AM26" i="31"/>
  <c r="AL26" i="31"/>
  <c r="AM25" i="32" l="1"/>
  <c r="AN25" i="32"/>
  <c r="AR15" i="31"/>
  <c r="AR26" i="31" s="1"/>
  <c r="K43" i="30" l="1"/>
  <c r="I43" i="30"/>
  <c r="J43" i="30"/>
  <c r="P73" i="22" l="1"/>
  <c r="P69" i="22"/>
  <c r="K41" i="33" l="1"/>
  <c r="K53" i="33" s="1"/>
  <c r="L41" i="33"/>
  <c r="L53" i="33" s="1"/>
  <c r="I41" i="33"/>
  <c r="I53" i="33" s="1"/>
  <c r="E27" i="32" l="1"/>
  <c r="F27" i="32"/>
  <c r="G27" i="32"/>
  <c r="H27" i="32"/>
  <c r="I27" i="32"/>
  <c r="J27" i="32"/>
  <c r="K27" i="32"/>
  <c r="L27" i="32"/>
  <c r="M27" i="32"/>
  <c r="N27" i="32"/>
  <c r="O27" i="32"/>
  <c r="P27" i="32"/>
  <c r="Q27" i="32"/>
  <c r="R27" i="32"/>
  <c r="S27" i="32"/>
  <c r="T27" i="32"/>
  <c r="U27" i="32"/>
  <c r="V27" i="32"/>
  <c r="W27" i="32"/>
  <c r="X27" i="32"/>
  <c r="Y27" i="32"/>
  <c r="Z27" i="32"/>
  <c r="AA27" i="32"/>
  <c r="AB27" i="32"/>
  <c r="AC27" i="32"/>
  <c r="AD27" i="32"/>
  <c r="AE27" i="32"/>
  <c r="AF27" i="32"/>
  <c r="AG27" i="32"/>
  <c r="AH27" i="32"/>
  <c r="AI27" i="32"/>
  <c r="AK28" i="32"/>
  <c r="AL28" i="32"/>
  <c r="AM28" i="32"/>
  <c r="AN28" i="32"/>
  <c r="AO28" i="32"/>
  <c r="AP28" i="32"/>
  <c r="AQ28" i="32"/>
  <c r="AK29" i="32"/>
  <c r="AL29" i="32"/>
  <c r="AM29" i="32"/>
  <c r="AN29" i="32"/>
  <c r="AO29" i="32"/>
  <c r="AP29" i="32"/>
  <c r="AQ29" i="32"/>
  <c r="AK30" i="32"/>
  <c r="AL30" i="32"/>
  <c r="AM30" i="32"/>
  <c r="AN30" i="32"/>
  <c r="AO30" i="32"/>
  <c r="AP30" i="32"/>
  <c r="AQ30" i="32"/>
  <c r="AK31" i="32"/>
  <c r="AL31" i="32"/>
  <c r="AM31" i="32"/>
  <c r="AN31" i="32"/>
  <c r="AO31" i="32"/>
  <c r="AP31" i="32"/>
  <c r="AQ31" i="32"/>
  <c r="AK32" i="32"/>
  <c r="AL32" i="32"/>
  <c r="AM32" i="32"/>
  <c r="AN32" i="32"/>
  <c r="AO32" i="32"/>
  <c r="AP32" i="32"/>
  <c r="AQ32" i="32"/>
  <c r="AK33" i="32"/>
  <c r="AL33" i="32"/>
  <c r="AM33" i="32"/>
  <c r="AN33" i="32"/>
  <c r="AO33" i="32"/>
  <c r="AP33" i="32"/>
  <c r="AQ33" i="32"/>
  <c r="AK34" i="32"/>
  <c r="AL34" i="32"/>
  <c r="AM34" i="32"/>
  <c r="AN34" i="32"/>
  <c r="AO34" i="32"/>
  <c r="AP34" i="32"/>
  <c r="AQ34" i="32"/>
  <c r="AK35" i="32"/>
  <c r="AL35" i="32"/>
  <c r="AM35" i="32"/>
  <c r="AN35" i="32"/>
  <c r="AO35" i="32"/>
  <c r="AP35" i="32"/>
  <c r="AQ35" i="32"/>
  <c r="AK36" i="32"/>
  <c r="AL36" i="32"/>
  <c r="AM36" i="32"/>
  <c r="AN36" i="32"/>
  <c r="AO36" i="32"/>
  <c r="AP36" i="32"/>
  <c r="AQ36" i="32"/>
  <c r="G6" i="32"/>
  <c r="G7" i="32" s="1"/>
  <c r="G8" i="32" s="1"/>
  <c r="E7" i="32"/>
  <c r="F7" i="32"/>
  <c r="F8" i="32" s="1"/>
  <c r="AL8" i="32"/>
  <c r="AM8" i="32" s="1"/>
  <c r="E9" i="32"/>
  <c r="F9" i="32"/>
  <c r="G9" i="32"/>
  <c r="G25" i="32" s="1"/>
  <c r="G38" i="32" s="1"/>
  <c r="H9" i="32"/>
  <c r="I9" i="32"/>
  <c r="I25" i="32" s="1"/>
  <c r="I38" i="32" s="1"/>
  <c r="J9" i="32"/>
  <c r="J25" i="32" s="1"/>
  <c r="J38" i="32" s="1"/>
  <c r="K9" i="32"/>
  <c r="L9" i="32"/>
  <c r="M9" i="32"/>
  <c r="N9" i="32"/>
  <c r="O9" i="32"/>
  <c r="O25" i="32" s="1"/>
  <c r="O38" i="32" s="1"/>
  <c r="P9" i="32"/>
  <c r="Q9" i="32"/>
  <c r="Q25" i="32" s="1"/>
  <c r="Q38" i="32" s="1"/>
  <c r="R9" i="32"/>
  <c r="R25" i="32" s="1"/>
  <c r="R38" i="32" s="1"/>
  <c r="S9" i="32"/>
  <c r="T9" i="32"/>
  <c r="U9" i="32"/>
  <c r="V9" i="32"/>
  <c r="W9" i="32"/>
  <c r="W25" i="32" s="1"/>
  <c r="W38" i="32" s="1"/>
  <c r="X9" i="32"/>
  <c r="Y9" i="32"/>
  <c r="Y25" i="32" s="1"/>
  <c r="Y38" i="32" s="1"/>
  <c r="Z9" i="32"/>
  <c r="Z25" i="32" s="1"/>
  <c r="Z38" i="32" s="1"/>
  <c r="AA9" i="32"/>
  <c r="AB9" i="32"/>
  <c r="AC9" i="32"/>
  <c r="AD9" i="32"/>
  <c r="AE9" i="32"/>
  <c r="AE25" i="32" s="1"/>
  <c r="AE38" i="32" s="1"/>
  <c r="AF9" i="32"/>
  <c r="AG9" i="32"/>
  <c r="AH9" i="32"/>
  <c r="AH25" i="32" s="1"/>
  <c r="AH38" i="32" s="1"/>
  <c r="AI9" i="32"/>
  <c r="AK10" i="32"/>
  <c r="AL10" i="32"/>
  <c r="AM10" i="32"/>
  <c r="AN10" i="32"/>
  <c r="AO10" i="32"/>
  <c r="AP10" i="32"/>
  <c r="AQ10" i="32"/>
  <c r="AK11" i="32"/>
  <c r="AK9" i="32" s="1"/>
  <c r="AL11" i="32"/>
  <c r="AM11" i="32"/>
  <c r="AN11" i="32"/>
  <c r="AO11" i="32"/>
  <c r="AP11" i="32"/>
  <c r="AQ11" i="32"/>
  <c r="AK12" i="32"/>
  <c r="AL12" i="32"/>
  <c r="AM12" i="32"/>
  <c r="AN12" i="32"/>
  <c r="AO12" i="32"/>
  <c r="AP12" i="32"/>
  <c r="AQ12" i="32"/>
  <c r="AK13" i="32"/>
  <c r="AL13" i="32"/>
  <c r="AM13" i="32"/>
  <c r="AN13" i="32"/>
  <c r="AO13" i="32"/>
  <c r="AP13" i="32"/>
  <c r="AQ13" i="32"/>
  <c r="AK14" i="32"/>
  <c r="AL14" i="32"/>
  <c r="AM14" i="32"/>
  <c r="AN14" i="32"/>
  <c r="AO14" i="32"/>
  <c r="AP14" i="32"/>
  <c r="AQ14" i="32"/>
  <c r="AK15" i="32"/>
  <c r="AL15" i="32"/>
  <c r="AM15" i="32"/>
  <c r="AN15" i="32"/>
  <c r="AO15" i="32"/>
  <c r="AP15" i="32"/>
  <c r="AQ15" i="32"/>
  <c r="AQ9" i="32" s="1"/>
  <c r="AK16" i="32"/>
  <c r="AL16" i="32"/>
  <c r="AM16" i="32"/>
  <c r="AN16" i="32"/>
  <c r="AO16" i="32"/>
  <c r="AP16" i="32"/>
  <c r="AQ16" i="32"/>
  <c r="E17" i="32"/>
  <c r="F17" i="32"/>
  <c r="G17" i="32"/>
  <c r="H17" i="32"/>
  <c r="H25" i="32" s="1"/>
  <c r="H38" i="32" s="1"/>
  <c r="I17" i="32"/>
  <c r="J17" i="32"/>
  <c r="K17" i="32"/>
  <c r="K25" i="32" s="1"/>
  <c r="K38" i="32" s="1"/>
  <c r="L17" i="32"/>
  <c r="M17" i="32"/>
  <c r="N17" i="32"/>
  <c r="O17" i="32"/>
  <c r="P17" i="32"/>
  <c r="P25" i="32" s="1"/>
  <c r="P38" i="32" s="1"/>
  <c r="Q17" i="32"/>
  <c r="R17" i="32"/>
  <c r="S17" i="32"/>
  <c r="S25" i="32" s="1"/>
  <c r="S38" i="32" s="1"/>
  <c r="T17" i="32"/>
  <c r="U17" i="32"/>
  <c r="V17" i="32"/>
  <c r="W17" i="32"/>
  <c r="X17" i="32"/>
  <c r="X25" i="32" s="1"/>
  <c r="X38" i="32" s="1"/>
  <c r="Y17" i="32"/>
  <c r="Z17" i="32"/>
  <c r="AA17" i="32"/>
  <c r="AA25" i="32" s="1"/>
  <c r="AA38" i="32" s="1"/>
  <c r="AB17" i="32"/>
  <c r="AC17" i="32"/>
  <c r="AD17" i="32"/>
  <c r="AE17" i="32"/>
  <c r="AF17" i="32"/>
  <c r="AF25" i="32" s="1"/>
  <c r="AF38" i="32" s="1"/>
  <c r="AG17" i="32"/>
  <c r="AH17" i="32"/>
  <c r="AI17" i="32"/>
  <c r="AI25" i="32" s="1"/>
  <c r="AI38" i="32" s="1"/>
  <c r="AK18" i="32"/>
  <c r="AK17" i="32" s="1"/>
  <c r="AL18" i="32"/>
  <c r="AM18" i="32"/>
  <c r="AN18" i="32"/>
  <c r="AO18" i="32"/>
  <c r="AP18" i="32"/>
  <c r="AQ18" i="32"/>
  <c r="AK19" i="32"/>
  <c r="AL19" i="32"/>
  <c r="AM19" i="32"/>
  <c r="AN19" i="32"/>
  <c r="AO19" i="32"/>
  <c r="AP19" i="32"/>
  <c r="AQ19" i="32"/>
  <c r="AK20" i="32"/>
  <c r="AL20" i="32"/>
  <c r="AM20" i="32"/>
  <c r="AN20" i="32"/>
  <c r="AO20" i="32"/>
  <c r="AP20" i="32"/>
  <c r="AQ20" i="32"/>
  <c r="AK21" i="32"/>
  <c r="AL21" i="32"/>
  <c r="AM21" i="32"/>
  <c r="AN21" i="32"/>
  <c r="AO21" i="32"/>
  <c r="AP21" i="32"/>
  <c r="AQ21" i="32"/>
  <c r="AK22" i="32"/>
  <c r="AL22" i="32"/>
  <c r="AM22" i="32"/>
  <c r="AN22" i="32"/>
  <c r="AO22" i="32"/>
  <c r="AP22" i="32"/>
  <c r="AQ22" i="32"/>
  <c r="AK23" i="32"/>
  <c r="AL23" i="32"/>
  <c r="AM23" i="32"/>
  <c r="AN23" i="32"/>
  <c r="AO23" i="32"/>
  <c r="AP23" i="32"/>
  <c r="AQ23" i="32"/>
  <c r="AK24" i="32"/>
  <c r="AL24" i="32"/>
  <c r="AM24" i="32"/>
  <c r="AN24" i="32"/>
  <c r="AO24" i="32"/>
  <c r="AP24" i="32"/>
  <c r="AQ24" i="32"/>
  <c r="E25" i="32"/>
  <c r="E38" i="32" s="1"/>
  <c r="F25" i="32"/>
  <c r="F38" i="32" s="1"/>
  <c r="L25" i="32"/>
  <c r="L38" i="32" s="1"/>
  <c r="M25" i="32"/>
  <c r="M38" i="32" s="1"/>
  <c r="N25" i="32"/>
  <c r="N38" i="32" s="1"/>
  <c r="T25" i="32"/>
  <c r="U25" i="32"/>
  <c r="U38" i="32" s="1"/>
  <c r="V25" i="32"/>
  <c r="V38" i="32" s="1"/>
  <c r="AB25" i="32"/>
  <c r="AC25" i="32"/>
  <c r="AC38" i="32" s="1"/>
  <c r="AD25" i="32"/>
  <c r="AD38" i="32" s="1"/>
  <c r="E26" i="31"/>
  <c r="F26" i="31"/>
  <c r="L26" i="31"/>
  <c r="M26" i="31"/>
  <c r="N26" i="31"/>
  <c r="T26" i="31"/>
  <c r="U26" i="31"/>
  <c r="V26" i="31"/>
  <c r="AB26" i="31"/>
  <c r="AC26" i="31"/>
  <c r="AD26" i="31"/>
  <c r="AK22" i="31"/>
  <c r="AL22" i="31"/>
  <c r="AM22" i="31"/>
  <c r="AN22" i="31"/>
  <c r="AO22" i="31"/>
  <c r="AP22" i="31"/>
  <c r="AQ22" i="31"/>
  <c r="AK23" i="31"/>
  <c r="AL23" i="31"/>
  <c r="AM23" i="31"/>
  <c r="AN23" i="31"/>
  <c r="AO23" i="31"/>
  <c r="AP23" i="31"/>
  <c r="AQ23" i="31"/>
  <c r="AK24" i="31"/>
  <c r="AL24" i="31"/>
  <c r="AM24" i="31"/>
  <c r="AN24" i="31"/>
  <c r="AO24" i="31"/>
  <c r="AP24" i="31"/>
  <c r="AQ24" i="31"/>
  <c r="G6" i="31"/>
  <c r="H6" i="31" s="1"/>
  <c r="E7" i="31"/>
  <c r="F7" i="31"/>
  <c r="F8" i="31" s="1"/>
  <c r="G7" i="31"/>
  <c r="G8" i="31" s="1"/>
  <c r="AL8" i="31"/>
  <c r="AM8" i="31"/>
  <c r="AN8" i="31"/>
  <c r="AO8" i="31"/>
  <c r="AP8" i="31"/>
  <c r="E9" i="31"/>
  <c r="F9" i="31"/>
  <c r="G9" i="31"/>
  <c r="G26" i="31" s="1"/>
  <c r="H9" i="31"/>
  <c r="H26" i="31" s="1"/>
  <c r="I9" i="31"/>
  <c r="I26" i="31" s="1"/>
  <c r="J9" i="31"/>
  <c r="J26" i="31" s="1"/>
  <c r="K9" i="31"/>
  <c r="K26" i="31" s="1"/>
  <c r="L9" i="31"/>
  <c r="M9" i="31"/>
  <c r="N9" i="31"/>
  <c r="O9" i="31"/>
  <c r="O26" i="31" s="1"/>
  <c r="P9" i="31"/>
  <c r="P26" i="31" s="1"/>
  <c r="Q9" i="31"/>
  <c r="Q26" i="31" s="1"/>
  <c r="R9" i="31"/>
  <c r="R26" i="31" s="1"/>
  <c r="S9" i="31"/>
  <c r="S26" i="31" s="1"/>
  <c r="T9" i="31"/>
  <c r="U9" i="31"/>
  <c r="V9" i="31"/>
  <c r="W9" i="31"/>
  <c r="W26" i="31" s="1"/>
  <c r="X9" i="31"/>
  <c r="X26" i="31" s="1"/>
  <c r="Y9" i="31"/>
  <c r="Y26" i="31" s="1"/>
  <c r="Z9" i="31"/>
  <c r="Z26" i="31" s="1"/>
  <c r="AA9" i="31"/>
  <c r="AA26" i="31" s="1"/>
  <c r="AB9" i="31"/>
  <c r="AC9" i="31"/>
  <c r="AD9" i="31"/>
  <c r="AE9" i="31"/>
  <c r="AE26" i="31" s="1"/>
  <c r="AF9" i="31"/>
  <c r="AF26" i="31" s="1"/>
  <c r="AG9" i="31"/>
  <c r="AG26" i="31" s="1"/>
  <c r="AH9" i="31"/>
  <c r="AH26" i="31" s="1"/>
  <c r="AI9" i="31"/>
  <c r="AI26" i="31" s="1"/>
  <c r="AP9" i="31"/>
  <c r="AQ9" i="31"/>
  <c r="AK10" i="31"/>
  <c r="AK9" i="31" s="1"/>
  <c r="AL10" i="31"/>
  <c r="AM10" i="31"/>
  <c r="AN10" i="31"/>
  <c r="AO10" i="31"/>
  <c r="AP10" i="31"/>
  <c r="AQ10" i="31"/>
  <c r="AK11" i="31"/>
  <c r="AL11" i="31"/>
  <c r="AL9" i="31" s="1"/>
  <c r="AM11" i="31"/>
  <c r="AN11" i="31"/>
  <c r="AO11" i="31"/>
  <c r="AP11" i="31"/>
  <c r="AQ11" i="31"/>
  <c r="AK12" i="31"/>
  <c r="AL12" i="31"/>
  <c r="AM12" i="31"/>
  <c r="AM9" i="31" s="1"/>
  <c r="AN12" i="31"/>
  <c r="AO12" i="31"/>
  <c r="AP12" i="31"/>
  <c r="AQ12" i="31"/>
  <c r="AK13" i="31"/>
  <c r="AL13" i="31"/>
  <c r="AM13" i="31"/>
  <c r="AN13" i="31"/>
  <c r="AN9" i="31" s="1"/>
  <c r="AO13" i="31"/>
  <c r="AP13" i="31"/>
  <c r="AQ13" i="31"/>
  <c r="AK14" i="31"/>
  <c r="AL14" i="31"/>
  <c r="AM14" i="31"/>
  <c r="AN14" i="31"/>
  <c r="AO14" i="31"/>
  <c r="AO9" i="31" s="1"/>
  <c r="AP14" i="31"/>
  <c r="AQ14" i="31"/>
  <c r="E15" i="31"/>
  <c r="F15" i="31"/>
  <c r="G15" i="31"/>
  <c r="H15" i="31"/>
  <c r="I15" i="31"/>
  <c r="J15" i="31"/>
  <c r="K15" i="31"/>
  <c r="L15" i="31"/>
  <c r="M15" i="31"/>
  <c r="N15" i="31"/>
  <c r="O15" i="31"/>
  <c r="P15" i="31"/>
  <c r="Q15" i="31"/>
  <c r="R15" i="31"/>
  <c r="S15" i="31"/>
  <c r="T15" i="31"/>
  <c r="U15" i="31"/>
  <c r="V15" i="31"/>
  <c r="W15" i="31"/>
  <c r="X15" i="31"/>
  <c r="Y15" i="31"/>
  <c r="Z15" i="31"/>
  <c r="AA15" i="31"/>
  <c r="AB15" i="31"/>
  <c r="AC15" i="31"/>
  <c r="AD15" i="31"/>
  <c r="AE15" i="31"/>
  <c r="AF15" i="31"/>
  <c r="AG15" i="31"/>
  <c r="AH15" i="31"/>
  <c r="AI15" i="31"/>
  <c r="AK16" i="31"/>
  <c r="AL16" i="31"/>
  <c r="AM16" i="31"/>
  <c r="AN16" i="31"/>
  <c r="AO16" i="31"/>
  <c r="AP16" i="31"/>
  <c r="AQ16" i="31"/>
  <c r="AK17" i="31"/>
  <c r="AL17" i="31"/>
  <c r="AM17" i="31"/>
  <c r="AN17" i="31"/>
  <c r="AO17" i="31"/>
  <c r="AP17" i="31"/>
  <c r="AQ17" i="31"/>
  <c r="AK18" i="31"/>
  <c r="AL18" i="31"/>
  <c r="AM18" i="31"/>
  <c r="AN18" i="31"/>
  <c r="AO18" i="31"/>
  <c r="AP18" i="31"/>
  <c r="AQ18" i="31"/>
  <c r="AK19" i="31"/>
  <c r="AL19" i="31"/>
  <c r="AM19" i="31"/>
  <c r="AN19" i="31"/>
  <c r="AO19" i="31"/>
  <c r="AP19" i="31"/>
  <c r="AQ19" i="31"/>
  <c r="AK20" i="31"/>
  <c r="AL20" i="31"/>
  <c r="AM20" i="31"/>
  <c r="AN20" i="31"/>
  <c r="AO20" i="31"/>
  <c r="AP20" i="31"/>
  <c r="AQ20" i="31"/>
  <c r="AQ27" i="32" l="1"/>
  <c r="AG25" i="32"/>
  <c r="AG38" i="32" s="1"/>
  <c r="AQ17" i="32"/>
  <c r="AQ25" i="32"/>
  <c r="AQ38" i="32" s="1"/>
  <c r="AK27" i="32"/>
  <c r="AB38" i="32"/>
  <c r="T38" i="32"/>
  <c r="AN8" i="32"/>
  <c r="I6" i="31"/>
  <c r="H8" i="31"/>
  <c r="H7" i="31"/>
  <c r="E8" i="31"/>
  <c r="AQ8" i="31"/>
  <c r="H6" i="32"/>
  <c r="E8" i="32"/>
  <c r="I7" i="31" l="1"/>
  <c r="J6" i="31"/>
  <c r="I8" i="31"/>
  <c r="I6" i="32"/>
  <c r="H7" i="32"/>
  <c r="AO8" i="32"/>
  <c r="H8" i="32" l="1"/>
  <c r="J7" i="31"/>
  <c r="K6" i="31"/>
  <c r="AP8" i="32"/>
  <c r="J6" i="32"/>
  <c r="I8" i="32"/>
  <c r="I7" i="32"/>
  <c r="K8" i="31" l="1"/>
  <c r="K7" i="31"/>
  <c r="L6" i="31"/>
  <c r="AQ8" i="32"/>
  <c r="J8" i="31"/>
  <c r="J7" i="32"/>
  <c r="J8" i="32" s="1"/>
  <c r="K6" i="32"/>
  <c r="K7" i="32" l="1"/>
  <c r="L6" i="32"/>
  <c r="L8" i="31"/>
  <c r="M6" i="31"/>
  <c r="L7" i="31"/>
  <c r="L7" i="32" l="1"/>
  <c r="M6" i="32"/>
  <c r="K8" i="32"/>
  <c r="M7" i="31"/>
  <c r="N6" i="31"/>
  <c r="L8" i="32" l="1"/>
  <c r="M8" i="31"/>
  <c r="N7" i="31"/>
  <c r="O6" i="31"/>
  <c r="M8" i="32"/>
  <c r="N6" i="32"/>
  <c r="M7" i="32"/>
  <c r="N7" i="32" l="1"/>
  <c r="O6" i="32"/>
  <c r="P6" i="31"/>
  <c r="O7" i="31"/>
  <c r="O8" i="31"/>
  <c r="N8" i="31"/>
  <c r="Q6" i="31" l="1"/>
  <c r="P7" i="31"/>
  <c r="P8" i="31" s="1"/>
  <c r="O7" i="32"/>
  <c r="O8" i="32" s="1"/>
  <c r="P6" i="32"/>
  <c r="N8" i="32"/>
  <c r="Q6" i="32" l="1"/>
  <c r="P8" i="32"/>
  <c r="P7" i="32"/>
  <c r="Q7" i="31"/>
  <c r="Q8" i="31" s="1"/>
  <c r="R6" i="31"/>
  <c r="R8" i="31" l="1"/>
  <c r="R7" i="31"/>
  <c r="S6" i="31"/>
  <c r="R6" i="32"/>
  <c r="Q8" i="32"/>
  <c r="Q7" i="32"/>
  <c r="R7" i="32" l="1"/>
  <c r="S6" i="32"/>
  <c r="R8" i="32"/>
  <c r="S7" i="31"/>
  <c r="S8" i="31" s="1"/>
  <c r="T6" i="31"/>
  <c r="U6" i="31" l="1"/>
  <c r="T7" i="31"/>
  <c r="T8" i="31" s="1"/>
  <c r="S7" i="32"/>
  <c r="S8" i="32" s="1"/>
  <c r="T6" i="32"/>
  <c r="U7" i="31" l="1"/>
  <c r="V6" i="31"/>
  <c r="U8" i="31"/>
  <c r="T7" i="32"/>
  <c r="T8" i="32" s="1"/>
  <c r="U6" i="32"/>
  <c r="U7" i="32" l="1"/>
  <c r="U8" i="32"/>
  <c r="V6" i="32"/>
  <c r="V7" i="31"/>
  <c r="V8" i="31" s="1"/>
  <c r="W6" i="31"/>
  <c r="X6" i="31" l="1"/>
  <c r="W7" i="31"/>
  <c r="W8" i="31" s="1"/>
  <c r="V7" i="32"/>
  <c r="V8" i="32" s="1"/>
  <c r="W6" i="32"/>
  <c r="W8" i="32" l="1"/>
  <c r="W7" i="32"/>
  <c r="X6" i="32"/>
  <c r="Y6" i="31"/>
  <c r="X7" i="31"/>
  <c r="X8" i="31" s="1"/>
  <c r="Y7" i="31" l="1"/>
  <c r="Y8" i="31" s="1"/>
  <c r="Z6" i="31"/>
  <c r="Y6" i="32"/>
  <c r="X7" i="32"/>
  <c r="X8" i="32" s="1"/>
  <c r="Z6" i="32" l="1"/>
  <c r="Y7" i="32"/>
  <c r="Y8" i="32" s="1"/>
  <c r="Z7" i="31"/>
  <c r="Z8" i="31" s="1"/>
  <c r="AA6" i="31"/>
  <c r="AB6" i="31" l="1"/>
  <c r="AA7" i="31"/>
  <c r="AA8" i="31" s="1"/>
  <c r="Z7" i="32"/>
  <c r="Z8" i="32" s="1"/>
  <c r="AA6" i="32"/>
  <c r="AC6" i="31" l="1"/>
  <c r="AB7" i="31"/>
  <c r="AB8" i="31" s="1"/>
  <c r="AA7" i="32"/>
  <c r="AA8" i="32" s="1"/>
  <c r="AB6" i="32"/>
  <c r="AB7" i="32" l="1"/>
  <c r="AB8" i="32" s="1"/>
  <c r="AC6" i="32"/>
  <c r="AC7" i="31"/>
  <c r="AD6" i="31"/>
  <c r="AC8" i="31"/>
  <c r="AD7" i="31" l="1"/>
  <c r="AD8" i="31" s="1"/>
  <c r="AE6" i="31"/>
  <c r="AC7" i="32"/>
  <c r="AC8" i="32"/>
  <c r="AD6" i="32"/>
  <c r="AD7" i="32" l="1"/>
  <c r="AD8" i="32" s="1"/>
  <c r="AE6" i="32"/>
  <c r="AF6" i="31"/>
  <c r="AE7" i="31"/>
  <c r="AE8" i="31" s="1"/>
  <c r="AE7" i="32" l="1"/>
  <c r="AE8" i="32" s="1"/>
  <c r="AF6" i="32"/>
  <c r="AG6" i="31"/>
  <c r="AF7" i="31"/>
  <c r="AF8" i="31" s="1"/>
  <c r="AG7" i="31" l="1"/>
  <c r="AG8" i="31"/>
  <c r="AH6" i="31"/>
  <c r="AG6" i="32"/>
  <c r="AF7" i="32"/>
  <c r="AF8" i="32" s="1"/>
  <c r="AH6" i="32" l="1"/>
  <c r="AG7" i="32"/>
  <c r="AG8" i="32" s="1"/>
  <c r="AH7" i="31"/>
  <c r="AH8" i="31" s="1"/>
  <c r="AI6" i="31"/>
  <c r="AI7" i="31" l="1"/>
  <c r="AI8" i="31"/>
  <c r="AH7" i="32"/>
  <c r="AI6" i="32"/>
  <c r="AH8" i="32"/>
  <c r="AI7" i="32" l="1"/>
  <c r="AK38" i="32" l="1"/>
  <c r="AI8" i="32"/>
  <c r="AF43" i="30" l="1"/>
  <c r="AE43" i="30"/>
  <c r="AD43" i="30"/>
  <c r="AC43" i="30"/>
  <c r="AB43" i="30"/>
  <c r="AA43" i="30"/>
  <c r="Z43" i="30"/>
  <c r="Y43" i="30"/>
  <c r="X43" i="30"/>
  <c r="W43" i="30"/>
  <c r="V43" i="30"/>
  <c r="U43" i="30"/>
  <c r="T43" i="30"/>
  <c r="S43" i="30"/>
  <c r="R43" i="30"/>
  <c r="Q43" i="30"/>
  <c r="P43" i="30"/>
  <c r="O43" i="30"/>
  <c r="N43" i="30"/>
  <c r="M43" i="30"/>
  <c r="L43" i="30"/>
  <c r="H43" i="30"/>
  <c r="G43" i="30"/>
  <c r="F43" i="30"/>
  <c r="E43" i="30"/>
  <c r="AI40" i="30"/>
  <c r="AH40" i="30"/>
  <c r="AG40" i="30"/>
  <c r="AF40" i="30"/>
  <c r="AE40" i="30"/>
  <c r="AD40" i="30"/>
  <c r="AC40" i="30"/>
  <c r="AB40" i="30"/>
  <c r="AA40" i="30"/>
  <c r="Z40" i="30"/>
  <c r="Y40" i="30"/>
  <c r="X40" i="30"/>
  <c r="W40" i="30"/>
  <c r="V40" i="30"/>
  <c r="U40" i="30"/>
  <c r="T40" i="30"/>
  <c r="S40" i="30"/>
  <c r="R40" i="30"/>
  <c r="Q40" i="30"/>
  <c r="P40" i="30"/>
  <c r="O40" i="30"/>
  <c r="N40" i="30"/>
  <c r="M40" i="30"/>
  <c r="L40" i="30"/>
  <c r="K40" i="30"/>
  <c r="J40" i="30"/>
  <c r="I40" i="30"/>
  <c r="H40" i="30"/>
  <c r="G40" i="30"/>
  <c r="F40" i="30"/>
  <c r="E40" i="30"/>
  <c r="AI43" i="30"/>
  <c r="AG43" i="30"/>
  <c r="AL38" i="30"/>
  <c r="AM38" i="30" s="1"/>
  <c r="AN38" i="30" s="1"/>
  <c r="AO38" i="30" s="1"/>
  <c r="AP38" i="30" s="1"/>
  <c r="AQ38" i="30" s="1"/>
  <c r="AI31" i="30" l="1"/>
  <c r="AH31" i="30"/>
  <c r="AG31" i="30"/>
  <c r="AF31" i="30"/>
  <c r="AE31" i="30"/>
  <c r="AD31" i="30"/>
  <c r="AC31" i="30"/>
  <c r="AB31" i="30"/>
  <c r="AA31" i="30"/>
  <c r="Z31" i="30"/>
  <c r="Y31" i="30"/>
  <c r="X31" i="30"/>
  <c r="W31" i="30"/>
  <c r="V31" i="30"/>
  <c r="U31" i="30"/>
  <c r="T31" i="30"/>
  <c r="S31" i="30"/>
  <c r="R31" i="30"/>
  <c r="Q31" i="30"/>
  <c r="P31" i="30"/>
  <c r="O31" i="30"/>
  <c r="N31" i="30"/>
  <c r="M31" i="30"/>
  <c r="L31" i="30"/>
  <c r="K31" i="30"/>
  <c r="J31" i="30"/>
  <c r="I31" i="30"/>
  <c r="H31" i="30"/>
  <c r="G31" i="30"/>
  <c r="F31" i="30"/>
  <c r="E31" i="30"/>
  <c r="AL8" i="30"/>
  <c r="AM8" i="30" s="1"/>
  <c r="AN8" i="30" s="1"/>
  <c r="AO8" i="30" s="1"/>
  <c r="AP8" i="30" s="1"/>
  <c r="AQ8" i="30" s="1"/>
  <c r="AL28" i="30"/>
  <c r="AM28" i="30" s="1"/>
  <c r="AN28" i="30" s="1"/>
  <c r="AO28" i="30" s="1"/>
  <c r="AP28" i="30" s="1"/>
  <c r="AQ28" i="30" s="1"/>
  <c r="AI14" i="30" l="1"/>
  <c r="AH14" i="30"/>
  <c r="AC14" i="30"/>
  <c r="AB14" i="30"/>
  <c r="AA14" i="30"/>
  <c r="Z14" i="30"/>
  <c r="U14" i="30"/>
  <c r="T14" i="30"/>
  <c r="S14" i="30"/>
  <c r="R14" i="30"/>
  <c r="M14" i="30"/>
  <c r="L14" i="30"/>
  <c r="K14" i="30"/>
  <c r="J14" i="30"/>
  <c r="E14" i="30"/>
  <c r="AG14" i="30"/>
  <c r="AF14" i="30"/>
  <c r="AE14" i="30"/>
  <c r="AD14" i="30"/>
  <c r="Y14" i="30"/>
  <c r="X14" i="30"/>
  <c r="W14" i="30"/>
  <c r="V14" i="30"/>
  <c r="Q14" i="30"/>
  <c r="P14" i="30"/>
  <c r="O14" i="30"/>
  <c r="N14" i="30"/>
  <c r="I14" i="30"/>
  <c r="H14" i="30"/>
  <c r="G14" i="30"/>
  <c r="F14" i="30"/>
  <c r="AI13" i="30" l="1"/>
  <c r="AH13" i="30"/>
  <c r="AG13" i="30"/>
  <c r="AE13" i="30"/>
  <c r="AD13" i="30"/>
  <c r="AC13" i="30"/>
  <c r="AB13" i="30"/>
  <c r="AA13" i="30"/>
  <c r="Z13" i="30"/>
  <c r="Y13" i="30"/>
  <c r="X13" i="30"/>
  <c r="W13" i="30"/>
  <c r="V13" i="30"/>
  <c r="U13" i="30"/>
  <c r="T13" i="30"/>
  <c r="S13" i="30"/>
  <c r="R13" i="30"/>
  <c r="Q13" i="30"/>
  <c r="P13" i="30"/>
  <c r="O13" i="30"/>
  <c r="N13" i="30"/>
  <c r="M13" i="30"/>
  <c r="L13" i="30"/>
  <c r="K13" i="30"/>
  <c r="J13" i="30"/>
  <c r="I13" i="30"/>
  <c r="H13" i="30"/>
  <c r="G13" i="30"/>
  <c r="F13" i="30"/>
  <c r="E13" i="30"/>
  <c r="AF13" i="30"/>
  <c r="AL9" i="30"/>
  <c r="E7" i="30"/>
  <c r="F6" i="30"/>
  <c r="E9" i="30" l="1"/>
  <c r="AF29" i="30"/>
  <c r="AF36" i="30" s="1"/>
  <c r="AF20" i="30"/>
  <c r="AF39" i="30" s="1"/>
  <c r="AF48" i="30" s="1"/>
  <c r="AF50" i="30" s="1"/>
  <c r="F7" i="30"/>
  <c r="E38" i="30"/>
  <c r="E28" i="30"/>
  <c r="E8" i="30"/>
  <c r="E29" i="30"/>
  <c r="E36" i="30" s="1"/>
  <c r="E20" i="30"/>
  <c r="E39" i="30" s="1"/>
  <c r="E48" i="30" s="1"/>
  <c r="M29" i="30"/>
  <c r="M36" i="30" s="1"/>
  <c r="M20" i="30"/>
  <c r="M39" i="30" s="1"/>
  <c r="M48" i="30" s="1"/>
  <c r="U29" i="30"/>
  <c r="U36" i="30" s="1"/>
  <c r="U20" i="30"/>
  <c r="U39" i="30" s="1"/>
  <c r="U48" i="30" s="1"/>
  <c r="AC29" i="30"/>
  <c r="AC36" i="30" s="1"/>
  <c r="AC20" i="30"/>
  <c r="AC39" i="30" s="1"/>
  <c r="AC48" i="30" s="1"/>
  <c r="F29" i="30"/>
  <c r="F36" i="30" s="1"/>
  <c r="F20" i="30"/>
  <c r="F39" i="30" s="1"/>
  <c r="F48" i="30" s="1"/>
  <c r="N29" i="30"/>
  <c r="N36" i="30" s="1"/>
  <c r="N20" i="30"/>
  <c r="N39" i="30" s="1"/>
  <c r="N48" i="30" s="1"/>
  <c r="V29" i="30"/>
  <c r="V36" i="30" s="1"/>
  <c r="V20" i="30"/>
  <c r="V39" i="30" s="1"/>
  <c r="V48" i="30" s="1"/>
  <c r="AD29" i="30"/>
  <c r="AD36" i="30" s="1"/>
  <c r="AD20" i="30"/>
  <c r="AD39" i="30" s="1"/>
  <c r="AD48" i="30" s="1"/>
  <c r="T29" i="30"/>
  <c r="T36" i="30" s="1"/>
  <c r="T20" i="30"/>
  <c r="G29" i="30"/>
  <c r="G36" i="30" s="1"/>
  <c r="G20" i="30"/>
  <c r="G39" i="30" s="1"/>
  <c r="G48" i="30" s="1"/>
  <c r="O29" i="30"/>
  <c r="O36" i="30" s="1"/>
  <c r="O20" i="30"/>
  <c r="O39" i="30" s="1"/>
  <c r="O48" i="30" s="1"/>
  <c r="W29" i="30"/>
  <c r="W36" i="30" s="1"/>
  <c r="W50" i="30" s="1"/>
  <c r="W20" i="30"/>
  <c r="W39" i="30" s="1"/>
  <c r="W48" i="30" s="1"/>
  <c r="AE29" i="30"/>
  <c r="AE36" i="30" s="1"/>
  <c r="AE20" i="30"/>
  <c r="AE39" i="30" s="1"/>
  <c r="AE48" i="30" s="1"/>
  <c r="AB29" i="30"/>
  <c r="AB36" i="30" s="1"/>
  <c r="AB20" i="30"/>
  <c r="AB39" i="30" s="1"/>
  <c r="AB48" i="30" s="1"/>
  <c r="H29" i="30"/>
  <c r="H36" i="30" s="1"/>
  <c r="H20" i="30"/>
  <c r="H39" i="30" s="1"/>
  <c r="H48" i="30" s="1"/>
  <c r="P29" i="30"/>
  <c r="P36" i="30" s="1"/>
  <c r="P20" i="30"/>
  <c r="P39" i="30" s="1"/>
  <c r="P48" i="30" s="1"/>
  <c r="X29" i="30"/>
  <c r="X36" i="30" s="1"/>
  <c r="X20" i="30"/>
  <c r="X39" i="30" s="1"/>
  <c r="X48" i="30" s="1"/>
  <c r="AM9" i="30"/>
  <c r="I29" i="30"/>
  <c r="I36" i="30" s="1"/>
  <c r="I20" i="30"/>
  <c r="I39" i="30" s="1"/>
  <c r="I48" i="30" s="1"/>
  <c r="Q29" i="30"/>
  <c r="Q36" i="30" s="1"/>
  <c r="Q20" i="30"/>
  <c r="Q39" i="30" s="1"/>
  <c r="Q48" i="30" s="1"/>
  <c r="Y29" i="30"/>
  <c r="Y36" i="30" s="1"/>
  <c r="Y20" i="30"/>
  <c r="Y39" i="30" s="1"/>
  <c r="Y48" i="30" s="1"/>
  <c r="AG29" i="30"/>
  <c r="AG36" i="30" s="1"/>
  <c r="AG20" i="30"/>
  <c r="AG39" i="30" s="1"/>
  <c r="AG48" i="30" s="1"/>
  <c r="AG50" i="30" s="1"/>
  <c r="J29" i="30"/>
  <c r="J36" i="30" s="1"/>
  <c r="J20" i="30"/>
  <c r="J39" i="30" s="1"/>
  <c r="J48" i="30" s="1"/>
  <c r="R29" i="30"/>
  <c r="R36" i="30" s="1"/>
  <c r="R20" i="30"/>
  <c r="R39" i="30" s="1"/>
  <c r="R48" i="30" s="1"/>
  <c r="Z29" i="30"/>
  <c r="Z36" i="30" s="1"/>
  <c r="Z20" i="30"/>
  <c r="Z39" i="30" s="1"/>
  <c r="Z48" i="30" s="1"/>
  <c r="AH29" i="30"/>
  <c r="AH36" i="30" s="1"/>
  <c r="AH20" i="30"/>
  <c r="AH39" i="30" s="1"/>
  <c r="L29" i="30"/>
  <c r="L36" i="30" s="1"/>
  <c r="L20" i="30"/>
  <c r="L39" i="30" s="1"/>
  <c r="L48" i="30" s="1"/>
  <c r="K29" i="30"/>
  <c r="K36" i="30" s="1"/>
  <c r="K20" i="30"/>
  <c r="K39" i="30" s="1"/>
  <c r="K48" i="30" s="1"/>
  <c r="S29" i="30"/>
  <c r="S36" i="30" s="1"/>
  <c r="S20" i="30"/>
  <c r="S39" i="30" s="1"/>
  <c r="S48" i="30" s="1"/>
  <c r="AA29" i="30"/>
  <c r="AA36" i="30" s="1"/>
  <c r="AA20" i="30"/>
  <c r="AA39" i="30" s="1"/>
  <c r="AA48" i="30" s="1"/>
  <c r="AI29" i="30"/>
  <c r="AI36" i="30" s="1"/>
  <c r="AI20" i="30"/>
  <c r="AI39" i="30" s="1"/>
  <c r="AI48" i="30" s="1"/>
  <c r="AI50" i="30" s="1"/>
  <c r="G6" i="30"/>
  <c r="F9" i="30" l="1"/>
  <c r="P50" i="30"/>
  <c r="G50" i="30"/>
  <c r="O50" i="30"/>
  <c r="H50" i="30"/>
  <c r="K50" i="30"/>
  <c r="R50" i="30"/>
  <c r="Q50" i="30"/>
  <c r="L50" i="30"/>
  <c r="J50" i="30"/>
  <c r="I50" i="30"/>
  <c r="V50" i="30"/>
  <c r="U50" i="30"/>
  <c r="N50" i="30"/>
  <c r="M50" i="30"/>
  <c r="S50" i="30"/>
  <c r="F50" i="30"/>
  <c r="E50" i="30"/>
  <c r="X50" i="30"/>
  <c r="Y50" i="30"/>
  <c r="Z50" i="30"/>
  <c r="AA50" i="30"/>
  <c r="AB50" i="30"/>
  <c r="AC50" i="30"/>
  <c r="AE50" i="30"/>
  <c r="AD50" i="30"/>
  <c r="F38" i="30"/>
  <c r="T39" i="30"/>
  <c r="T48" i="30" s="1"/>
  <c r="H22" i="30"/>
  <c r="H24" i="30" s="1"/>
  <c r="H26" i="30" s="1"/>
  <c r="L22" i="30"/>
  <c r="L24" i="30" s="1"/>
  <c r="L26" i="30" s="1"/>
  <c r="J22" i="30"/>
  <c r="J24" i="30" s="1"/>
  <c r="J26" i="30" s="1"/>
  <c r="I22" i="30"/>
  <c r="I24" i="30" s="1"/>
  <c r="I26" i="30" s="1"/>
  <c r="V22" i="30"/>
  <c r="U22" i="30"/>
  <c r="U24" i="30" s="1"/>
  <c r="U26" i="30" s="1"/>
  <c r="G22" i="30"/>
  <c r="G24" i="30" s="1"/>
  <c r="G26" i="30" s="1"/>
  <c r="AB22" i="30"/>
  <c r="AB24" i="30" s="1"/>
  <c r="AB26" i="30" s="1"/>
  <c r="AA22" i="30"/>
  <c r="AA24" i="30" s="1"/>
  <c r="AA26" i="30" s="1"/>
  <c r="AH22" i="30"/>
  <c r="AH24" i="30" s="1"/>
  <c r="AH26" i="30" s="1"/>
  <c r="AG22" i="30"/>
  <c r="AG24" i="30" s="1"/>
  <c r="AG26" i="30" s="1"/>
  <c r="N22" i="30"/>
  <c r="M22" i="30"/>
  <c r="M24" i="30" s="1"/>
  <c r="M26" i="30" s="1"/>
  <c r="AI22" i="30"/>
  <c r="AI24" i="30" s="1"/>
  <c r="AI26" i="30" s="1"/>
  <c r="X22" i="30"/>
  <c r="X24" i="30" s="1"/>
  <c r="X26" i="30" s="1"/>
  <c r="AE22" i="30"/>
  <c r="AE24" i="30" s="1"/>
  <c r="AE26" i="30" s="1"/>
  <c r="AF22" i="30"/>
  <c r="AF24" i="30" s="1"/>
  <c r="AF26" i="30" s="1"/>
  <c r="S22" i="30"/>
  <c r="S24" i="30" s="1"/>
  <c r="S26" i="30" s="1"/>
  <c r="Z22" i="30"/>
  <c r="Z24" i="30" s="1"/>
  <c r="Z26" i="30" s="1"/>
  <c r="Y22" i="30"/>
  <c r="Y24" i="30" s="1"/>
  <c r="Y26" i="30" s="1"/>
  <c r="F22" i="30"/>
  <c r="F24" i="30" s="1"/>
  <c r="F26" i="30" s="1"/>
  <c r="E22" i="30"/>
  <c r="E24" i="30" s="1"/>
  <c r="E26" i="30" s="1"/>
  <c r="O22" i="30"/>
  <c r="O24" i="30" s="1"/>
  <c r="O26" i="30" s="1"/>
  <c r="P22" i="30"/>
  <c r="P24" i="30" s="1"/>
  <c r="P26" i="30" s="1"/>
  <c r="W22" i="30"/>
  <c r="W24" i="30" s="1"/>
  <c r="W26" i="30" s="1"/>
  <c r="K22" i="30"/>
  <c r="K24" i="30" s="1"/>
  <c r="K26" i="30" s="1"/>
  <c r="R22" i="30"/>
  <c r="R24" i="30" s="1"/>
  <c r="R26" i="30" s="1"/>
  <c r="Q22" i="30"/>
  <c r="Q24" i="30" s="1"/>
  <c r="Q26" i="30" s="1"/>
  <c r="AD22" i="30"/>
  <c r="AD24" i="30" s="1"/>
  <c r="AD26" i="30" s="1"/>
  <c r="AC22" i="30"/>
  <c r="AC24" i="30" s="1"/>
  <c r="AC26" i="30" s="1"/>
  <c r="AN9" i="30"/>
  <c r="N24" i="30"/>
  <c r="N26" i="30" s="1"/>
  <c r="F28" i="30"/>
  <c r="F8" i="30"/>
  <c r="T22" i="30"/>
  <c r="T24" i="30" s="1"/>
  <c r="T26" i="30" s="1"/>
  <c r="V24" i="30"/>
  <c r="V26" i="30" s="1"/>
  <c r="G7" i="30"/>
  <c r="H6" i="30"/>
  <c r="T50" i="30" l="1"/>
  <c r="G28" i="30"/>
  <c r="G8" i="30"/>
  <c r="AO9" i="30"/>
  <c r="G38" i="30"/>
  <c r="G9" i="30"/>
  <c r="H7" i="30"/>
  <c r="I6" i="30"/>
  <c r="H9" i="30"/>
  <c r="H8" i="30" l="1"/>
  <c r="H28" i="30"/>
  <c r="H38" i="30"/>
  <c r="AP9" i="30"/>
  <c r="I7" i="30"/>
  <c r="J6" i="30"/>
  <c r="AQ9" i="30" l="1"/>
  <c r="I38" i="30"/>
  <c r="I28" i="30"/>
  <c r="I8" i="30"/>
  <c r="I9" i="30"/>
  <c r="K6" i="30"/>
  <c r="J7" i="30"/>
  <c r="J8" i="30" l="1"/>
  <c r="J28" i="30"/>
  <c r="J38" i="30"/>
  <c r="L6" i="30"/>
  <c r="K7" i="30"/>
  <c r="J9" i="30"/>
  <c r="K8" i="30" l="1"/>
  <c r="K38" i="30"/>
  <c r="K28" i="30"/>
  <c r="M6" i="30"/>
  <c r="L7" i="30"/>
  <c r="K9" i="30"/>
  <c r="L38" i="30" l="1"/>
  <c r="L8" i="30"/>
  <c r="L28" i="30"/>
  <c r="L9" i="30"/>
  <c r="M7" i="30"/>
  <c r="N6" i="30"/>
  <c r="M28" i="30" l="1"/>
  <c r="M8" i="30"/>
  <c r="M9" i="30"/>
  <c r="M38" i="30"/>
  <c r="N7" i="30"/>
  <c r="O6" i="30"/>
  <c r="N9" i="30" l="1"/>
  <c r="N28" i="30"/>
  <c r="N38" i="30"/>
  <c r="N8" i="30"/>
  <c r="O7" i="30"/>
  <c r="P6" i="30"/>
  <c r="O38" i="30" l="1"/>
  <c r="O9" i="30"/>
  <c r="O28" i="30"/>
  <c r="O8" i="30"/>
  <c r="P7" i="30"/>
  <c r="Q6" i="30"/>
  <c r="P9" i="30"/>
  <c r="P8" i="30" l="1"/>
  <c r="P28" i="30"/>
  <c r="P38" i="30"/>
  <c r="Q7" i="30"/>
  <c r="R6" i="30"/>
  <c r="Q38" i="30" l="1"/>
  <c r="Q9" i="30"/>
  <c r="Q28" i="30"/>
  <c r="Q8" i="30"/>
  <c r="R7" i="30"/>
  <c r="S6" i="30"/>
  <c r="R28" i="30" l="1"/>
  <c r="R9" i="30"/>
  <c r="R38" i="30"/>
  <c r="R8" i="30"/>
  <c r="T6" i="30"/>
  <c r="S7" i="30"/>
  <c r="S9" i="30" s="1"/>
  <c r="S8" i="30" l="1"/>
  <c r="S38" i="30"/>
  <c r="S28" i="30"/>
  <c r="U6" i="30"/>
  <c r="T7" i="30"/>
  <c r="T9" i="30" s="1"/>
  <c r="T8" i="30" l="1"/>
  <c r="T28" i="30"/>
  <c r="T38" i="30"/>
  <c r="U28" i="30"/>
  <c r="V6" i="30"/>
  <c r="U7" i="30"/>
  <c r="U9" i="30" s="1"/>
  <c r="U38" i="30" l="1"/>
  <c r="U8" i="30"/>
  <c r="V7" i="30"/>
  <c r="V8" i="30" s="1"/>
  <c r="W6" i="30"/>
  <c r="V9" i="30" l="1"/>
  <c r="V28" i="30"/>
  <c r="V38" i="30"/>
  <c r="W7" i="30"/>
  <c r="W9" i="30" s="1"/>
  <c r="X6" i="30"/>
  <c r="W28" i="30" l="1"/>
  <c r="W8" i="30"/>
  <c r="W38" i="30"/>
  <c r="X7" i="30"/>
  <c r="X9" i="30" s="1"/>
  <c r="Y6" i="30"/>
  <c r="X28" i="30" l="1"/>
  <c r="X8" i="30"/>
  <c r="X38" i="30"/>
  <c r="Y7" i="30"/>
  <c r="Y9" i="30" s="1"/>
  <c r="Z6" i="30"/>
  <c r="Y38" i="30" l="1"/>
  <c r="Y8" i="30"/>
  <c r="Y28" i="30"/>
  <c r="Z7" i="30"/>
  <c r="Z28" i="30" s="1"/>
  <c r="AA6" i="30"/>
  <c r="Z9" i="30"/>
  <c r="Z8" i="30" l="1"/>
  <c r="Z38" i="30"/>
  <c r="AA7" i="30"/>
  <c r="AA9" i="30" s="1"/>
  <c r="AB6" i="30"/>
  <c r="AA8" i="30" l="1"/>
  <c r="AA38" i="30"/>
  <c r="AA28" i="30"/>
  <c r="AC6" i="30"/>
  <c r="AB7" i="30"/>
  <c r="AB9" i="30" s="1"/>
  <c r="AB8" i="30" l="1"/>
  <c r="AB28" i="30"/>
  <c r="AB38" i="30"/>
  <c r="AD6" i="30"/>
  <c r="AC7" i="30"/>
  <c r="AC9" i="30" s="1"/>
  <c r="AC28" i="30" l="1"/>
  <c r="AC38" i="30"/>
  <c r="AC8" i="30"/>
  <c r="AD7" i="30"/>
  <c r="AE6" i="30"/>
  <c r="AD38" i="30" l="1"/>
  <c r="AD28" i="30"/>
  <c r="AD8" i="30"/>
  <c r="AD9" i="30"/>
  <c r="AE7" i="30"/>
  <c r="AE9" i="30" s="1"/>
  <c r="AF6" i="30"/>
  <c r="AE38" i="30" l="1"/>
  <c r="AE28" i="30"/>
  <c r="AE8" i="30"/>
  <c r="AF7" i="30"/>
  <c r="AF9" i="30" s="1"/>
  <c r="AG6" i="30"/>
  <c r="AF28" i="30" l="1"/>
  <c r="AF8" i="30"/>
  <c r="AF38" i="30"/>
  <c r="AG7" i="30"/>
  <c r="AG8" i="30" s="1"/>
  <c r="AH6" i="30"/>
  <c r="AG9" i="30" l="1"/>
  <c r="AG38" i="30"/>
  <c r="AG28" i="30"/>
  <c r="AH7" i="30"/>
  <c r="AH9" i="30" s="1"/>
  <c r="AI6" i="30"/>
  <c r="AH8" i="30" l="1"/>
  <c r="AH38" i="30"/>
  <c r="AH28" i="30"/>
  <c r="AI7" i="30"/>
  <c r="AK47" i="30" l="1"/>
  <c r="AR42" i="30"/>
  <c r="AL47" i="30"/>
  <c r="AM47" i="30"/>
  <c r="AK46" i="30"/>
  <c r="AK40" i="30"/>
  <c r="AR46" i="30"/>
  <c r="AR45" i="30"/>
  <c r="AL45" i="30"/>
  <c r="AL42" i="30"/>
  <c r="AR40" i="30"/>
  <c r="AK44" i="30"/>
  <c r="AK43" i="30"/>
  <c r="AK45" i="30"/>
  <c r="AL44" i="30"/>
  <c r="AK42" i="30"/>
  <c r="AL48" i="30"/>
  <c r="AM46" i="30"/>
  <c r="AL46" i="30"/>
  <c r="AM40" i="30"/>
  <c r="AL41" i="30"/>
  <c r="AM42" i="30"/>
  <c r="AK41" i="30"/>
  <c r="AM44" i="30"/>
  <c r="AR41" i="30"/>
  <c r="AR44" i="30"/>
  <c r="AR47" i="30"/>
  <c r="AN45" i="30"/>
  <c r="AL40" i="30"/>
  <c r="AM48" i="30"/>
  <c r="AN42" i="30"/>
  <c r="AN48" i="30"/>
  <c r="AM45" i="30"/>
  <c r="AL43" i="30"/>
  <c r="AO40" i="30"/>
  <c r="AN40" i="30"/>
  <c r="AM43" i="30"/>
  <c r="AO42" i="30"/>
  <c r="AN41" i="30"/>
  <c r="AK48" i="30"/>
  <c r="AN43" i="30"/>
  <c r="AN46" i="30"/>
  <c r="AM41" i="30"/>
  <c r="AP47" i="30"/>
  <c r="AP45" i="30"/>
  <c r="AO43" i="30"/>
  <c r="AQ45" i="30"/>
  <c r="AO41" i="30"/>
  <c r="AO48" i="30"/>
  <c r="AO44" i="30"/>
  <c r="AN44" i="30"/>
  <c r="AP41" i="30"/>
  <c r="AO45" i="30"/>
  <c r="AN47" i="30"/>
  <c r="AQ48" i="30"/>
  <c r="AO47" i="30"/>
  <c r="AP40" i="30"/>
  <c r="AQ44" i="30"/>
  <c r="AP42" i="30"/>
  <c r="AP44" i="30"/>
  <c r="AQ40" i="30"/>
  <c r="AP46" i="30"/>
  <c r="AQ43" i="30"/>
  <c r="AQ41" i="30"/>
  <c r="AO46" i="30"/>
  <c r="AP48" i="30"/>
  <c r="AP43" i="30"/>
  <c r="AQ47" i="30"/>
  <c r="AQ46" i="30"/>
  <c r="AQ42" i="30"/>
  <c r="AK36" i="30"/>
  <c r="AK35" i="30"/>
  <c r="AK39" i="30"/>
  <c r="AR35" i="30"/>
  <c r="AL34" i="30"/>
  <c r="AL36" i="30"/>
  <c r="AK34" i="30"/>
  <c r="AR34" i="30"/>
  <c r="AR36" i="30"/>
  <c r="AL35" i="30"/>
  <c r="AM36" i="30"/>
  <c r="AN39" i="30"/>
  <c r="AM34" i="30"/>
  <c r="AL39" i="30"/>
  <c r="AM35" i="30"/>
  <c r="AR39" i="30"/>
  <c r="AM39" i="30"/>
  <c r="AN36" i="30"/>
  <c r="AN35" i="30"/>
  <c r="AN34" i="30"/>
  <c r="AO35" i="30"/>
  <c r="AO39" i="30"/>
  <c r="AQ39" i="30"/>
  <c r="AP35" i="30"/>
  <c r="AO34" i="30"/>
  <c r="AQ36" i="30"/>
  <c r="AO36" i="30"/>
  <c r="AP34" i="30"/>
  <c r="AP39" i="30"/>
  <c r="AQ34" i="30"/>
  <c r="AQ35" i="30"/>
  <c r="AP36" i="30"/>
  <c r="AR33" i="30"/>
  <c r="AR30" i="30"/>
  <c r="AR31" i="30"/>
  <c r="AM30" i="30"/>
  <c r="AL32" i="30"/>
  <c r="AL31" i="30"/>
  <c r="AK30" i="30"/>
  <c r="AR32" i="30"/>
  <c r="AK29" i="30"/>
  <c r="AK33" i="30"/>
  <c r="AL33" i="30"/>
  <c r="AK31" i="30"/>
  <c r="AN30" i="30"/>
  <c r="AR29" i="30"/>
  <c r="AL29" i="30"/>
  <c r="AK32" i="30"/>
  <c r="AM31" i="30"/>
  <c r="AN29" i="30"/>
  <c r="AM32" i="30"/>
  <c r="AN32" i="30"/>
  <c r="AL30" i="30"/>
  <c r="AN33" i="30"/>
  <c r="AO31" i="30"/>
  <c r="AN31" i="30"/>
  <c r="AM29" i="30"/>
  <c r="AM33" i="30"/>
  <c r="AP30" i="30"/>
  <c r="AO32" i="30"/>
  <c r="AP29" i="30"/>
  <c r="AQ32" i="30"/>
  <c r="AO29" i="30"/>
  <c r="AO30" i="30"/>
  <c r="AP32" i="30"/>
  <c r="AP33" i="30"/>
  <c r="AO33" i="30"/>
  <c r="AQ31" i="30"/>
  <c r="AQ33" i="30"/>
  <c r="AP31" i="30"/>
  <c r="AQ29" i="30"/>
  <c r="AQ30" i="30"/>
  <c r="AR22" i="30"/>
  <c r="AM19" i="30"/>
  <c r="AL12" i="30"/>
  <c r="AM25" i="30"/>
  <c r="AK22" i="30"/>
  <c r="AR25" i="30"/>
  <c r="AR23" i="30"/>
  <c r="AK19" i="30"/>
  <c r="AR20" i="30"/>
  <c r="AM12" i="30"/>
  <c r="AK12" i="30"/>
  <c r="AM23" i="30"/>
  <c r="AN21" i="30"/>
  <c r="AR17" i="30"/>
  <c r="AL22" i="30"/>
  <c r="AL17" i="30"/>
  <c r="AL23" i="30"/>
  <c r="AM26" i="30"/>
  <c r="AR26" i="30"/>
  <c r="AM18" i="30"/>
  <c r="AK23" i="30"/>
  <c r="AM17" i="30"/>
  <c r="AR19" i="30"/>
  <c r="AN19" i="30"/>
  <c r="AL20" i="30"/>
  <c r="AK17" i="30"/>
  <c r="AN25" i="30"/>
  <c r="AM20" i="30"/>
  <c r="AR18" i="30"/>
  <c r="AL25" i="30"/>
  <c r="AR21" i="30"/>
  <c r="AN22" i="30"/>
  <c r="AK21" i="30"/>
  <c r="AL19" i="30"/>
  <c r="AL24" i="30"/>
  <c r="AR12" i="30"/>
  <c r="AM24" i="30"/>
  <c r="AK20" i="30"/>
  <c r="AK25" i="30"/>
  <c r="AL18" i="30"/>
  <c r="AK18" i="30"/>
  <c r="AN17" i="30"/>
  <c r="AP19" i="30"/>
  <c r="AO25" i="30"/>
  <c r="AM21" i="30"/>
  <c r="AO19" i="30"/>
  <c r="AN20" i="30"/>
  <c r="AO24" i="30"/>
  <c r="AL21" i="30"/>
  <c r="AO26" i="30"/>
  <c r="AO23" i="30"/>
  <c r="AN18" i="30"/>
  <c r="AN12" i="30"/>
  <c r="AO12" i="30"/>
  <c r="AN26" i="30"/>
  <c r="AL26" i="30"/>
  <c r="AN23" i="30"/>
  <c r="AR24" i="30"/>
  <c r="AK24" i="30"/>
  <c r="AM22" i="30"/>
  <c r="AP26" i="30"/>
  <c r="AO21" i="30"/>
  <c r="AO18" i="30"/>
  <c r="AN24" i="30"/>
  <c r="AQ17" i="30"/>
  <c r="AP21" i="30"/>
  <c r="AP18" i="30"/>
  <c r="AO17" i="30"/>
  <c r="AP24" i="30"/>
  <c r="AP23" i="30"/>
  <c r="AK26" i="30"/>
  <c r="AP17" i="30"/>
  <c r="AP12" i="30"/>
  <c r="AO20" i="30"/>
  <c r="AP22" i="30"/>
  <c r="AP25" i="30"/>
  <c r="AQ21" i="30"/>
  <c r="AP20" i="30"/>
  <c r="AQ22" i="30"/>
  <c r="AQ25" i="30"/>
  <c r="AQ26" i="30"/>
  <c r="AO22" i="30"/>
  <c r="AQ24" i="30"/>
  <c r="AQ18" i="30"/>
  <c r="AQ20" i="30"/>
  <c r="AQ19" i="30"/>
  <c r="AQ12" i="30"/>
  <c r="AQ23" i="30"/>
  <c r="AI8" i="30"/>
  <c r="AI38" i="30"/>
  <c r="AI28" i="30"/>
  <c r="AO15" i="30"/>
  <c r="AP10" i="30"/>
  <c r="AO13" i="30"/>
  <c r="AK13" i="30"/>
  <c r="AL13" i="30"/>
  <c r="AP14" i="30"/>
  <c r="AO14" i="30"/>
  <c r="AQ14" i="30"/>
  <c r="AR14" i="30"/>
  <c r="AN14" i="30"/>
  <c r="AN15" i="30"/>
  <c r="AR11" i="30"/>
  <c r="AK16" i="30"/>
  <c r="AL16" i="30"/>
  <c r="AL14" i="30"/>
  <c r="AR10" i="30"/>
  <c r="AL15" i="30"/>
  <c r="AR16" i="30"/>
  <c r="AO16" i="30"/>
  <c r="AP16" i="30"/>
  <c r="AO10" i="30"/>
  <c r="AR13" i="30"/>
  <c r="AM15" i="30"/>
  <c r="AN16" i="30"/>
  <c r="AM10" i="30"/>
  <c r="AM14" i="30"/>
  <c r="AK14" i="30"/>
  <c r="AO11" i="30"/>
  <c r="AR15" i="30"/>
  <c r="AM16" i="30"/>
  <c r="AK11" i="30"/>
  <c r="AL11" i="30"/>
  <c r="AN10" i="30"/>
  <c r="AK15" i="30"/>
  <c r="AM13" i="30"/>
  <c r="AN13" i="30"/>
  <c r="AP15" i="30"/>
  <c r="AP13" i="30"/>
  <c r="AN11" i="30"/>
  <c r="AQ15" i="30"/>
  <c r="AQ13" i="30"/>
  <c r="AK10" i="30"/>
  <c r="AL10" i="30"/>
  <c r="AQ16" i="30"/>
  <c r="AP11" i="30"/>
  <c r="AQ10" i="30"/>
  <c r="AQ11" i="30"/>
  <c r="AM11" i="30"/>
  <c r="AI9" i="30"/>
  <c r="AM50" i="30" l="1"/>
  <c r="AN50" i="30"/>
  <c r="AP50" i="30"/>
  <c r="AQ50" i="30"/>
  <c r="AL50" i="30"/>
  <c r="AO50" i="30"/>
  <c r="AK50" i="30"/>
  <c r="I18" i="25" l="1"/>
  <c r="F18" i="25"/>
  <c r="K53" i="25"/>
  <c r="I17" i="25" s="1"/>
  <c r="L53" i="25"/>
  <c r="H53" i="25"/>
  <c r="I53" i="25"/>
  <c r="J53" i="25"/>
  <c r="F17" i="25" s="1"/>
  <c r="L45" i="25" l="1"/>
  <c r="K45" i="25"/>
  <c r="J45" i="25"/>
  <c r="I45" i="25"/>
  <c r="H45" i="25"/>
  <c r="L50" i="25"/>
  <c r="K50" i="25"/>
  <c r="J50" i="25"/>
  <c r="I50" i="25"/>
  <c r="H50" i="25"/>
  <c r="L44" i="25" l="1"/>
  <c r="J44" i="25"/>
  <c r="F16" i="25" s="1"/>
  <c r="K44" i="25"/>
  <c r="I16" i="25" s="1"/>
  <c r="H44" i="25"/>
  <c r="I44" i="25"/>
  <c r="K40" i="25"/>
  <c r="K37" i="25"/>
  <c r="L40" i="25"/>
  <c r="J40" i="25"/>
  <c r="I40" i="25"/>
  <c r="H40" i="25"/>
  <c r="H37" i="25"/>
  <c r="I37" i="25"/>
  <c r="L37" i="25"/>
  <c r="L36" i="25" l="1"/>
  <c r="L35" i="25" s="1"/>
  <c r="K36" i="25"/>
  <c r="I36" i="25"/>
  <c r="I35" i="25" s="1"/>
  <c r="H36" i="25"/>
  <c r="H35" i="25" s="1"/>
  <c r="J37" i="25"/>
  <c r="J36" i="25" s="1"/>
  <c r="J35" i="25" l="1"/>
  <c r="F15" i="25"/>
  <c r="K35" i="25"/>
  <c r="I15" i="25"/>
  <c r="E40" i="22" l="1"/>
  <c r="N81" i="22"/>
  <c r="M81" i="22"/>
  <c r="L81" i="22"/>
  <c r="K81" i="22"/>
  <c r="J81" i="22"/>
  <c r="I81" i="22"/>
  <c r="H81" i="22"/>
  <c r="G81" i="22"/>
  <c r="F81" i="22"/>
  <c r="E81" i="22"/>
  <c r="N39" i="22"/>
  <c r="M39" i="22"/>
  <c r="L39" i="22"/>
  <c r="K39" i="22"/>
  <c r="J39" i="22"/>
  <c r="I39" i="22"/>
  <c r="H39" i="22"/>
  <c r="G39" i="22"/>
  <c r="F39" i="22"/>
  <c r="E39" i="22"/>
  <c r="N38" i="22"/>
  <c r="M38" i="22"/>
  <c r="L38" i="22"/>
  <c r="K38" i="22"/>
  <c r="J38" i="22"/>
  <c r="I38" i="22"/>
  <c r="H38" i="22"/>
  <c r="G38" i="22"/>
  <c r="F38" i="22"/>
  <c r="E38" i="22"/>
  <c r="N19" i="22"/>
  <c r="M19" i="22"/>
  <c r="L19" i="22"/>
  <c r="K19" i="22"/>
  <c r="J19" i="22"/>
  <c r="I19" i="22"/>
  <c r="H19" i="22"/>
  <c r="G19" i="22"/>
  <c r="F19" i="22"/>
  <c r="E19" i="22"/>
  <c r="N18" i="22"/>
  <c r="M18" i="22"/>
  <c r="L18" i="22"/>
  <c r="K18" i="22"/>
  <c r="J18" i="22"/>
  <c r="I18" i="22"/>
  <c r="H18" i="22"/>
  <c r="G18" i="22"/>
  <c r="F18" i="22"/>
  <c r="E18" i="22"/>
  <c r="N111" i="22"/>
  <c r="N40" i="22" s="1"/>
  <c r="M111" i="22"/>
  <c r="M40" i="22" s="1"/>
  <c r="L111" i="22"/>
  <c r="L40" i="22" s="1"/>
  <c r="K111" i="22"/>
  <c r="K40" i="22" s="1"/>
  <c r="J111" i="22"/>
  <c r="J40" i="22" s="1"/>
  <c r="I111" i="22"/>
  <c r="I40" i="22" s="1"/>
  <c r="H111" i="22"/>
  <c r="H40" i="22" s="1"/>
  <c r="G111" i="22"/>
  <c r="G40" i="22" s="1"/>
  <c r="F111" i="22"/>
  <c r="N97" i="22"/>
  <c r="M97" i="22"/>
  <c r="M20" i="22" s="1"/>
  <c r="J97" i="22"/>
  <c r="J20" i="22" s="1"/>
  <c r="I97" i="22"/>
  <c r="I20" i="22" s="1"/>
  <c r="F97" i="22"/>
  <c r="E97" i="22"/>
  <c r="E20" i="22" s="1"/>
  <c r="L97" i="22"/>
  <c r="L20" i="22" s="1"/>
  <c r="K97" i="22"/>
  <c r="K20" i="22" s="1"/>
  <c r="H97" i="22"/>
  <c r="H20" i="22" s="1"/>
  <c r="G97" i="22"/>
  <c r="G20" i="22" s="1"/>
  <c r="N94" i="22"/>
  <c r="N104" i="22" s="1"/>
  <c r="N103" i="22" s="1"/>
  <c r="M94" i="22"/>
  <c r="M104" i="22" s="1"/>
  <c r="M103" i="22" s="1"/>
  <c r="L94" i="22"/>
  <c r="L104" i="22" s="1"/>
  <c r="L103" i="22" s="1"/>
  <c r="K94" i="22"/>
  <c r="K104" i="22" s="1"/>
  <c r="K103" i="22" s="1"/>
  <c r="J94" i="22"/>
  <c r="J104" i="22" s="1"/>
  <c r="J103" i="22" s="1"/>
  <c r="I94" i="22"/>
  <c r="I104" i="22" s="1"/>
  <c r="I103" i="22" s="1"/>
  <c r="H94" i="22"/>
  <c r="H104" i="22" s="1"/>
  <c r="H103" i="22" s="1"/>
  <c r="G94" i="22"/>
  <c r="G104" i="22" s="1"/>
  <c r="G103" i="22" s="1"/>
  <c r="F94" i="22"/>
  <c r="F104" i="22" s="1"/>
  <c r="F103" i="22" s="1"/>
  <c r="E94" i="22"/>
  <c r="N139" i="22"/>
  <c r="N138" i="22" s="1"/>
  <c r="N41" i="22" s="1"/>
  <c r="G139" i="22"/>
  <c r="G138" i="22" s="1"/>
  <c r="G41" i="22" s="1"/>
  <c r="E139" i="22"/>
  <c r="E138" i="22" s="1"/>
  <c r="E41" i="22" s="1"/>
  <c r="K139" i="22"/>
  <c r="K138" i="22" s="1"/>
  <c r="K41" i="22" s="1"/>
  <c r="J139" i="22"/>
  <c r="J138" i="22" s="1"/>
  <c r="J41" i="22" s="1"/>
  <c r="H139" i="22"/>
  <c r="H138" i="22" s="1"/>
  <c r="H41" i="22" s="1"/>
  <c r="I139" i="22"/>
  <c r="I138" i="22" s="1"/>
  <c r="I41" i="22" s="1"/>
  <c r="F139" i="22"/>
  <c r="F138" i="22" s="1"/>
  <c r="F41" i="22" s="1"/>
  <c r="N124" i="22"/>
  <c r="M124" i="22"/>
  <c r="M21" i="22" s="1"/>
  <c r="I124" i="22"/>
  <c r="I21" i="22" s="1"/>
  <c r="F124" i="22"/>
  <c r="F21" i="22" s="1"/>
  <c r="E124" i="22"/>
  <c r="E21" i="22" s="1"/>
  <c r="L124" i="22"/>
  <c r="L21" i="22" s="1"/>
  <c r="K124" i="22"/>
  <c r="K21" i="22" s="1"/>
  <c r="J124" i="22"/>
  <c r="J21" i="22" s="1"/>
  <c r="H124" i="22"/>
  <c r="H21" i="22" s="1"/>
  <c r="G124" i="22"/>
  <c r="G21" i="22" s="1"/>
  <c r="M121" i="22"/>
  <c r="M131" i="22" s="1"/>
  <c r="M130" i="22" s="1"/>
  <c r="K121" i="22"/>
  <c r="K131" i="22" s="1"/>
  <c r="K130" i="22" s="1"/>
  <c r="J121" i="22"/>
  <c r="J131" i="22" s="1"/>
  <c r="J130" i="22" s="1"/>
  <c r="E121" i="22"/>
  <c r="N121" i="22"/>
  <c r="N15" i="22" s="1"/>
  <c r="L121" i="22"/>
  <c r="L131" i="22" s="1"/>
  <c r="L130" i="22" s="1"/>
  <c r="I121" i="22"/>
  <c r="I15" i="22" s="1"/>
  <c r="H121" i="22"/>
  <c r="H131" i="22" s="1"/>
  <c r="H130" i="22" s="1"/>
  <c r="G121" i="22"/>
  <c r="G15" i="22" s="1"/>
  <c r="F121" i="22"/>
  <c r="F15" i="22" s="1"/>
  <c r="N13" i="22"/>
  <c r="M13" i="22"/>
  <c r="L13" i="22"/>
  <c r="K13" i="22"/>
  <c r="J13" i="22"/>
  <c r="I13" i="22"/>
  <c r="H13" i="22"/>
  <c r="G13" i="22"/>
  <c r="F13" i="22"/>
  <c r="E13" i="22"/>
  <c r="C43" i="22" l="1"/>
  <c r="C108" i="22"/>
  <c r="C107" i="22"/>
  <c r="F40" i="22"/>
  <c r="J14" i="22"/>
  <c r="K14" i="22"/>
  <c r="K37" i="22"/>
  <c r="L14" i="22"/>
  <c r="E37" i="22"/>
  <c r="G100" i="22"/>
  <c r="G105" i="22" s="1"/>
  <c r="I37" i="22"/>
  <c r="J37" i="22"/>
  <c r="H37" i="22"/>
  <c r="G37" i="22"/>
  <c r="F131" i="22"/>
  <c r="F130" i="22" s="1"/>
  <c r="N131" i="22"/>
  <c r="N130" i="22" s="1"/>
  <c r="G131" i="22"/>
  <c r="G130" i="22" s="1"/>
  <c r="I131" i="22"/>
  <c r="I130" i="22" s="1"/>
  <c r="L127" i="22"/>
  <c r="L132" i="22" s="1"/>
  <c r="N100" i="22"/>
  <c r="N105" i="22" s="1"/>
  <c r="H100" i="22"/>
  <c r="H105" i="22" s="1"/>
  <c r="F100" i="22"/>
  <c r="F105" i="22" s="1"/>
  <c r="F20" i="22"/>
  <c r="J17" i="22"/>
  <c r="K100" i="22"/>
  <c r="K105" i="22" s="1"/>
  <c r="K17" i="22"/>
  <c r="I100" i="22"/>
  <c r="I105" i="22" s="1"/>
  <c r="H17" i="22"/>
  <c r="N20" i="22"/>
  <c r="I17" i="22"/>
  <c r="M14" i="22"/>
  <c r="F14" i="22"/>
  <c r="N14" i="22"/>
  <c r="E14" i="22"/>
  <c r="L100" i="22"/>
  <c r="L105" i="22" s="1"/>
  <c r="H14" i="22"/>
  <c r="E100" i="22"/>
  <c r="G14" i="22"/>
  <c r="M100" i="22"/>
  <c r="M105" i="22" s="1"/>
  <c r="I14" i="22"/>
  <c r="J100" i="22"/>
  <c r="J105" i="22" s="1"/>
  <c r="L139" i="22"/>
  <c r="L138" i="22" s="1"/>
  <c r="L41" i="22" s="1"/>
  <c r="L37" i="22" s="1"/>
  <c r="M139" i="22"/>
  <c r="M138" i="22" s="1"/>
  <c r="M41" i="22" s="1"/>
  <c r="M37" i="22" s="1"/>
  <c r="N21" i="22"/>
  <c r="N127" i="22"/>
  <c r="N132" i="22" s="1"/>
  <c r="G127" i="22"/>
  <c r="G132" i="22" s="1"/>
  <c r="E17" i="22"/>
  <c r="G17" i="22"/>
  <c r="M17" i="22"/>
  <c r="F127" i="22"/>
  <c r="F132" i="22" s="1"/>
  <c r="L17" i="22"/>
  <c r="J15" i="22"/>
  <c r="J127" i="22"/>
  <c r="J132" i="22" s="1"/>
  <c r="E127" i="22"/>
  <c r="E15" i="22"/>
  <c r="M15" i="22"/>
  <c r="M127" i="22"/>
  <c r="M132" i="22" s="1"/>
  <c r="I127" i="22"/>
  <c r="I132" i="22" s="1"/>
  <c r="H15" i="22"/>
  <c r="H127" i="22"/>
  <c r="H132" i="22" s="1"/>
  <c r="K127" i="22"/>
  <c r="K132" i="22" s="1"/>
  <c r="K15" i="22"/>
  <c r="L15" i="22"/>
  <c r="C134" i="22" l="1"/>
  <c r="C135" i="22"/>
  <c r="F37" i="22"/>
  <c r="N37" i="22"/>
  <c r="C34" i="22" s="1"/>
  <c r="F17" i="22"/>
  <c r="N17" i="22"/>
  <c r="F6" i="22" l="1"/>
  <c r="F7" i="22" s="1"/>
  <c r="E7" i="22"/>
  <c r="N65" i="22"/>
  <c r="M65" i="22"/>
  <c r="L65" i="22"/>
  <c r="K65" i="22"/>
  <c r="J65" i="22"/>
  <c r="I65" i="22"/>
  <c r="H65" i="22"/>
  <c r="G65" i="22"/>
  <c r="F65" i="22"/>
  <c r="E65" i="22"/>
  <c r="N59" i="22"/>
  <c r="N12" i="22" s="1"/>
  <c r="M59" i="22"/>
  <c r="M12" i="22" s="1"/>
  <c r="L59" i="22"/>
  <c r="L12" i="22" s="1"/>
  <c r="K59" i="22"/>
  <c r="K12" i="22" s="1"/>
  <c r="J59" i="22"/>
  <c r="J12" i="22" s="1"/>
  <c r="I59" i="22"/>
  <c r="H59" i="22"/>
  <c r="H12" i="22" s="1"/>
  <c r="G59" i="22"/>
  <c r="G12" i="22" s="1"/>
  <c r="F59" i="22"/>
  <c r="F12" i="22" s="1"/>
  <c r="E59" i="22"/>
  <c r="E12" i="22" s="1"/>
  <c r="C78" i="22" l="1"/>
  <c r="F110" i="22"/>
  <c r="F129" i="22"/>
  <c r="F120" i="22"/>
  <c r="F102" i="22"/>
  <c r="F137" i="22"/>
  <c r="F93" i="22"/>
  <c r="E110" i="22"/>
  <c r="E129" i="22"/>
  <c r="E120" i="22"/>
  <c r="E102" i="22"/>
  <c r="E137" i="22"/>
  <c r="E93" i="22"/>
  <c r="I12" i="22"/>
  <c r="I11" i="22" s="1"/>
  <c r="E25" i="22"/>
  <c r="E36" i="22"/>
  <c r="F25" i="22"/>
  <c r="F36" i="22"/>
  <c r="I58" i="22"/>
  <c r="I69" i="22" s="1"/>
  <c r="I75" i="22" s="1"/>
  <c r="E58" i="22"/>
  <c r="E74" i="22" s="1"/>
  <c r="E11" i="22"/>
  <c r="N58" i="22"/>
  <c r="N74" i="22" s="1"/>
  <c r="N11" i="22"/>
  <c r="G58" i="22"/>
  <c r="G73" i="22" s="1"/>
  <c r="G11" i="22"/>
  <c r="F58" i="22"/>
  <c r="F72" i="22" s="1"/>
  <c r="F11" i="22"/>
  <c r="H58" i="22"/>
  <c r="H69" i="22" s="1"/>
  <c r="H75" i="22" s="1"/>
  <c r="H11" i="22"/>
  <c r="J58" i="22"/>
  <c r="J73" i="22" s="1"/>
  <c r="J11" i="22"/>
  <c r="K58" i="22"/>
  <c r="K73" i="22" s="1"/>
  <c r="K11" i="22"/>
  <c r="L58" i="22"/>
  <c r="L69" i="22" s="1"/>
  <c r="L75" i="22" s="1"/>
  <c r="L11" i="22"/>
  <c r="M58" i="22"/>
  <c r="M74" i="22" s="1"/>
  <c r="M11" i="22"/>
  <c r="E57" i="22"/>
  <c r="E10" i="22"/>
  <c r="F57" i="22"/>
  <c r="F10" i="22"/>
  <c r="E80" i="22"/>
  <c r="F80" i="22"/>
  <c r="E71" i="22"/>
  <c r="F71" i="22"/>
  <c r="G6" i="22"/>
  <c r="I73" i="22" l="1"/>
  <c r="L72" i="22"/>
  <c r="I72" i="22"/>
  <c r="I74" i="22"/>
  <c r="I27" i="22"/>
  <c r="I30" i="22"/>
  <c r="I28" i="22"/>
  <c r="I29" i="22"/>
  <c r="J30" i="22"/>
  <c r="J28" i="22"/>
  <c r="J29" i="22"/>
  <c r="J27" i="22"/>
  <c r="N28" i="22"/>
  <c r="N27" i="22"/>
  <c r="N30" i="22"/>
  <c r="N29" i="22"/>
  <c r="M72" i="22"/>
  <c r="K72" i="22"/>
  <c r="M28" i="22"/>
  <c r="M29" i="22"/>
  <c r="M27" i="22"/>
  <c r="M30" i="22"/>
  <c r="H29" i="22"/>
  <c r="H27" i="22"/>
  <c r="H28" i="22"/>
  <c r="H30" i="22"/>
  <c r="E28" i="22"/>
  <c r="E29" i="22"/>
  <c r="E30" i="22"/>
  <c r="E27" i="22"/>
  <c r="E72" i="22"/>
  <c r="J72" i="22"/>
  <c r="H73" i="22"/>
  <c r="G72" i="22"/>
  <c r="L29" i="22"/>
  <c r="L27" i="22"/>
  <c r="L30" i="22"/>
  <c r="L28" i="22"/>
  <c r="F28" i="22"/>
  <c r="F30" i="22"/>
  <c r="F27" i="22"/>
  <c r="F29" i="22"/>
  <c r="H72" i="22"/>
  <c r="K29" i="22"/>
  <c r="K27" i="22"/>
  <c r="K30" i="22"/>
  <c r="K28" i="22"/>
  <c r="G27" i="22"/>
  <c r="G30" i="22"/>
  <c r="G29" i="22"/>
  <c r="G28" i="22"/>
  <c r="N72" i="22"/>
  <c r="K69" i="22"/>
  <c r="K75" i="22" s="1"/>
  <c r="I23" i="22"/>
  <c r="I31" i="22" s="1"/>
  <c r="G69" i="22"/>
  <c r="G75" i="22" s="1"/>
  <c r="E73" i="22"/>
  <c r="H74" i="22"/>
  <c r="M23" i="22"/>
  <c r="M31" i="22" s="1"/>
  <c r="H23" i="22"/>
  <c r="H31" i="22" s="1"/>
  <c r="E23" i="22"/>
  <c r="E31" i="22" s="1"/>
  <c r="E69" i="22"/>
  <c r="E75" i="22" s="1"/>
  <c r="L23" i="22"/>
  <c r="L31" i="22" s="1"/>
  <c r="F23" i="22"/>
  <c r="F31" i="22" s="1"/>
  <c r="N69" i="22"/>
  <c r="N75" i="22" s="1"/>
  <c r="J69" i="22"/>
  <c r="J75" i="22" s="1"/>
  <c r="K23" i="22"/>
  <c r="K31" i="22" s="1"/>
  <c r="G23" i="22"/>
  <c r="G31" i="22" s="1"/>
  <c r="M73" i="22"/>
  <c r="J74" i="22"/>
  <c r="N73" i="22"/>
  <c r="M69" i="22"/>
  <c r="M75" i="22" s="1"/>
  <c r="J23" i="22"/>
  <c r="J31" i="22" s="1"/>
  <c r="N23" i="22"/>
  <c r="N31" i="22" s="1"/>
  <c r="F73" i="22"/>
  <c r="F69" i="22"/>
  <c r="F75" i="22" s="1"/>
  <c r="L73" i="22"/>
  <c r="L74" i="22"/>
  <c r="G74" i="22"/>
  <c r="F74" i="22"/>
  <c r="K74" i="22"/>
  <c r="H6" i="22"/>
  <c r="G7" i="22"/>
  <c r="C77" i="22" l="1"/>
  <c r="K26" i="22"/>
  <c r="M26" i="22"/>
  <c r="I26" i="22"/>
  <c r="L26" i="22"/>
  <c r="J26" i="22"/>
  <c r="E26" i="22"/>
  <c r="G26" i="22"/>
  <c r="H26" i="22"/>
  <c r="G36" i="22"/>
  <c r="G110" i="22"/>
  <c r="G102" i="22"/>
  <c r="G137" i="22"/>
  <c r="G129" i="22"/>
  <c r="G120" i="22"/>
  <c r="G93" i="22"/>
  <c r="F26" i="22"/>
  <c r="N26" i="22"/>
  <c r="G10" i="22"/>
  <c r="G25" i="22"/>
  <c r="G57" i="22"/>
  <c r="G71" i="22"/>
  <c r="G80" i="22"/>
  <c r="I6" i="22"/>
  <c r="H7" i="22"/>
  <c r="C33" i="22" l="1"/>
  <c r="H36" i="22"/>
  <c r="H102" i="22"/>
  <c r="H137" i="22"/>
  <c r="H93" i="22"/>
  <c r="H110" i="22"/>
  <c r="H129" i="22"/>
  <c r="H120" i="22"/>
  <c r="H10" i="22"/>
  <c r="H25" i="22"/>
  <c r="H57" i="22"/>
  <c r="H71" i="22"/>
  <c r="H80" i="22"/>
  <c r="J6" i="22"/>
  <c r="I7" i="22"/>
  <c r="I36" i="22" l="1"/>
  <c r="I93" i="22"/>
  <c r="I102" i="22"/>
  <c r="I137" i="22"/>
  <c r="I110" i="22"/>
  <c r="I129" i="22"/>
  <c r="I120" i="22"/>
  <c r="I10" i="22"/>
  <c r="I25" i="22"/>
  <c r="I57" i="22"/>
  <c r="I71" i="22"/>
  <c r="I80" i="22"/>
  <c r="K6" i="22"/>
  <c r="J7" i="22"/>
  <c r="J36" i="22" l="1"/>
  <c r="J129" i="22"/>
  <c r="J120" i="22"/>
  <c r="J110" i="22"/>
  <c r="J93" i="22"/>
  <c r="J102" i="22"/>
  <c r="J137" i="22"/>
  <c r="J10" i="22"/>
  <c r="J25" i="22"/>
  <c r="J57" i="22"/>
  <c r="J71" i="22"/>
  <c r="J80" i="22"/>
  <c r="L6" i="22"/>
  <c r="K7" i="22"/>
  <c r="K36" i="22" l="1"/>
  <c r="K110" i="22"/>
  <c r="K120" i="22"/>
  <c r="K93" i="22"/>
  <c r="K129" i="22"/>
  <c r="K102" i="22"/>
  <c r="K137" i="22"/>
  <c r="K10" i="22"/>
  <c r="K25" i="22"/>
  <c r="K57" i="22"/>
  <c r="K71" i="22"/>
  <c r="K80" i="22"/>
  <c r="M6" i="22"/>
  <c r="L7" i="22"/>
  <c r="L36" i="22" l="1"/>
  <c r="L93" i="22"/>
  <c r="L137" i="22"/>
  <c r="L102" i="22"/>
  <c r="L110" i="22"/>
  <c r="L129" i="22"/>
  <c r="L120" i="22"/>
  <c r="L10" i="22"/>
  <c r="L25" i="22"/>
  <c r="L57" i="22"/>
  <c r="L80" i="22"/>
  <c r="L71" i="22"/>
  <c r="N6" i="22"/>
  <c r="N7" i="22" s="1"/>
  <c r="M7" i="22"/>
  <c r="M36" i="22" l="1"/>
  <c r="M137" i="22"/>
  <c r="M93" i="22"/>
  <c r="M110" i="22"/>
  <c r="M129" i="22"/>
  <c r="M120" i="22"/>
  <c r="M102" i="22"/>
  <c r="N36" i="22"/>
  <c r="N110" i="22"/>
  <c r="N129" i="22"/>
  <c r="N120" i="22"/>
  <c r="N102" i="22"/>
  <c r="N137" i="22"/>
  <c r="N93" i="22"/>
  <c r="M10" i="22"/>
  <c r="M25" i="22"/>
  <c r="N10" i="22"/>
  <c r="N25" i="22"/>
  <c r="M57" i="22"/>
  <c r="M80" i="22"/>
  <c r="M71" i="22"/>
  <c r="N57" i="22"/>
  <c r="N80" i="22"/>
  <c r="N71" i="22"/>
  <c r="AI19" i="18" l="1"/>
  <c r="AH19" i="18"/>
  <c r="AG19" i="18"/>
  <c r="AF19" i="18"/>
  <c r="AE19" i="18"/>
  <c r="AD19" i="18"/>
  <c r="AC19" i="18"/>
  <c r="AB19" i="18"/>
  <c r="AA19" i="18"/>
  <c r="Z19" i="18"/>
  <c r="Y19" i="18"/>
  <c r="X19" i="18"/>
  <c r="W19" i="18"/>
  <c r="V19" i="18"/>
  <c r="U19" i="18"/>
  <c r="T19" i="18"/>
  <c r="S19" i="18"/>
  <c r="R19" i="18"/>
  <c r="Q19" i="18"/>
  <c r="P19" i="18"/>
  <c r="O19" i="18"/>
  <c r="N19" i="18"/>
  <c r="M19" i="18"/>
  <c r="L19" i="18"/>
  <c r="K19" i="18"/>
  <c r="J19" i="18"/>
  <c r="I19" i="18"/>
  <c r="H19" i="18"/>
  <c r="G19" i="18"/>
  <c r="F19" i="18"/>
  <c r="E19" i="18"/>
  <c r="AI18" i="14" l="1"/>
  <c r="AH18" i="14" l="1"/>
  <c r="AG18" i="14" l="1"/>
  <c r="AE18" i="14" l="1"/>
  <c r="AF18" i="14"/>
  <c r="AC18" i="14"/>
  <c r="AD18" i="14" l="1"/>
  <c r="O9" i="14" l="1"/>
  <c r="E24" i="13" l="1"/>
  <c r="F24" i="13"/>
  <c r="E9" i="14"/>
  <c r="F9" i="14"/>
  <c r="E9" i="17" l="1"/>
  <c r="E18" i="13" s="1"/>
  <c r="F9" i="17"/>
  <c r="F18" i="13" s="1"/>
  <c r="G9" i="17"/>
  <c r="G18" i="13" s="1"/>
  <c r="H9" i="17"/>
  <c r="H18" i="13" s="1"/>
  <c r="E13" i="17"/>
  <c r="E19" i="13" s="1"/>
  <c r="F13" i="17"/>
  <c r="G13" i="17"/>
  <c r="H13" i="17"/>
  <c r="H19" i="13" s="1"/>
  <c r="E17" i="16"/>
  <c r="F17" i="16"/>
  <c r="G17" i="16"/>
  <c r="G13" i="13" s="1"/>
  <c r="H17" i="16"/>
  <c r="H13" i="13" s="1"/>
  <c r="E17" i="15"/>
  <c r="E10" i="13" s="1"/>
  <c r="F17" i="15"/>
  <c r="F10" i="13" s="1"/>
  <c r="G17" i="15"/>
  <c r="G10" i="13" s="1"/>
  <c r="H17" i="15"/>
  <c r="H10" i="13" s="1"/>
  <c r="G21" i="17" l="1"/>
  <c r="G19" i="13"/>
  <c r="F21" i="17"/>
  <c r="F19" i="13"/>
  <c r="F17" i="13" s="1"/>
  <c r="E13" i="13"/>
  <c r="E12" i="13" s="1"/>
  <c r="F13" i="13"/>
  <c r="F12" i="13" s="1"/>
  <c r="E17" i="13"/>
  <c r="H21" i="17"/>
  <c r="E21" i="17"/>
  <c r="AI37" i="18" l="1"/>
  <c r="AI36" i="18" s="1"/>
  <c r="AH37" i="18"/>
  <c r="AG37" i="18"/>
  <c r="AG36" i="18" s="1"/>
  <c r="AF37" i="18"/>
  <c r="AF36" i="18" s="1"/>
  <c r="AE37" i="18"/>
  <c r="AE36" i="18" s="1"/>
  <c r="AD37" i="18"/>
  <c r="AD36" i="18" s="1"/>
  <c r="AC37" i="18"/>
  <c r="AC36" i="18" s="1"/>
  <c r="AB37" i="18"/>
  <c r="AB36" i="18" s="1"/>
  <c r="AA37" i="18"/>
  <c r="AA36" i="18" s="1"/>
  <c r="Z37" i="18"/>
  <c r="Y37" i="18"/>
  <c r="Y36" i="18" s="1"/>
  <c r="X37" i="18"/>
  <c r="X36" i="18" s="1"/>
  <c r="W37" i="18"/>
  <c r="W36" i="18" s="1"/>
  <c r="V37" i="18"/>
  <c r="V36" i="18" s="1"/>
  <c r="U37" i="18"/>
  <c r="U36" i="18" s="1"/>
  <c r="T37" i="18"/>
  <c r="T36" i="18" s="1"/>
  <c r="S37" i="18"/>
  <c r="S36" i="18" s="1"/>
  <c r="R37" i="18"/>
  <c r="Q37" i="18"/>
  <c r="P37" i="18"/>
  <c r="P36" i="18" s="1"/>
  <c r="O37" i="18"/>
  <c r="O36" i="18" s="1"/>
  <c r="N37" i="18"/>
  <c r="N36" i="18" s="1"/>
  <c r="M37" i="18"/>
  <c r="M36" i="18" s="1"/>
  <c r="L37" i="18"/>
  <c r="L36" i="18" s="1"/>
  <c r="K37" i="18"/>
  <c r="K36" i="18" s="1"/>
  <c r="J37" i="18"/>
  <c r="I37" i="18"/>
  <c r="I36" i="18" s="1"/>
  <c r="H37" i="18"/>
  <c r="G37" i="18"/>
  <c r="G36" i="18" s="1"/>
  <c r="F37" i="18"/>
  <c r="E37" i="18"/>
  <c r="AH36" i="18"/>
  <c r="Z36" i="18"/>
  <c r="R36" i="18"/>
  <c r="Q36" i="18"/>
  <c r="J36" i="18"/>
  <c r="H36" i="18"/>
  <c r="F36" i="18"/>
  <c r="E36" i="18"/>
  <c r="AI33" i="18"/>
  <c r="AH33" i="18"/>
  <c r="AG33" i="18"/>
  <c r="AF33" i="18"/>
  <c r="AE33" i="18"/>
  <c r="AD33" i="18"/>
  <c r="AC33" i="18"/>
  <c r="AB33" i="18"/>
  <c r="AA33" i="18"/>
  <c r="Z33" i="18"/>
  <c r="Y33" i="18"/>
  <c r="X33" i="18"/>
  <c r="W33" i="18"/>
  <c r="V33" i="18"/>
  <c r="U33" i="18"/>
  <c r="T33" i="18"/>
  <c r="S33" i="18"/>
  <c r="R33" i="18"/>
  <c r="Q33" i="18"/>
  <c r="P33" i="18"/>
  <c r="O33" i="18"/>
  <c r="N33" i="18"/>
  <c r="M33" i="18"/>
  <c r="L33" i="18"/>
  <c r="K33" i="18"/>
  <c r="J33" i="18"/>
  <c r="I33" i="18"/>
  <c r="H33" i="18"/>
  <c r="G33" i="18"/>
  <c r="F33" i="18"/>
  <c r="E33" i="18"/>
  <c r="AI27" i="18"/>
  <c r="AH27" i="18"/>
  <c r="AG27" i="18"/>
  <c r="AF27" i="18"/>
  <c r="AE27" i="18"/>
  <c r="AD27" i="18"/>
  <c r="AC27" i="18"/>
  <c r="AB27" i="18"/>
  <c r="AA27" i="18"/>
  <c r="Z27" i="18"/>
  <c r="Y27" i="18"/>
  <c r="X27" i="18"/>
  <c r="W27" i="18"/>
  <c r="V27" i="18"/>
  <c r="U27" i="18"/>
  <c r="T27" i="18"/>
  <c r="S27" i="18"/>
  <c r="R27" i="18"/>
  <c r="Q27" i="18"/>
  <c r="P27" i="18"/>
  <c r="O27" i="18"/>
  <c r="N27" i="18"/>
  <c r="M27" i="18"/>
  <c r="L27" i="18"/>
  <c r="K27" i="18"/>
  <c r="J27" i="18"/>
  <c r="I27" i="18"/>
  <c r="H27" i="18"/>
  <c r="G27" i="18"/>
  <c r="F27" i="18"/>
  <c r="E27" i="18"/>
  <c r="AI24" i="18"/>
  <c r="AH24" i="18"/>
  <c r="AG24" i="18"/>
  <c r="AG18" i="18" s="1"/>
  <c r="AF24" i="18"/>
  <c r="AE24" i="18"/>
  <c r="AD24" i="18"/>
  <c r="AC24" i="18"/>
  <c r="AB24" i="18"/>
  <c r="AA24" i="18"/>
  <c r="Z24" i="18"/>
  <c r="Y24" i="18"/>
  <c r="X24" i="18"/>
  <c r="W24" i="18"/>
  <c r="V24" i="18"/>
  <c r="U24" i="18"/>
  <c r="T24" i="18"/>
  <c r="S24" i="18"/>
  <c r="R24" i="18"/>
  <c r="Q24" i="18"/>
  <c r="Q18" i="18" s="1"/>
  <c r="P24" i="18"/>
  <c r="O24" i="18"/>
  <c r="N24" i="18"/>
  <c r="M24" i="18"/>
  <c r="L24" i="18"/>
  <c r="K24" i="18"/>
  <c r="J24" i="18"/>
  <c r="I24" i="18"/>
  <c r="I18" i="18" s="1"/>
  <c r="H24" i="18"/>
  <c r="G24" i="18"/>
  <c r="F24" i="18"/>
  <c r="E24" i="18"/>
  <c r="AD18" i="18"/>
  <c r="V18" i="18"/>
  <c r="N18" i="18"/>
  <c r="J18" i="18"/>
  <c r="F18" i="18"/>
  <c r="R18" i="18"/>
  <c r="AI14" i="18"/>
  <c r="AH14" i="18"/>
  <c r="AG14" i="18"/>
  <c r="AF14" i="18"/>
  <c r="AE14" i="18"/>
  <c r="AD14" i="18"/>
  <c r="AC14" i="18"/>
  <c r="AB14" i="18"/>
  <c r="AA14" i="18"/>
  <c r="Z14" i="18"/>
  <c r="Y14" i="18"/>
  <c r="X14" i="18"/>
  <c r="W14" i="18"/>
  <c r="V14" i="18"/>
  <c r="U14" i="18"/>
  <c r="T14" i="18"/>
  <c r="S14" i="18"/>
  <c r="R14" i="18"/>
  <c r="Q14" i="18"/>
  <c r="P14" i="18"/>
  <c r="O14" i="18"/>
  <c r="N14" i="18"/>
  <c r="M14" i="18"/>
  <c r="L14" i="18"/>
  <c r="K14" i="18"/>
  <c r="J14" i="18"/>
  <c r="I14" i="18"/>
  <c r="H14" i="18"/>
  <c r="G14" i="18"/>
  <c r="F14" i="18"/>
  <c r="E14" i="18"/>
  <c r="AI11" i="18"/>
  <c r="AH11" i="18"/>
  <c r="AG11" i="18"/>
  <c r="AF11" i="18"/>
  <c r="AE11" i="18"/>
  <c r="AE10" i="18" s="1"/>
  <c r="AD11" i="18"/>
  <c r="AC11" i="18"/>
  <c r="AC10" i="18" s="1"/>
  <c r="AB11" i="18"/>
  <c r="AA11" i="18"/>
  <c r="Z11" i="18"/>
  <c r="Y11" i="18"/>
  <c r="X11" i="18"/>
  <c r="W11" i="18"/>
  <c r="W10" i="18" s="1"/>
  <c r="V11" i="18"/>
  <c r="V10" i="18" s="1"/>
  <c r="U11" i="18"/>
  <c r="T11" i="18"/>
  <c r="S11" i="18"/>
  <c r="R11" i="18"/>
  <c r="Q11" i="18"/>
  <c r="P11" i="18"/>
  <c r="O11" i="18"/>
  <c r="O10" i="18" s="1"/>
  <c r="N11" i="18"/>
  <c r="M11" i="18"/>
  <c r="L11" i="18"/>
  <c r="K11" i="18"/>
  <c r="J11" i="18"/>
  <c r="I11" i="18"/>
  <c r="H11" i="18"/>
  <c r="G11" i="18"/>
  <c r="G10" i="18" s="1"/>
  <c r="F11" i="18"/>
  <c r="E11" i="18"/>
  <c r="AL8" i="18"/>
  <c r="E7" i="18"/>
  <c r="E8" i="18" s="1"/>
  <c r="F6" i="18"/>
  <c r="G6" i="18" s="1"/>
  <c r="F10" i="18" l="1"/>
  <c r="P10" i="18"/>
  <c r="X10" i="18"/>
  <c r="H10" i="18"/>
  <c r="E10" i="18"/>
  <c r="M10" i="18"/>
  <c r="U10" i="18"/>
  <c r="AF10" i="18"/>
  <c r="AF18" i="18"/>
  <c r="Y18" i="18"/>
  <c r="L10" i="18"/>
  <c r="T10" i="18"/>
  <c r="AB10" i="18"/>
  <c r="N10" i="18"/>
  <c r="N9" i="18" s="1"/>
  <c r="N40" i="18" s="1"/>
  <c r="AD10" i="18"/>
  <c r="Z18" i="18"/>
  <c r="AH18" i="18"/>
  <c r="AB18" i="18"/>
  <c r="G18" i="18"/>
  <c r="G9" i="18" s="1"/>
  <c r="G40" i="18" s="1"/>
  <c r="O18" i="18"/>
  <c r="O9" i="18" s="1"/>
  <c r="O40" i="18" s="1"/>
  <c r="W18" i="18"/>
  <c r="W9" i="18" s="1"/>
  <c r="W40" i="18" s="1"/>
  <c r="AE18" i="18"/>
  <c r="AE9" i="18" s="1"/>
  <c r="AE40" i="18" s="1"/>
  <c r="Y10" i="18"/>
  <c r="K18" i="18"/>
  <c r="S18" i="18"/>
  <c r="AA18" i="18"/>
  <c r="AI18" i="18"/>
  <c r="L18" i="18"/>
  <c r="L9" i="18" s="1"/>
  <c r="L40" i="18" s="1"/>
  <c r="T18" i="18"/>
  <c r="I10" i="18"/>
  <c r="I9" i="18" s="1"/>
  <c r="I40" i="18" s="1"/>
  <c r="Q10" i="18"/>
  <c r="Q9" i="18" s="1"/>
  <c r="Q40" i="18" s="1"/>
  <c r="AG10" i="18"/>
  <c r="AG9" i="18" s="1"/>
  <c r="AG40" i="18" s="1"/>
  <c r="J10" i="18"/>
  <c r="J9" i="18" s="1"/>
  <c r="J40" i="18" s="1"/>
  <c r="R10" i="18"/>
  <c r="R9" i="18" s="1"/>
  <c r="R40" i="18" s="1"/>
  <c r="Z10" i="18"/>
  <c r="AH10" i="18"/>
  <c r="AI10" i="18"/>
  <c r="P18" i="18"/>
  <c r="P9" i="18" s="1"/>
  <c r="P40" i="18" s="1"/>
  <c r="M18" i="18"/>
  <c r="U18" i="18"/>
  <c r="AC18" i="18"/>
  <c r="AC9" i="18" s="1"/>
  <c r="AC40" i="18" s="1"/>
  <c r="F9" i="18"/>
  <c r="F40" i="18" s="1"/>
  <c r="V9" i="18"/>
  <c r="V40" i="18" s="1"/>
  <c r="AD9" i="18"/>
  <c r="AD40" i="18" s="1"/>
  <c r="H18" i="18"/>
  <c r="H9" i="18" s="1"/>
  <c r="H40" i="18" s="1"/>
  <c r="X18" i="18"/>
  <c r="X9" i="18" s="1"/>
  <c r="X40" i="18" s="1"/>
  <c r="K10" i="18"/>
  <c r="S10" i="18"/>
  <c r="AA10" i="18"/>
  <c r="AM8" i="18"/>
  <c r="H6" i="18"/>
  <c r="G7" i="18"/>
  <c r="G8" i="18" s="1"/>
  <c r="E18" i="18"/>
  <c r="F7" i="18"/>
  <c r="I9" i="14"/>
  <c r="Z9" i="18" l="1"/>
  <c r="Z40" i="18" s="1"/>
  <c r="AF9" i="18"/>
  <c r="AF40" i="18" s="1"/>
  <c r="T9" i="18"/>
  <c r="T40" i="18" s="1"/>
  <c r="S9" i="18"/>
  <c r="S40" i="18" s="1"/>
  <c r="K9" i="18"/>
  <c r="K40" i="18" s="1"/>
  <c r="U9" i="18"/>
  <c r="U40" i="18" s="1"/>
  <c r="M9" i="18"/>
  <c r="M40" i="18" s="1"/>
  <c r="AB9" i="18"/>
  <c r="AB40" i="18" s="1"/>
  <c r="Y9" i="18"/>
  <c r="Y40" i="18" s="1"/>
  <c r="AA9" i="18"/>
  <c r="AA40" i="18" s="1"/>
  <c r="AH9" i="18"/>
  <c r="AH40" i="18" s="1"/>
  <c r="AI9" i="18"/>
  <c r="AI40" i="18" s="1"/>
  <c r="I6" i="18"/>
  <c r="H7" i="18"/>
  <c r="F8" i="18"/>
  <c r="AN8" i="18"/>
  <c r="E9" i="18"/>
  <c r="AI24" i="13"/>
  <c r="AH24" i="13"/>
  <c r="AG24" i="13"/>
  <c r="AF24" i="13"/>
  <c r="AE24" i="13"/>
  <c r="AD24" i="13"/>
  <c r="AC24" i="13"/>
  <c r="AB24" i="13"/>
  <c r="AA24" i="13"/>
  <c r="Z24" i="13"/>
  <c r="Y24" i="13"/>
  <c r="X24" i="13"/>
  <c r="W24" i="13"/>
  <c r="V24" i="13"/>
  <c r="U24" i="13"/>
  <c r="T24" i="13"/>
  <c r="S24" i="13"/>
  <c r="R24" i="13"/>
  <c r="Q24" i="13"/>
  <c r="P24" i="13"/>
  <c r="O24" i="13"/>
  <c r="N24" i="13"/>
  <c r="M24" i="13"/>
  <c r="L24" i="13"/>
  <c r="K24" i="13"/>
  <c r="J24" i="13"/>
  <c r="I24" i="13"/>
  <c r="H24" i="13"/>
  <c r="AI13" i="17"/>
  <c r="AI19" i="13" s="1"/>
  <c r="AH13" i="17"/>
  <c r="AH19" i="13" s="1"/>
  <c r="AG13" i="17"/>
  <c r="AG19" i="13" s="1"/>
  <c r="AF13" i="17"/>
  <c r="AF19" i="13" s="1"/>
  <c r="AE13" i="17"/>
  <c r="AE19" i="13" s="1"/>
  <c r="AD13" i="17"/>
  <c r="AD19" i="13" s="1"/>
  <c r="AC13" i="17"/>
  <c r="AC19" i="13" s="1"/>
  <c r="AB13" i="17"/>
  <c r="AB19" i="13" s="1"/>
  <c r="AA13" i="17"/>
  <c r="AA19" i="13" s="1"/>
  <c r="Z13" i="17"/>
  <c r="Z19" i="13" s="1"/>
  <c r="Y13" i="17"/>
  <c r="Y19" i="13" s="1"/>
  <c r="X13" i="17"/>
  <c r="X19" i="13" s="1"/>
  <c r="W13" i="17"/>
  <c r="W19" i="13" s="1"/>
  <c r="V13" i="17"/>
  <c r="V19" i="13" s="1"/>
  <c r="U13" i="17"/>
  <c r="U19" i="13" s="1"/>
  <c r="T13" i="17"/>
  <c r="S13" i="17"/>
  <c r="S19" i="13" s="1"/>
  <c r="R13" i="17"/>
  <c r="R19" i="13" s="1"/>
  <c r="Q13" i="17"/>
  <c r="Q19" i="13" s="1"/>
  <c r="P13" i="17"/>
  <c r="P19" i="13" s="1"/>
  <c r="O13" i="17"/>
  <c r="O19" i="13" s="1"/>
  <c r="N13" i="17"/>
  <c r="N19" i="13" s="1"/>
  <c r="M13" i="17"/>
  <c r="M19" i="13" s="1"/>
  <c r="L13" i="17"/>
  <c r="L19" i="13" s="1"/>
  <c r="K13" i="17"/>
  <c r="K19" i="13" s="1"/>
  <c r="J13" i="17"/>
  <c r="J19" i="13" s="1"/>
  <c r="I13" i="17"/>
  <c r="I19" i="13" s="1"/>
  <c r="AI9" i="17"/>
  <c r="AI18" i="13" s="1"/>
  <c r="AH9" i="17"/>
  <c r="AG9" i="17"/>
  <c r="AG18" i="13" s="1"/>
  <c r="AF9" i="17"/>
  <c r="AF18" i="13" s="1"/>
  <c r="AE9" i="17"/>
  <c r="AE18" i="13" s="1"/>
  <c r="AD9" i="17"/>
  <c r="AC9" i="17"/>
  <c r="AB9" i="17"/>
  <c r="AA9" i="17"/>
  <c r="Z9" i="17"/>
  <c r="Y9" i="17"/>
  <c r="Y18" i="13" s="1"/>
  <c r="X9" i="17"/>
  <c r="X18" i="13" s="1"/>
  <c r="W9" i="17"/>
  <c r="W18" i="13" s="1"/>
  <c r="V9" i="17"/>
  <c r="V18" i="13" s="1"/>
  <c r="U9" i="17"/>
  <c r="T9" i="17"/>
  <c r="S9" i="17"/>
  <c r="S18" i="13" s="1"/>
  <c r="R9" i="17"/>
  <c r="R18" i="13" s="1"/>
  <c r="Q9" i="17"/>
  <c r="Q18" i="13" s="1"/>
  <c r="P9" i="17"/>
  <c r="P18" i="13" s="1"/>
  <c r="O9" i="17"/>
  <c r="O18" i="13" s="1"/>
  <c r="N9" i="17"/>
  <c r="N18" i="13" s="1"/>
  <c r="M9" i="17"/>
  <c r="M18" i="13" s="1"/>
  <c r="L9" i="17"/>
  <c r="L18" i="13" s="1"/>
  <c r="K9" i="17"/>
  <c r="K18" i="13" s="1"/>
  <c r="J9" i="17"/>
  <c r="J18" i="13" s="1"/>
  <c r="I9" i="17"/>
  <c r="I18" i="13" s="1"/>
  <c r="AL8" i="17"/>
  <c r="E7" i="17"/>
  <c r="F6" i="17"/>
  <c r="F7" i="17" s="1"/>
  <c r="F8" i="17" s="1"/>
  <c r="AI17" i="16"/>
  <c r="AI13" i="13" s="1"/>
  <c r="AH17" i="16"/>
  <c r="AG17" i="16"/>
  <c r="AF17" i="16"/>
  <c r="AE17" i="16"/>
  <c r="AD17" i="16"/>
  <c r="AC17" i="16"/>
  <c r="AB17" i="16"/>
  <c r="AA17" i="16"/>
  <c r="Z17" i="16"/>
  <c r="Y17" i="16"/>
  <c r="X17" i="16"/>
  <c r="X13" i="13" s="1"/>
  <c r="W17" i="16"/>
  <c r="W13" i="13" s="1"/>
  <c r="V17" i="16"/>
  <c r="U17" i="16"/>
  <c r="T17" i="16"/>
  <c r="S17" i="16"/>
  <c r="R17" i="16"/>
  <c r="Q17" i="16"/>
  <c r="P17" i="16"/>
  <c r="P13" i="13" s="1"/>
  <c r="P12" i="13" s="1"/>
  <c r="O17" i="16"/>
  <c r="O13" i="13" s="1"/>
  <c r="O12" i="13" s="1"/>
  <c r="N17" i="16"/>
  <c r="N13" i="13" s="1"/>
  <c r="N12" i="13" s="1"/>
  <c r="M17" i="16"/>
  <c r="L17" i="16"/>
  <c r="L13" i="13" s="1"/>
  <c r="K17" i="16"/>
  <c r="K13" i="13" s="1"/>
  <c r="J17" i="16"/>
  <c r="I17" i="16"/>
  <c r="AL8" i="16"/>
  <c r="E7" i="16"/>
  <c r="F6" i="16"/>
  <c r="G6" i="16" s="1"/>
  <c r="AI17" i="15"/>
  <c r="AH17" i="15"/>
  <c r="AG17" i="15"/>
  <c r="AF17" i="15"/>
  <c r="AF10" i="13" s="1"/>
  <c r="AE17" i="15"/>
  <c r="AC17" i="15"/>
  <c r="AA17" i="15"/>
  <c r="Z17" i="15"/>
  <c r="Y17" i="15"/>
  <c r="X17" i="15"/>
  <c r="X10" i="13" s="1"/>
  <c r="W17" i="15"/>
  <c r="W10" i="13" s="1"/>
  <c r="V17" i="15"/>
  <c r="U17" i="15"/>
  <c r="T17" i="15"/>
  <c r="S17" i="15"/>
  <c r="S10" i="13" s="1"/>
  <c r="R17" i="15"/>
  <c r="R10" i="13" s="1"/>
  <c r="Q17" i="15"/>
  <c r="P17" i="15"/>
  <c r="P10" i="13" s="1"/>
  <c r="O17" i="15"/>
  <c r="O10" i="13" s="1"/>
  <c r="N17" i="15"/>
  <c r="M17" i="15"/>
  <c r="L17" i="15"/>
  <c r="L10" i="13" s="1"/>
  <c r="K17" i="15"/>
  <c r="K10" i="13" s="1"/>
  <c r="J17" i="15"/>
  <c r="J10" i="13" s="1"/>
  <c r="I17" i="15"/>
  <c r="AL8" i="15"/>
  <c r="E7" i="15"/>
  <c r="F6" i="15"/>
  <c r="G6" i="15" s="1"/>
  <c r="AI9" i="14"/>
  <c r="AI23" i="14" s="1"/>
  <c r="AI9" i="13" s="1"/>
  <c r="AH9" i="14"/>
  <c r="AH23" i="14" s="1"/>
  <c r="AH9" i="13" s="1"/>
  <c r="AG9" i="14"/>
  <c r="AG23" i="14" s="1"/>
  <c r="AF9" i="14"/>
  <c r="AF23" i="14" s="1"/>
  <c r="AE9" i="14"/>
  <c r="AD9" i="14"/>
  <c r="AD23" i="14" s="1"/>
  <c r="AC9" i="14"/>
  <c r="AC23" i="14" s="1"/>
  <c r="AB9" i="14"/>
  <c r="AB23" i="14" s="1"/>
  <c r="AA9" i="14"/>
  <c r="AA23" i="14" s="1"/>
  <c r="Z9" i="14"/>
  <c r="Z23" i="14" s="1"/>
  <c r="Z9" i="13" s="1"/>
  <c r="Y9" i="14"/>
  <c r="Y23" i="14" s="1"/>
  <c r="X9" i="14"/>
  <c r="X23" i="14" s="1"/>
  <c r="X9" i="13" s="1"/>
  <c r="W9" i="14"/>
  <c r="W23" i="14" s="1"/>
  <c r="W9" i="13" s="1"/>
  <c r="V9" i="14"/>
  <c r="V23" i="14" s="1"/>
  <c r="V9" i="13" s="1"/>
  <c r="U9" i="14"/>
  <c r="U23" i="14" s="1"/>
  <c r="T9" i="14"/>
  <c r="T23" i="14" s="1"/>
  <c r="T9" i="13" s="1"/>
  <c r="S9" i="14"/>
  <c r="S23" i="14" s="1"/>
  <c r="S9" i="13" s="1"/>
  <c r="R9" i="14"/>
  <c r="R23" i="14" s="1"/>
  <c r="R9" i="13" s="1"/>
  <c r="Q9" i="14"/>
  <c r="Q23" i="14" s="1"/>
  <c r="P9" i="14"/>
  <c r="P23" i="14" s="1"/>
  <c r="P9" i="13" s="1"/>
  <c r="O23" i="14"/>
  <c r="N9" i="14"/>
  <c r="N23" i="14" s="1"/>
  <c r="N9" i="13" s="1"/>
  <c r="M9" i="14"/>
  <c r="M23" i="14" s="1"/>
  <c r="L9" i="14"/>
  <c r="L23" i="14" s="1"/>
  <c r="L9" i="13" s="1"/>
  <c r="K9" i="14"/>
  <c r="K23" i="14" s="1"/>
  <c r="K9" i="13" s="1"/>
  <c r="J9" i="14"/>
  <c r="J23" i="14" s="1"/>
  <c r="J9" i="13" s="1"/>
  <c r="H9" i="14"/>
  <c r="H23" i="14" s="1"/>
  <c r="G9" i="14"/>
  <c r="G23" i="14" s="1"/>
  <c r="I23" i="14"/>
  <c r="AL8" i="14"/>
  <c r="E7" i="14"/>
  <c r="F6" i="14"/>
  <c r="G6" i="14" s="1"/>
  <c r="AI10" i="13" l="1"/>
  <c r="AH10" i="13"/>
  <c r="AG9" i="13"/>
  <c r="AG10" i="13"/>
  <c r="AG11" i="13" s="1"/>
  <c r="AF9" i="13"/>
  <c r="AF11" i="13" s="1"/>
  <c r="AE10" i="13"/>
  <c r="AD9" i="13"/>
  <c r="AC10" i="13"/>
  <c r="AA10" i="13"/>
  <c r="Z10" i="13"/>
  <c r="Y9" i="13"/>
  <c r="Y10" i="13"/>
  <c r="AG13" i="13"/>
  <c r="AG12" i="13" s="1"/>
  <c r="Z13" i="13"/>
  <c r="Z12" i="13" s="1"/>
  <c r="AI12" i="13"/>
  <c r="AH13" i="13"/>
  <c r="AH12" i="13" s="1"/>
  <c r="Y13" i="13"/>
  <c r="Y12" i="13" s="1"/>
  <c r="AA13" i="13"/>
  <c r="AA12" i="13" s="1"/>
  <c r="AB13" i="13"/>
  <c r="AB12" i="13" s="1"/>
  <c r="AF13" i="13"/>
  <c r="AF12" i="13" s="1"/>
  <c r="AC13" i="13"/>
  <c r="AC12" i="13" s="1"/>
  <c r="AD13" i="13"/>
  <c r="AD12" i="13" s="1"/>
  <c r="AE13" i="13"/>
  <c r="AE12" i="13" s="1"/>
  <c r="AA18" i="13"/>
  <c r="AA17" i="13" s="1"/>
  <c r="AB18" i="13"/>
  <c r="AB17" i="13" s="1"/>
  <c r="Z18" i="13"/>
  <c r="Z17" i="13" s="1"/>
  <c r="AC18" i="13"/>
  <c r="AC17" i="13" s="1"/>
  <c r="AE17" i="13"/>
  <c r="AD18" i="13"/>
  <c r="AD17" i="13" s="1"/>
  <c r="AI17" i="13"/>
  <c r="AH18" i="13"/>
  <c r="AH17" i="13" s="1"/>
  <c r="AC9" i="13"/>
  <c r="AC11" i="13" s="1"/>
  <c r="AB9" i="13"/>
  <c r="AA9" i="13"/>
  <c r="U10" i="13"/>
  <c r="V13" i="13"/>
  <c r="V12" i="13" s="1"/>
  <c r="V10" i="13"/>
  <c r="V11" i="13" s="1"/>
  <c r="W17" i="13"/>
  <c r="V17" i="13"/>
  <c r="U18" i="13"/>
  <c r="U17" i="13" s="1"/>
  <c r="X12" i="13"/>
  <c r="W12" i="13"/>
  <c r="U13" i="13"/>
  <c r="U12" i="13" s="1"/>
  <c r="U9" i="13"/>
  <c r="Q10" i="13"/>
  <c r="AI11" i="13"/>
  <c r="Q13" i="13"/>
  <c r="Q12" i="13" s="1"/>
  <c r="S13" i="13"/>
  <c r="S12" i="13" s="1"/>
  <c r="R13" i="13"/>
  <c r="R12" i="13" s="1"/>
  <c r="T13" i="13"/>
  <c r="T12" i="13" s="1"/>
  <c r="T19" i="13"/>
  <c r="T18" i="13"/>
  <c r="Q17" i="13"/>
  <c r="T10" i="13"/>
  <c r="T11" i="13" s="1"/>
  <c r="Q9" i="13"/>
  <c r="AH11" i="13"/>
  <c r="Y17" i="13"/>
  <c r="S17" i="13"/>
  <c r="R17" i="13"/>
  <c r="Z11" i="13"/>
  <c r="R11" i="13"/>
  <c r="X17" i="13"/>
  <c r="AF17" i="13"/>
  <c r="AG17" i="13"/>
  <c r="W11" i="13"/>
  <c r="X11" i="13"/>
  <c r="S11" i="13"/>
  <c r="P17" i="13"/>
  <c r="P11" i="13"/>
  <c r="P16" i="13" s="1"/>
  <c r="O17" i="13"/>
  <c r="M9" i="13"/>
  <c r="O9" i="13"/>
  <c r="O11" i="13" s="1"/>
  <c r="O16" i="13" s="1"/>
  <c r="N17" i="13"/>
  <c r="N10" i="13"/>
  <c r="N11" i="13" s="1"/>
  <c r="N16" i="13" s="1"/>
  <c r="M13" i="13"/>
  <c r="M10" i="13"/>
  <c r="I13" i="13"/>
  <c r="I12" i="13" s="1"/>
  <c r="J13" i="13"/>
  <c r="J12" i="13" s="1"/>
  <c r="I10" i="13"/>
  <c r="K11" i="13"/>
  <c r="J11" i="13"/>
  <c r="F23" i="14"/>
  <c r="F9" i="13" s="1"/>
  <c r="F11" i="13" s="1"/>
  <c r="F16" i="13" s="1"/>
  <c r="F20" i="13" s="1"/>
  <c r="F22" i="13" s="1"/>
  <c r="G12" i="13"/>
  <c r="E8" i="16"/>
  <c r="H8" i="18"/>
  <c r="AO8" i="18"/>
  <c r="E40" i="18"/>
  <c r="I7" i="18"/>
  <c r="I8" i="18" s="1"/>
  <c r="J6" i="18"/>
  <c r="L12" i="13"/>
  <c r="E8" i="17"/>
  <c r="AM8" i="17"/>
  <c r="AM8" i="16"/>
  <c r="E8" i="15"/>
  <c r="AM8" i="15"/>
  <c r="AM8" i="14"/>
  <c r="E8" i="14"/>
  <c r="I17" i="13"/>
  <c r="L11" i="13"/>
  <c r="K17" i="13"/>
  <c r="Q21" i="17"/>
  <c r="R21" i="17"/>
  <c r="Z21" i="17"/>
  <c r="AH21" i="17"/>
  <c r="AI21" i="17"/>
  <c r="Y21" i="17"/>
  <c r="AG21" i="17"/>
  <c r="L17" i="13"/>
  <c r="J21" i="17"/>
  <c r="J17" i="13"/>
  <c r="I9" i="13"/>
  <c r="K21" i="17"/>
  <c r="I21" i="17"/>
  <c r="P21" i="17"/>
  <c r="X21" i="17"/>
  <c r="AF21" i="17"/>
  <c r="O21" i="17"/>
  <c r="W21" i="17"/>
  <c r="AE21" i="17"/>
  <c r="M21" i="17"/>
  <c r="U21" i="17"/>
  <c r="AC21" i="17"/>
  <c r="L21" i="17"/>
  <c r="T21" i="17"/>
  <c r="AB21" i="17"/>
  <c r="S21" i="17"/>
  <c r="AA21" i="17"/>
  <c r="E23" i="14"/>
  <c r="G24" i="13"/>
  <c r="N21" i="17"/>
  <c r="V21" i="17"/>
  <c r="AD21" i="17"/>
  <c r="G6" i="17"/>
  <c r="G7" i="17" s="1"/>
  <c r="G7" i="16"/>
  <c r="G8" i="16" s="1"/>
  <c r="H6" i="16"/>
  <c r="F7" i="16"/>
  <c r="F8" i="16" s="1"/>
  <c r="F7" i="15"/>
  <c r="F8" i="15" s="1"/>
  <c r="G7" i="15"/>
  <c r="G8" i="15" s="1"/>
  <c r="H6" i="15"/>
  <c r="G7" i="14"/>
  <c r="G8" i="14" s="1"/>
  <c r="H6" i="14"/>
  <c r="F7" i="14"/>
  <c r="F8" i="14" s="1"/>
  <c r="Y11" i="13" l="1"/>
  <c r="Y16" i="13" s="1"/>
  <c r="Y20" i="13" s="1"/>
  <c r="AA11" i="13"/>
  <c r="AA16" i="13" s="1"/>
  <c r="AA20" i="13" s="1"/>
  <c r="AA22" i="13" s="1"/>
  <c r="Q11" i="13"/>
  <c r="Q16" i="13" s="1"/>
  <c r="Q20" i="13" s="1"/>
  <c r="Z16" i="13"/>
  <c r="Z20" i="13" s="1"/>
  <c r="Z22" i="13" s="1"/>
  <c r="AF16" i="13"/>
  <c r="AF20" i="13" s="1"/>
  <c r="AF22" i="13" s="1"/>
  <c r="M11" i="13"/>
  <c r="AH16" i="13"/>
  <c r="AH20" i="13" s="1"/>
  <c r="AH22" i="13" s="1"/>
  <c r="AC16" i="13"/>
  <c r="AC20" i="13" s="1"/>
  <c r="AG16" i="13"/>
  <c r="AG20" i="13" s="1"/>
  <c r="AI16" i="13"/>
  <c r="AI20" i="13" s="1"/>
  <c r="AI22" i="13" s="1"/>
  <c r="V16" i="13"/>
  <c r="V20" i="13" s="1"/>
  <c r="V22" i="13" s="1"/>
  <c r="W16" i="13"/>
  <c r="W20" i="13" s="1"/>
  <c r="W22" i="13" s="1"/>
  <c r="X16" i="13"/>
  <c r="X20" i="13" s="1"/>
  <c r="X22" i="13" s="1"/>
  <c r="T17" i="13"/>
  <c r="U11" i="13"/>
  <c r="U16" i="13" s="1"/>
  <c r="U20" i="13" s="1"/>
  <c r="T16" i="13"/>
  <c r="S16" i="13"/>
  <c r="S20" i="13" s="1"/>
  <c r="S22" i="13" s="1"/>
  <c r="R16" i="13"/>
  <c r="R20" i="13" s="1"/>
  <c r="R22" i="13" s="1"/>
  <c r="O20" i="13"/>
  <c r="O22" i="13" s="1"/>
  <c r="P20" i="13"/>
  <c r="P22" i="13" s="1"/>
  <c r="N20" i="13"/>
  <c r="N22" i="13" s="1"/>
  <c r="E9" i="13"/>
  <c r="E11" i="13" s="1"/>
  <c r="E16" i="13" s="1"/>
  <c r="E20" i="13" s="1"/>
  <c r="E22" i="13" s="1"/>
  <c r="H12" i="13"/>
  <c r="G9" i="13"/>
  <c r="G11" i="13" s="1"/>
  <c r="G16" i="13" s="1"/>
  <c r="K12" i="13"/>
  <c r="K16" i="13" s="1"/>
  <c r="K20" i="13" s="1"/>
  <c r="K22" i="13" s="1"/>
  <c r="L16" i="13"/>
  <c r="L20" i="13" s="1"/>
  <c r="L22" i="13" s="1"/>
  <c r="M12" i="13"/>
  <c r="AN8" i="15"/>
  <c r="M17" i="13"/>
  <c r="J16" i="13"/>
  <c r="J20" i="13" s="1"/>
  <c r="J22" i="13" s="1"/>
  <c r="J7" i="18"/>
  <c r="J8" i="18" s="1"/>
  <c r="K6" i="18"/>
  <c r="AP8" i="18"/>
  <c r="AN8" i="17"/>
  <c r="AN8" i="16"/>
  <c r="AN8" i="14"/>
  <c r="H9" i="13"/>
  <c r="H11" i="13" s="1"/>
  <c r="I11" i="13"/>
  <c r="H17" i="13"/>
  <c r="G17" i="13"/>
  <c r="G8" i="17"/>
  <c r="H6" i="17"/>
  <c r="H7" i="17" s="1"/>
  <c r="H8" i="17" s="1"/>
  <c r="H7" i="16"/>
  <c r="I6" i="16"/>
  <c r="H7" i="15"/>
  <c r="I6" i="15"/>
  <c r="I6" i="14"/>
  <c r="H7" i="14"/>
  <c r="AO8" i="15" l="1"/>
  <c r="AP8" i="15" s="1"/>
  <c r="M16" i="13"/>
  <c r="M20" i="13" s="1"/>
  <c r="T20" i="13"/>
  <c r="T22" i="13" s="1"/>
  <c r="G20" i="13"/>
  <c r="G22" i="13" s="1"/>
  <c r="H8" i="15"/>
  <c r="Q22" i="13"/>
  <c r="I16" i="13"/>
  <c r="Y22" i="13"/>
  <c r="H8" i="14"/>
  <c r="AC22" i="13"/>
  <c r="H16" i="13"/>
  <c r="H20" i="13" s="1"/>
  <c r="H22" i="13" s="1"/>
  <c r="AQ8" i="18"/>
  <c r="L6" i="18"/>
  <c r="K7" i="18"/>
  <c r="AO8" i="17"/>
  <c r="H8" i="16"/>
  <c r="AO8" i="16"/>
  <c r="AO8" i="14"/>
  <c r="I6" i="17"/>
  <c r="J6" i="17" s="1"/>
  <c r="J6" i="16"/>
  <c r="I7" i="16"/>
  <c r="J6" i="15"/>
  <c r="I7" i="15"/>
  <c r="J6" i="14"/>
  <c r="I7" i="14"/>
  <c r="I20" i="13" l="1"/>
  <c r="M22" i="13"/>
  <c r="AG22" i="13"/>
  <c r="U22" i="13"/>
  <c r="L7" i="18"/>
  <c r="M6" i="18"/>
  <c r="L8" i="18"/>
  <c r="K8" i="18"/>
  <c r="AP8" i="17"/>
  <c r="I8" i="16"/>
  <c r="AP8" i="16"/>
  <c r="I8" i="15"/>
  <c r="I8" i="14"/>
  <c r="AP8" i="14"/>
  <c r="I7" i="17"/>
  <c r="K6" i="17"/>
  <c r="J7" i="17"/>
  <c r="J8" i="17" s="1"/>
  <c r="K6" i="16"/>
  <c r="J7" i="16"/>
  <c r="AQ8" i="15"/>
  <c r="K6" i="15"/>
  <c r="J7" i="15"/>
  <c r="K6" i="14"/>
  <c r="J7" i="14"/>
  <c r="J8" i="14" l="1"/>
  <c r="I22" i="13"/>
  <c r="N6" i="18"/>
  <c r="M7" i="18"/>
  <c r="M8" i="18" s="1"/>
  <c r="I8" i="17"/>
  <c r="AQ8" i="17"/>
  <c r="AQ8" i="16"/>
  <c r="J8" i="16"/>
  <c r="J8" i="15"/>
  <c r="AQ8" i="14"/>
  <c r="L6" i="17"/>
  <c r="K7" i="17"/>
  <c r="L6" i="16"/>
  <c r="K7" i="16"/>
  <c r="L6" i="15"/>
  <c r="K7" i="15"/>
  <c r="K7" i="14"/>
  <c r="K8" i="14" s="1"/>
  <c r="L6" i="14"/>
  <c r="O6" i="18" l="1"/>
  <c r="N7" i="18"/>
  <c r="N8" i="18"/>
  <c r="K8" i="17"/>
  <c r="K8" i="16"/>
  <c r="K8" i="15"/>
  <c r="M6" i="17"/>
  <c r="L7" i="17"/>
  <c r="M6" i="16"/>
  <c r="L7" i="16"/>
  <c r="M6" i="15"/>
  <c r="L7" i="15"/>
  <c r="L7" i="14"/>
  <c r="M6" i="14"/>
  <c r="P6" i="18" l="1"/>
  <c r="O7" i="18"/>
  <c r="L8" i="17"/>
  <c r="L8" i="16"/>
  <c r="L8" i="15"/>
  <c r="L8" i="14"/>
  <c r="N6" i="17"/>
  <c r="M7" i="17"/>
  <c r="N6" i="16"/>
  <c r="M7" i="16"/>
  <c r="N6" i="15"/>
  <c r="M7" i="15"/>
  <c r="N6" i="14"/>
  <c r="M7" i="14"/>
  <c r="Q6" i="18" l="1"/>
  <c r="P7" i="18"/>
  <c r="P8" i="18" s="1"/>
  <c r="O8" i="18"/>
  <c r="M8" i="17"/>
  <c r="M8" i="16"/>
  <c r="M8" i="15"/>
  <c r="M8" i="14"/>
  <c r="N7" i="17"/>
  <c r="O6" i="17"/>
  <c r="O6" i="16"/>
  <c r="N7" i="16"/>
  <c r="O6" i="15"/>
  <c r="N7" i="15"/>
  <c r="O6" i="14"/>
  <c r="N7" i="14"/>
  <c r="Q7" i="18" l="1"/>
  <c r="Q8" i="18" s="1"/>
  <c r="R6" i="18"/>
  <c r="N8" i="17"/>
  <c r="N8" i="16"/>
  <c r="N8" i="15"/>
  <c r="N8" i="14"/>
  <c r="O7" i="17"/>
  <c r="P6" i="17"/>
  <c r="O7" i="16"/>
  <c r="P6" i="16"/>
  <c r="O7" i="15"/>
  <c r="P6" i="15"/>
  <c r="P6" i="14"/>
  <c r="O7" i="14"/>
  <c r="R7" i="18" l="1"/>
  <c r="R8" i="18" s="1"/>
  <c r="S6" i="18"/>
  <c r="O8" i="17"/>
  <c r="O8" i="16"/>
  <c r="O8" i="15"/>
  <c r="O8" i="14"/>
  <c r="Q6" i="17"/>
  <c r="P7" i="17"/>
  <c r="P7" i="16"/>
  <c r="Q6" i="16"/>
  <c r="P7" i="15"/>
  <c r="Q6" i="15"/>
  <c r="Q6" i="14"/>
  <c r="P7" i="14"/>
  <c r="T6" i="18" l="1"/>
  <c r="S7" i="18"/>
  <c r="P8" i="17"/>
  <c r="P8" i="16"/>
  <c r="P8" i="15"/>
  <c r="P8" i="14"/>
  <c r="R6" i="17"/>
  <c r="Q7" i="17"/>
  <c r="R6" i="16"/>
  <c r="Q7" i="16"/>
  <c r="Q7" i="15"/>
  <c r="Q8" i="15" s="1"/>
  <c r="R6" i="15"/>
  <c r="R6" i="14"/>
  <c r="Q7" i="14"/>
  <c r="Q8" i="14" l="1"/>
  <c r="T7" i="18"/>
  <c r="U6" i="18"/>
  <c r="T8" i="18"/>
  <c r="S8" i="18"/>
  <c r="Q8" i="17"/>
  <c r="Q8" i="16"/>
  <c r="S6" i="17"/>
  <c r="R7" i="17"/>
  <c r="S6" i="16"/>
  <c r="R7" i="16"/>
  <c r="R8" i="16" s="1"/>
  <c r="S6" i="15"/>
  <c r="R7" i="15"/>
  <c r="R8" i="15" s="1"/>
  <c r="S6" i="14"/>
  <c r="R7" i="14"/>
  <c r="V6" i="18" l="1"/>
  <c r="U7" i="18"/>
  <c r="U8" i="18" s="1"/>
  <c r="R8" i="17"/>
  <c r="R8" i="14"/>
  <c r="T6" i="17"/>
  <c r="S7" i="17"/>
  <c r="T6" i="16"/>
  <c r="S7" i="16"/>
  <c r="S8" i="16" s="1"/>
  <c r="T6" i="15"/>
  <c r="S7" i="15"/>
  <c r="S8" i="15" s="1"/>
  <c r="S7" i="14"/>
  <c r="T6" i="14"/>
  <c r="S8" i="14" l="1"/>
  <c r="W6" i="18"/>
  <c r="V7" i="18"/>
  <c r="V8" i="18" s="1"/>
  <c r="S8" i="17"/>
  <c r="U6" i="17"/>
  <c r="T7" i="17"/>
  <c r="T8" i="17" s="1"/>
  <c r="U6" i="16"/>
  <c r="T7" i="16"/>
  <c r="T8" i="16" s="1"/>
  <c r="U6" i="15"/>
  <c r="T7" i="15"/>
  <c r="T8" i="15" s="1"/>
  <c r="T7" i="14"/>
  <c r="T8" i="14" s="1"/>
  <c r="U6" i="14"/>
  <c r="X6" i="18" l="1"/>
  <c r="W7" i="18"/>
  <c r="W8" i="18" s="1"/>
  <c r="V6" i="17"/>
  <c r="U7" i="17"/>
  <c r="U8" i="17" s="1"/>
  <c r="V6" i="16"/>
  <c r="U7" i="16"/>
  <c r="U8" i="16" s="1"/>
  <c r="V6" i="15"/>
  <c r="U7" i="15"/>
  <c r="U8" i="15" s="1"/>
  <c r="V6" i="14"/>
  <c r="U7" i="14"/>
  <c r="U8" i="14" s="1"/>
  <c r="Y6" i="18" l="1"/>
  <c r="X7" i="18"/>
  <c r="X8" i="18" s="1"/>
  <c r="V7" i="17"/>
  <c r="V8" i="17" s="1"/>
  <c r="W6" i="17"/>
  <c r="W6" i="16"/>
  <c r="V7" i="16"/>
  <c r="V8" i="16" s="1"/>
  <c r="W6" i="15"/>
  <c r="V7" i="15"/>
  <c r="V8" i="15" s="1"/>
  <c r="W6" i="14"/>
  <c r="V7" i="14"/>
  <c r="V8" i="14" s="1"/>
  <c r="Y7" i="18" l="1"/>
  <c r="Y8" i="18" s="1"/>
  <c r="Z6" i="18"/>
  <c r="W7" i="17"/>
  <c r="W8" i="17" s="1"/>
  <c r="X6" i="17"/>
  <c r="W7" i="16"/>
  <c r="W8" i="16" s="1"/>
  <c r="X6" i="16"/>
  <c r="X6" i="15"/>
  <c r="W7" i="15"/>
  <c r="W8" i="15" s="1"/>
  <c r="W7" i="14"/>
  <c r="W8" i="14" s="1"/>
  <c r="X6" i="14"/>
  <c r="Z7" i="18" l="1"/>
  <c r="Z8" i="18"/>
  <c r="AA6" i="18"/>
  <c r="X7" i="17"/>
  <c r="X8" i="17" s="1"/>
  <c r="Y6" i="17"/>
  <c r="X7" i="16"/>
  <c r="X8" i="16" s="1"/>
  <c r="Y6" i="16"/>
  <c r="X7" i="15"/>
  <c r="X8" i="15" s="1"/>
  <c r="Y6" i="15"/>
  <c r="Y6" i="14"/>
  <c r="X7" i="14"/>
  <c r="X8" i="14" s="1"/>
  <c r="AB6" i="18" l="1"/>
  <c r="AA7" i="18"/>
  <c r="AA8" i="18" s="1"/>
  <c r="Z6" i="17"/>
  <c r="Y7" i="17"/>
  <c r="Y8" i="17" s="1"/>
  <c r="Z6" i="16"/>
  <c r="Y7" i="16"/>
  <c r="Y8" i="16" s="1"/>
  <c r="Y7" i="15"/>
  <c r="Y8" i="15" s="1"/>
  <c r="Z6" i="15"/>
  <c r="Z6" i="14"/>
  <c r="Y7" i="14"/>
  <c r="Y8" i="14" s="1"/>
  <c r="AB7" i="18" l="1"/>
  <c r="AB8" i="18" s="1"/>
  <c r="AC6" i="18"/>
  <c r="AA6" i="17"/>
  <c r="Z7" i="17"/>
  <c r="Z8" i="17" s="1"/>
  <c r="AA6" i="16"/>
  <c r="Z7" i="16"/>
  <c r="Z8" i="16" s="1"/>
  <c r="AA6" i="15"/>
  <c r="Z7" i="15"/>
  <c r="Z8" i="15" s="1"/>
  <c r="AA6" i="14"/>
  <c r="Z7" i="14"/>
  <c r="Z8" i="14" s="1"/>
  <c r="AD6" i="18" l="1"/>
  <c r="AC7" i="18"/>
  <c r="AC8" i="18" s="1"/>
  <c r="AB6" i="17"/>
  <c r="AA7" i="17"/>
  <c r="AA8" i="17" s="1"/>
  <c r="AB6" i="16"/>
  <c r="AA7" i="16"/>
  <c r="AA8" i="16" s="1"/>
  <c r="AB6" i="15"/>
  <c r="AA7" i="15"/>
  <c r="AA8" i="15" s="1"/>
  <c r="AA7" i="14"/>
  <c r="AA8" i="14" s="1"/>
  <c r="AB6" i="14"/>
  <c r="AE6" i="18" l="1"/>
  <c r="AD7" i="18"/>
  <c r="AD8" i="18" s="1"/>
  <c r="AC6" i="17"/>
  <c r="AB7" i="17"/>
  <c r="AB8" i="17" s="1"/>
  <c r="AC6" i="16"/>
  <c r="AB7" i="16"/>
  <c r="AB8" i="16" s="1"/>
  <c r="AC6" i="15"/>
  <c r="AB7" i="15"/>
  <c r="AB8" i="15" s="1"/>
  <c r="AB7" i="14"/>
  <c r="AB8" i="14" s="1"/>
  <c r="AC6" i="14"/>
  <c r="AF6" i="18" l="1"/>
  <c r="AE7" i="18"/>
  <c r="AE8" i="18" s="1"/>
  <c r="AD6" i="17"/>
  <c r="AC7" i="17"/>
  <c r="AC8" i="17" s="1"/>
  <c r="AD6" i="16"/>
  <c r="AC7" i="16"/>
  <c r="AC8" i="16" s="1"/>
  <c r="AD6" i="15"/>
  <c r="AC7" i="15"/>
  <c r="AC8" i="15" s="1"/>
  <c r="AD6" i="14"/>
  <c r="AC7" i="14"/>
  <c r="AC8" i="14" s="1"/>
  <c r="AG6" i="18" l="1"/>
  <c r="AF7" i="18"/>
  <c r="AF8" i="18" s="1"/>
  <c r="AD7" i="17"/>
  <c r="AD8" i="17" s="1"/>
  <c r="AE6" i="17"/>
  <c r="AE6" i="16"/>
  <c r="AD7" i="16"/>
  <c r="AD8" i="16" s="1"/>
  <c r="AE6" i="15"/>
  <c r="AD7" i="15"/>
  <c r="AD8" i="15" s="1"/>
  <c r="AE6" i="14"/>
  <c r="AD7" i="14"/>
  <c r="AD8" i="14" s="1"/>
  <c r="AG7" i="18" l="1"/>
  <c r="AG8" i="18" s="1"/>
  <c r="AH6" i="18"/>
  <c r="AE7" i="17"/>
  <c r="AE8" i="17" s="1"/>
  <c r="AF6" i="17"/>
  <c r="AE7" i="16"/>
  <c r="AE8" i="16" s="1"/>
  <c r="AF6" i="16"/>
  <c r="AE7" i="15"/>
  <c r="AE8" i="15" s="1"/>
  <c r="AF6" i="15"/>
  <c r="AF6" i="14"/>
  <c r="AE7" i="14"/>
  <c r="AE8" i="14" s="1"/>
  <c r="AH7" i="18" l="1"/>
  <c r="AH8" i="18"/>
  <c r="AI6" i="18"/>
  <c r="AG6" i="17"/>
  <c r="AF7" i="17"/>
  <c r="AF8" i="17" s="1"/>
  <c r="AF7" i="16"/>
  <c r="AF8" i="16" s="1"/>
  <c r="AG6" i="16"/>
  <c r="AF7" i="15"/>
  <c r="AF8" i="15" s="1"/>
  <c r="AG6" i="15"/>
  <c r="AG6" i="14"/>
  <c r="AF7" i="14"/>
  <c r="AF8" i="14" s="1"/>
  <c r="AI7" i="18" l="1"/>
  <c r="AI8" i="18" s="1"/>
  <c r="AH6" i="17"/>
  <c r="AG7" i="17"/>
  <c r="AG8" i="17" s="1"/>
  <c r="AH6" i="16"/>
  <c r="AG7" i="16"/>
  <c r="AG8" i="16" s="1"/>
  <c r="AH6" i="15"/>
  <c r="AG7" i="15"/>
  <c r="AG8" i="15" s="1"/>
  <c r="AH6" i="14"/>
  <c r="AG7" i="14"/>
  <c r="AG8" i="14" s="1"/>
  <c r="AR40" i="18" l="1"/>
  <c r="AM14" i="18"/>
  <c r="AR29" i="18"/>
  <c r="AL22" i="18"/>
  <c r="AK26" i="18"/>
  <c r="AL13" i="18"/>
  <c r="AL10" i="18"/>
  <c r="AL26" i="18"/>
  <c r="AK21" i="18"/>
  <c r="AL38" i="18"/>
  <c r="AL14" i="18"/>
  <c r="AK29" i="18"/>
  <c r="AL28" i="18"/>
  <c r="AL15" i="18"/>
  <c r="AR12" i="18"/>
  <c r="AK23" i="18"/>
  <c r="AL23" i="18"/>
  <c r="AR25" i="18"/>
  <c r="AR30" i="18"/>
  <c r="AL31" i="18"/>
  <c r="AK28" i="18"/>
  <c r="AK11" i="18"/>
  <c r="AK30" i="18"/>
  <c r="AK20" i="18"/>
  <c r="AK27" i="18"/>
  <c r="AK13" i="18"/>
  <c r="AR13" i="18"/>
  <c r="AR11" i="18"/>
  <c r="AL33" i="18"/>
  <c r="AR34" i="18"/>
  <c r="AR28" i="18"/>
  <c r="AR33" i="18"/>
  <c r="AR24" i="18"/>
  <c r="AL27" i="18"/>
  <c r="AR32" i="18"/>
  <c r="AM32" i="18"/>
  <c r="AK31" i="18"/>
  <c r="AL17" i="18"/>
  <c r="AM18" i="18"/>
  <c r="AK33" i="18"/>
  <c r="AL25" i="18"/>
  <c r="AK25" i="18"/>
  <c r="AL40" i="18"/>
  <c r="AR21" i="18"/>
  <c r="AL11" i="18"/>
  <c r="AL9" i="18"/>
  <c r="AK24" i="18"/>
  <c r="AM21" i="18"/>
  <c r="AL20" i="18"/>
  <c r="AR10" i="18"/>
  <c r="AM37" i="18"/>
  <c r="AK36" i="18"/>
  <c r="AR31" i="18"/>
  <c r="AM12" i="18"/>
  <c r="AM40" i="18"/>
  <c r="AR23" i="18"/>
  <c r="AM34" i="18"/>
  <c r="AM24" i="18"/>
  <c r="AL32" i="18"/>
  <c r="AM19" i="18"/>
  <c r="AM13" i="18"/>
  <c r="AL29" i="18"/>
  <c r="AR37" i="18"/>
  <c r="AK17" i="18"/>
  <c r="AL34" i="18"/>
  <c r="AR15" i="18"/>
  <c r="AM29" i="18"/>
  <c r="AR22" i="18"/>
  <c r="AK16" i="18"/>
  <c r="AL18" i="18"/>
  <c r="AR9" i="18"/>
  <c r="AR19" i="18"/>
  <c r="AM15" i="18"/>
  <c r="AK15" i="18"/>
  <c r="AL21" i="18"/>
  <c r="AK34" i="18"/>
  <c r="AR27" i="18"/>
  <c r="AO28" i="18"/>
  <c r="AP23" i="18"/>
  <c r="AK32" i="18"/>
  <c r="AL24" i="18"/>
  <c r="AM22" i="18"/>
  <c r="AK37" i="18"/>
  <c r="AR38" i="18"/>
  <c r="AN27" i="18"/>
  <c r="AR16" i="18"/>
  <c r="AL12" i="18"/>
  <c r="AN32" i="18"/>
  <c r="AK10" i="18"/>
  <c r="AK19" i="18"/>
  <c r="AK12" i="18"/>
  <c r="AK40" i="18"/>
  <c r="AN12" i="18"/>
  <c r="AK38" i="18"/>
  <c r="AM28" i="18"/>
  <c r="AR20" i="18"/>
  <c r="AL19" i="18"/>
  <c r="AL30" i="18"/>
  <c r="AN16" i="18"/>
  <c r="AL16" i="18"/>
  <c r="AM20" i="18"/>
  <c r="AK14" i="18"/>
  <c r="AM26" i="18"/>
  <c r="AN19" i="18"/>
  <c r="AM36" i="18"/>
  <c r="AM10" i="18"/>
  <c r="AN13" i="18"/>
  <c r="AM17" i="18"/>
  <c r="AM25" i="18"/>
  <c r="AN21" i="18"/>
  <c r="AM31" i="18"/>
  <c r="AN20" i="18"/>
  <c r="AN30" i="18"/>
  <c r="AK9" i="18"/>
  <c r="AN14" i="18"/>
  <c r="AR26" i="18"/>
  <c r="AL36" i="18"/>
  <c r="AR18" i="18"/>
  <c r="AN25" i="18"/>
  <c r="AP14" i="18"/>
  <c r="AL37" i="18"/>
  <c r="AK18" i="18"/>
  <c r="AN31" i="18"/>
  <c r="AN34" i="18"/>
  <c r="AN33" i="18"/>
  <c r="AN9" i="18"/>
  <c r="AM23" i="18"/>
  <c r="AR14" i="18"/>
  <c r="AN17" i="18"/>
  <c r="AM9" i="18"/>
  <c r="AM27" i="18"/>
  <c r="AN37" i="18"/>
  <c r="AM16" i="18"/>
  <c r="AN23" i="18"/>
  <c r="AR17" i="18"/>
  <c r="AN29" i="18"/>
  <c r="AM30" i="18"/>
  <c r="AR36" i="18"/>
  <c r="AN24" i="18"/>
  <c r="AM11" i="18"/>
  <c r="AN22" i="18"/>
  <c r="AM38" i="18"/>
  <c r="AK22" i="18"/>
  <c r="AP9" i="18"/>
  <c r="AO25" i="18"/>
  <c r="AO40" i="18"/>
  <c r="AP37" i="18"/>
  <c r="AP13" i="18"/>
  <c r="AP19" i="18"/>
  <c r="AO36" i="18"/>
  <c r="AO34" i="18"/>
  <c r="AQ12" i="18"/>
  <c r="AP18" i="18"/>
  <c r="AP16" i="18"/>
  <c r="AM33" i="18"/>
  <c r="AO22" i="18"/>
  <c r="AO18" i="18"/>
  <c r="AN36" i="18"/>
  <c r="AO33" i="18"/>
  <c r="AO15" i="18"/>
  <c r="AN28" i="18"/>
  <c r="AP40" i="18"/>
  <c r="AO37" i="18"/>
  <c r="AP30" i="18"/>
  <c r="AO11" i="18"/>
  <c r="AN26" i="18"/>
  <c r="AO31" i="18"/>
  <c r="AO26" i="18"/>
  <c r="AN11" i="18"/>
  <c r="AN18" i="18"/>
  <c r="AN40" i="18"/>
  <c r="AP36" i="18"/>
  <c r="AN10" i="18"/>
  <c r="AO27" i="18"/>
  <c r="AO9" i="18"/>
  <c r="AO38" i="18"/>
  <c r="AN15" i="18"/>
  <c r="AP17" i="18"/>
  <c r="AO32" i="18"/>
  <c r="AO14" i="18"/>
  <c r="AO10" i="18"/>
  <c r="AO20" i="18"/>
  <c r="AP32" i="18"/>
  <c r="AO29" i="18"/>
  <c r="AO19" i="18"/>
  <c r="AP29" i="18"/>
  <c r="AO16" i="18"/>
  <c r="AO24" i="18"/>
  <c r="AN38" i="18"/>
  <c r="AP12" i="18"/>
  <c r="AO13" i="18"/>
  <c r="AQ30" i="18"/>
  <c r="AO12" i="18"/>
  <c r="AQ31" i="18"/>
  <c r="AP10" i="18"/>
  <c r="AO23" i="18"/>
  <c r="AP15" i="18"/>
  <c r="AQ9" i="18"/>
  <c r="AQ29" i="18"/>
  <c r="AP20" i="18"/>
  <c r="AO17" i="18"/>
  <c r="AP26" i="18"/>
  <c r="AO21" i="18"/>
  <c r="AP38" i="18"/>
  <c r="AQ26" i="18"/>
  <c r="AP28" i="18"/>
  <c r="AP31" i="18"/>
  <c r="AO30" i="18"/>
  <c r="AP22" i="18"/>
  <c r="AQ16" i="18"/>
  <c r="AP24" i="18"/>
  <c r="AQ11" i="18"/>
  <c r="AP25" i="18"/>
  <c r="AQ25" i="18"/>
  <c r="AQ19" i="18"/>
  <c r="AQ34" i="18"/>
  <c r="AQ22" i="18"/>
  <c r="AQ28" i="18"/>
  <c r="AQ14" i="18"/>
  <c r="AQ23" i="18"/>
  <c r="AP21" i="18"/>
  <c r="AQ38" i="18"/>
  <c r="AQ10" i="18"/>
  <c r="AQ17" i="18"/>
  <c r="AQ20" i="18"/>
  <c r="AP33" i="18"/>
  <c r="AP11" i="18"/>
  <c r="AQ24" i="18"/>
  <c r="AP34" i="18"/>
  <c r="AQ40" i="18"/>
  <c r="AP27" i="18"/>
  <c r="AQ37" i="18"/>
  <c r="AQ13" i="18"/>
  <c r="AQ21" i="18"/>
  <c r="AQ15" i="18"/>
  <c r="AQ18" i="18"/>
  <c r="AQ36" i="18"/>
  <c r="AQ33" i="18"/>
  <c r="AQ32" i="18"/>
  <c r="AQ27" i="18"/>
  <c r="AI6" i="17"/>
  <c r="AH7" i="17"/>
  <c r="AH8" i="17" s="1"/>
  <c r="AI6" i="16"/>
  <c r="AH7" i="16"/>
  <c r="AH8" i="16" s="1"/>
  <c r="AI6" i="15"/>
  <c r="AH7" i="15"/>
  <c r="AH8" i="15" s="1"/>
  <c r="AI6" i="14"/>
  <c r="AH7" i="14"/>
  <c r="AH8" i="14" s="1"/>
  <c r="AI7" i="14" l="1"/>
  <c r="AI7" i="17"/>
  <c r="AI8" i="17" s="1"/>
  <c r="AI7" i="16"/>
  <c r="AI7" i="15"/>
  <c r="AL11" i="14" l="1"/>
  <c r="AR10" i="14"/>
  <c r="AK21" i="14"/>
  <c r="AR20" i="14"/>
  <c r="AR18" i="14"/>
  <c r="AL14" i="14"/>
  <c r="AK18" i="14"/>
  <c r="AK17" i="14"/>
  <c r="AK19" i="14"/>
  <c r="AL17" i="14"/>
  <c r="AL18" i="14"/>
  <c r="AR21" i="14"/>
  <c r="AR19" i="14"/>
  <c r="AK13" i="14"/>
  <c r="AL15" i="14"/>
  <c r="AK11" i="14"/>
  <c r="AL13" i="14"/>
  <c r="AL16" i="14"/>
  <c r="AL10" i="14"/>
  <c r="AR14" i="14"/>
  <c r="AR15" i="14"/>
  <c r="AK12" i="14"/>
  <c r="AR13" i="14"/>
  <c r="AK10" i="14"/>
  <c r="AL20" i="14"/>
  <c r="AK16" i="14"/>
  <c r="AL19" i="14"/>
  <c r="AR16" i="14"/>
  <c r="AK20" i="14"/>
  <c r="AK15" i="14"/>
  <c r="AL12" i="14"/>
  <c r="AR12" i="14"/>
  <c r="AK14" i="14"/>
  <c r="AR11" i="14"/>
  <c r="AL21" i="14"/>
  <c r="AR17" i="14"/>
  <c r="AM13" i="14"/>
  <c r="AM14" i="14"/>
  <c r="AM15" i="14"/>
  <c r="AM18" i="14"/>
  <c r="AM12" i="14"/>
  <c r="AM16" i="14"/>
  <c r="AM10" i="14"/>
  <c r="AM11" i="14"/>
  <c r="AM20" i="14"/>
  <c r="AM21" i="14"/>
  <c r="AM17" i="14"/>
  <c r="AM19" i="14"/>
  <c r="AN11" i="14"/>
  <c r="AN10" i="14"/>
  <c r="AN17" i="14"/>
  <c r="AN16" i="14"/>
  <c r="AN13" i="14"/>
  <c r="AN18" i="14"/>
  <c r="AN12" i="14"/>
  <c r="AN15" i="14"/>
  <c r="AN19" i="14"/>
  <c r="AN20" i="14"/>
  <c r="AN21" i="14"/>
  <c r="AN14" i="14"/>
  <c r="AO11" i="14"/>
  <c r="AO19" i="14"/>
  <c r="AO10" i="14"/>
  <c r="AO14" i="14"/>
  <c r="AO18" i="14"/>
  <c r="AO21" i="14"/>
  <c r="AO15" i="14"/>
  <c r="AO17" i="14"/>
  <c r="AO12" i="14"/>
  <c r="AQ16" i="14"/>
  <c r="AO16" i="14"/>
  <c r="AP20" i="14"/>
  <c r="AP15" i="14"/>
  <c r="AP18" i="14"/>
  <c r="AP12" i="14"/>
  <c r="AP14" i="14"/>
  <c r="AO13" i="14"/>
  <c r="AP19" i="14"/>
  <c r="AP11" i="14"/>
  <c r="AP16" i="14"/>
  <c r="AP13" i="14"/>
  <c r="AP21" i="14"/>
  <c r="AP17" i="14"/>
  <c r="AP10" i="14"/>
  <c r="AO20" i="14"/>
  <c r="AQ20" i="14"/>
  <c r="AQ10" i="14"/>
  <c r="AQ19" i="14"/>
  <c r="AQ18" i="14"/>
  <c r="AQ17" i="14"/>
  <c r="AQ21" i="14"/>
  <c r="AQ15" i="14"/>
  <c r="AQ14" i="14"/>
  <c r="AQ11" i="14"/>
  <c r="AQ13" i="14"/>
  <c r="AQ12" i="14"/>
  <c r="AI8" i="16"/>
  <c r="AR10" i="16"/>
  <c r="AL10" i="16"/>
  <c r="AO10" i="16"/>
  <c r="AN10" i="16"/>
  <c r="AK10" i="16"/>
  <c r="AM10" i="16"/>
  <c r="AQ10" i="16"/>
  <c r="AP10" i="16"/>
  <c r="AK14" i="15"/>
  <c r="AR14" i="15"/>
  <c r="AM14" i="15"/>
  <c r="AL14" i="15"/>
  <c r="AN14" i="15"/>
  <c r="AQ14" i="15"/>
  <c r="AP14" i="15"/>
  <c r="AO14" i="15"/>
  <c r="AM12" i="15"/>
  <c r="AL12" i="15"/>
  <c r="AK12" i="15"/>
  <c r="AR12" i="15"/>
  <c r="AQ12" i="15"/>
  <c r="AO12" i="15"/>
  <c r="AP12" i="15"/>
  <c r="AN12" i="15"/>
  <c r="AR9" i="16"/>
  <c r="AK13" i="16"/>
  <c r="AL11" i="16"/>
  <c r="AL14" i="16"/>
  <c r="AK14" i="16"/>
  <c r="AK15" i="16"/>
  <c r="AR15" i="16"/>
  <c r="AL13" i="16"/>
  <c r="AL9" i="16"/>
  <c r="AK9" i="16"/>
  <c r="AL12" i="16"/>
  <c r="AM15" i="16"/>
  <c r="AR14" i="16"/>
  <c r="AM9" i="16"/>
  <c r="AR17" i="16"/>
  <c r="AL17" i="16"/>
  <c r="AK12" i="16"/>
  <c r="AL15" i="16"/>
  <c r="AM17" i="16"/>
  <c r="AM12" i="16"/>
  <c r="AM13" i="16"/>
  <c r="AR11" i="16"/>
  <c r="AN14" i="16"/>
  <c r="AR13" i="16"/>
  <c r="AK11" i="16"/>
  <c r="AP9" i="16"/>
  <c r="AN15" i="16"/>
  <c r="AN9" i="16"/>
  <c r="AO17" i="16"/>
  <c r="AK17" i="16"/>
  <c r="AN12" i="16"/>
  <c r="AM14" i="16"/>
  <c r="AM11" i="16"/>
  <c r="AR12" i="16"/>
  <c r="AQ14" i="16"/>
  <c r="AO13" i="16"/>
  <c r="AN13" i="16"/>
  <c r="AO12" i="16"/>
  <c r="AO15" i="16"/>
  <c r="AO11" i="16"/>
  <c r="AN17" i="16"/>
  <c r="AN11" i="16"/>
  <c r="AO14" i="16"/>
  <c r="AP11" i="16"/>
  <c r="AP14" i="16"/>
  <c r="AP13" i="16"/>
  <c r="AP17" i="16"/>
  <c r="AQ15" i="16"/>
  <c r="AO9" i="16"/>
  <c r="AP15" i="16"/>
  <c r="AQ9" i="16"/>
  <c r="AP12" i="16"/>
  <c r="AQ13" i="16"/>
  <c r="AQ17" i="16"/>
  <c r="AQ12" i="16"/>
  <c r="AQ11" i="16"/>
  <c r="AR13" i="15"/>
  <c r="AL17" i="15"/>
  <c r="AK13" i="15"/>
  <c r="AL13" i="15"/>
  <c r="AM10" i="15"/>
  <c r="AM13" i="15"/>
  <c r="AM15" i="15"/>
  <c r="AL9" i="15"/>
  <c r="AK15" i="15"/>
  <c r="AL11" i="15"/>
  <c r="AK11" i="15"/>
  <c r="AR9" i="15"/>
  <c r="AK9" i="15"/>
  <c r="AR15" i="15"/>
  <c r="AR10" i="15"/>
  <c r="AL10" i="15"/>
  <c r="AK10" i="15"/>
  <c r="AM11" i="15"/>
  <c r="AR11" i="15"/>
  <c r="AO15" i="15"/>
  <c r="AL15" i="15"/>
  <c r="AN9" i="15"/>
  <c r="AM9" i="15"/>
  <c r="AP11" i="15"/>
  <c r="AM17" i="15"/>
  <c r="AO13" i="15"/>
  <c r="AN11" i="15"/>
  <c r="AR17" i="15"/>
  <c r="AN10" i="15"/>
  <c r="AO10" i="15"/>
  <c r="AN13" i="15"/>
  <c r="AK17" i="15"/>
  <c r="AO11" i="15"/>
  <c r="AN17" i="15"/>
  <c r="AO17" i="15"/>
  <c r="AQ13" i="15"/>
  <c r="AQ11" i="15"/>
  <c r="AP9" i="15"/>
  <c r="AN15" i="15"/>
  <c r="AP10" i="15"/>
  <c r="AP15" i="15"/>
  <c r="AO9" i="15"/>
  <c r="AQ15" i="15"/>
  <c r="AQ9" i="15"/>
  <c r="AR23" i="14"/>
  <c r="AK23" i="14"/>
  <c r="AL9" i="14"/>
  <c r="AM23" i="14"/>
  <c r="AR9" i="14"/>
  <c r="AL23" i="14"/>
  <c r="AN9" i="14"/>
  <c r="AN23" i="14"/>
  <c r="AM9" i="14"/>
  <c r="AP23" i="14"/>
  <c r="AO23" i="14"/>
  <c r="AP9" i="14"/>
  <c r="AO9" i="14"/>
  <c r="AQ9" i="14"/>
  <c r="AL21" i="17"/>
  <c r="AR16" i="17"/>
  <c r="AL17" i="17"/>
  <c r="AR10" i="17"/>
  <c r="AL18" i="17"/>
  <c r="AL11" i="17"/>
  <c r="AL16" i="17"/>
  <c r="AK15" i="17"/>
  <c r="AK19" i="17"/>
  <c r="AR18" i="17"/>
  <c r="AK14" i="17"/>
  <c r="AR15" i="17"/>
  <c r="AR17" i="17"/>
  <c r="AK18" i="17"/>
  <c r="AK10" i="17"/>
  <c r="AO11" i="17"/>
  <c r="AL15" i="17"/>
  <c r="AK16" i="17"/>
  <c r="AK11" i="17"/>
  <c r="AR19" i="17"/>
  <c r="AK17" i="17"/>
  <c r="AR9" i="17"/>
  <c r="AL13" i="17"/>
  <c r="AR14" i="17"/>
  <c r="AL19" i="17"/>
  <c r="AR13" i="17"/>
  <c r="AR21" i="17"/>
  <c r="AL14" i="17"/>
  <c r="AR11" i="17"/>
  <c r="AK13" i="17"/>
  <c r="AL9" i="17"/>
  <c r="AM18" i="17"/>
  <c r="AM21" i="17"/>
  <c r="AM10" i="17"/>
  <c r="AM15" i="17"/>
  <c r="AM16" i="17"/>
  <c r="AM13" i="17"/>
  <c r="AO18" i="17"/>
  <c r="AM19" i="17"/>
  <c r="AM14" i="17"/>
  <c r="AM11" i="17"/>
  <c r="AL10" i="17"/>
  <c r="AM17" i="17"/>
  <c r="AP18" i="17"/>
  <c r="AO13" i="17"/>
  <c r="AQ14" i="17"/>
  <c r="AN14" i="17"/>
  <c r="AN21" i="17"/>
  <c r="AN15" i="17"/>
  <c r="AO15" i="17"/>
  <c r="AO16" i="17"/>
  <c r="AO21" i="17"/>
  <c r="AM9" i="17"/>
  <c r="AO10" i="17"/>
  <c r="AN18" i="17"/>
  <c r="AN9" i="17"/>
  <c r="AN17" i="17"/>
  <c r="AK21" i="17"/>
  <c r="AO9" i="17"/>
  <c r="AO14" i="17"/>
  <c r="AN19" i="17"/>
  <c r="AO19" i="17"/>
  <c r="AK9" i="17"/>
  <c r="AN10" i="17"/>
  <c r="AP17" i="17"/>
  <c r="AN16" i="17"/>
  <c r="AP16" i="17"/>
  <c r="AP21" i="17"/>
  <c r="AO17" i="17"/>
  <c r="AN11" i="17"/>
  <c r="AP19" i="17"/>
  <c r="AP9" i="17"/>
  <c r="AP13" i="17"/>
  <c r="AN13" i="17"/>
  <c r="AP10" i="17"/>
  <c r="AP14" i="17"/>
  <c r="AP11" i="17"/>
  <c r="AQ9" i="17"/>
  <c r="AQ10" i="17"/>
  <c r="AQ16" i="17"/>
  <c r="AQ21" i="17"/>
  <c r="AP15" i="17"/>
  <c r="AQ15" i="17"/>
  <c r="AQ18" i="17"/>
  <c r="AQ17" i="17"/>
  <c r="AQ19" i="17"/>
  <c r="AQ11" i="17"/>
  <c r="AQ13" i="17"/>
  <c r="AI8" i="15"/>
  <c r="AI8" i="14"/>
  <c r="AK9" i="14"/>
  <c r="AL8" i="13" l="1"/>
  <c r="E7" i="13"/>
  <c r="F6" i="13"/>
  <c r="G6" i="13" l="1"/>
  <c r="G7" i="13" s="1"/>
  <c r="E8" i="13"/>
  <c r="AM8" i="13"/>
  <c r="F7" i="13"/>
  <c r="H6" i="13" l="1"/>
  <c r="H7" i="13" s="1"/>
  <c r="F8" i="13"/>
  <c r="G8" i="13"/>
  <c r="AN8" i="13"/>
  <c r="I6" i="13" l="1"/>
  <c r="J6" i="13" s="1"/>
  <c r="H8" i="13"/>
  <c r="AO8" i="13"/>
  <c r="I7" i="13" l="1"/>
  <c r="I8" i="13" s="1"/>
  <c r="AP8" i="13"/>
  <c r="K6" i="13"/>
  <c r="J7" i="13"/>
  <c r="J8" i="13" s="1"/>
  <c r="AQ8" i="13" l="1"/>
  <c r="L6" i="13"/>
  <c r="K7" i="13"/>
  <c r="K8" i="13" s="1"/>
  <c r="L7" i="13" l="1"/>
  <c r="M6" i="13"/>
  <c r="L8" i="13" l="1"/>
  <c r="M7" i="13"/>
  <c r="M8" i="13" s="1"/>
  <c r="N6" i="13"/>
  <c r="O6" i="13" l="1"/>
  <c r="N7" i="13"/>
  <c r="N8" i="13" s="1"/>
  <c r="P6" i="13" l="1"/>
  <c r="O7" i="13"/>
  <c r="O8" i="13" s="1"/>
  <c r="Q6" i="13" l="1"/>
  <c r="P7" i="13"/>
  <c r="P8" i="13" l="1"/>
  <c r="R6" i="13"/>
  <c r="Q7" i="13"/>
  <c r="Q8" i="13" s="1"/>
  <c r="S6" i="13" l="1"/>
  <c r="R7" i="13"/>
  <c r="R8" i="13" s="1"/>
  <c r="T6" i="13" l="1"/>
  <c r="S7" i="13"/>
  <c r="S8" i="13" s="1"/>
  <c r="T7" i="13" l="1"/>
  <c r="T8" i="13" s="1"/>
  <c r="U6" i="13"/>
  <c r="U7" i="13" l="1"/>
  <c r="U8" i="13" s="1"/>
  <c r="V6" i="13"/>
  <c r="W6" i="13" l="1"/>
  <c r="V7" i="13"/>
  <c r="V8" i="13" s="1"/>
  <c r="X6" i="13" l="1"/>
  <c r="W7" i="13"/>
  <c r="W8" i="13" s="1"/>
  <c r="Y6" i="13" l="1"/>
  <c r="X7" i="13"/>
  <c r="X8" i="13" s="1"/>
  <c r="Y7" i="13" l="1"/>
  <c r="Y8" i="13" s="1"/>
  <c r="Z6" i="13"/>
  <c r="AA6" i="13" l="1"/>
  <c r="Z7" i="13"/>
  <c r="Z8" i="13" s="1"/>
  <c r="AB6" i="13" l="1"/>
  <c r="AA7" i="13"/>
  <c r="AA8" i="13" s="1"/>
  <c r="AB7" i="13" l="1"/>
  <c r="AB8" i="13" s="1"/>
  <c r="AC6" i="13"/>
  <c r="AC7" i="13" l="1"/>
  <c r="AC8" i="13" s="1"/>
  <c r="AD6" i="13"/>
  <c r="AE6" i="13" l="1"/>
  <c r="AD7" i="13"/>
  <c r="AD8" i="13" s="1"/>
  <c r="AF6" i="13" l="1"/>
  <c r="AE7" i="13"/>
  <c r="AE8" i="13" s="1"/>
  <c r="AG6" i="13" l="1"/>
  <c r="AF7" i="13"/>
  <c r="AF8" i="13" s="1"/>
  <c r="AH6" i="13" l="1"/>
  <c r="AG7" i="13"/>
  <c r="AG8" i="13" s="1"/>
  <c r="AI6" i="13" l="1"/>
  <c r="AH7" i="13"/>
  <c r="AH8" i="13" s="1"/>
  <c r="AI7" i="13" l="1"/>
  <c r="AI8" i="13" s="1"/>
  <c r="AK9" i="13"/>
  <c r="AL14" i="13" l="1"/>
  <c r="AL13" i="13"/>
  <c r="AK11" i="13"/>
  <c r="AL9" i="13"/>
  <c r="AR15" i="13"/>
  <c r="AK18" i="13"/>
  <c r="AK17" i="13"/>
  <c r="AK16" i="13"/>
  <c r="AR19" i="13"/>
  <c r="AR10" i="13"/>
  <c r="AK10" i="13"/>
  <c r="AR22" i="13"/>
  <c r="AM26" i="13"/>
  <c r="AR21" i="13"/>
  <c r="AR25" i="13"/>
  <c r="AK24" i="13"/>
  <c r="AK12" i="13"/>
  <c r="AK15" i="13"/>
  <c r="AL19" i="13"/>
  <c r="AM10" i="13"/>
  <c r="AL15" i="13"/>
  <c r="AR20" i="13"/>
  <c r="AL17" i="13"/>
  <c r="AK25" i="13"/>
  <c r="AL16" i="13"/>
  <c r="AK26" i="13"/>
  <c r="AL26" i="13"/>
  <c r="AL21" i="13"/>
  <c r="AM9" i="13"/>
  <c r="AK22" i="13"/>
  <c r="AR24" i="13"/>
  <c r="AR9" i="13"/>
  <c r="AR16" i="13"/>
  <c r="AL11" i="13"/>
  <c r="AL10" i="13"/>
  <c r="AK19" i="13"/>
  <c r="AR14" i="13"/>
  <c r="AR12" i="13"/>
  <c r="AM22" i="13"/>
  <c r="AL20" i="13"/>
  <c r="AL18" i="13"/>
  <c r="AK20" i="13"/>
  <c r="AM12" i="13"/>
  <c r="AM19" i="13"/>
  <c r="AM17" i="13"/>
  <c r="AR11" i="13"/>
  <c r="AN17" i="13"/>
  <c r="AR17" i="13"/>
  <c r="AK14" i="13"/>
  <c r="AM21" i="13"/>
  <c r="AN20" i="13"/>
  <c r="AL22" i="13"/>
  <c r="AL24" i="13"/>
  <c r="AK13" i="13"/>
  <c r="AM20" i="13"/>
  <c r="AK21" i="13"/>
  <c r="AM18" i="13"/>
  <c r="AR18" i="13"/>
  <c r="AL25" i="13"/>
  <c r="AL12" i="13"/>
  <c r="AM14" i="13"/>
  <c r="AN13" i="13"/>
  <c r="AN11" i="13"/>
  <c r="AN12" i="13"/>
  <c r="AN21" i="13"/>
  <c r="AM13" i="13"/>
  <c r="AR26" i="13"/>
  <c r="AN22" i="13"/>
  <c r="AM15" i="13"/>
  <c r="AM11" i="13"/>
  <c r="AR13" i="13"/>
  <c r="AO17" i="13"/>
  <c r="AO19" i="13"/>
  <c r="AM16" i="13"/>
  <c r="AN24" i="13"/>
  <c r="AO9" i="13"/>
  <c r="AM24" i="13"/>
  <c r="AN18" i="13"/>
  <c r="AN16" i="13"/>
  <c r="AO13" i="13"/>
  <c r="AN14" i="13"/>
  <c r="AN10" i="13"/>
  <c r="AN26" i="13"/>
  <c r="AM25" i="13"/>
  <c r="AN19" i="13"/>
  <c r="AO10" i="13"/>
  <c r="AN15" i="13"/>
  <c r="AO12" i="13"/>
  <c r="AN9" i="13"/>
  <c r="AO22" i="13"/>
  <c r="AO11" i="13"/>
  <c r="AP19" i="13"/>
  <c r="AO26" i="13"/>
  <c r="AO15" i="13"/>
  <c r="AN25" i="13"/>
  <c r="AP18" i="13"/>
  <c r="AP17" i="13"/>
  <c r="AQ19" i="13"/>
  <c r="AQ12" i="13"/>
  <c r="AO18" i="13"/>
  <c r="AP21" i="13"/>
  <c r="AP12" i="13"/>
  <c r="AP9" i="13"/>
  <c r="AP13" i="13"/>
  <c r="AQ13" i="13"/>
  <c r="AP25" i="13"/>
  <c r="AO16" i="13"/>
  <c r="AO14" i="13"/>
  <c r="AO24" i="13"/>
  <c r="AP24" i="13"/>
  <c r="AO20" i="13"/>
  <c r="AQ17" i="13"/>
  <c r="AO25" i="13"/>
  <c r="AO21" i="13"/>
  <c r="AP26" i="13"/>
  <c r="AQ26" i="13"/>
  <c r="AQ25" i="13"/>
  <c r="AQ24" i="13"/>
  <c r="AQ14" i="13"/>
  <c r="AP14" i="13"/>
  <c r="AQ15" i="13"/>
  <c r="AP15" i="13"/>
  <c r="AQ21" i="13"/>
  <c r="AQ18" i="13"/>
  <c r="AB17" i="15" l="1"/>
  <c r="AP13" i="15"/>
  <c r="AP17" i="15" l="1"/>
  <c r="AB10" i="13"/>
  <c r="AB11" i="13" l="1"/>
  <c r="AP10" i="13"/>
  <c r="AB16" i="13" l="1"/>
  <c r="AP11" i="13"/>
  <c r="AB20" i="13" l="1"/>
  <c r="AP16" i="13"/>
  <c r="AP20" i="13" l="1"/>
  <c r="AB22" i="13"/>
  <c r="AP22" i="13" l="1"/>
  <c r="AE23" i="14"/>
  <c r="AE9" i="13" l="1"/>
  <c r="AQ23" i="14"/>
  <c r="AQ9" i="13"/>
  <c r="AE11" i="13"/>
  <c r="AE16" i="13" l="1"/>
  <c r="AE20" i="13" l="1"/>
  <c r="AE22" i="13" l="1"/>
  <c r="AD17" i="15" l="1"/>
  <c r="AQ10" i="15"/>
  <c r="AQ17" i="15" l="1"/>
  <c r="AD10" i="13"/>
  <c r="AD11" i="13" l="1"/>
  <c r="AQ10" i="13"/>
  <c r="AQ11" i="13" l="1"/>
  <c r="AD16" i="13"/>
  <c r="AD20" i="13" l="1"/>
  <c r="AQ16" i="13"/>
  <c r="AD22" i="13" l="1"/>
  <c r="AQ20" i="13"/>
  <c r="AQ22" i="13" l="1"/>
  <c r="AH43" i="30" l="1"/>
  <c r="AR43" i="30" s="1"/>
  <c r="AH48" i="30" l="1"/>
  <c r="AR48" i="30" s="1"/>
  <c r="AH50" i="30" l="1"/>
  <c r="AR50"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Ramiro Pandullo</author>
  </authors>
  <commentList>
    <comment ref="J13" authorId="0" shapeId="0" xr:uid="{B5539050-E959-41D2-9D8A-956C9202E6A6}">
      <text>
        <r>
          <rPr>
            <b/>
            <sz val="9"/>
            <color indexed="81"/>
            <rFont val="Tahoma"/>
            <family val="2"/>
          </rPr>
          <t>Investor Relations:</t>
        </r>
        <r>
          <rPr>
            <sz val="9"/>
            <color indexed="81"/>
            <rFont val="Tahoma"/>
            <family val="2"/>
          </rPr>
          <t xml:space="preserve">
Delta 2 was incorporated in 2Q17. Considers Apr-Jun/17 Energy Production.</t>
        </r>
      </text>
    </comment>
    <comment ref="L15" authorId="0" shapeId="0" xr:uid="{83F993D1-51CF-4EBF-97CA-2DFA3E3E8EF4}">
      <text>
        <r>
          <rPr>
            <b/>
            <sz val="9"/>
            <color indexed="81"/>
            <rFont val="Tahoma"/>
            <family val="2"/>
          </rPr>
          <t>Investor Relations:</t>
        </r>
        <r>
          <rPr>
            <sz val="9"/>
            <color indexed="81"/>
            <rFont val="Tahoma"/>
            <family val="2"/>
          </rPr>
          <t xml:space="preserve">
Delta 3 was incorporated in 4Q17. Considers Oct-Dec/17 Energy Production.</t>
        </r>
      </text>
    </comment>
    <comment ref="Q16" authorId="0" shapeId="0" xr:uid="{7A36D4F8-7375-4EB1-BBB6-C8A0385FC8E9}">
      <text>
        <r>
          <rPr>
            <b/>
            <sz val="9"/>
            <color indexed="81"/>
            <rFont val="Tahoma"/>
            <family val="2"/>
          </rPr>
          <t>Investor Relations:</t>
        </r>
        <r>
          <rPr>
            <sz val="9"/>
            <color indexed="81"/>
            <rFont val="Tahoma"/>
            <family val="2"/>
          </rPr>
          <t xml:space="preserve">
Delta 5 and 6 was incorporated in Feb/19. Considers Jan-Mar/19 Energy Production.</t>
        </r>
      </text>
    </comment>
    <comment ref="U17" authorId="0" shapeId="0" xr:uid="{4465BEE9-E21E-4358-9EF8-A60037D44014}">
      <text>
        <r>
          <rPr>
            <b/>
            <sz val="9"/>
            <color indexed="81"/>
            <rFont val="Tahoma"/>
            <family val="2"/>
          </rPr>
          <t>Investor Relations:</t>
        </r>
        <r>
          <rPr>
            <sz val="9"/>
            <color indexed="81"/>
            <rFont val="Tahoma"/>
            <family val="2"/>
          </rPr>
          <t xml:space="preserve">
Delta 7 and 8 was incorporated in Jan/20. Considers Jan-Mar/20 Energy Production.</t>
        </r>
      </text>
    </comment>
    <comment ref="R20" authorId="0" shapeId="0" xr:uid="{48CA9422-677F-498A-949C-BC3A5DD85936}">
      <text>
        <r>
          <rPr>
            <b/>
            <sz val="9"/>
            <color indexed="81"/>
            <rFont val="Tahoma"/>
            <family val="2"/>
          </rPr>
          <t>Investor Relations:</t>
        </r>
        <r>
          <rPr>
            <sz val="9"/>
            <color indexed="81"/>
            <rFont val="Tahoma"/>
            <family val="2"/>
          </rPr>
          <t xml:space="preserve">
Assuruá 1 and 2 acquisiton was concluded in Jun/19. Considers Jun/19 Energy Production.</t>
        </r>
      </text>
    </comment>
    <comment ref="V21" authorId="0" shapeId="0" xr:uid="{2E74D00F-C8AA-408D-BBA9-C15527A1F40C}">
      <text>
        <r>
          <rPr>
            <b/>
            <sz val="9"/>
            <color indexed="81"/>
            <rFont val="Tahoma"/>
            <family val="2"/>
          </rPr>
          <t>Investor Relations:</t>
        </r>
        <r>
          <rPr>
            <sz val="9"/>
            <color indexed="81"/>
            <rFont val="Tahoma"/>
            <family val="2"/>
          </rPr>
          <t xml:space="preserve">
Assuruá 3 acquisiton was concluded in Mar/20. Considers Apr-Jun/20 Energy Production.</t>
        </r>
      </text>
    </comment>
    <comment ref="AE22" authorId="0" shapeId="0" xr:uid="{014E6F9D-2758-4AD5-9917-81057B5A8B98}">
      <text>
        <r>
          <rPr>
            <b/>
            <sz val="9"/>
            <color indexed="81"/>
            <rFont val="Tahoma"/>
            <family val="2"/>
          </rPr>
          <t>Investor Relations:</t>
        </r>
        <r>
          <rPr>
            <sz val="9"/>
            <color indexed="81"/>
            <rFont val="Tahoma"/>
            <family val="2"/>
          </rPr>
          <t xml:space="preserve">
Assuruá 4 started its ramp-up phase in Sep/22.</t>
        </r>
      </text>
    </comment>
    <comment ref="AG22" authorId="0" shapeId="0" xr:uid="{CCE4FF49-F503-47AA-B2B7-D18749526D99}">
      <text>
        <r>
          <rPr>
            <b/>
            <sz val="9"/>
            <color indexed="81"/>
            <rFont val="Tahoma"/>
            <family val="2"/>
          </rPr>
          <t>Investor Relations:</t>
        </r>
        <r>
          <rPr>
            <sz val="9"/>
            <color indexed="81"/>
            <rFont val="Tahoma"/>
            <family val="2"/>
          </rPr>
          <t xml:space="preserve">
Assuruá 4 reached full COD in Feb/23.</t>
        </r>
      </text>
    </comment>
    <comment ref="AH23" authorId="0" shapeId="0" xr:uid="{19EE8B4E-F985-4B2D-9282-62BCBF11FF3B}">
      <text>
        <r>
          <rPr>
            <b/>
            <sz val="9"/>
            <color indexed="81"/>
            <rFont val="Tahoma"/>
            <family val="2"/>
          </rPr>
          <t>Investor Relations:</t>
        </r>
        <r>
          <rPr>
            <sz val="9"/>
            <color indexed="81"/>
            <rFont val="Tahoma"/>
            <family val="2"/>
          </rPr>
          <t xml:space="preserve">
Assuruá 5 started its ramp-up phase in Apr/23.</t>
        </r>
      </text>
    </comment>
    <comment ref="AI23" authorId="0" shapeId="0" xr:uid="{35578C01-64FA-4129-8552-89BE9CC86BC1}">
      <text>
        <r>
          <rPr>
            <b/>
            <sz val="9"/>
            <color indexed="81"/>
            <rFont val="Tahoma"/>
            <family val="2"/>
          </rPr>
          <t>Investor Relations:</t>
        </r>
        <r>
          <rPr>
            <sz val="9"/>
            <color indexed="81"/>
            <rFont val="Tahoma"/>
            <family val="2"/>
          </rPr>
          <t xml:space="preserve">
Assuruá 5 reached full COD in Oct/23.</t>
        </r>
      </text>
    </comment>
    <comment ref="X25" authorId="0" shapeId="0" xr:uid="{55AD6DCC-8CC3-4835-95F1-373691D0D647}">
      <text>
        <r>
          <rPr>
            <b/>
            <sz val="9"/>
            <color indexed="81"/>
            <rFont val="Tahoma"/>
            <family val="2"/>
          </rPr>
          <t>Investor Relations:</t>
        </r>
        <r>
          <rPr>
            <sz val="9"/>
            <color indexed="81"/>
            <rFont val="Tahoma"/>
            <family val="2"/>
          </rPr>
          <t xml:space="preserve">
Ventos da Bahia 1 and 2 50% stake acquisition was concluded in Dec/20. Considers Dec/20 Energy Production.</t>
        </r>
      </text>
    </comment>
    <comment ref="P29" authorId="0" shapeId="0" xr:uid="{F32B2A36-5777-45D5-A556-B66EB4F820D4}">
      <text>
        <r>
          <rPr>
            <b/>
            <sz val="9"/>
            <color indexed="81"/>
            <rFont val="Tahoma"/>
            <family val="2"/>
          </rPr>
          <t>Investor Relations:</t>
        </r>
        <r>
          <rPr>
            <sz val="9"/>
            <color indexed="81"/>
            <rFont val="Tahoma"/>
            <family val="2"/>
          </rPr>
          <t xml:space="preserve">
Pirapora 50% stake acquisiton was concluded in Dec/18. Considers Dec/18 Energy Production.</t>
        </r>
      </text>
    </comment>
    <comment ref="J32" authorId="0" shapeId="0" xr:uid="{70C6015A-E527-4CDB-A28E-92FC7B436FB4}">
      <text>
        <r>
          <rPr>
            <b/>
            <sz val="9"/>
            <color indexed="81"/>
            <rFont val="Tahoma"/>
            <family val="2"/>
          </rPr>
          <t>Investor Relations:</t>
        </r>
        <r>
          <rPr>
            <sz val="9"/>
            <color indexed="81"/>
            <rFont val="Tahoma"/>
            <family val="2"/>
          </rPr>
          <t xml:space="preserve">
Serra das Agulhas incorporated in 2Q17. Considers Apr-Jun/17 Energy Production.</t>
        </r>
      </text>
    </comment>
    <comment ref="X34" authorId="0" shapeId="0" xr:uid="{0F5119EC-F3C7-4F6A-BB4E-BAB0BAE78B23}">
      <text>
        <r>
          <rPr>
            <b/>
            <sz val="9"/>
            <color indexed="81"/>
            <rFont val="Tahoma"/>
            <family val="2"/>
          </rPr>
          <t>Investor Relations:</t>
        </r>
        <r>
          <rPr>
            <sz val="9"/>
            <color indexed="81"/>
            <rFont val="Tahoma"/>
            <family val="2"/>
          </rPr>
          <t xml:space="preserve">
Chuí acquistion was concluded in Nov/20. Considers Dec/20 Energy Production.</t>
        </r>
      </text>
    </comment>
  </commentList>
</comments>
</file>

<file path=xl/sharedStrings.xml><?xml version="1.0" encoding="utf-8"?>
<sst xmlns="http://schemas.openxmlformats.org/spreadsheetml/2006/main" count="1768" uniqueCount="911">
  <si>
    <t>Ventos da Bahia</t>
  </si>
  <si>
    <t>Gargaú</t>
  </si>
  <si>
    <t>Indaiás</t>
  </si>
  <si>
    <t>Chuí</t>
  </si>
  <si>
    <t>Date</t>
  </si>
  <si>
    <t>Year</t>
  </si>
  <si>
    <t>Energy Production (in GWh)</t>
  </si>
  <si>
    <t>Source</t>
  </si>
  <si>
    <t>BR Assets</t>
  </si>
  <si>
    <t>-</t>
  </si>
  <si>
    <t>Delta Complex</t>
  </si>
  <si>
    <t>Delta Piauí</t>
  </si>
  <si>
    <t>Delta 1</t>
  </si>
  <si>
    <t>Wind</t>
  </si>
  <si>
    <t>Delta 2</t>
  </si>
  <si>
    <t>Delta Maranhão</t>
  </si>
  <si>
    <t>Delta 3</t>
  </si>
  <si>
    <t>Delta 5 e 6</t>
  </si>
  <si>
    <t>Delta 7 e 8</t>
  </si>
  <si>
    <t>Bahia Complex</t>
  </si>
  <si>
    <t>Assuruá 1 e 2</t>
  </si>
  <si>
    <t>Assuruá 3</t>
  </si>
  <si>
    <t>Assuruá 4</t>
  </si>
  <si>
    <t>Assuruá 5</t>
  </si>
  <si>
    <t>SE/CO Complex</t>
  </si>
  <si>
    <t>Solar</t>
  </si>
  <si>
    <t>Hydro - SHP</t>
  </si>
  <si>
    <t>Serra das Agulhas</t>
  </si>
  <si>
    <t>Chuí Complex</t>
  </si>
  <si>
    <t>US Assets</t>
  </si>
  <si>
    <t>Goodnight Complex</t>
  </si>
  <si>
    <t>Goodnight 1 (Development)</t>
  </si>
  <si>
    <t>Total Energy Production (BR + US)</t>
  </si>
  <si>
    <t>Notes:</t>
  </si>
  <si>
    <t>Pirapora¹</t>
  </si>
  <si>
    <t>Ventos da Bahia 1 e 2¹</t>
  </si>
  <si>
    <t>Ventos da Bahia 3¹</t>
  </si>
  <si>
    <t>Pipoca²</t>
  </si>
  <si>
    <t>² Considers 100% of Pipoca.</t>
  </si>
  <si>
    <t>Energy Purchase</t>
  </si>
  <si>
    <t>Proinfa</t>
  </si>
  <si>
    <t>Regulated PPAs Sales ("ACR")</t>
  </si>
  <si>
    <t>CCEAR</t>
  </si>
  <si>
    <t>LER</t>
  </si>
  <si>
    <t>Spot Market ("CCEE")</t>
  </si>
  <si>
    <t>Bilateral PPAs Sales ("ACL")</t>
  </si>
  <si>
    <t>Trading MTM</t>
  </si>
  <si>
    <t>Taxes and Deductions</t>
  </si>
  <si>
    <t>PIS/Cofins</t>
  </si>
  <si>
    <t>ICMS</t>
  </si>
  <si>
    <t>Other sales deductions</t>
  </si>
  <si>
    <t>Net Operating Revenue (in million Reais)</t>
  </si>
  <si>
    <t>Net Operating Revenue</t>
  </si>
  <si>
    <t>O&amp;M</t>
  </si>
  <si>
    <t>Regulatory Charges</t>
  </si>
  <si>
    <t>Operating and Maintenance Cost (in million Reais)</t>
  </si>
  <si>
    <t>Operating and Maintenance Cost</t>
  </si>
  <si>
    <t>Depreciation and Amortization</t>
  </si>
  <si>
    <t>Operating and Maintenance Costs</t>
  </si>
  <si>
    <t>Gross Profit</t>
  </si>
  <si>
    <t>Operating Income (Expenses)</t>
  </si>
  <si>
    <t>General and Administrative Expenses</t>
  </si>
  <si>
    <t>Other Operating Income (Expenses)</t>
  </si>
  <si>
    <t>Equity Income</t>
  </si>
  <si>
    <t>Net Financial Result</t>
  </si>
  <si>
    <t>Financial Income</t>
  </si>
  <si>
    <t>Financial Expenses</t>
  </si>
  <si>
    <t>Income Taxes</t>
  </si>
  <si>
    <t>Net Income (Losses)</t>
  </si>
  <si>
    <t>Payroll and Benefits</t>
  </si>
  <si>
    <t>Professional Service (Consulting and Audit)</t>
  </si>
  <si>
    <t>Third-Party Service</t>
  </si>
  <si>
    <t>Publications and Advertising</t>
  </si>
  <si>
    <t>Others</t>
  </si>
  <si>
    <t>General and Administrative Expenses (in million Reais)</t>
  </si>
  <si>
    <t>Net Financial Result (in million Reais)</t>
  </si>
  <si>
    <t>Interest on Marketable Securities</t>
  </si>
  <si>
    <t>Interest on Loans, Financing and Debentures</t>
  </si>
  <si>
    <t>Commission on Guarantee</t>
  </si>
  <si>
    <t>Transaction Costs</t>
  </si>
  <si>
    <t>Interest on Operating Leases</t>
  </si>
  <si>
    <t>Other Expenses</t>
  </si>
  <si>
    <t>Other Income</t>
  </si>
  <si>
    <t>Controlling Shareholders</t>
  </si>
  <si>
    <t>Non-controlling Interests</t>
  </si>
  <si>
    <t>Earnings Before Interest and Taxes (EBIT)</t>
  </si>
  <si>
    <t>Earnings Before Taxes (EBT)</t>
  </si>
  <si>
    <t>Indexation Accrual of Accounts Payable</t>
  </si>
  <si>
    <t>¹ Considers Company's proportional stake of 50%.</t>
  </si>
  <si>
    <t>Tax Credit (PIS/Cofins)</t>
  </si>
  <si>
    <t>Long Term Incentives (Stock Option)</t>
  </si>
  <si>
    <t>Carbon Credit Sales</t>
  </si>
  <si>
    <t>Carbon Credit Costs</t>
  </si>
  <si>
    <t>Other sales</t>
  </si>
  <si>
    <t>Income Statement (in million Reais) - IFRS</t>
  </si>
  <si>
    <r>
      <rPr>
        <b/>
        <sz val="8"/>
        <color theme="9"/>
        <rFont val="Poppins"/>
      </rPr>
      <t xml:space="preserve">Disclaimer: </t>
    </r>
    <r>
      <rPr>
        <sz val="8"/>
        <color theme="9"/>
        <rFont val="Poppins"/>
      </rPr>
      <t xml:space="preserve">The Material prepared by Serena (“Company”), attached herein (“Material”), presents the Company's economic, financial and operational information and does not imply, on the part of the Company, any declaration or guarantee regarding the expectations of earnings and / or the amount invested in the Shares and / or the information contained in this Material, especially the projections made by the Company based on said information.
Information on business prospects, projections and operational and financial targets are mere forecasts and are not guarantees of future performance. The information is and will be, as the case may be, subject to many risks, uncertainties and factors related to the operations and business environments of the Company and its subsidiaries that may cause the Company's actual results to differ materially from any future results expressed or implied in such projections.
This material does not constitute an offer, or an invitation or solicitation for an offer, to purchase any securities issued by the Company. This material contains statements that are forward-looking, which are only predictions and may not be deemed as guarantees of future performance.  Such forward-looking statements are and will be subject to many risks, uncertainties and factors that may cause the actual results of the Company to be materially different from any future results expressed or implied in such forward-looking statements. Readers are cautioned not to rely on any such forward-looking statements in making any investment or business decision. No representation or warranty, express or implied, is made concerning the accuracy, fairness or completeness of the information presented herein. The Company does not undertake any obligation to update or correct this material or any information contained herein. </t>
    </r>
  </si>
  <si>
    <t>Assuruá</t>
  </si>
  <si>
    <t>Total Resources Under Management (A)</t>
  </si>
  <si>
    <t>Assured Energy - Wind (BR)</t>
  </si>
  <si>
    <t>Assured Energy - Hydro (BR)</t>
  </si>
  <si>
    <t>Assured Energy - Solar (BR)</t>
  </si>
  <si>
    <t>Distributed Generation - P50 - Solar (BR)</t>
  </si>
  <si>
    <t>Certified P50 - Wind (US)</t>
  </si>
  <si>
    <t>Purchase for Resale (BR)</t>
  </si>
  <si>
    <t>Assured Energy (BR Portfolio)</t>
  </si>
  <si>
    <t>Regulated Market (BR)</t>
  </si>
  <si>
    <t>Free Market (BR)</t>
  </si>
  <si>
    <t>Regulated Market PPAs (BR)</t>
  </si>
  <si>
    <t>Free Market PPAs (BR)</t>
  </si>
  <si>
    <t>Distributed Generation (BR)</t>
  </si>
  <si>
    <t>Distributed Generation - Solar (BR)</t>
  </si>
  <si>
    <t>Revenue Put (US)</t>
  </si>
  <si>
    <t>Consolidated Energy Portfolio Distribution (MWm)</t>
  </si>
  <si>
    <t>Contracted Energy (D = B/A)</t>
  </si>
  <si>
    <t>Uncontracted Energy  (E = C/A)</t>
  </si>
  <si>
    <t>Average Sales Price</t>
  </si>
  <si>
    <t>BR Contracted Energy Sales (B)</t>
  </si>
  <si>
    <t>Consolidated Energy Portfolio (09/30/2023)</t>
  </si>
  <si>
    <t>¹ Considers BR portfolio grid and internal losses. Considers the certified P90 of Assuruá 4 and Assuruá 5 as assured energy, according to the assets ramp-up.</t>
  </si>
  <si>
    <t>² Bilateral contracts includes traditional PPAs and self-production arrangements already closed (Delta 7 and 8, Chuí, Assuruá 4 and Assuruá 5).</t>
  </si>
  <si>
    <t>³ Average bilateral and regulated PPAs prices for December/22 prices, adjusted by inflation annually (IPCA or IGPM, depending on contract). Considers the pro-rata stake of unconsolidated assets (Pipoca, Pirapora and Ventos da Bahia 1, 2 and 3). Considers the PPAs of Assuruá 4 and Assuruá 5, according to the assets ramp-up.</t>
  </si>
  <si>
    <t>Average Sales Price³</t>
  </si>
  <si>
    <t>Regulated Market PPAs (BR)²</t>
  </si>
  <si>
    <t>Free Market PPAs (BR)²</t>
  </si>
  <si>
    <t>BR Energy Portfolio Distribution¹ (MWm)</t>
  </si>
  <si>
    <t>Regulated Market</t>
  </si>
  <si>
    <t>Free Market</t>
  </si>
  <si>
    <t>BR Contracted Level (%)</t>
  </si>
  <si>
    <t>BR Average Sales Prices (R$/MWh)</t>
  </si>
  <si>
    <t xml:space="preserve">Revenue Put (US) </t>
  </si>
  <si>
    <t>Consolidated Contracted Energy Sales (B)</t>
  </si>
  <si>
    <t>Consolidated Uncontracted Energy (C = A-B)</t>
  </si>
  <si>
    <t>Consolidated Contracted Level (%)</t>
  </si>
  <si>
    <t>Consolidated Average Sales Prices (R$/MWh)</t>
  </si>
  <si>
    <t>Merchant Price - Goodnight 1 (US$/MWh)</t>
  </si>
  <si>
    <t>Exchange Rate (US$ to R$)</t>
  </si>
  <si>
    <t>BR Utility Scale Energy Portfolio (09/30/2023)</t>
  </si>
  <si>
    <t>US Energy Portfolio (09/30/2023)</t>
  </si>
  <si>
    <t>US Contracted Energy Sales (B)</t>
  </si>
  <si>
    <t>Distributed Generation Uncontracted Energy (C = A-B)</t>
  </si>
  <si>
    <t>BR Uncontracted Energy (C = A-B)</t>
  </si>
  <si>
    <t>Distributed Generation Energy Portfolio (09/30/2023)</t>
  </si>
  <si>
    <t>Distributed Generation Contracted Energy Sales (B)</t>
  </si>
  <si>
    <t>Distributed Generation Contracted Level (%)</t>
  </si>
  <si>
    <t>Distributed Generation Average Sales Prices (R$/MWh)</t>
  </si>
  <si>
    <t>US Uncontracted Energy (C = A-B)</t>
  </si>
  <si>
    <t>US Contracted Level (%)</t>
  </si>
  <si>
    <t>Uncontracted Energy  (E = C/A) - Merchant</t>
  </si>
  <si>
    <t>US Average Sales Prices (R$/MWh)</t>
  </si>
  <si>
    <t>US Energy Portfolio Distribution (MWm)</t>
  </si>
  <si>
    <t>Distributed Generation Energy Portfolio Distribution (MWm)</t>
  </si>
  <si>
    <t>Purchase for Resale (BR Portfolio)</t>
  </si>
  <si>
    <t>Merchant Price - Goodnight 1 (R$/MWh)</t>
  </si>
  <si>
    <t>Consolidated Average Term [2023-2032]</t>
  </si>
  <si>
    <t>BR Average Term [2023-2032]</t>
  </si>
  <si>
    <t>BR Average Price [2023-2032]</t>
  </si>
  <si>
    <t>DG Average Term [2023-2032]</t>
  </si>
  <si>
    <t>US Average Term [2023-2032]</t>
  </si>
  <si>
    <t>Assured Energy (BR Portfolio)¹</t>
  </si>
  <si>
    <t>Consolidated Average Sales Price [2023-2032]</t>
  </si>
  <si>
    <t>Distributed Generation⁴</t>
  </si>
  <si>
    <t>Merchant Price - Goodnight 1⁵</t>
  </si>
  <si>
    <t>⁵ Considers an exchange rate of 4.95 USD/BRL.</t>
  </si>
  <si>
    <t>⁴ Does not consider the annual variation in tariffs.</t>
  </si>
  <si>
    <t>Consolidated Average Purchase Price</t>
  </si>
  <si>
    <t>Consolidated Average Purchase Price [2023-2032]</t>
  </si>
  <si>
    <t>Distributed Generation - Solar (BR)¹</t>
  </si>
  <si>
    <t>¹ Does not consider the annual variation in tariffs.</t>
  </si>
  <si>
    <t>Delta 5 and 6</t>
  </si>
  <si>
    <t>Delta 7 and 8</t>
  </si>
  <si>
    <t>Free-Market</t>
  </si>
  <si>
    <t>Ventos da Bahia 1 and 2</t>
  </si>
  <si>
    <t>Ventos da Bahia 3</t>
  </si>
  <si>
    <t>Pirapora</t>
  </si>
  <si>
    <t>Pipoca</t>
  </si>
  <si>
    <t>US Average Sales Price [2023-2032]</t>
  </si>
  <si>
    <t>DG Average Sales Price [2023-2032]</t>
  </si>
  <si>
    <t>% Serena</t>
  </si>
  <si>
    <t>Location</t>
  </si>
  <si>
    <t>End of 
Authorization</t>
  </si>
  <si>
    <t>Start of 
Grant</t>
  </si>
  <si>
    <t>Start of
Operation</t>
  </si>
  <si>
    <t>O&amp;M 
Supplier</t>
  </si>
  <si>
    <t>WTG
Supplier</t>
  </si>
  <si>
    <t xml:space="preserve">Parnaíba - Piauí </t>
  </si>
  <si>
    <t>Power Connection
Point</t>
  </si>
  <si>
    <t>SE Tabuleiros II</t>
  </si>
  <si>
    <t>Key Metrics </t>
  </si>
  <si>
    <t>Total</t>
  </si>
  <si>
    <t>211.5 MW</t>
  </si>
  <si>
    <t>243.6 MW</t>
  </si>
  <si>
    <t>265.5 MW</t>
  </si>
  <si>
    <t>75 MWac</t>
  </si>
  <si>
    <t>33.5 MWac</t>
  </si>
  <si>
    <t>~52%</t>
  </si>
  <si>
    <t>~28%</t>
  </si>
  <si>
    <t>40% - 60%</t>
  </si>
  <si>
    <t>28% - 33%</t>
  </si>
  <si>
    <t>June 2021</t>
  </si>
  <si>
    <t>March 2022</t>
  </si>
  <si>
    <t>September 2022</t>
  </si>
  <si>
    <t>June 2023</t>
  </si>
  <si>
    <t>Full COD</t>
  </si>
  <si>
    <t>February 2023</t>
  </si>
  <si>
    <t>October 2023</t>
  </si>
  <si>
    <t>4Q23</t>
  </si>
  <si>
    <t>1Q25</t>
  </si>
  <si>
    <t>2Q25</t>
  </si>
  <si>
    <t>R$ 1.221 bn</t>
  </si>
  <si>
    <t>R$ 1.183 bn</t>
  </si>
  <si>
    <t>US$ 277 mm</t>
  </si>
  <si>
    <t>Funding</t>
  </si>
  <si>
    <t>Gamesa</t>
  </si>
  <si>
    <t>WTG</t>
  </si>
  <si>
    <t>G97 2.0MW</t>
  </si>
  <si>
    <t>FSA - SGRE</t>
  </si>
  <si>
    <t>Market</t>
  </si>
  <si>
    <t>Auction</t>
  </si>
  <si>
    <t>Auction Notice</t>
  </si>
  <si>
    <t>A-3/2011</t>
  </si>
  <si>
    <t>12ºLEN</t>
  </si>
  <si>
    <t>Auction 
Type</t>
  </si>
  <si>
    <t>Type of 
Connection</t>
  </si>
  <si>
    <t>Distribution</t>
  </si>
  <si>
    <t>002/2011</t>
  </si>
  <si>
    <t>Availability</t>
  </si>
  <si>
    <t>Plants</t>
  </si>
  <si>
    <t>FSA - GE</t>
  </si>
  <si>
    <t>GE</t>
  </si>
  <si>
    <t>GE107 2.2MW
GE116 2.2MW</t>
  </si>
  <si>
    <t>A-5/2013
A-3/2015</t>
  </si>
  <si>
    <t>010/2013
004/2015</t>
  </si>
  <si>
    <t>SE Miranda II</t>
  </si>
  <si>
    <t>Transmission</t>
  </si>
  <si>
    <t>GE116 2.3MW</t>
  </si>
  <si>
    <t>004/2015</t>
  </si>
  <si>
    <t>A-3/2015
LER 2015</t>
  </si>
  <si>
    <t>22ºLEN
08ºLER</t>
  </si>
  <si>
    <t>Availability
Quantity</t>
  </si>
  <si>
    <t>A-6/2017</t>
  </si>
  <si>
    <t>26ºLEN</t>
  </si>
  <si>
    <t>005/2017</t>
  </si>
  <si>
    <t>GE116 2.7MW</t>
  </si>
  <si>
    <t>Barreirinhas - Maranhão
Paulino Neves - Maranhão</t>
  </si>
  <si>
    <t>Paulino Neves - Maranhão</t>
  </si>
  <si>
    <t>Parnaíba - Piauí
Ilha Grande - Piauí</t>
  </si>
  <si>
    <t>Free-Market/
Self-production</t>
  </si>
  <si>
    <t>Assuruá 1 and 2</t>
  </si>
  <si>
    <t>SE Irecê</t>
  </si>
  <si>
    <t>Gentio do Ouro - Bahia</t>
  </si>
  <si>
    <t>Quantity</t>
  </si>
  <si>
    <t>Gamesa
GE</t>
  </si>
  <si>
    <t>G97 2.0MW
GE116 2.5MW</t>
  </si>
  <si>
    <t>FSA - SGRE
FSA - GE</t>
  </si>
  <si>
    <t>LER 2013
LER 2014</t>
  </si>
  <si>
    <t>05ºLER
06ºLER</t>
  </si>
  <si>
    <t>005/2013
008/2014</t>
  </si>
  <si>
    <t>Gentio do Ouro - Bahia
Xique-Xique - Bahia</t>
  </si>
  <si>
    <t>SE Gentio do Ouro II</t>
  </si>
  <si>
    <t>A-5/2014</t>
  </si>
  <si>
    <t>20ºLEN</t>
  </si>
  <si>
    <t>GE116 2.5MW</t>
  </si>
  <si>
    <t>006/2014</t>
  </si>
  <si>
    <t>Xique-Xique - Bahia</t>
  </si>
  <si>
    <t>Vestas</t>
  </si>
  <si>
    <t>V150 4.5MW</t>
  </si>
  <si>
    <t>FSA - Vestas</t>
  </si>
  <si>
    <t>Generator 
Units (UGs)</t>
  </si>
  <si>
    <t>GE158 5.8MW</t>
  </si>
  <si>
    <t>Acciona
Vestas</t>
  </si>
  <si>
    <t>AW125 3.0MW
V110 2.2MW</t>
  </si>
  <si>
    <t>FSA - Acciona
FSA - Vestas</t>
  </si>
  <si>
    <t>SE Bonito
SE Morro do Chapéu II</t>
  </si>
  <si>
    <t>A-5/2013
LER 2015</t>
  </si>
  <si>
    <t>18ºLEN
08ºLER</t>
  </si>
  <si>
    <t>010/2013
009/2015</t>
  </si>
  <si>
    <t>Mulungu do Morro - Bahia
Bonito - Bahia</t>
  </si>
  <si>
    <t>Distribution
Transmission</t>
  </si>
  <si>
    <t>Mulungu do Morro - Bahia
Souto Soares - Bahia</t>
  </si>
  <si>
    <t>SE Morro do Chapéu II</t>
  </si>
  <si>
    <t>A-6/2018
Free-Market</t>
  </si>
  <si>
    <t>003/2018</t>
  </si>
  <si>
    <t>GE158 5.5MW</t>
  </si>
  <si>
    <t>Serra da Agulhas</t>
  </si>
  <si>
    <t>São Francisco de Itabapoana - Rio de Janeiro</t>
  </si>
  <si>
    <t>SE Santa Clara</t>
  </si>
  <si>
    <t>V82 1.65MW</t>
  </si>
  <si>
    <t>Pirapora - Minas Gerais</t>
  </si>
  <si>
    <t>SE Pirapora 2</t>
  </si>
  <si>
    <t>LER 2014
LER 2015</t>
  </si>
  <si>
    <t>18ºLEN
22ºLEN</t>
  </si>
  <si>
    <t>28ºLEN</t>
  </si>
  <si>
    <t>06ºLER
07ºLER
08ºLER</t>
  </si>
  <si>
    <t>008/2014
009/2015</t>
  </si>
  <si>
    <t>Diamantina/Monjolos - Minas Gerais</t>
  </si>
  <si>
    <t>Monjolos</t>
  </si>
  <si>
    <t>A-5/2013
A-5/2016</t>
  </si>
  <si>
    <t>18ºLEN
23º LEN</t>
  </si>
  <si>
    <t>010/2013
001/2016</t>
  </si>
  <si>
    <t>Caratinga/Ipanema - Minas Gerais</t>
  </si>
  <si>
    <t>SE PCH Pipoca</t>
  </si>
  <si>
    <t>Cassilândia - Mato Grosso do Sul</t>
  </si>
  <si>
    <t>Chapadão do Sul</t>
  </si>
  <si>
    <t>Chuí/Santa Vitória do Palmar - Rio Grande do Sul</t>
  </si>
  <si>
    <t>SE Santa Vitória do Palmar 2</t>
  </si>
  <si>
    <t>GE100 1.79MW
G97 2.0MW</t>
  </si>
  <si>
    <t>GE
Gamesa</t>
  </si>
  <si>
    <t>FSA - GE
FSA - SGRE</t>
  </si>
  <si>
    <t>Total Portfolio</t>
  </si>
  <si>
    <t>Installed 
Capacity¹</t>
  </si>
  <si>
    <t>¹ Considers Company's proportional stake of 50% in Ventos da Bahia and Pirapora. Considers 100% of Pipoca.</t>
  </si>
  <si>
    <t>Gross Assured 
Energy
(MWavg.)¹</t>
  </si>
  <si>
    <t>Net Assured 
Energy
(MWavg)²</t>
  </si>
  <si>
    <t>Operating Capacity (MW)</t>
  </si>
  <si>
    <t>Under Construction Capacity (MW)</t>
  </si>
  <si>
    <t>Pipeline Under Development (MW)</t>
  </si>
  <si>
    <t>BR Operational Assets</t>
  </si>
  <si>
    <t>#</t>
  </si>
  <si>
    <t>Complex</t>
  </si>
  <si>
    <t>Assets</t>
  </si>
  <si>
    <t>Share (%)</t>
  </si>
  <si>
    <t>P50¹
(MWavg)</t>
  </si>
  <si>
    <t>EBITDA 2023
(R$ mm)</t>
  </si>
  <si>
    <t>Delta Piauí and Maranhão</t>
  </si>
  <si>
    <t>350 to 450</t>
  </si>
  <si>
    <t>50% - 100%</t>
  </si>
  <si>
    <t>580 to 660</t>
  </si>
  <si>
    <t>Wind, Solar and Hydro</t>
  </si>
  <si>
    <t>230 to 250</t>
  </si>
  <si>
    <t>Santa Vitória do Palmar and Hermenegildo</t>
  </si>
  <si>
    <t>200 to 220</t>
  </si>
  <si>
    <t>Goodnight 1⁶</t>
  </si>
  <si>
    <t>n.a.</t>
  </si>
  <si>
    <t>-1.2 to 3.1</t>
  </si>
  <si>
    <t>Energy Platform</t>
  </si>
  <si>
    <t>40 to 120</t>
  </si>
  <si>
    <t>1,370 to 1,630</t>
  </si>
  <si>
    <t>BR Operational Portfolio  (06/30/2023)</t>
  </si>
  <si>
    <t>Installed
Capacity (MW)</t>
  </si>
  <si>
    <t xml:space="preserve">¹ Net of wake effects impact from all expansions and balanced by operational data. </t>
  </si>
  <si>
    <t xml:space="preserve">² Does not consider grid and internal losses. </t>
  </si>
  <si>
    <t xml:space="preserve">⁴ Considers 50% of Ventos da Bahia 1, 2 and 3. </t>
  </si>
  <si>
    <t>⁶ Goodnight 1 is expected to be fully operational by 4Q23.</t>
  </si>
  <si>
    <t>Assured
Energy²
(MWavg.)</t>
  </si>
  <si>
    <t>⁵ Considers 50% of Pirapora and 100% of Pipoca.</t>
  </si>
  <si>
    <t>Assuruá 1, 2, 3, 4 and 5³
Ventos da Bahia 1, 2 and 3⁴</t>
  </si>
  <si>
    <t>Pipoca, Serra das Agulhas, Indaiás
Gargaú and Pirapora⁵</t>
  </si>
  <si>
    <t>³ Assuruá 4 reached full COD on February, 2023, and Assuruá 5 reached full COD on October, 2023.</t>
  </si>
  <si>
    <t>Assuruá 4
(Operational)</t>
  </si>
  <si>
    <t>Assuruá 5
(Full COD)</t>
  </si>
  <si>
    <t>Goodnight 1
(Assembled)</t>
  </si>
  <si>
    <t>Solar
Pipeline</t>
  </si>
  <si>
    <t>On-going DG
(Building 
and NTP)</t>
  </si>
  <si>
    <t>Wind 
Pipeline</t>
  </si>
  <si>
    <t>Up to
517.6 MW</t>
  </si>
  <si>
    <t>Up to
1,192 MW</t>
  </si>
  <si>
    <t>Up to
7,154.2 MW</t>
  </si>
  <si>
    <t>Load Factor (%)</t>
  </si>
  <si>
    <t>Construction Start</t>
  </si>
  <si>
    <t>Total CAPEX Estimate</t>
  </si>
  <si>
    <t>~31%
(First Year)</t>
  </si>
  <si>
    <t>29%-32%
(First Year)</t>
  </si>
  <si>
    <t>Up to
100 MWac</t>
  </si>
  <si>
    <t>Up to
4,250 MWac</t>
  </si>
  <si>
    <t>R$ 1.175 bn –
R$ 1.25 bn</t>
  </si>
  <si>
    <t>R$ 1.35 bn –
R$ 1.415 bn</t>
  </si>
  <si>
    <t>R$ 76 mm
(Serena Share)</t>
  </si>
  <si>
    <t>All phases: ~60%
BNB, BNDES, SUDENE</t>
  </si>
  <si>
    <t>R$ 170 mm –
R$ 190 mm</t>
  </si>
  <si>
    <t>R$ 175 mm –
R$ 195 mm</t>
  </si>
  <si>
    <t>~72.5%
BNB + 
Complementary 
Leverage</t>
  </si>
  <si>
    <t>~67.5%
FDNE + 
Complementary 
Leverage</t>
  </si>
  <si>
    <t>50% - 60%
Tax Equity +
Back-loan</t>
  </si>
  <si>
    <t>Future DG
(Short-term 
pipeline)</t>
  </si>
  <si>
    <t>Goodnight 2
(Short-term 
Pipeline)</t>
  </si>
  <si>
    <t>Assuruá  Expansion
(Short-term 
Pipeline)</t>
  </si>
  <si>
    <t>Hybrid Assuruá
(Short-term 
Pipeline)</t>
  </si>
  <si>
    <t>Potential Capacity¹</t>
  </si>
  <si>
    <t xml:space="preserve">¹ May vary due to layout changes. </t>
  </si>
  <si>
    <t>Serena's Share²</t>
  </si>
  <si>
    <t>CAPEX Deployed²</t>
  </si>
  <si>
    <t>² Up to Q3 2023.</t>
  </si>
  <si>
    <t>Full Year EBITDA Expectation³</t>
  </si>
  <si>
    <t>³ First full year of the asset. In nominal terms.</t>
  </si>
  <si>
    <t>⁴ From a total investment of US$ 410 to 430 million</t>
  </si>
  <si>
    <t>US$ 295 mm –
US$ 300 mm⁴</t>
  </si>
  <si>
    <t>⁵ Includes project acquisiton and development fees.</t>
  </si>
  <si>
    <t>R$ 365 mm –
R$ 415 mm
(Serena Share)⁵</t>
  </si>
  <si>
    <t>R$ 165 mm – 
R$ 205 mm
(Serena Share)⁵</t>
  </si>
  <si>
    <t>⁶ Does not considers tax-equity in Goodnight 1 EBITDA.</t>
  </si>
  <si>
    <t>US$ 20 mm –
US$ 25 mm⁶</t>
  </si>
  <si>
    <t>R$ 25 mm –
R$ 35 mm
(Serena share | 
by 2025)</t>
  </si>
  <si>
    <t>R$ 55 mm – 
R$ 65 mm
(Serena share | 
by 2025)</t>
  </si>
  <si>
    <t>Asset Structure (09/30/2023)</t>
  </si>
  <si>
    <t>Asset Abbreviation
(Sigla Ativo)</t>
  </si>
  <si>
    <t>Asset Code 
(Código do Ativo)</t>
  </si>
  <si>
    <t>Enterprise CEG 
(CEG do Empreendimento)</t>
  </si>
  <si>
    <t>Company Name 
(Nome Empresarial)</t>
  </si>
  <si>
    <t>Delta PI</t>
  </si>
  <si>
    <t>PORTO DAS BARCAS</t>
  </si>
  <si>
    <t>EOL.CV.PI.030827-7.01</t>
  </si>
  <si>
    <t>DELTA 1 I ENERGIA S.A.</t>
  </si>
  <si>
    <t>DELTA DO PARNAIBA</t>
  </si>
  <si>
    <t>EOL.CV.PI.030838-2.01</t>
  </si>
  <si>
    <t>DELTA 1 II ENERGIA S.A.</t>
  </si>
  <si>
    <t>PORTO SALGADO</t>
  </si>
  <si>
    <t>EOL.CV.PI.030830-7.01</t>
  </si>
  <si>
    <t>DELTA 1 III ENERGIA S.A.</t>
  </si>
  <si>
    <t>EOL PORTO DO DELTA</t>
  </si>
  <si>
    <t>EOL.CV.PI.030639-8.01</t>
  </si>
  <si>
    <t>PORTO DO DELTA ENERGIA S.A.</t>
  </si>
  <si>
    <t>EOL TESTA BRANCA I</t>
  </si>
  <si>
    <t>EOL.CV.PI.031666-0.01</t>
  </si>
  <si>
    <t>TESTA BRANCA I ENERGIA S.A.</t>
  </si>
  <si>
    <t>EOL TESTA BRANCA III</t>
  </si>
  <si>
    <t>EOL.CV.PI.033479-0.01</t>
  </si>
  <si>
    <t>TESTA BRANCA III ENERGIA S.A.</t>
  </si>
  <si>
    <t>Delta MA</t>
  </si>
  <si>
    <t>EOL DELTA 3 01</t>
  </si>
  <si>
    <t>EOL.CV.MA.033682-3.01</t>
  </si>
  <si>
    <t>DELTA 3 I ENERGIA S.A.</t>
  </si>
  <si>
    <t>EOL DELTA 3 02</t>
  </si>
  <si>
    <t>EOL.CV.MA.033683-1.01</t>
  </si>
  <si>
    <t>DELTA 3 II ENERGIA S.A.</t>
  </si>
  <si>
    <t>EOL DELTA 3 03</t>
  </si>
  <si>
    <t>EOL.CV.MA.033684-0.01</t>
  </si>
  <si>
    <t>DELTA 3 III ENERGIA S.A.</t>
  </si>
  <si>
    <t>EOL DELTA 3 04</t>
  </si>
  <si>
    <t>EOL.CV.MA.033685-8.01</t>
  </si>
  <si>
    <t>DELTA 3 IV ENERGIA S.A.</t>
  </si>
  <si>
    <t>EOL DELTA 3 05</t>
  </si>
  <si>
    <t>EOL.CV.MA.033675-0.01</t>
  </si>
  <si>
    <t>DELTA 3 V ENERGIA S.A.</t>
  </si>
  <si>
    <t>EOL DELTA 3 06</t>
  </si>
  <si>
    <t>EOL.CV.MA.033673-4.01</t>
  </si>
  <si>
    <t>DELTA 3 VI ENERGIA S.A.</t>
  </si>
  <si>
    <t>EOL DELTA 3 07</t>
  </si>
  <si>
    <t>EOL.CV.MA.033680-7.01</t>
  </si>
  <si>
    <t>DELTA 3 VII ENERGIA S.A.</t>
  </si>
  <si>
    <t>DELTA 3 VIII</t>
  </si>
  <si>
    <t>EOL.CV.MA.033686-6.01</t>
  </si>
  <si>
    <t>DELTA 3 VIII ENERGIA S.A.</t>
  </si>
  <si>
    <t>DELTA 5 I I5</t>
  </si>
  <si>
    <t>EOL.CV.MA.037976-0.01</t>
  </si>
  <si>
    <t>DELTA 5 I ENERGIA S.A.</t>
  </si>
  <si>
    <t>DELTA 5 II</t>
  </si>
  <si>
    <t>EOL.CV.MA.037972-7.01</t>
  </si>
  <si>
    <t>DELTA 5 II ENERGIA S.A.</t>
  </si>
  <si>
    <t>DELTA 6 I</t>
  </si>
  <si>
    <t>EOL.CV.MA.037970-0.01</t>
  </si>
  <si>
    <t>DELTA 6 I ENERGIA S.A.</t>
  </si>
  <si>
    <t>DELTA 6 II</t>
  </si>
  <si>
    <t>EOL.CV.MA.037967-0.01</t>
  </si>
  <si>
    <t>DELTA 6 II ENERGIA S.A.</t>
  </si>
  <si>
    <t>Eólica Delta 7 I</t>
  </si>
  <si>
    <t>EOL.CV.MA.040572-8.01</t>
  </si>
  <si>
    <t>DELTA 7 I ENERGIA S.A.</t>
  </si>
  <si>
    <t>DELTA 7 II</t>
  </si>
  <si>
    <t>EOL.CV.MA.040573-6.01</t>
  </si>
  <si>
    <t>DELTA 7 II ENERGIA S.A.</t>
  </si>
  <si>
    <t>DELTA 8 I</t>
  </si>
  <si>
    <t>EOL.CV.MA.040574-4.01</t>
  </si>
  <si>
    <t>DELTA 8 I ENERGIA S.A.</t>
  </si>
  <si>
    <t>ASSURUA 1 I ENERGIA</t>
  </si>
  <si>
    <t>EOL.CV.BA.031341-6.01</t>
  </si>
  <si>
    <t>ASSURUA 1 I ENERGIA S.A.</t>
  </si>
  <si>
    <t>ASSURUA 1 II ENERGIA</t>
  </si>
  <si>
    <t>EOL.CV.BA.031343-2.01</t>
  </si>
  <si>
    <t>ASSURUA 1 II ENERGIA S.A.</t>
  </si>
  <si>
    <t>ASSURUA 1 III ENERGI</t>
  </si>
  <si>
    <t>EOL.CV.BA.031356-4.01</t>
  </si>
  <si>
    <t>ASSURUA 1 III ENERGIA S.A.</t>
  </si>
  <si>
    <t>ASSURUA 3</t>
  </si>
  <si>
    <t>EOL.CV.BA.032342-0.01</t>
  </si>
  <si>
    <t>PARQUE EOLICO ASSURUA III S.A.</t>
  </si>
  <si>
    <t>ASSURUA IV</t>
  </si>
  <si>
    <t>EOL.CV.BA.032343-8.01</t>
  </si>
  <si>
    <t>PARQUE EOLICO ASSURUA IV S.A.</t>
  </si>
  <si>
    <t>CAPOEIRAS 3</t>
  </si>
  <si>
    <t>EOL.CV.BA.032344-6.01</t>
  </si>
  <si>
    <t>PARQUE EOLICO CAPOEIRAS III S.A.</t>
  </si>
  <si>
    <t>CURRAL DE PEDRAS 1</t>
  </si>
  <si>
    <t>EOL.CV.BA.032345-4.01</t>
  </si>
  <si>
    <t>PARQUE EOLICO CURRAL DE PEDRAS I S.A.</t>
  </si>
  <si>
    <t>CURRAL DE PEDRAS 2</t>
  </si>
  <si>
    <t>EOL.CV.BA.032346-2.01</t>
  </si>
  <si>
    <t>PARQUE EOLICO CURRAL DE PEDRAS II S.A.</t>
  </si>
  <si>
    <t>DIAMANTE II</t>
  </si>
  <si>
    <t>EOL.CV.BA.032347-0.01</t>
  </si>
  <si>
    <t>PARQUE EOLICO DIAMANTE II S.A.</t>
  </si>
  <si>
    <t>DIAMANTE III</t>
  </si>
  <si>
    <t>EOL.CV.BA.032348-9.01</t>
  </si>
  <si>
    <t>PARQUE EOLICO DIAMANTE III S.A.</t>
  </si>
  <si>
    <t>LARANJEIRAS 1</t>
  </si>
  <si>
    <t>EOL.CV.BA.032349-7.01</t>
  </si>
  <si>
    <t>PARQUE EOLICO LARANJEIRAS I S.A.</t>
  </si>
  <si>
    <t>LARANJEIRAS 2</t>
  </si>
  <si>
    <t>EOL.CV.BA.032350-0.01</t>
  </si>
  <si>
    <t>PARQUE EOLICO LARANJEIRAS II S.A.</t>
  </si>
  <si>
    <t>LARANJEIRAS 5</t>
  </si>
  <si>
    <t>EOL.CV.BA.032351-9.01</t>
  </si>
  <si>
    <t>PARQUE EOLICO LARANJEIRAS V S.A.</t>
  </si>
  <si>
    <t>ASSURUA 3 I ENERGIA</t>
  </si>
  <si>
    <t>EOL.CV.BA.033626-2.01</t>
  </si>
  <si>
    <t>ASSURUA 3 I ENERGIA S.A.</t>
  </si>
  <si>
    <t>ASSURUA 3 II ENERGIA</t>
  </si>
  <si>
    <t>EOL.CV.BA.033627-0.01</t>
  </si>
  <si>
    <t>ASSURUA 3 II ENERGIA S.A.</t>
  </si>
  <si>
    <t>EOL ASSURUA 4 I</t>
  </si>
  <si>
    <t>EOL.CV.BA.050463-7.01</t>
  </si>
  <si>
    <t>OMEGA DESENVOLVIMENTO DE ENERGIA 5 S.A.</t>
  </si>
  <si>
    <t>EOL ASSURUA 4 II</t>
  </si>
  <si>
    <t>EOL.CV.BA.050465-3.01</t>
  </si>
  <si>
    <t>OMEGA DESENVOLVIMENTO DE ENERGIA 7 S.A.</t>
  </si>
  <si>
    <t>EOL ASSURUA 4 III</t>
  </si>
  <si>
    <t>EOL.CV.BA.050467-0.01</t>
  </si>
  <si>
    <t>OMEGA DESENVOLVIMENTO DE ENERGIA 3 S.A.</t>
  </si>
  <si>
    <t>EOL ASSURUA 4 IV</t>
  </si>
  <si>
    <t>EOL.CV.BA.050464-5.01</t>
  </si>
  <si>
    <t>OMEGA DESENVOLVIMENTO DE ENERGIA 8 S.A.</t>
  </si>
  <si>
    <t>EOL ASSURUA 4 V</t>
  </si>
  <si>
    <t>EOL.CV.BA.050466-1.01</t>
  </si>
  <si>
    <t>OMEGA DESENVOLVIMENTO DE ENERGIA 6 S.A.</t>
  </si>
  <si>
    <t>EOL ASSURUA 4 VI</t>
  </si>
  <si>
    <t>EOL.CV.BA.050468-8.01</t>
  </si>
  <si>
    <t>OMEGA DESENVOLVIMENTO DE ENERGIA 2 S.A.</t>
  </si>
  <si>
    <t>ASSURUA 5 I</t>
  </si>
  <si>
    <t>ASSURUA 5 III</t>
  </si>
  <si>
    <t>ASSURUA 5 IV</t>
  </si>
  <si>
    <t>ASSURUA 5 V</t>
  </si>
  <si>
    <t>EOL.CV.BA.051789-5.01</t>
  </si>
  <si>
    <t>ASSURUA 5 VI ENERGIA S.A.</t>
  </si>
  <si>
    <t>Ventos da Bahia 1</t>
  </si>
  <si>
    <t>VENTOS DA BAHIA 2</t>
  </si>
  <si>
    <t>EOL.CV.BA.031758-6.01</t>
  </si>
  <si>
    <t>PARQUE EOLICO ALTO DO BONITO S.A.</t>
  </si>
  <si>
    <t>VENTOS DA BAHIA 4</t>
  </si>
  <si>
    <t>EOL.CV.BA.031770-5.01</t>
  </si>
  <si>
    <t>PARQUE EOLICO COLINA S.A.</t>
  </si>
  <si>
    <t>VENTOS DA BAHIA 8</t>
  </si>
  <si>
    <t>EOL.CV.BA.031771-3.01</t>
  </si>
  <si>
    <t>PARQUE EOLICO BOA VISTA S.A.</t>
  </si>
  <si>
    <t>Ventos da Bahia 2</t>
  </si>
  <si>
    <t>VENTOS DA BAHIA I</t>
  </si>
  <si>
    <t>EOL.CV.BA.032526-0.01</t>
  </si>
  <si>
    <t>PARQUE EOLICO VENTOS DA BAHIA I S.A.</t>
  </si>
  <si>
    <t>VENTOS DA BAHIA III</t>
  </si>
  <si>
    <t>EOL.CV.BA.032527-9.01</t>
  </si>
  <si>
    <t>PARQUE EOLICO VENTOS DA BAHIA III S.A.</t>
  </si>
  <si>
    <t>VENTOS DA BAHIA IX</t>
  </si>
  <si>
    <t>EOL.CV.BA.032531-7.01</t>
  </si>
  <si>
    <t>PARQUE EOLICO VENTOS DA BAHIA IX S.A.</t>
  </si>
  <si>
    <t>VENTOS D BAHIA XVIII</t>
  </si>
  <si>
    <t>EOL.CV.BA.034883-0.01</t>
  </si>
  <si>
    <t>PARQUE EOLICO VENTOS DA BAHIA XVIII S.A.</t>
  </si>
  <si>
    <t>VENTOS DA BAHIA XIII</t>
  </si>
  <si>
    <t>EOL.CV.BA.032535-0.01</t>
  </si>
  <si>
    <t>PARQUE EOLICO VENTOS DA BAHIA XIII S.A.</t>
  </si>
  <si>
    <t>VENTOS DA BAHIA XIV</t>
  </si>
  <si>
    <t>EOL.CV.BA.032536-8.01</t>
  </si>
  <si>
    <t>PARQUE EOLICO VENTOS DA BAHIA XIV S.A.</t>
  </si>
  <si>
    <t>VENTOS DA BAHIA XXVI</t>
  </si>
  <si>
    <t>EOL.CV.BA.034889-9.01</t>
  </si>
  <si>
    <t>PARQUE EOLICO VENTOS DA BAHIA XXVII S.A.</t>
  </si>
  <si>
    <t>BAHIA XXIII</t>
  </si>
  <si>
    <t>EOL.CV.BA.035234-9.01</t>
  </si>
  <si>
    <t>PARQUE EOLICO VENTOS DA BAHIA XXIII S.A.</t>
  </si>
  <si>
    <t>PCH SERRA DAS AGULHA</t>
  </si>
  <si>
    <t>PCH.PH.MG.031207-0.01</t>
  </si>
  <si>
    <t>SERRA DAS AGULHAS ENERGIA S.A.</t>
  </si>
  <si>
    <t>Indaiá Grande</t>
  </si>
  <si>
    <t>INDAIA GRANDE</t>
  </si>
  <si>
    <t>PCH.PH.MS.030078-0.01</t>
  </si>
  <si>
    <t>INDAIA GRANDE ENERGIA S/A</t>
  </si>
  <si>
    <t>Indaiázinho</t>
  </si>
  <si>
    <t>INDAIAZINHO</t>
  </si>
  <si>
    <t>PCH.PH.MS.030079-9.01</t>
  </si>
  <si>
    <t>INDAIAZINHO ENERGIA S.A.</t>
  </si>
  <si>
    <t>PIPOCA</t>
  </si>
  <si>
    <t>PCH.PH.MG.002069-9.01</t>
  </si>
  <si>
    <t>HIDRELETRICA PIPOCA S.A.</t>
  </si>
  <si>
    <t>PIRAPORA 2</t>
  </si>
  <si>
    <t>UFV.RS.MG.033185-6.01</t>
  </si>
  <si>
    <t>PIRAPORA II ENERGIAS RENOVAVEIS S.A.</t>
  </si>
  <si>
    <t>PIRAPORA 3</t>
  </si>
  <si>
    <t>UFV.RS.MG.033186-4.01</t>
  </si>
  <si>
    <t>PIRAPORA III ENERGIAS RENOVAVEIS S.A.</t>
  </si>
  <si>
    <t>PIRAPORA 4</t>
  </si>
  <si>
    <t>UFV.RS.MG.033187-2.01</t>
  </si>
  <si>
    <t>PIRAPORA IV ENERGIAS RENOVAVEIS S.A.</t>
  </si>
  <si>
    <t>PIRAPORA 5</t>
  </si>
  <si>
    <t>UFV.RS.MG.033188-0.01</t>
  </si>
  <si>
    <t>PIRAPORA V ENERGIAS RENOVAVEIS S.A.</t>
  </si>
  <si>
    <t>PIRAPORA 6</t>
  </si>
  <si>
    <t>UFV.RS.MG.033189-9.01</t>
  </si>
  <si>
    <t>PIRAPORA VI ENERGIAS RENOVAVEIS S.A.</t>
  </si>
  <si>
    <t>PIRAPORA 7</t>
  </si>
  <si>
    <t>UFV.RS.MG.033190-2.01</t>
  </si>
  <si>
    <t>PIRAPORA VII ENERGIAS RENOVAVEIS S.A.</t>
  </si>
  <si>
    <t>PIRAPORA 9</t>
  </si>
  <si>
    <t>UFV.RS.MG.033192-9.01</t>
  </si>
  <si>
    <t>PIRAPORA IX ENERGIAS RENOVAVEIS S.A.</t>
  </si>
  <si>
    <t>PIRAPORA 10</t>
  </si>
  <si>
    <t>UFV.RS.MG.033193-7.01</t>
  </si>
  <si>
    <t>PIRAPORA X ENERGIAS RENOVAVEIS S.A.</t>
  </si>
  <si>
    <t>VAZANTE 1</t>
  </si>
  <si>
    <t>UFV.RS.MG.032339-0.01</t>
  </si>
  <si>
    <t>VAZANTE I ENERGIAS RENOVAVEIS S.A.</t>
  </si>
  <si>
    <t>VAZANTE 2</t>
  </si>
  <si>
    <t>UFV.RS.MG.032340-3.01</t>
  </si>
  <si>
    <t>VAZANTE II ENERGIAS RENOVAVEIS S.A.</t>
  </si>
  <si>
    <t>VAZANTE 3</t>
  </si>
  <si>
    <t>UFV.RS.MG.032341-1.01</t>
  </si>
  <si>
    <t>VAZANTE III ENERGIAS RENOVAVEIS S.A.</t>
  </si>
  <si>
    <t xml:space="preserve">Gargaú </t>
  </si>
  <si>
    <t>GARGAU</t>
  </si>
  <si>
    <t>EOL.CV.RJ.028730-0.01</t>
  </si>
  <si>
    <t>CENTRAIS ELETRICAS BRASILEIRAS SA ELETROBRAS</t>
  </si>
  <si>
    <t>Santa Vitória do Palmar</t>
  </si>
  <si>
    <t>CHUI IV</t>
  </si>
  <si>
    <t>EOL.CV.RS.030754-8.01</t>
  </si>
  <si>
    <t>OMEGA DESENVOLVIMENTO DE ENERGIA 15 S.A.</t>
  </si>
  <si>
    <t>CHUI V</t>
  </si>
  <si>
    <t>EOL.CV.RS.030760-2.01</t>
  </si>
  <si>
    <t>CHUI I</t>
  </si>
  <si>
    <t>EOL.CV.RS.030767-0.01</t>
  </si>
  <si>
    <t>CHUI II</t>
  </si>
  <si>
    <t>EOL.CV.RS.030790-4.01</t>
  </si>
  <si>
    <t>VERACE VI</t>
  </si>
  <si>
    <t>EOL.CV.RS.030740-8.01</t>
  </si>
  <si>
    <t>VERACE IV</t>
  </si>
  <si>
    <t>EOL.CV.RS.030741-6.01</t>
  </si>
  <si>
    <t>VERACE II</t>
  </si>
  <si>
    <t>EOL.CV.RS.030742-4.01</t>
  </si>
  <si>
    <t>VERACE I</t>
  </si>
  <si>
    <t>EOL.CV.RS.030745-9.01</t>
  </si>
  <si>
    <t>VERACE III</t>
  </si>
  <si>
    <t>EOL.CV.RS.030746-7.01</t>
  </si>
  <si>
    <t>VERACE VII</t>
  </si>
  <si>
    <t>EOL.CV.RS.030747-5.01</t>
  </si>
  <si>
    <t>VERACE IX</t>
  </si>
  <si>
    <t>EOL.CV.RS.030748-3.01</t>
  </si>
  <si>
    <t>VERACE 10</t>
  </si>
  <si>
    <t>EOL.CV.RS.030749-1.01</t>
  </si>
  <si>
    <t>VERACE VIII</t>
  </si>
  <si>
    <t>EOL.CV.RS.030755-6.01</t>
  </si>
  <si>
    <t>MINUANO II</t>
  </si>
  <si>
    <t>EOL.CV.RS.030791-2.01</t>
  </si>
  <si>
    <t>VERACE 5</t>
  </si>
  <si>
    <t>EOL.CV.RS.030829-3.01</t>
  </si>
  <si>
    <t>MINUANO I</t>
  </si>
  <si>
    <t>EOL.CV.RS.030844-7.01</t>
  </si>
  <si>
    <t>Hermenegildo</t>
  </si>
  <si>
    <t>CHUI IX</t>
  </si>
  <si>
    <t>EOL.CV.RS.031517-6.01</t>
  </si>
  <si>
    <t>VERACE 35</t>
  </si>
  <si>
    <t>EOL.CV.RS.031539-7.01</t>
  </si>
  <si>
    <t>VERACE 25</t>
  </si>
  <si>
    <t>EOL.CV.RS.031541-9.01</t>
  </si>
  <si>
    <t>VERACE 29</t>
  </si>
  <si>
    <t>EOL.CV.RS.031557-5.01</t>
  </si>
  <si>
    <t>VERACE 31</t>
  </si>
  <si>
    <t>EOL.CV.RS.031558-3.01</t>
  </si>
  <si>
    <t>VERACE 26</t>
  </si>
  <si>
    <t>EOL.CV.RS.031559-1.01</t>
  </si>
  <si>
    <t>VERACE 24</t>
  </si>
  <si>
    <t>EOL.CV.RS.031561-3.01</t>
  </si>
  <si>
    <t>VERACE 28</t>
  </si>
  <si>
    <t>EOL.CV.RS.031578-8.01</t>
  </si>
  <si>
    <t>VERACE 27</t>
  </si>
  <si>
    <t>EOL.CV.RS.031600-8.01</t>
  </si>
  <si>
    <t>VERACE 34</t>
  </si>
  <si>
    <t>EOL.CV.RS.031601-6.01</t>
  </si>
  <si>
    <t>VERACE 30</t>
  </si>
  <si>
    <t>EOL.CV.RS.031602-4.01</t>
  </si>
  <si>
    <t>VERACE 36</t>
  </si>
  <si>
    <t>EOL.CV.RS.031610-5.01</t>
  </si>
  <si>
    <t>ASSURUA 5 VI</t>
  </si>
  <si>
    <t xml:space="preserve"> EOL.CV.BA.051784-4.01</t>
  </si>
  <si>
    <t>EOL.CV.BA.051785-2.01</t>
  </si>
  <si>
    <t>EOL.CV.BA.051786-0.01</t>
  </si>
  <si>
    <t>EOL.CV.BA.051787-9.01</t>
  </si>
  <si>
    <t>EOL.CV.BA.051788-7.01</t>
  </si>
  <si>
    <t>ASSURUA 5 I ENERGIA S.A.</t>
  </si>
  <si>
    <t>ASSURUA 5 II ENERGIA S.A.</t>
  </si>
  <si>
    <t>ASSURUA 5 III ENERGIA S.A.</t>
  </si>
  <si>
    <t>ASSURUA 5 IV ENERGIA S.A.</t>
  </si>
  <si>
    <t>ASSURUA 5 V ENERGIA S.A.</t>
  </si>
  <si>
    <t>² Considers grid and internal losses. Considers Company's proportional stake of 50% in Ventos da Bahia and Pirapora. Considers 100% of Pipoca. Specifically for Assuruá 4 and Assuruá 5 (which has recently achieved COD), considers a preview of the asset's Assured Energy, measured by a third party certifier. The Assured Energy here presented is provisory, as the official regulatory agent is still analysing the official data.</t>
  </si>
  <si>
    <t>Contracted Volume
(MWavg.)³</t>
  </si>
  <si>
    <t>Avg. Price³
(R$/MWh)</t>
  </si>
  <si>
    <t xml:space="preserve">Begin
PPA Supply⁴ </t>
  </si>
  <si>
    <t xml:space="preserve">End
PPA Supply⁴ </t>
  </si>
  <si>
    <t xml:space="preserve">⁴ For regulated contracts, considers the shortest start date for Begin and longest end date for End. </t>
  </si>
  <si>
    <t>Current Assets</t>
  </si>
  <si>
    <t>Tax Credit</t>
  </si>
  <si>
    <t>Energy Gross Profit</t>
  </si>
  <si>
    <t>EBITDA</t>
  </si>
  <si>
    <t>Depreciation and amortization</t>
  </si>
  <si>
    <t>Net financial result</t>
  </si>
  <si>
    <t>P&amp;L (in million Reais)</t>
  </si>
  <si>
    <t>Adjusted Energy Gross Profit (in million Reais)</t>
  </si>
  <si>
    <t>Adjusted EBITDA (in million Reais)</t>
  </si>
  <si>
    <t>Operating and maintenance costs (ex-D&amp;A)</t>
  </si>
  <si>
    <t>Administrative, personnel and general expenses (ex-D&amp;A)</t>
  </si>
  <si>
    <t>Energy Gross Profit from JVs</t>
  </si>
  <si>
    <t>Non-controlling interest (Minority Interest in Chuí)¹</t>
  </si>
  <si>
    <t>Energy Platform (proportional to 51%)</t>
  </si>
  <si>
    <t>Pirapora (proportional to 50%)</t>
  </si>
  <si>
    <t>Pipoca (proportional to 51%)</t>
  </si>
  <si>
    <t>Ventos da Bahia 1, 2 and 3 (proportional to 50%)</t>
  </si>
  <si>
    <t>Adjusted KPIs (in million Reais)</t>
  </si>
  <si>
    <t>Adjusted Energy Gross Profit</t>
  </si>
  <si>
    <t>EBITDA from JVs</t>
  </si>
  <si>
    <t>Adjusted EBITDA</t>
  </si>
  <si>
    <t>Non-recurring items</t>
  </si>
  <si>
    <t>Adjusted EBITDA Margin</t>
  </si>
  <si>
    <t>³  Volume and Prices only for regulated market. PPA prices for December/22 prices, adjusted for inflation annually (IPCA or IGPM, depending on contract).</t>
  </si>
  <si>
    <t>Cash and cash equivalents</t>
  </si>
  <si>
    <t>Trade Accounts receivable</t>
  </si>
  <si>
    <t>Dividends Receivable</t>
  </si>
  <si>
    <t>Financial Instruments</t>
  </si>
  <si>
    <t>Other</t>
  </si>
  <si>
    <t>Non-current Assets</t>
  </si>
  <si>
    <t>Marketable securities - Restricted cash</t>
  </si>
  <si>
    <t>Trade accounts receivable</t>
  </si>
  <si>
    <t>Deferred taxes (IRPJ and CSLL)</t>
  </si>
  <si>
    <t>Energy futures contract</t>
  </si>
  <si>
    <t>Investments</t>
  </si>
  <si>
    <t>Property and equipment</t>
  </si>
  <si>
    <t>Intangible assets</t>
  </si>
  <si>
    <t>Total Assets</t>
  </si>
  <si>
    <t>Current Liabilities</t>
  </si>
  <si>
    <t>Trade accounts payable</t>
  </si>
  <si>
    <t>Loans, financing and debentures</t>
  </si>
  <si>
    <t>Labor and tax obligations</t>
  </si>
  <si>
    <t>Lease liabilities</t>
  </si>
  <si>
    <t>Accounts payable on acquisition business</t>
  </si>
  <si>
    <t>Non-current Liabilities</t>
  </si>
  <si>
    <t>Trade and accounts payable</t>
  </si>
  <si>
    <t>Deferred tax (IRPJ and CSLL)</t>
  </si>
  <si>
    <t>Total Liabilities</t>
  </si>
  <si>
    <t>Capital</t>
  </si>
  <si>
    <t>Treasury Shares</t>
  </si>
  <si>
    <t>Funding Costs</t>
  </si>
  <si>
    <t>Capital Reserves</t>
  </si>
  <si>
    <t>Profit Reserves</t>
  </si>
  <si>
    <t>Other Reserves</t>
  </si>
  <si>
    <t>Equity Adjustment</t>
  </si>
  <si>
    <t>Accumulated Deficit</t>
  </si>
  <si>
    <t>Non-Controlling Interest</t>
  </si>
  <si>
    <t>Total Equities and Liabilities</t>
  </si>
  <si>
    <t>Asset</t>
  </si>
  <si>
    <t>Ticker</t>
  </si>
  <si>
    <t>Maturity</t>
  </si>
  <si>
    <t>3Q23¹</t>
  </si>
  <si>
    <t>2Q23¹</t>
  </si>
  <si>
    <t>4Q22¹</t>
  </si>
  <si>
    <t>Gross Debt</t>
  </si>
  <si>
    <t>Indebtedness Breakdown (in million Reais) - 09/30/2023</t>
  </si>
  <si>
    <t>CCB</t>
  </si>
  <si>
    <t>Monthly</t>
  </si>
  <si>
    <t>CDI + 2.90%</t>
  </si>
  <si>
    <t>BNDES</t>
  </si>
  <si>
    <t>TJLP + 2.18%</t>
  </si>
  <si>
    <t>TJLP + 2.02%</t>
  </si>
  <si>
    <t>TJLP + 2.27%</t>
  </si>
  <si>
    <t>Financial 
Institution</t>
  </si>
  <si>
    <t>Interest 
Payment</t>
  </si>
  <si>
    <t>Principal 
Payment</t>
  </si>
  <si>
    <t>Debt Cost 
(p.a.)</t>
  </si>
  <si>
    <t>PTMI11</t>
  </si>
  <si>
    <t>Debentures</t>
  </si>
  <si>
    <t>Semiannual</t>
  </si>
  <si>
    <t>Semiannual
(Customized )</t>
  </si>
  <si>
    <t>IPCA + 7.38%</t>
  </si>
  <si>
    <t>TJLP + 2.32%</t>
  </si>
  <si>
    <t>OMNG12</t>
  </si>
  <si>
    <t>IPCA + 7.11%</t>
  </si>
  <si>
    <t>BNB</t>
  </si>
  <si>
    <t>Monthly
(Customized)</t>
  </si>
  <si>
    <t>IPCA + 1.75% </t>
  </si>
  <si>
    <t>IPCA + 2.19%</t>
  </si>
  <si>
    <t>Serena Geração</t>
  </si>
  <si>
    <t>OMGE11</t>
  </si>
  <si>
    <t>Annual
(Customized)</t>
  </si>
  <si>
    <t>CDI + 1.20%</t>
  </si>
  <si>
    <t>OMGE21</t>
  </si>
  <si>
    <t>CDI + 1.30%</t>
  </si>
  <si>
    <t>OMGE31</t>
  </si>
  <si>
    <t>IPCA + 5.60%</t>
  </si>
  <si>
    <t>OMGE41</t>
  </si>
  <si>
    <t>Bullet</t>
  </si>
  <si>
    <t>IPCA + 5.00%</t>
  </si>
  <si>
    <t>OMGE12</t>
  </si>
  <si>
    <t>IPCA + 4.37%</t>
  </si>
  <si>
    <t>OMGE22</t>
  </si>
  <si>
    <t>Annual</t>
  </si>
  <si>
    <t>OMGE13</t>
  </si>
  <si>
    <t>Annual
(Customized )</t>
  </si>
  <si>
    <t>CDI + 1.99%</t>
  </si>
  <si>
    <t>SVIT11</t>
  </si>
  <si>
    <t>IPCA + 8.50%</t>
  </si>
  <si>
    <t>Assuruá 1</t>
  </si>
  <si>
    <t>TJLP + 2.92%</t>
  </si>
  <si>
    <t>SSRU11</t>
  </si>
  <si>
    <t>IPCA + 7.81%</t>
  </si>
  <si>
    <t>Assuruá 2</t>
  </si>
  <si>
    <t>TJLP + 2.75%</t>
  </si>
  <si>
    <t>CEAD11</t>
  </si>
  <si>
    <t>IPCA + 6.66%</t>
  </si>
  <si>
    <t>IPCA + 2.33%</t>
  </si>
  <si>
    <t>OD 4 (Bridge Loan Assuruá 4 and 5)</t>
  </si>
  <si>
    <t>CEIV11</t>
  </si>
  <si>
    <t>CDI + 2.80%</t>
  </si>
  <si>
    <t>OD 2, 3, 5, 6, 7 and 8 (Assuruá 4)</t>
  </si>
  <si>
    <t>IPCA + 2.04%</t>
  </si>
  <si>
    <t>Assuruá 5I, 5II and 5III (Assuruá 5)</t>
  </si>
  <si>
    <t>FDNE</t>
  </si>
  <si>
    <t>IPCA + 2.30%</t>
  </si>
  <si>
    <t>Serena Desenvolvimento</t>
  </si>
  <si>
    <t>CDI + 1.80%</t>
  </si>
  <si>
    <t>OGDS11</t>
  </si>
  <si>
    <t>CDI + 2.76%</t>
  </si>
  <si>
    <t>Serena US</t>
  </si>
  <si>
    <t>Offshore Loan</t>
  </si>
  <si>
    <t>USD + 5.65%</t>
  </si>
  <si>
    <t>USD + 7.50%</t>
  </si>
  <si>
    <t>Goodnight I Class B Member LLC (Goodnight 1)</t>
  </si>
  <si>
    <t>Bridge Loan</t>
  </si>
  <si>
    <t>SOFR + 1.25%</t>
  </si>
  <si>
    <t>Semiannual
(Customized)</t>
  </si>
  <si>
    <t>TJLP + 2.15%</t>
  </si>
  <si>
    <t>PRAS11</t>
  </si>
  <si>
    <t>IPCA + 5.77%</t>
  </si>
  <si>
    <t>TJLP + 3.18%</t>
  </si>
  <si>
    <t>PRPO12</t>
  </si>
  <si>
    <t>IPCA + 4.22%</t>
  </si>
  <si>
    <t>IPCA + 1.77%</t>
  </si>
  <si>
    <t>TJLP + 2.72%</t>
  </si>
  <si>
    <t>TJLP + 2.50%</t>
  </si>
  <si>
    <t>VDBF12</t>
  </si>
  <si>
    <t>IPCA + 3.87%</t>
  </si>
  <si>
    <t>TJLP + 2.48%</t>
  </si>
  <si>
    <t>VDBG12</t>
  </si>
  <si>
    <t>Customized</t>
  </si>
  <si>
    <t>IPCA + 1.36%</t>
  </si>
  <si>
    <t>Adjusted Gross Debt</t>
  </si>
  <si>
    <t>Serena Portfolio</t>
  </si>
  <si>
    <t>Development Pipeline</t>
  </si>
  <si>
    <t>Energy Production</t>
  </si>
  <si>
    <t>Energy Balance</t>
  </si>
  <si>
    <t>Financial KPIs - Adjusted View</t>
  </si>
  <si>
    <t>Income Statement</t>
  </si>
  <si>
    <t>Operating Costs</t>
  </si>
  <si>
    <t>G&amp;A Expenses</t>
  </si>
  <si>
    <t>Balance Sheet - Assets</t>
  </si>
  <si>
    <t>Indebtedness</t>
  </si>
  <si>
    <t>Asset Structure</t>
  </si>
  <si>
    <t>CCEE Assets Code</t>
  </si>
  <si>
    <t>Debt KPIs (Historical Data)</t>
  </si>
  <si>
    <t>Debt KPIs</t>
  </si>
  <si>
    <t>Cost (%)</t>
  </si>
  <si>
    <t>Duration (years)</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</si>
  <si>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</si>
  <si>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</si>
  <si>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</si>
  <si>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</si>
  <si>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</si>
  <si>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</si>
  <si>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</si>
  <si>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</si>
  <si>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</si>
  <si>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</si>
  <si>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</si>
  <si>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</si>
  <si>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</si>
  <si>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</si>
  <si>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</si>
  <si>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</si>
  <si>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</si>
  <si>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</si>
  <si>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</si>
  <si>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</si>
  <si>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</si>
  <si>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</si>
  <si>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</si>
  <si>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</si>
  <si>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2020: Result was restated in 2021.</t>
  </si>
  <si>
    <t>2021: Result equivalent to 1 month of Serena Energia + 11 months Serena Geração.</t>
  </si>
  <si>
    <t>9M2023</t>
  </si>
  <si>
    <t>Liabilities and Equity (in million Reais)</t>
  </si>
  <si>
    <t>Shareholders Equity</t>
  </si>
  <si>
    <t>Promissory Note / 4.131 Resolution</t>
  </si>
  <si>
    <t>¹ In million reais. Does not consider transaction costs. Considers the pro-rata stake of unconsolidated investments. ² Santa Vitória do Palmar debentures merged into Serena Geração.</t>
  </si>
  <si>
    <t>Balance Sheet - Liabilities and Equity</t>
  </si>
  <si>
    <t>Financials Worksheet</t>
  </si>
  <si>
    <t>Serena Portfolio  (09/30/2023)</t>
  </si>
  <si>
    <t>Assets (in million Reais)</t>
  </si>
  <si>
    <t>Consolidated Principal Amortization</t>
  </si>
  <si>
    <t xml:space="preserve">Estimated
Total </t>
  </si>
  <si>
    <t>Accrued 
Interest</t>
  </si>
  <si>
    <t>Subtotal
Ammount 
(Sep. 30th, 2023)</t>
  </si>
  <si>
    <t>Amortization Curve¹ (in million Reais) - 09/30/2023</t>
  </si>
  <si>
    <t>Projected Interest²</t>
  </si>
  <si>
    <t>² Considers Company's macroeconomics assumptions.</t>
  </si>
  <si>
    <t>¹ Includes only consolidated investments.</t>
  </si>
  <si>
    <t>Long-term Loans</t>
  </si>
  <si>
    <t>Goodnight 1 Bridge Loan</t>
  </si>
  <si>
    <t>ODRE Bridge Loan</t>
  </si>
  <si>
    <t>AS4&amp;5 Bridge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</si>
</sst>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0.0"/>
    <numFmt numFmtId="165" formatCode="#,##0.0"/>
    <numFmt numFmtId="166" formatCode="#,##0.00000000000;#,##0.00000000000;&quot;-&quot;"/>
    <numFmt numFmtId="167" formatCode="#,##0.0;\(#,##0.0\);&quot;-&quot;;"/>
    <numFmt numFmtId="168" formatCode="#,##0;\(#,##0\);&quot;-&quot;;"/>
    <numFmt numFmtId="169" formatCode="#,##0.0;\(#,##0.0\);&quot;-&quot;"/>
    <numFmt numFmtId="170" formatCode="#,##0.000"/>
    <numFmt numFmtId="171" formatCode="#,##0.00000"/>
    <numFmt numFmtId="172" formatCode="0.000"/>
    <numFmt numFmtId="173" formatCode="#,##0.0000;\(#,##0.0000\);&quot;-&quot;"/>
    <numFmt numFmtId="174" formatCode="#,##0.000;\(#,##0.000\);&quot;-&quot;"/>
    <numFmt numFmtId="175" formatCode="#,##0.00;\(#,##0.00\);&quot;-&quot;"/>
    <numFmt numFmtId="176" formatCode="[$-409]mmm\-yy;@"/>
    <numFmt numFmtId="177" formatCode="0.0%"/>
    <numFmt numFmtId="178" formatCode="[$-416]mmmm\-yyyy;"/>
    <numFmt numFmtId="179" formatCode="0_ ;\-0\ "/>
    <numFmt numFmtId="180" formatCode="_-* #,##0_-;\-* #,##0_-;_-* &quot;-&quot;??_-;_-@_-"/>
  </numFmts>
  <fonts count="28" x14ac:knownFonts="1">
    <font>
      <sz val="11"/>
      <color theme="1"/>
      <name val="Calibri"/>
      <family val="2"/>
      <scheme val="minor"/>
    </font>
    <font>
      <sz val="8"/>
      <color theme="3"/>
      <name val="Poppins"/>
    </font>
    <font>
      <b/>
      <sz val="8"/>
      <color theme="8"/>
      <name val="Poppins"/>
    </font>
    <font>
      <b/>
      <sz val="8"/>
      <color theme="3"/>
      <name val="Poppins"/>
    </font>
    <font>
      <sz val="8"/>
      <name val="Poppins"/>
    </font>
    <font>
      <b/>
      <sz val="8"/>
      <name val="Poppins"/>
    </font>
    <font>
      <i/>
      <sz val="8"/>
      <color theme="4"/>
      <name val="Poppins"/>
    </font>
    <font>
      <sz val="9"/>
      <color indexed="81"/>
      <name val="Tahoma"/>
      <family val="2"/>
    </font>
    <font>
      <b/>
      <sz val="9"/>
      <color indexed="81"/>
      <name val="Tahoma"/>
      <family val="2"/>
    </font>
    <font>
      <i/>
      <sz val="8"/>
      <name val="Poppins"/>
    </font>
    <font>
      <u/>
      <sz val="11"/>
      <color theme="10"/>
      <name val="Calibri"/>
      <family val="2"/>
      <scheme val="minor"/>
    </font>
    <font>
      <sz val="11"/>
      <color theme="1"/>
      <name val="Calibri"/>
      <family val="2"/>
      <scheme val="minor"/>
    </font>
    <font>
      <b/>
      <sz val="8"/>
      <color theme="9"/>
      <name val="Poppins"/>
    </font>
    <font>
      <sz val="8"/>
      <color theme="9"/>
      <name val="Poppins"/>
    </font>
    <font>
      <b/>
      <sz val="14"/>
      <color theme="9"/>
      <name val="Serena"/>
      <family val="3"/>
    </font>
    <font>
      <sz val="8"/>
      <color theme="1"/>
      <name val="Poppins"/>
    </font>
    <font>
      <b/>
      <sz val="8"/>
      <color theme="1"/>
      <name val="Poppins"/>
    </font>
    <font>
      <b/>
      <sz val="8"/>
      <color rgb="FFFFFFFF"/>
      <name val="Poppins"/>
    </font>
    <font>
      <sz val="8"/>
      <color rgb="FFFFFFFF"/>
      <name val="Poppins"/>
    </font>
    <font>
      <sz val="8"/>
      <color theme="8"/>
      <name val="Poppins"/>
    </font>
    <font>
      <i/>
      <sz val="8"/>
      <color theme="8"/>
      <name val="Poppins"/>
    </font>
    <font>
      <b/>
      <i/>
      <sz val="8"/>
      <color theme="3"/>
      <name val="Poppins"/>
    </font>
    <font>
      <b/>
      <sz val="8"/>
      <color theme="1"/>
      <name val="Serena"/>
      <family val="3"/>
    </font>
    <font>
      <sz val="8"/>
      <color rgb="FF181818"/>
      <name val="Poppins"/>
    </font>
    <font>
      <u/>
      <sz val="8"/>
      <color rgb="FF0070C0"/>
      <name val="Poppins"/>
    </font>
    <font>
      <b/>
      <u/>
      <sz val="10"/>
      <color theme="1"/>
      <name val="Poppins"/>
    </font>
    <font>
      <u/>
      <sz val="10"/>
      <color theme="3"/>
      <name val="Poppins"/>
    </font>
    <font>
      <b/>
      <sz val="12"/>
      <color theme="3"/>
      <name val="Poppins"/>
    </font>
  </fonts>
  <fills count="9">
    <fill>
      <patternFill patternType="none"/>
    </fill>
    <fill>
      <patternFill patternType="gray125"/>
    </fill>
    <fill>
      <patternFill patternType="solid">
        <fgColor theme="1"/>
        <bgColor indexed="64"/>
      </patternFill>
    </fill>
    <fill>
      <patternFill patternType="solid">
        <fgColor theme="4"/>
        <bgColor indexed="64"/>
      </patternFill>
    </fill>
    <fill>
      <patternFill patternType="solid">
        <fgColor theme="3"/>
        <bgColor indexed="64"/>
      </patternFill>
    </fill>
    <fill>
      <patternFill patternType="solid">
        <fgColor theme="5"/>
        <bgColor indexed="64"/>
      </patternFill>
    </fill>
    <fill>
      <patternFill patternType="solid">
        <fgColor rgb="FFFF5245"/>
        <bgColor indexed="64"/>
      </patternFill>
    </fill>
    <fill>
      <patternFill patternType="solid">
        <fgColor rgb="FFFF5246"/>
        <bgColor indexed="64"/>
      </patternFill>
    </fill>
    <fill>
      <patternFill patternType="solid">
        <fgColor theme="2"/>
        <bgColor indexed="64"/>
      </patternFill>
    </fill>
  </fills>
  <borders count="4">
    <border>
      <left/>
      <right/>
      <top/>
      <bottom/>
      <diagonal/>
    </border>
    <border>
      <left/>
      <right/>
      <top/>
      <bottom style="thin">
        <color indexed="64"/>
      </bottom>
      <diagonal/>
    </border>
    <border>
      <left/>
      <right/>
      <top style="thin">
        <color indexed="64"/>
      </top>
      <bottom/>
      <diagonal/>
    </border>
    <border>
      <left/>
      <right/>
      <top/>
      <bottom style="thin">
        <color theme="3"/>
      </bottom>
      <diagonal/>
    </border>
  </borders>
  <cellStyleXfs count="5">
    <xf numFmtId="0" fontId="0" fillId="0" borderId="0"/>
    <xf numFmtId="0" fontId="10" fillId="0" borderId="0" applyNumberFormat="0" applyFill="0" applyBorder="0" applyAlignment="0" applyProtection="0"/>
    <xf numFmtId="9" fontId="11" fillId="0" borderId="0" applyFont="0" applyFill="0" applyBorder="0" applyAlignment="0" applyProtection="0"/>
    <xf numFmtId="0" fontId="10" fillId="0" borderId="0" applyNumberFormat="0" applyFill="0" applyBorder="0" applyAlignment="0" applyProtection="0"/>
    <xf numFmtId="43" fontId="11" fillId="0" borderId="0" applyFont="0" applyFill="0" applyBorder="0" applyAlignment="0" applyProtection="0"/>
  </cellStyleXfs>
  <cellXfs count="18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3" fillId="0" borderId="0" xfId="0" applyFont="1" applyAlignment="1">
      <alignment vertical="center"/>
    </xf>
    <xf numFmtId="0" fontId="2" fillId="4" borderId="0" xfId="0" applyFont="1" applyFill="1" applyAlignment="1">
      <alignment vertical="center"/>
    </xf>
    <xf numFmtId="0" fontId="2" fillId="4" borderId="0" xfId="0" applyFont="1" applyFill="1" applyAlignment="1">
      <alignment horizontal="center" vertical="center"/>
    </xf>
    <xf numFmtId="0" fontId="3" fillId="0" borderId="0" xfId="0" applyFont="1" applyAlignment="1">
      <alignment horizontal="center" vertical="center"/>
    </xf>
    <xf numFmtId="0" fontId="3" fillId="5" borderId="0" xfId="0" applyFont="1" applyFill="1" applyAlignment="1">
      <alignment horizontal="left" vertical="center"/>
    </xf>
    <xf numFmtId="0" fontId="3" fillId="5" borderId="0" xfId="0" applyFont="1" applyFill="1" applyAlignment="1">
      <alignment horizontal="center" vertical="center"/>
    </xf>
    <xf numFmtId="0" fontId="3" fillId="5" borderId="0" xfId="0" applyFont="1" applyFill="1" applyAlignment="1">
      <alignment vertical="center"/>
    </xf>
    <xf numFmtId="0" fontId="1" fillId="0" borderId="1" xfId="0" applyFont="1" applyBorder="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left" vertical="center" indent="2"/>
    </xf>
    <xf numFmtId="0" fontId="1" fillId="0" borderId="1" xfId="0" applyFont="1" applyBorder="1" applyAlignment="1">
      <alignment horizontal="left" vertical="center" indent="2"/>
    </xf>
    <xf numFmtId="166" fontId="1" fillId="0" borderId="0" xfId="0" applyNumberFormat="1" applyFont="1" applyAlignment="1">
      <alignment horizontal="center" vertical="center"/>
    </xf>
    <xf numFmtId="0" fontId="9" fillId="0" borderId="0" xfId="0" applyFont="1" applyAlignment="1">
      <alignment horizontal="center" vertical="center"/>
    </xf>
    <xf numFmtId="14" fontId="9" fillId="0" borderId="0" xfId="0" applyNumberFormat="1" applyFont="1" applyAlignment="1">
      <alignment horizontal="center" vertical="center"/>
    </xf>
    <xf numFmtId="167" fontId="1" fillId="0" borderId="0" xfId="0" applyNumberFormat="1" applyFont="1" applyAlignment="1">
      <alignment horizontal="center" vertical="center"/>
    </xf>
    <xf numFmtId="167" fontId="2" fillId="4" borderId="0" xfId="0" applyNumberFormat="1" applyFont="1" applyFill="1" applyAlignment="1">
      <alignment horizontal="center" vertical="center"/>
    </xf>
    <xf numFmtId="167" fontId="3" fillId="5" borderId="0" xfId="0" applyNumberFormat="1" applyFont="1" applyFill="1" applyAlignment="1">
      <alignment horizontal="center" vertical="center"/>
    </xf>
    <xf numFmtId="167" fontId="3" fillId="0" borderId="0" xfId="0" applyNumberFormat="1" applyFont="1" applyAlignment="1">
      <alignment horizontal="center" vertical="center"/>
    </xf>
    <xf numFmtId="167" fontId="1" fillId="0" borderId="1" xfId="0" applyNumberFormat="1" applyFont="1" applyBorder="1" applyAlignment="1">
      <alignment horizontal="center" vertical="center"/>
    </xf>
    <xf numFmtId="167" fontId="4" fillId="0" borderId="0" xfId="0" applyNumberFormat="1" applyFont="1" applyAlignment="1">
      <alignment horizontal="center" vertical="center"/>
    </xf>
    <xf numFmtId="0" fontId="4" fillId="0" borderId="0" xfId="0" applyFont="1" applyAlignment="1">
      <alignment horizontal="left" vertical="center" indent="1"/>
    </xf>
    <xf numFmtId="0" fontId="4" fillId="0" borderId="1" xfId="0" applyFont="1" applyBorder="1" applyAlignment="1">
      <alignment horizontal="left" vertical="center" indent="1"/>
    </xf>
    <xf numFmtId="0" fontId="4" fillId="0" borderId="1" xfId="0" applyFont="1" applyBorder="1" applyAlignment="1">
      <alignment horizontal="center" vertical="center"/>
    </xf>
    <xf numFmtId="168" fontId="4" fillId="0" borderId="0" xfId="0" applyNumberFormat="1" applyFont="1" applyAlignment="1">
      <alignment horizontal="center" vertical="center"/>
    </xf>
    <xf numFmtId="0" fontId="3" fillId="5" borderId="1" xfId="0" applyFont="1" applyFill="1" applyBorder="1" applyAlignment="1">
      <alignment horizontal="left" vertical="center"/>
    </xf>
    <xf numFmtId="0" fontId="3" fillId="5" borderId="1" xfId="0" applyFont="1" applyFill="1" applyBorder="1" applyAlignment="1">
      <alignment horizontal="center" vertical="center"/>
    </xf>
    <xf numFmtId="167" fontId="3" fillId="5" borderId="1" xfId="0" applyNumberFormat="1" applyFont="1" applyFill="1" applyBorder="1" applyAlignment="1">
      <alignment horizontal="center" vertical="center"/>
    </xf>
    <xf numFmtId="0" fontId="2" fillId="3" borderId="0" xfId="0" applyFont="1" applyFill="1" applyAlignment="1">
      <alignment vertical="center"/>
    </xf>
    <xf numFmtId="0" fontId="2" fillId="3" borderId="0" xfId="0" applyFont="1" applyFill="1" applyAlignment="1">
      <alignment horizontal="center" vertical="center"/>
    </xf>
    <xf numFmtId="167" fontId="2" fillId="3" borderId="0" xfId="0" applyNumberFormat="1" applyFont="1" applyFill="1" applyAlignment="1">
      <alignment horizontal="center" vertical="center"/>
    </xf>
    <xf numFmtId="0" fontId="3" fillId="5" borderId="2" xfId="0" applyFont="1" applyFill="1" applyBorder="1" applyAlignment="1">
      <alignment horizontal="left" vertical="center"/>
    </xf>
    <xf numFmtId="0" fontId="3" fillId="5" borderId="2" xfId="0" applyFont="1" applyFill="1" applyBorder="1" applyAlignment="1">
      <alignment horizontal="center" vertical="center"/>
    </xf>
    <xf numFmtId="169" fontId="4" fillId="0" borderId="0" xfId="0" applyNumberFormat="1" applyFont="1" applyAlignment="1">
      <alignment horizontal="center" vertical="center"/>
    </xf>
    <xf numFmtId="170" fontId="4" fillId="0" borderId="0" xfId="0" applyNumberFormat="1" applyFont="1" applyAlignment="1">
      <alignment horizontal="center" vertical="center"/>
    </xf>
    <xf numFmtId="173" fontId="4" fillId="0" borderId="0" xfId="0" applyNumberFormat="1" applyFont="1" applyAlignment="1">
      <alignment horizontal="center" vertical="center"/>
    </xf>
    <xf numFmtId="165" fontId="4" fillId="0" borderId="0" xfId="0" applyNumberFormat="1" applyFont="1" applyAlignment="1">
      <alignment horizontal="center" vertical="center"/>
    </xf>
    <xf numFmtId="171" fontId="4" fillId="0" borderId="0" xfId="0" applyNumberFormat="1" applyFont="1" applyAlignment="1">
      <alignment horizontal="center" vertical="center"/>
    </xf>
    <xf numFmtId="174" fontId="4" fillId="0" borderId="0" xfId="0" applyNumberFormat="1" applyFont="1" applyAlignment="1">
      <alignment horizontal="center" vertical="center"/>
    </xf>
    <xf numFmtId="0" fontId="5" fillId="5" borderId="0" xfId="0" applyFont="1" applyFill="1" applyAlignment="1">
      <alignment horizontal="left" vertical="center"/>
    </xf>
    <xf numFmtId="0" fontId="5" fillId="5" borderId="0" xfId="0" applyFont="1" applyFill="1" applyAlignment="1">
      <alignment horizontal="center" vertical="center"/>
    </xf>
    <xf numFmtId="0" fontId="2" fillId="3" borderId="0" xfId="0" applyFont="1" applyFill="1" applyAlignment="1">
      <alignment horizontal="left" vertical="center"/>
    </xf>
    <xf numFmtId="0" fontId="5" fillId="5" borderId="0" xfId="0" applyFont="1" applyFill="1" applyAlignment="1">
      <alignment vertical="center"/>
    </xf>
    <xf numFmtId="172" fontId="4" fillId="0" borderId="0" xfId="0" applyNumberFormat="1" applyFont="1" applyAlignment="1">
      <alignment horizontal="center" vertical="center"/>
    </xf>
    <xf numFmtId="164" fontId="4" fillId="0" borderId="0" xfId="0" applyNumberFormat="1" applyFont="1" applyAlignment="1">
      <alignment horizontal="center" vertical="center"/>
    </xf>
    <xf numFmtId="0" fontId="4" fillId="0" borderId="3" xfId="0" applyFont="1" applyBorder="1" applyAlignment="1">
      <alignment horizontal="left" vertical="center" indent="1"/>
    </xf>
    <xf numFmtId="0" fontId="4" fillId="0" borderId="3" xfId="0" applyFont="1" applyBorder="1" applyAlignment="1">
      <alignment horizontal="center" vertical="center"/>
    </xf>
    <xf numFmtId="165" fontId="2" fillId="3" borderId="0" xfId="0" applyNumberFormat="1" applyFont="1" applyFill="1" applyAlignment="1">
      <alignment horizontal="center" vertical="center"/>
    </xf>
    <xf numFmtId="0" fontId="0" fillId="2" borderId="0" xfId="0" applyFill="1"/>
    <xf numFmtId="0" fontId="13" fillId="2" borderId="0" xfId="0" applyFont="1" applyFill="1" applyAlignment="1">
      <alignment horizontal="left" vertical="center" wrapText="1"/>
    </xf>
    <xf numFmtId="0" fontId="14" fillId="2" borderId="0" xfId="0" applyFont="1" applyFill="1"/>
    <xf numFmtId="0" fontId="15" fillId="0" borderId="0" xfId="0" applyFont="1" applyAlignment="1">
      <alignment vertical="center"/>
    </xf>
    <xf numFmtId="0" fontId="1" fillId="5" borderId="0" xfId="0" applyFont="1" applyFill="1" applyAlignment="1">
      <alignment vertical="center"/>
    </xf>
    <xf numFmtId="0" fontId="17" fillId="2" borderId="0" xfId="0" applyFont="1" applyFill="1" applyAlignment="1">
      <alignment horizontal="center" vertical="center"/>
    </xf>
    <xf numFmtId="0" fontId="17" fillId="3" borderId="0" xfId="0" applyFont="1" applyFill="1" applyAlignment="1">
      <alignment vertical="center"/>
    </xf>
    <xf numFmtId="0" fontId="18" fillId="3" borderId="0" xfId="0" applyFont="1" applyFill="1" applyAlignment="1">
      <alignment vertical="center"/>
    </xf>
    <xf numFmtId="167" fontId="17" fillId="3" borderId="0" xfId="0" applyNumberFormat="1" applyFont="1" applyFill="1" applyAlignment="1">
      <alignment horizontal="center" vertical="center"/>
    </xf>
    <xf numFmtId="0" fontId="1" fillId="5" borderId="1" xfId="0" applyFont="1" applyFill="1" applyBorder="1" applyAlignment="1">
      <alignment vertical="center"/>
    </xf>
    <xf numFmtId="0" fontId="3" fillId="5" borderId="1" xfId="0" applyFont="1" applyFill="1" applyBorder="1" applyAlignment="1">
      <alignment vertical="center"/>
    </xf>
    <xf numFmtId="9" fontId="3" fillId="5" borderId="0" xfId="2" applyFont="1" applyFill="1" applyAlignment="1">
      <alignment horizontal="center" vertical="center"/>
    </xf>
    <xf numFmtId="9" fontId="1" fillId="0" borderId="0" xfId="2" applyFont="1" applyFill="1" applyAlignment="1">
      <alignment horizontal="center" vertical="center"/>
    </xf>
    <xf numFmtId="0" fontId="1" fillId="0" borderId="0" xfId="0" applyFont="1" applyAlignment="1">
      <alignment horizontal="left" vertical="center" indent="1"/>
    </xf>
    <xf numFmtId="167" fontId="1" fillId="0" borderId="0" xfId="2" applyNumberFormat="1" applyFont="1" applyFill="1" applyAlignment="1">
      <alignment horizontal="center" vertical="center"/>
    </xf>
    <xf numFmtId="9" fontId="3" fillId="5" borderId="1" xfId="2" applyFont="1" applyFill="1" applyBorder="1" applyAlignment="1">
      <alignment horizontal="center" vertical="center"/>
    </xf>
    <xf numFmtId="0" fontId="1" fillId="0" borderId="1" xfId="0" applyFont="1" applyBorder="1" applyAlignment="1">
      <alignment horizontal="left" vertical="center" indent="1"/>
    </xf>
    <xf numFmtId="0" fontId="1" fillId="0" borderId="1" xfId="0" applyFont="1" applyBorder="1" applyAlignment="1">
      <alignment vertical="center"/>
    </xf>
    <xf numFmtId="175" fontId="1" fillId="0" borderId="1" xfId="2" applyNumberFormat="1" applyFont="1" applyFill="1" applyBorder="1" applyAlignment="1">
      <alignment horizontal="center" vertical="center"/>
    </xf>
    <xf numFmtId="0" fontId="2" fillId="2" borderId="0" xfId="0" applyFont="1" applyFill="1" applyAlignment="1">
      <alignment vertical="center"/>
    </xf>
    <xf numFmtId="0" fontId="12" fillId="2" borderId="0" xfId="0" applyFont="1" applyFill="1" applyAlignment="1">
      <alignment horizontal="left" vertical="center"/>
    </xf>
    <xf numFmtId="0" fontId="12" fillId="2" borderId="0" xfId="0" applyFont="1" applyFill="1" applyAlignment="1">
      <alignment horizontal="center" vertical="center"/>
    </xf>
    <xf numFmtId="0" fontId="12" fillId="3" borderId="0" xfId="0" applyFont="1" applyFill="1" applyAlignment="1">
      <alignment vertical="center"/>
    </xf>
    <xf numFmtId="0" fontId="12" fillId="3" borderId="0" xfId="0" applyFont="1" applyFill="1" applyAlignment="1">
      <alignment horizontal="center" vertical="center"/>
    </xf>
    <xf numFmtId="0" fontId="15" fillId="0" borderId="0" xfId="0" applyFont="1" applyAlignment="1">
      <alignment horizontal="center" vertical="center"/>
    </xf>
    <xf numFmtId="0" fontId="12" fillId="2" borderId="0" xfId="0" applyFont="1" applyFill="1" applyAlignment="1">
      <alignment horizontal="center" vertical="center" wrapText="1"/>
    </xf>
    <xf numFmtId="167" fontId="12" fillId="3" borderId="0" xfId="0" applyNumberFormat="1" applyFont="1" applyFill="1" applyAlignment="1">
      <alignment horizontal="center" vertical="center"/>
    </xf>
    <xf numFmtId="9" fontId="12" fillId="3" borderId="0" xfId="0" applyNumberFormat="1" applyFont="1" applyFill="1" applyAlignment="1">
      <alignment horizontal="center" vertical="center"/>
    </xf>
    <xf numFmtId="9" fontId="3" fillId="5" borderId="0" xfId="0" applyNumberFormat="1" applyFont="1" applyFill="1" applyAlignment="1">
      <alignment horizontal="center" vertical="center"/>
    </xf>
    <xf numFmtId="0" fontId="12" fillId="6" borderId="0" xfId="0" applyFont="1" applyFill="1" applyAlignment="1">
      <alignment horizontal="center" vertical="center" wrapText="1"/>
    </xf>
    <xf numFmtId="9" fontId="1" fillId="0" borderId="0" xfId="0" applyNumberFormat="1" applyFont="1" applyAlignment="1">
      <alignment horizontal="center" vertical="center" wrapText="1"/>
    </xf>
    <xf numFmtId="0" fontId="1" fillId="0" borderId="0" xfId="0" applyFont="1" applyAlignment="1">
      <alignment horizontal="center" vertical="center" wrapText="1"/>
    </xf>
    <xf numFmtId="167" fontId="1" fillId="0" borderId="0" xfId="0" applyNumberFormat="1" applyFont="1" applyAlignment="1">
      <alignment horizontal="center" vertical="center" wrapText="1"/>
    </xf>
    <xf numFmtId="176" fontId="1" fillId="0" borderId="0" xfId="0" applyNumberFormat="1" applyFont="1" applyAlignment="1">
      <alignment horizontal="center" vertical="center"/>
    </xf>
    <xf numFmtId="176" fontId="12" fillId="3" borderId="0" xfId="0" applyNumberFormat="1" applyFont="1" applyFill="1" applyAlignment="1">
      <alignment horizontal="center" vertical="center"/>
    </xf>
    <xf numFmtId="3" fontId="12" fillId="3" borderId="0" xfId="0" applyNumberFormat="1" applyFont="1" applyFill="1" applyAlignment="1">
      <alignment horizontal="center" vertical="center"/>
    </xf>
    <xf numFmtId="3" fontId="3" fillId="5" borderId="0" xfId="0" applyNumberFormat="1" applyFont="1" applyFill="1" applyAlignment="1">
      <alignment horizontal="center" vertical="center"/>
    </xf>
    <xf numFmtId="3" fontId="1" fillId="0" borderId="0" xfId="0" applyNumberFormat="1" applyFont="1" applyAlignment="1">
      <alignment horizontal="center" vertical="center" wrapText="1"/>
    </xf>
    <xf numFmtId="0" fontId="1" fillId="0" borderId="0" xfId="0" applyFont="1" applyAlignment="1">
      <alignment horizontal="center" vertical="center" wrapText="1" shrinkToFit="1"/>
    </xf>
    <xf numFmtId="0" fontId="12" fillId="7" borderId="0" xfId="0" applyFont="1" applyFill="1" applyAlignment="1">
      <alignment horizontal="center" vertical="center" wrapText="1"/>
    </xf>
    <xf numFmtId="0" fontId="1" fillId="0" borderId="0" xfId="2" applyNumberFormat="1" applyFont="1" applyAlignment="1">
      <alignment vertical="center"/>
    </xf>
    <xf numFmtId="0" fontId="12" fillId="3" borderId="0" xfId="0" applyFont="1" applyFill="1" applyAlignment="1">
      <alignment horizontal="center" vertical="center" wrapText="1"/>
    </xf>
    <xf numFmtId="0" fontId="2" fillId="4" borderId="0" xfId="0" applyFont="1" applyFill="1" applyAlignment="1">
      <alignment horizontal="left" vertical="center"/>
    </xf>
    <xf numFmtId="0" fontId="2" fillId="4" borderId="0" xfId="0" applyFont="1" applyFill="1" applyAlignment="1">
      <alignment horizontal="center" vertical="center" wrapText="1"/>
    </xf>
    <xf numFmtId="0" fontId="2" fillId="8" borderId="0" xfId="0" applyFont="1" applyFill="1" applyAlignment="1">
      <alignment vertical="center"/>
    </xf>
    <xf numFmtId="3" fontId="2" fillId="4" borderId="0" xfId="0" applyNumberFormat="1" applyFont="1" applyFill="1" applyAlignment="1">
      <alignment horizontal="center" vertical="center" wrapText="1"/>
    </xf>
    <xf numFmtId="167" fontId="2" fillId="4" borderId="0" xfId="0" applyNumberFormat="1" applyFont="1" applyFill="1" applyAlignment="1">
      <alignment horizontal="center" vertical="center" wrapText="1"/>
    </xf>
    <xf numFmtId="169" fontId="2" fillId="4" borderId="0" xfId="0" applyNumberFormat="1" applyFont="1" applyFill="1" applyAlignment="1">
      <alignment horizontal="center" vertical="center" wrapText="1"/>
    </xf>
    <xf numFmtId="0" fontId="2" fillId="2" borderId="0" xfId="0" applyFont="1" applyFill="1" applyAlignment="1">
      <alignment horizontal="center" vertical="center" wrapText="1"/>
    </xf>
    <xf numFmtId="9" fontId="1" fillId="0" borderId="0" xfId="2" applyFont="1" applyAlignment="1">
      <alignment horizontal="center" vertical="center"/>
    </xf>
    <xf numFmtId="0" fontId="12" fillId="8" borderId="0" xfId="0" applyFont="1" applyFill="1" applyAlignment="1">
      <alignment vertical="center"/>
    </xf>
    <xf numFmtId="0" fontId="12" fillId="8" borderId="0" xfId="0" applyFont="1" applyFill="1" applyAlignment="1">
      <alignment horizontal="center" vertical="center"/>
    </xf>
    <xf numFmtId="0" fontId="20" fillId="8" borderId="0" xfId="0" applyFont="1" applyFill="1" applyAlignment="1">
      <alignment horizontal="center" vertical="center"/>
    </xf>
    <xf numFmtId="0" fontId="19" fillId="8" borderId="0" xfId="0" applyFont="1" applyFill="1" applyAlignment="1">
      <alignment horizontal="center" vertical="center"/>
    </xf>
    <xf numFmtId="0" fontId="3" fillId="0" borderId="0" xfId="0" applyFont="1" applyAlignment="1">
      <alignment horizontal="center" vertical="center" wrapText="1"/>
    </xf>
    <xf numFmtId="0" fontId="1" fillId="5" borderId="0" xfId="0" applyFont="1" applyFill="1" applyAlignment="1">
      <alignment horizontal="center" vertical="center"/>
    </xf>
    <xf numFmtId="0" fontId="1" fillId="5" borderId="0" xfId="0" applyFont="1" applyFill="1" applyAlignment="1">
      <alignment horizontal="center" vertical="center" wrapText="1"/>
    </xf>
    <xf numFmtId="0" fontId="3" fillId="5" borderId="0" xfId="0" applyFont="1" applyFill="1" applyAlignment="1">
      <alignment horizontal="center" vertical="center" wrapText="1"/>
    </xf>
    <xf numFmtId="177" fontId="1" fillId="5" borderId="0" xfId="2" applyNumberFormat="1" applyFont="1" applyFill="1" applyBorder="1" applyAlignment="1">
      <alignment horizontal="center" vertical="center"/>
    </xf>
    <xf numFmtId="0" fontId="16" fillId="5" borderId="0" xfId="0" applyFont="1" applyFill="1" applyAlignment="1">
      <alignment horizontal="center" vertical="center"/>
    </xf>
    <xf numFmtId="9" fontId="1" fillId="5" borderId="0" xfId="2" applyFont="1" applyFill="1" applyBorder="1" applyAlignment="1">
      <alignment horizontal="center" vertical="center"/>
    </xf>
    <xf numFmtId="9" fontId="1" fillId="5" borderId="0" xfId="2" applyFont="1" applyFill="1" applyBorder="1" applyAlignment="1">
      <alignment horizontal="center" vertical="center" wrapText="1"/>
    </xf>
    <xf numFmtId="9" fontId="3" fillId="5" borderId="0" xfId="2" applyFont="1" applyFill="1" applyBorder="1" applyAlignment="1">
      <alignment horizontal="center" vertical="center" wrapText="1"/>
    </xf>
    <xf numFmtId="0" fontId="2" fillId="8" borderId="0" xfId="0" applyFont="1" applyFill="1" applyAlignment="1">
      <alignment horizontal="center" vertical="center"/>
    </xf>
    <xf numFmtId="0" fontId="2" fillId="8" borderId="0" xfId="0" applyFont="1" applyFill="1" applyAlignment="1">
      <alignment horizontal="center" vertical="center" wrapText="1"/>
    </xf>
    <xf numFmtId="0" fontId="12" fillId="8" borderId="0" xfId="0" applyFont="1" applyFill="1" applyAlignment="1">
      <alignment horizontal="left" vertical="center"/>
    </xf>
    <xf numFmtId="0" fontId="15" fillId="8" borderId="0" xfId="0" applyFont="1" applyFill="1" applyAlignment="1">
      <alignment horizontal="left" vertical="center"/>
    </xf>
    <xf numFmtId="0" fontId="15" fillId="0" borderId="0" xfId="0" applyFont="1" applyAlignment="1">
      <alignment horizontal="left" vertical="center"/>
    </xf>
    <xf numFmtId="0" fontId="15" fillId="0" borderId="0" xfId="0" applyFont="1"/>
    <xf numFmtId="0" fontId="12" fillId="3" borderId="0" xfId="0" applyFont="1" applyFill="1"/>
    <xf numFmtId="0" fontId="3" fillId="5" borderId="0" xfId="0" applyFont="1" applyFill="1"/>
    <xf numFmtId="0" fontId="3" fillId="0" borderId="0" xfId="0" applyFont="1" applyAlignment="1">
      <alignment horizontal="left" indent="1"/>
    </xf>
    <xf numFmtId="0" fontId="1" fillId="0" borderId="0" xfId="0" applyFont="1" applyAlignment="1">
      <alignment horizontal="left" indent="2"/>
    </xf>
    <xf numFmtId="0" fontId="1" fillId="0" borderId="0" xfId="0" quotePrefix="1" applyFont="1" applyAlignment="1">
      <alignment horizontal="left" indent="2"/>
    </xf>
    <xf numFmtId="0" fontId="1" fillId="0" borderId="0" xfId="0" applyFont="1" applyAlignment="1">
      <alignment horizontal="left" indent="1"/>
    </xf>
    <xf numFmtId="0" fontId="1" fillId="0" borderId="1" xfId="0" applyFont="1" applyBorder="1" applyAlignment="1">
      <alignment horizontal="left" indent="2"/>
    </xf>
    <xf numFmtId="167" fontId="5" fillId="5" borderId="0" xfId="0" applyNumberFormat="1" applyFont="1" applyFill="1" applyAlignment="1">
      <alignment horizontal="center" vertical="center"/>
    </xf>
    <xf numFmtId="167" fontId="4" fillId="0" borderId="3" xfId="0" applyNumberFormat="1" applyFont="1" applyBorder="1" applyAlignment="1">
      <alignment horizontal="center" vertical="center"/>
    </xf>
    <xf numFmtId="167" fontId="3" fillId="5" borderId="2" xfId="0" applyNumberFormat="1" applyFont="1" applyFill="1" applyBorder="1" applyAlignment="1">
      <alignment horizontal="center" vertical="center"/>
    </xf>
    <xf numFmtId="167" fontId="4" fillId="0" borderId="0" xfId="0" quotePrefix="1" applyNumberFormat="1" applyFont="1" applyAlignment="1">
      <alignment horizontal="center" vertical="center"/>
    </xf>
    <xf numFmtId="167" fontId="4" fillId="0" borderId="1" xfId="0" applyNumberFormat="1" applyFont="1" applyBorder="1" applyAlignment="1">
      <alignment horizontal="center" vertical="center"/>
    </xf>
    <xf numFmtId="177" fontId="2" fillId="3" borderId="0" xfId="2" applyNumberFormat="1" applyFont="1" applyFill="1" applyAlignment="1">
      <alignment horizontal="center" vertical="center"/>
    </xf>
    <xf numFmtId="9" fontId="4" fillId="0" borderId="0" xfId="2"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165" fontId="5" fillId="0" borderId="0" xfId="0" applyNumberFormat="1"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65" fontId="2" fillId="0" borderId="0" xfId="0" applyNumberFormat="1" applyFont="1" applyAlignment="1">
      <alignment horizontal="center" vertical="center"/>
    </xf>
    <xf numFmtId="0" fontId="2" fillId="8" borderId="0" xfId="0" applyFont="1" applyFill="1" applyAlignment="1">
      <alignment horizontal="left" vertical="center"/>
    </xf>
    <xf numFmtId="14" fontId="2" fillId="8" borderId="0" xfId="0" applyNumberFormat="1" applyFont="1" applyFill="1" applyAlignment="1">
      <alignment horizontal="center" vertical="center"/>
    </xf>
    <xf numFmtId="14" fontId="2" fillId="2" borderId="0" xfId="0" applyNumberFormat="1" applyFont="1" applyFill="1" applyAlignment="1">
      <alignment horizontal="center" vertical="center" wrapText="1"/>
    </xf>
    <xf numFmtId="0" fontId="23" fillId="0" borderId="0" xfId="0" applyFont="1" applyAlignment="1">
      <alignment vertical="center"/>
    </xf>
    <xf numFmtId="165" fontId="1" fillId="0" borderId="0" xfId="0" applyNumberFormat="1" applyFont="1" applyAlignment="1">
      <alignment vertical="center"/>
    </xf>
    <xf numFmtId="164" fontId="1" fillId="0" borderId="0" xfId="0" applyNumberFormat="1" applyFont="1" applyAlignment="1">
      <alignment vertical="center"/>
    </xf>
    <xf numFmtId="167" fontId="1" fillId="0" borderId="0" xfId="0" applyNumberFormat="1" applyFont="1" applyAlignment="1">
      <alignment vertical="center"/>
    </xf>
    <xf numFmtId="174" fontId="5" fillId="5" borderId="0" xfId="0" applyNumberFormat="1" applyFont="1" applyFill="1" applyAlignment="1">
      <alignment horizontal="center" vertical="center"/>
    </xf>
    <xf numFmtId="0" fontId="23" fillId="0" borderId="0" xfId="0" quotePrefix="1" applyFont="1" applyAlignment="1">
      <alignment horizontal="center" vertical="center" wrapText="1"/>
    </xf>
    <xf numFmtId="0" fontId="23" fillId="0" borderId="0" xfId="0" applyFont="1" applyAlignment="1">
      <alignment horizontal="center" vertical="center" wrapText="1"/>
    </xf>
    <xf numFmtId="176" fontId="23" fillId="0" borderId="0" xfId="0" applyNumberFormat="1" applyFont="1" applyAlignment="1">
      <alignment horizontal="center" vertical="center" wrapText="1"/>
    </xf>
    <xf numFmtId="0" fontId="24" fillId="0" borderId="0" xfId="3" applyFont="1" applyAlignment="1">
      <alignment horizontal="center" vertical="center" wrapText="1"/>
    </xf>
    <xf numFmtId="0" fontId="23" fillId="0" borderId="0" xfId="0" quotePrefix="1" applyFont="1" applyAlignment="1">
      <alignment horizontal="center" vertical="center"/>
    </xf>
    <xf numFmtId="178" fontId="23" fillId="0" borderId="0" xfId="0" applyNumberFormat="1" applyFont="1" applyAlignment="1">
      <alignment horizontal="center" vertical="center" wrapText="1"/>
    </xf>
    <xf numFmtId="177" fontId="1" fillId="0" borderId="0" xfId="2" applyNumberFormat="1" applyFont="1" applyAlignment="1">
      <alignment horizontal="center" vertical="center"/>
    </xf>
    <xf numFmtId="14" fontId="2" fillId="0" borderId="0" xfId="0" applyNumberFormat="1" applyFont="1" applyAlignment="1">
      <alignment horizontal="center" vertical="center"/>
    </xf>
    <xf numFmtId="0" fontId="0" fillId="0" borderId="0" xfId="0" applyAlignment="1">
      <alignment vertical="center"/>
    </xf>
    <xf numFmtId="0" fontId="22" fillId="0" borderId="0" xfId="0" applyFont="1" applyAlignment="1">
      <alignment vertical="center"/>
    </xf>
    <xf numFmtId="0" fontId="25" fillId="0" borderId="0" xfId="3" applyFont="1" applyAlignment="1">
      <alignment vertical="center"/>
    </xf>
    <xf numFmtId="0" fontId="26" fillId="0" borderId="0" xfId="3" applyFont="1" applyAlignment="1">
      <alignment horizontal="left" vertical="center" indent="1"/>
    </xf>
    <xf numFmtId="0" fontId="27" fillId="0" borderId="0" xfId="0" applyFont="1" applyAlignment="1">
      <alignment vertical="center"/>
    </xf>
    <xf numFmtId="0" fontId="1" fillId="0" borderId="0" xfId="0" quotePrefix="1" applyFont="1" applyAlignment="1">
      <alignment horizontal="center" vertical="center"/>
    </xf>
    <xf numFmtId="0" fontId="21" fillId="0" borderId="0" xfId="0" applyFont="1" applyAlignment="1">
      <alignment horizontal="center" vertical="center"/>
    </xf>
    <xf numFmtId="0" fontId="3" fillId="0" borderId="0" xfId="0" applyFont="1" applyAlignment="1">
      <alignment horizontal="left" vertical="center" indent="1"/>
    </xf>
    <xf numFmtId="0" fontId="17" fillId="3" borderId="0" xfId="0" applyFont="1" applyFill="1" applyAlignment="1">
      <alignment horizontal="left" vertical="center" wrapText="1"/>
    </xf>
    <xf numFmtId="180" fontId="1" fillId="0" borderId="0" xfId="4" applyNumberFormat="1" applyFont="1" applyAlignment="1">
      <alignment vertical="center"/>
    </xf>
    <xf numFmtId="179" fontId="1" fillId="0" borderId="0" xfId="4" applyNumberFormat="1" applyFont="1" applyFill="1" applyAlignment="1">
      <alignment horizontal="left" vertical="center" wrapText="1"/>
    </xf>
    <xf numFmtId="0" fontId="17" fillId="2" borderId="0" xfId="0" applyFont="1" applyFill="1" applyAlignment="1">
      <alignment horizontal="left" vertical="center" wrapText="1"/>
    </xf>
    <xf numFmtId="0" fontId="17" fillId="2" borderId="0" xfId="0" applyFont="1" applyFill="1" applyAlignment="1">
      <alignment horizontal="center" vertical="center" wrapText="1"/>
    </xf>
    <xf numFmtId="0" fontId="4" fillId="8" borderId="0" xfId="0" applyFont="1" applyFill="1" applyAlignment="1">
      <alignment horizontal="center" vertical="center"/>
    </xf>
    <xf numFmtId="172" fontId="4" fillId="8" borderId="0" xfId="0" applyNumberFormat="1" applyFont="1" applyFill="1" applyAlignment="1">
      <alignment horizontal="center" vertical="center"/>
    </xf>
    <xf numFmtId="164" fontId="1" fillId="0" borderId="1" xfId="0" applyNumberFormat="1" applyFont="1" applyBorder="1" applyAlignment="1">
      <alignment horizontal="center" vertical="center"/>
    </xf>
    <xf numFmtId="167" fontId="23" fillId="0" borderId="0" xfId="0" applyNumberFormat="1" applyFont="1" applyAlignment="1">
      <alignment horizontal="center" vertical="center" wrapText="1"/>
    </xf>
    <xf numFmtId="167" fontId="23" fillId="5" borderId="0" xfId="0" applyNumberFormat="1" applyFont="1" applyFill="1" applyAlignment="1">
      <alignment horizontal="center" vertical="center" wrapText="1"/>
    </xf>
    <xf numFmtId="167" fontId="1" fillId="0" borderId="0" xfId="4" applyNumberFormat="1" applyFont="1" applyFill="1" applyAlignment="1">
      <alignment horizontal="center" vertical="center" wrapText="1"/>
    </xf>
    <xf numFmtId="167" fontId="17" fillId="3" borderId="0" xfId="0" applyNumberFormat="1" applyFont="1" applyFill="1" applyAlignment="1">
      <alignment horizontal="center" vertical="center" wrapText="1"/>
    </xf>
    <xf numFmtId="0" fontId="1" fillId="5" borderId="0" xfId="0" applyFont="1" applyFill="1" applyAlignment="1">
      <alignment horizontal="center" vertical="center" wrapText="1"/>
    </xf>
    <xf numFmtId="0" fontId="1" fillId="5" borderId="0" xfId="0" applyFont="1" applyFill="1" applyAlignment="1">
      <alignment horizontal="center" vertical="center"/>
    </xf>
    <xf numFmtId="169" fontId="1" fillId="0" borderId="0" xfId="0" applyNumberFormat="1" applyFont="1" applyAlignment="1">
      <alignment horizontal="center" vertical="center"/>
    </xf>
  </cellXfs>
  <cellStyles count="5">
    <cellStyle name="Comma" xfId="4" builtinId="3"/>
    <cellStyle name="Hyperlink" xfId="3" builtinId="8"/>
    <cellStyle name="Hyperlink 2" xfId="1" xr:uid="{6D8D30D2-469E-4868-BE52-63C86E8651C1}"/>
    <cellStyle name="Normal" xfId="0" builtinId="0"/>
    <cellStyle name="Percent" xfId="2" builtinId="5"/>
  </cellStyles>
  <dxfs count="0"/>
  <tableStyles count="0" defaultTableStyle="TableStyleMedium2" defaultPivotStyle="PivotStyleLight16"/>
  <colors>
    <mruColors>
      <color rgb="FFF3EADF"/>
      <color rgb="FFFF5246"/>
      <color rgb="FFFFFFFF"/>
      <color rgb="FF7C0A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Indebtedness!$C$66</c:f>
              <c:strCache>
                <c:ptCount val="1"/>
                <c:pt idx="0">
                  <c:v>Consolidated Principal Amortization</c:v>
                </c:pt>
              </c:strCache>
            </c:strRef>
          </c:tx>
          <c:spPr>
            <a:solidFill>
              <a:schemeClr val="tx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Indebtedness!$B$67:$B$87</c:f>
              <c:numCache>
                <c:formatCode>0_ ;\-0\ </c:formatCode>
                <c:ptCount val="21"/>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numCache>
            </c:numRef>
          </c:cat>
          <c:val>
            <c:numRef>
              <c:f>Indebtedness!$C$67:$C$87</c:f>
              <c:numCache>
                <c:formatCode>#,##0.0;\(#,##0.0\);"-";</c:formatCode>
                <c:ptCount val="21"/>
                <c:pt idx="0">
                  <c:v>1002.258</c:v>
                </c:pt>
                <c:pt idx="1">
                  <c:v>1994.94</c:v>
                </c:pt>
                <c:pt idx="2">
                  <c:v>1162.3610000000001</c:v>
                </c:pt>
                <c:pt idx="3">
                  <c:v>584.39800000000002</c:v>
                </c:pt>
                <c:pt idx="4">
                  <c:v>656.83199999999999</c:v>
                </c:pt>
                <c:pt idx="5">
                  <c:v>674.95799999999997</c:v>
                </c:pt>
                <c:pt idx="6">
                  <c:v>700.74</c:v>
                </c:pt>
                <c:pt idx="7">
                  <c:v>315.64</c:v>
                </c:pt>
                <c:pt idx="8">
                  <c:v>303.05599999999998</c:v>
                </c:pt>
                <c:pt idx="9">
                  <c:v>318.61900000000003</c:v>
                </c:pt>
                <c:pt idx="10">
                  <c:v>287.81099999999998</c:v>
                </c:pt>
                <c:pt idx="11">
                  <c:v>172.80799999999999</c:v>
                </c:pt>
                <c:pt idx="12">
                  <c:v>101.58499999999999</c:v>
                </c:pt>
                <c:pt idx="13">
                  <c:v>101.182</c:v>
                </c:pt>
                <c:pt idx="14">
                  <c:v>103.268</c:v>
                </c:pt>
                <c:pt idx="15">
                  <c:v>87.495999999999995</c:v>
                </c:pt>
                <c:pt idx="16">
                  <c:v>43.634999999999998</c:v>
                </c:pt>
                <c:pt idx="17">
                  <c:v>43.683</c:v>
                </c:pt>
                <c:pt idx="18">
                  <c:v>45.485999999999997</c:v>
                </c:pt>
                <c:pt idx="19">
                  <c:v>34.247999999999998</c:v>
                </c:pt>
                <c:pt idx="20">
                  <c:v>20.742000000000001</c:v>
                </c:pt>
              </c:numCache>
            </c:numRef>
          </c:val>
          <c:extLst>
            <c:ext xmlns:c16="http://schemas.microsoft.com/office/drawing/2014/chart" uri="{C3380CC4-5D6E-409C-BE32-E72D297353CC}">
              <c16:uniqueId val="{00000000-E1FD-4B5A-AC3C-676526575FE4}"/>
            </c:ext>
          </c:extLst>
        </c:ser>
        <c:dLbls>
          <c:showLegendKey val="0"/>
          <c:showVal val="0"/>
          <c:showCatName val="0"/>
          <c:showSerName val="0"/>
          <c:showPercent val="0"/>
          <c:showBubbleSize val="0"/>
        </c:dLbls>
        <c:gapWidth val="35"/>
        <c:overlap val="-27"/>
        <c:axId val="1820640096"/>
        <c:axId val="1633255904"/>
      </c:barChart>
      <c:catAx>
        <c:axId val="1820640096"/>
        <c:scaling>
          <c:orientation val="minMax"/>
        </c:scaling>
        <c:delete val="0"/>
        <c:axPos val="b"/>
        <c:numFmt formatCode="0_ ;\-0\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633255904"/>
        <c:crosses val="autoZero"/>
        <c:auto val="1"/>
        <c:lblAlgn val="ctr"/>
        <c:lblOffset val="100"/>
        <c:noMultiLvlLbl val="0"/>
      </c:catAx>
      <c:valAx>
        <c:axId val="1633255904"/>
        <c:scaling>
          <c:orientation val="minMax"/>
        </c:scaling>
        <c:delete val="1"/>
        <c:axPos val="l"/>
        <c:numFmt formatCode="#,##0.0;\(#,##0.0\);&quot;-&quot;;" sourceLinked="1"/>
        <c:majorTickMark val="none"/>
        <c:minorTickMark val="none"/>
        <c:tickLblPos val="nextTo"/>
        <c:crossAx val="1820640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Indebtedness!$C$94</c:f>
              <c:strCache>
                <c:ptCount val="1"/>
                <c:pt idx="0">
                  <c:v>Long-term Loans</c:v>
                </c:pt>
              </c:strCache>
            </c:strRef>
          </c:tx>
          <c:spPr>
            <a:solidFill>
              <a:schemeClr val="tx1"/>
            </a:solidFill>
            <a:ln>
              <a:noFill/>
            </a:ln>
            <a:effectLst/>
          </c:spPr>
          <c:invertIfNegative val="0"/>
          <c:dLbls>
            <c:dLbl>
              <c:idx val="0"/>
              <c:layout>
                <c:manualLayout>
                  <c:x val="-3.0818665433920058E-2"/>
                  <c:y val="-2.584145473960766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80-4967-BF0A-CC42343E2065}"/>
                </c:ext>
              </c:extLst>
            </c:dLbl>
            <c:dLbl>
              <c:idx val="12"/>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4.1543026706231452E-2"/>
                      <c:h val="4.3478260869565209E-2"/>
                    </c:manualLayout>
                  </c15:layout>
                </c:ext>
                <c:ext xmlns:c16="http://schemas.microsoft.com/office/drawing/2014/chart" uri="{C3380CC4-5D6E-409C-BE32-E72D297353CC}">
                  <c16:uniqueId val="{00000006-B080-4967-BF0A-CC42343E2065}"/>
                </c:ext>
              </c:extLst>
            </c:dLbl>
            <c:dLbl>
              <c:idx val="13"/>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8018463567425E-2"/>
                      <c:h val="4.3478260869565209E-2"/>
                    </c:manualLayout>
                  </c15:layout>
                </c:ext>
                <c:ext xmlns:c16="http://schemas.microsoft.com/office/drawing/2014/chart" uri="{C3380CC4-5D6E-409C-BE32-E72D297353CC}">
                  <c16:uniqueId val="{00000007-B080-4967-BF0A-CC42343E2065}"/>
                </c:ext>
              </c:extLst>
            </c:dLbl>
            <c:dLbl>
              <c:idx val="14"/>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8303000329706564E-2"/>
                      <c:h val="4.3478260869565209E-2"/>
                    </c:manualLayout>
                  </c15:layout>
                </c:ext>
                <c:ext xmlns:c16="http://schemas.microsoft.com/office/drawing/2014/chart" uri="{C3380CC4-5D6E-409C-BE32-E72D297353CC}">
                  <c16:uniqueId val="{00000008-B080-4967-BF0A-CC42343E2065}"/>
                </c:ext>
              </c:extLst>
            </c:dLbl>
            <c:dLbl>
              <c:idx val="15"/>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2283877349159246E-2"/>
                      <c:h val="4.3478260869565209E-2"/>
                    </c:manualLayout>
                  </c15:layout>
                </c:ext>
                <c:ext xmlns:c16="http://schemas.microsoft.com/office/drawing/2014/chart" uri="{C3380CC4-5D6E-409C-BE32-E72D297353CC}">
                  <c16:uniqueId val="{00000009-B080-4967-BF0A-CC42343E2065}"/>
                </c:ext>
              </c:extLst>
            </c:dLbl>
            <c:dLbl>
              <c:idx val="16"/>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23639960435214E-2"/>
                      <c:h val="4.3478260869565209E-2"/>
                    </c:manualLayout>
                  </c15:layout>
                </c:ext>
                <c:ext xmlns:c16="http://schemas.microsoft.com/office/drawing/2014/chart" uri="{C3380CC4-5D6E-409C-BE32-E72D297353CC}">
                  <c16:uniqueId val="{0000000A-B080-4967-BF0A-CC42343E2065}"/>
                </c:ext>
              </c:extLst>
            </c:dLbl>
            <c:dLbl>
              <c:idx val="17"/>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23639960435214E-2"/>
                      <c:h val="4.3478260869565209E-2"/>
                    </c:manualLayout>
                  </c15:layout>
                </c:ext>
                <c:ext xmlns:c16="http://schemas.microsoft.com/office/drawing/2014/chart" uri="{C3380CC4-5D6E-409C-BE32-E72D297353CC}">
                  <c16:uniqueId val="{0000000B-B080-4967-BF0A-CC42343E2065}"/>
                </c:ext>
              </c:extLst>
            </c:dLbl>
            <c:dLbl>
              <c:idx val="18"/>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13254203758658E-2"/>
                      <c:h val="4.3478260869565209E-2"/>
                    </c:manualLayout>
                  </c15:layout>
                </c:ext>
                <c:ext xmlns:c16="http://schemas.microsoft.com/office/drawing/2014/chart" uri="{C3380CC4-5D6E-409C-BE32-E72D297353CC}">
                  <c16:uniqueId val="{0000000C-B080-4967-BF0A-CC42343E2065}"/>
                </c:ext>
              </c:extLst>
            </c:dLbl>
            <c:dLbl>
              <c:idx val="19"/>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2953841081437521E-2"/>
                      <c:h val="4.3478260869565209E-2"/>
                    </c:manualLayout>
                  </c15:layout>
                </c:ext>
                <c:ext xmlns:c16="http://schemas.microsoft.com/office/drawing/2014/chart" uri="{C3380CC4-5D6E-409C-BE32-E72D297353CC}">
                  <c16:uniqueId val="{0000000D-B080-4967-BF0A-CC42343E2065}"/>
                </c:ext>
              </c:extLst>
            </c:dLbl>
            <c:dLbl>
              <c:idx val="20"/>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2.755225848994395E-2"/>
                      <c:h val="4.3478260869565209E-2"/>
                    </c:manualLayout>
                  </c15:layout>
                </c:ext>
                <c:ext xmlns:c16="http://schemas.microsoft.com/office/drawing/2014/chart" uri="{C3380CC4-5D6E-409C-BE32-E72D297353CC}">
                  <c16:uniqueId val="{0000000E-B080-4967-BF0A-CC42343E206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Indebtedness!$B$95:$B$115</c:f>
              <c:numCache>
                <c:formatCode>0_ ;\-0\ </c:formatCode>
                <c:ptCount val="21"/>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numCache>
            </c:numRef>
          </c:cat>
          <c:val>
            <c:numRef>
              <c:f>Indebtedness!$C$95:$C$115</c:f>
              <c:numCache>
                <c:formatCode>#,##0.0;\(#,##0.0\);"-";</c:formatCode>
                <c:ptCount val="21"/>
                <c:pt idx="0">
                  <c:v>72.535000000000082</c:v>
                </c:pt>
                <c:pt idx="1">
                  <c:v>478.25300000000016</c:v>
                </c:pt>
                <c:pt idx="2">
                  <c:v>1162.3610000000001</c:v>
                </c:pt>
                <c:pt idx="3">
                  <c:v>584.39800000000002</c:v>
                </c:pt>
                <c:pt idx="4">
                  <c:v>656.83199999999999</c:v>
                </c:pt>
                <c:pt idx="5">
                  <c:v>674.95799999999997</c:v>
                </c:pt>
                <c:pt idx="6">
                  <c:v>700.74</c:v>
                </c:pt>
                <c:pt idx="7">
                  <c:v>315.64</c:v>
                </c:pt>
                <c:pt idx="8">
                  <c:v>303.05599999999998</c:v>
                </c:pt>
                <c:pt idx="9">
                  <c:v>318.61900000000003</c:v>
                </c:pt>
                <c:pt idx="10">
                  <c:v>287.81099999999998</c:v>
                </c:pt>
                <c:pt idx="11">
                  <c:v>172.80799999999999</c:v>
                </c:pt>
                <c:pt idx="12">
                  <c:v>101.58499999999999</c:v>
                </c:pt>
                <c:pt idx="13">
                  <c:v>101.182</c:v>
                </c:pt>
                <c:pt idx="14">
                  <c:v>103.268</c:v>
                </c:pt>
                <c:pt idx="15">
                  <c:v>87.495999999999995</c:v>
                </c:pt>
                <c:pt idx="16">
                  <c:v>43.634999999999998</c:v>
                </c:pt>
                <c:pt idx="17">
                  <c:v>43.683</c:v>
                </c:pt>
                <c:pt idx="18">
                  <c:v>45.485999999999997</c:v>
                </c:pt>
                <c:pt idx="19">
                  <c:v>34.247999999999998</c:v>
                </c:pt>
                <c:pt idx="20">
                  <c:v>20.742000000000001</c:v>
                </c:pt>
              </c:numCache>
            </c:numRef>
          </c:val>
          <c:extLst>
            <c:ext xmlns:c16="http://schemas.microsoft.com/office/drawing/2014/chart" uri="{C3380CC4-5D6E-409C-BE32-E72D297353CC}">
              <c16:uniqueId val="{00000001-B080-4967-BF0A-CC42343E2065}"/>
            </c:ext>
          </c:extLst>
        </c:ser>
        <c:ser>
          <c:idx val="2"/>
          <c:order val="1"/>
          <c:tx>
            <c:strRef>
              <c:f>Indebtedness!$D$94</c:f>
              <c:strCache>
                <c:ptCount val="1"/>
                <c:pt idx="0">
                  <c:v>Goodnight 1 Bridge Loan</c:v>
                </c:pt>
              </c:strCache>
            </c:strRef>
          </c:tx>
          <c:spPr>
            <a:solidFill>
              <a:schemeClr val="accent1"/>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080-4967-BF0A-CC42343E206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Indebtedness!$B$95:$B$115</c:f>
              <c:numCache>
                <c:formatCode>0_ ;\-0\ </c:formatCode>
                <c:ptCount val="21"/>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numCache>
            </c:numRef>
          </c:cat>
          <c:val>
            <c:numRef>
              <c:f>Indebtedness!$D$95:$D$115</c:f>
              <c:numCache>
                <c:formatCode>General</c:formatCode>
                <c:ptCount val="21"/>
                <c:pt idx="0" formatCode="#,##0.0;\(#,##0.0\);&quot;-&quot;;">
                  <c:v>929.72299999999996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2-B080-4967-BF0A-CC42343E2065}"/>
            </c:ext>
          </c:extLst>
        </c:ser>
        <c:ser>
          <c:idx val="3"/>
          <c:order val="2"/>
          <c:tx>
            <c:strRef>
              <c:f>Indebtedness!$E$94</c:f>
              <c:strCache>
                <c:ptCount val="1"/>
                <c:pt idx="0">
                  <c:v>ODRE Bridge Loan</c:v>
                </c:pt>
              </c:strCache>
            </c:strRef>
          </c:tx>
          <c:spPr>
            <a:solidFill>
              <a:schemeClr val="accent3"/>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0-B080-4967-BF0A-CC42343E2065}"/>
                </c:ext>
              </c:extLst>
            </c:dLbl>
            <c:dLbl>
              <c:idx val="2"/>
              <c:delete val="1"/>
              <c:extLst>
                <c:ext xmlns:c15="http://schemas.microsoft.com/office/drawing/2012/chart" uri="{CE6537A1-D6FC-4f65-9D91-7224C49458BB}"/>
                <c:ext xmlns:c16="http://schemas.microsoft.com/office/drawing/2014/chart" uri="{C3380CC4-5D6E-409C-BE32-E72D297353CC}">
                  <c16:uniqueId val="{00000013-B080-4967-BF0A-CC42343E2065}"/>
                </c:ext>
              </c:extLst>
            </c:dLbl>
            <c:dLbl>
              <c:idx val="3"/>
              <c:delete val="1"/>
              <c:extLst>
                <c:ext xmlns:c15="http://schemas.microsoft.com/office/drawing/2012/chart" uri="{CE6537A1-D6FC-4f65-9D91-7224C49458BB}"/>
                <c:ext xmlns:c16="http://schemas.microsoft.com/office/drawing/2014/chart" uri="{C3380CC4-5D6E-409C-BE32-E72D297353CC}">
                  <c16:uniqueId val="{00000015-B080-4967-BF0A-CC42343E2065}"/>
                </c:ext>
              </c:extLst>
            </c:dLbl>
            <c:dLbl>
              <c:idx val="4"/>
              <c:delete val="1"/>
              <c:extLst>
                <c:ext xmlns:c15="http://schemas.microsoft.com/office/drawing/2012/chart" uri="{CE6537A1-D6FC-4f65-9D91-7224C49458BB}"/>
                <c:ext xmlns:c16="http://schemas.microsoft.com/office/drawing/2014/chart" uri="{C3380CC4-5D6E-409C-BE32-E72D297353CC}">
                  <c16:uniqueId val="{0000001A-B080-4967-BF0A-CC42343E2065}"/>
                </c:ext>
              </c:extLst>
            </c:dLbl>
            <c:dLbl>
              <c:idx val="5"/>
              <c:delete val="1"/>
              <c:extLst>
                <c:ext xmlns:c15="http://schemas.microsoft.com/office/drawing/2012/chart" uri="{CE6537A1-D6FC-4f65-9D91-7224C49458BB}"/>
                <c:ext xmlns:c16="http://schemas.microsoft.com/office/drawing/2014/chart" uri="{C3380CC4-5D6E-409C-BE32-E72D297353CC}">
                  <c16:uniqueId val="{0000001B-B080-4967-BF0A-CC42343E2065}"/>
                </c:ext>
              </c:extLst>
            </c:dLbl>
            <c:dLbl>
              <c:idx val="6"/>
              <c:delete val="1"/>
              <c:extLst>
                <c:ext xmlns:c15="http://schemas.microsoft.com/office/drawing/2012/chart" uri="{CE6537A1-D6FC-4f65-9D91-7224C49458BB}"/>
                <c:ext xmlns:c16="http://schemas.microsoft.com/office/drawing/2014/chart" uri="{C3380CC4-5D6E-409C-BE32-E72D297353CC}">
                  <c16:uniqueId val="{00000020-B080-4967-BF0A-CC42343E2065}"/>
                </c:ext>
              </c:extLst>
            </c:dLbl>
            <c:dLbl>
              <c:idx val="7"/>
              <c:delete val="1"/>
              <c:extLst>
                <c:ext xmlns:c15="http://schemas.microsoft.com/office/drawing/2012/chart" uri="{CE6537A1-D6FC-4f65-9D91-7224C49458BB}"/>
                <c:ext xmlns:c16="http://schemas.microsoft.com/office/drawing/2014/chart" uri="{C3380CC4-5D6E-409C-BE32-E72D297353CC}">
                  <c16:uniqueId val="{00000022-B080-4967-BF0A-CC42343E2065}"/>
                </c:ext>
              </c:extLst>
            </c:dLbl>
            <c:dLbl>
              <c:idx val="8"/>
              <c:delete val="1"/>
              <c:extLst>
                <c:ext xmlns:c15="http://schemas.microsoft.com/office/drawing/2012/chart" uri="{CE6537A1-D6FC-4f65-9D91-7224C49458BB}"/>
                <c:ext xmlns:c16="http://schemas.microsoft.com/office/drawing/2014/chart" uri="{C3380CC4-5D6E-409C-BE32-E72D297353CC}">
                  <c16:uniqueId val="{00000025-B080-4967-BF0A-CC42343E206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Indebtedness!$B$95:$B$115</c:f>
              <c:numCache>
                <c:formatCode>0_ ;\-0\ </c:formatCode>
                <c:ptCount val="21"/>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numCache>
            </c:numRef>
          </c:cat>
          <c:val>
            <c:numRef>
              <c:f>Indebtedness!$E$95:$E$115</c:f>
              <c:numCache>
                <c:formatCode>#,##0.0;\(#,##0.0\);"-";</c:formatCode>
                <c:ptCount val="21"/>
                <c:pt idx="0" formatCode="General">
                  <c:v>0</c:v>
                </c:pt>
                <c:pt idx="1">
                  <c:v>755.63699999999994</c:v>
                </c:pt>
                <c:pt idx="2" formatCode="General">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numCache>
            </c:numRef>
          </c:val>
          <c:extLst>
            <c:ext xmlns:c16="http://schemas.microsoft.com/office/drawing/2014/chart" uri="{C3380CC4-5D6E-409C-BE32-E72D297353CC}">
              <c16:uniqueId val="{00000003-B080-4967-BF0A-CC42343E2065}"/>
            </c:ext>
          </c:extLst>
        </c:ser>
        <c:ser>
          <c:idx val="4"/>
          <c:order val="3"/>
          <c:tx>
            <c:strRef>
              <c:f>Indebtedness!$F$94</c:f>
              <c:strCache>
                <c:ptCount val="1"/>
                <c:pt idx="0">
                  <c:v>AS4&amp;5 Bridge Loan</c:v>
                </c:pt>
              </c:strCache>
            </c:strRef>
          </c:tx>
          <c:spPr>
            <a:solidFill>
              <a:schemeClr val="tx2"/>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F-B080-4967-BF0A-CC42343E2065}"/>
                </c:ext>
              </c:extLst>
            </c:dLbl>
            <c:dLbl>
              <c:idx val="2"/>
              <c:delete val="1"/>
              <c:extLst>
                <c:ext xmlns:c15="http://schemas.microsoft.com/office/drawing/2012/chart" uri="{CE6537A1-D6FC-4f65-9D91-7224C49458BB}"/>
                <c:ext xmlns:c16="http://schemas.microsoft.com/office/drawing/2014/chart" uri="{C3380CC4-5D6E-409C-BE32-E72D297353CC}">
                  <c16:uniqueId val="{00000011-B080-4967-BF0A-CC42343E2065}"/>
                </c:ext>
              </c:extLst>
            </c:dLbl>
            <c:dLbl>
              <c:idx val="3"/>
              <c:delete val="1"/>
              <c:extLst>
                <c:ext xmlns:c15="http://schemas.microsoft.com/office/drawing/2012/chart" uri="{CE6537A1-D6FC-4f65-9D91-7224C49458BB}"/>
                <c:ext xmlns:c16="http://schemas.microsoft.com/office/drawing/2014/chart" uri="{C3380CC4-5D6E-409C-BE32-E72D297353CC}">
                  <c16:uniqueId val="{00000014-B080-4967-BF0A-CC42343E2065}"/>
                </c:ext>
              </c:extLst>
            </c:dLbl>
            <c:dLbl>
              <c:idx val="4"/>
              <c:delete val="1"/>
              <c:extLst>
                <c:ext xmlns:c15="http://schemas.microsoft.com/office/drawing/2012/chart" uri="{CE6537A1-D6FC-4f65-9D91-7224C49458BB}"/>
                <c:ext xmlns:c16="http://schemas.microsoft.com/office/drawing/2014/chart" uri="{C3380CC4-5D6E-409C-BE32-E72D297353CC}">
                  <c16:uniqueId val="{00000018-B080-4967-BF0A-CC42343E2065}"/>
                </c:ext>
              </c:extLst>
            </c:dLbl>
            <c:dLbl>
              <c:idx val="5"/>
              <c:delete val="1"/>
              <c:extLst>
                <c:ext xmlns:c15="http://schemas.microsoft.com/office/drawing/2012/chart" uri="{CE6537A1-D6FC-4f65-9D91-7224C49458BB}"/>
                <c:ext xmlns:c16="http://schemas.microsoft.com/office/drawing/2014/chart" uri="{C3380CC4-5D6E-409C-BE32-E72D297353CC}">
                  <c16:uniqueId val="{00000019-B080-4967-BF0A-CC42343E2065}"/>
                </c:ext>
              </c:extLst>
            </c:dLbl>
            <c:dLbl>
              <c:idx val="6"/>
              <c:delete val="1"/>
              <c:extLst>
                <c:ext xmlns:c15="http://schemas.microsoft.com/office/drawing/2012/chart" uri="{CE6537A1-D6FC-4f65-9D91-7224C49458BB}"/>
                <c:ext xmlns:c16="http://schemas.microsoft.com/office/drawing/2014/chart" uri="{C3380CC4-5D6E-409C-BE32-E72D297353CC}">
                  <c16:uniqueId val="{0000001E-B080-4967-BF0A-CC42343E2065}"/>
                </c:ext>
              </c:extLst>
            </c:dLbl>
            <c:dLbl>
              <c:idx val="7"/>
              <c:delete val="1"/>
              <c:extLst>
                <c:ext xmlns:c15="http://schemas.microsoft.com/office/drawing/2012/chart" uri="{CE6537A1-D6FC-4f65-9D91-7224C49458BB}"/>
                <c:ext xmlns:c16="http://schemas.microsoft.com/office/drawing/2014/chart" uri="{C3380CC4-5D6E-409C-BE32-E72D297353CC}">
                  <c16:uniqueId val="{0000001F-B080-4967-BF0A-CC42343E2065}"/>
                </c:ext>
              </c:extLst>
            </c:dLbl>
            <c:dLbl>
              <c:idx val="8"/>
              <c:delete val="1"/>
              <c:extLst>
                <c:ext xmlns:c15="http://schemas.microsoft.com/office/drawing/2012/chart" uri="{CE6537A1-D6FC-4f65-9D91-7224C49458BB}"/>
                <c:ext xmlns:c16="http://schemas.microsoft.com/office/drawing/2014/chart" uri="{C3380CC4-5D6E-409C-BE32-E72D297353CC}">
                  <c16:uniqueId val="{00000024-B080-4967-BF0A-CC42343E2065}"/>
                </c:ext>
              </c:extLst>
            </c:dLbl>
            <c:dLbl>
              <c:idx val="9"/>
              <c:delete val="1"/>
              <c:extLst>
                <c:ext xmlns:c15="http://schemas.microsoft.com/office/drawing/2012/chart" uri="{CE6537A1-D6FC-4f65-9D91-7224C49458BB}"/>
                <c:ext xmlns:c16="http://schemas.microsoft.com/office/drawing/2014/chart" uri="{C3380CC4-5D6E-409C-BE32-E72D297353CC}">
                  <c16:uniqueId val="{00000027-B080-4967-BF0A-CC42343E206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Indebtedness!$B$95:$B$115</c:f>
              <c:numCache>
                <c:formatCode>0_ ;\-0\ </c:formatCode>
                <c:ptCount val="21"/>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numCache>
            </c:numRef>
          </c:cat>
          <c:val>
            <c:numRef>
              <c:f>Indebtedness!$F$95:$F$115</c:f>
              <c:numCache>
                <c:formatCode>#,##0.0;\(#,##0.0\);"-";</c:formatCode>
                <c:ptCount val="21"/>
                <c:pt idx="0" formatCode="General">
                  <c:v>0</c:v>
                </c:pt>
                <c:pt idx="1">
                  <c:v>761.05</c:v>
                </c:pt>
                <c:pt idx="2" formatCode="General">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numCache>
            </c:numRef>
          </c:val>
          <c:extLst>
            <c:ext xmlns:c16="http://schemas.microsoft.com/office/drawing/2014/chart" uri="{C3380CC4-5D6E-409C-BE32-E72D297353CC}">
              <c16:uniqueId val="{00000004-B080-4967-BF0A-CC42343E2065}"/>
            </c:ext>
          </c:extLst>
        </c:ser>
        <c:dLbls>
          <c:showLegendKey val="0"/>
          <c:showVal val="0"/>
          <c:showCatName val="0"/>
          <c:showSerName val="0"/>
          <c:showPercent val="0"/>
          <c:showBubbleSize val="0"/>
        </c:dLbls>
        <c:gapWidth val="35"/>
        <c:overlap val="100"/>
        <c:axId val="1650346335"/>
        <c:axId val="542286687"/>
      </c:barChart>
      <c:catAx>
        <c:axId val="1650346335"/>
        <c:scaling>
          <c:orientation val="minMax"/>
        </c:scaling>
        <c:delete val="0"/>
        <c:axPos val="b"/>
        <c:numFmt formatCode="0_ ;\-0\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crossAx val="542286687"/>
        <c:crosses val="autoZero"/>
        <c:auto val="1"/>
        <c:lblAlgn val="ctr"/>
        <c:lblOffset val="100"/>
        <c:noMultiLvlLbl val="0"/>
      </c:catAx>
      <c:valAx>
        <c:axId val="542286687"/>
        <c:scaling>
          <c:orientation val="minMax"/>
        </c:scaling>
        <c:delete val="0"/>
        <c:axPos val="l"/>
        <c:numFmt formatCode="#,##0.0;\(#,##0.0\);&quot;-&quot;;"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crossAx val="16503463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solidFill>
            <a:schemeClr val="tx2"/>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hyperlink" Target="#Summary!A1"/></Relationships>
</file>

<file path=xl/drawings/_rels/drawing16.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1</xdr:col>
      <xdr:colOff>1936750</xdr:colOff>
      <xdr:row>4</xdr:row>
      <xdr:rowOff>16893</xdr:rowOff>
    </xdr:to>
    <xdr:pic>
      <xdr:nvPicPr>
        <xdr:cNvPr id="3" name="Picture 2" descr="A black and white logo&#10;&#10;Description automatically generated">
          <a:extLst>
            <a:ext uri="{FF2B5EF4-FFF2-40B4-BE49-F238E27FC236}">
              <a16:creationId xmlns:a16="http://schemas.microsoft.com/office/drawing/2014/main" id="{12279F83-B18B-4B4E-BA7B-5211FA9B90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800" y="76200"/>
          <a:ext cx="1936750" cy="6772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03316899-BA3C-4295-911A-39B0C46F5F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F3A92FAA-0A7C-4CD1-95C2-23162C475131}"/>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81D6BBD5-AB83-A1CE-5E2A-01E846E635A9}"/>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C22EF1EE-4D8F-742F-C0AB-E64006E94426}"/>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557ED5BB-592D-4ABF-9FB8-3A79F6DA8F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1E069B9C-D62F-44A8-9D27-055F6D530A80}"/>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F6289605-B844-F13A-6FC5-3C6706DBC254}"/>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DC95B0D9-032C-E059-1F8D-C80AEA440D15}"/>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A9A40337-C6DF-489A-ABFC-88F78E3317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4A4F5EA1-B655-494E-A674-DC2D0410F997}"/>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D37E9D47-3027-817A-4342-439B883BC9FE}"/>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6F02D8D2-A309-1612-9805-CC2B2055545D}"/>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9" name="Imagem 8">
          <a:extLst>
            <a:ext uri="{FF2B5EF4-FFF2-40B4-BE49-F238E27FC236}">
              <a16:creationId xmlns:a16="http://schemas.microsoft.com/office/drawing/2014/main" id="{EA88BD9A-B73C-440E-89BD-3762983152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200025"/>
          <a:ext cx="1914525"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4D2E08BA-BB09-4511-8B2F-04E1DB3A310E}"/>
            </a:ext>
          </a:extLst>
        </xdr:cNvPr>
        <xdr:cNvGrpSpPr/>
      </xdr:nvGrpSpPr>
      <xdr:grpSpPr>
        <a:xfrm>
          <a:off x="2806700" y="0"/>
          <a:ext cx="1412875" cy="890587"/>
          <a:chOff x="2819389" y="0"/>
          <a:chExt cx="1400175" cy="877887"/>
        </a:xfrm>
      </xdr:grpSpPr>
      <xdr:sp macro="" textlink="">
        <xdr:nvSpPr>
          <xdr:cNvPr id="3" name="Shape">
            <a:extLst>
              <a:ext uri="{FF2B5EF4-FFF2-40B4-BE49-F238E27FC236}">
                <a16:creationId xmlns:a16="http://schemas.microsoft.com/office/drawing/2014/main" id="{FB2D842B-DA46-6703-677E-ADB13A6BBE85}"/>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FAB380D0-0374-E2AD-FE84-E1EB8245810C}"/>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9" name="Imagem 8">
          <a:extLst>
            <a:ext uri="{FF2B5EF4-FFF2-40B4-BE49-F238E27FC236}">
              <a16:creationId xmlns:a16="http://schemas.microsoft.com/office/drawing/2014/main" id="{2AC6B3F2-A334-411B-980C-C9267BE81B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200025"/>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DE3FAFF1-ECBC-47F3-9BB0-4FA90D95A6A7}"/>
            </a:ext>
          </a:extLst>
        </xdr:cNvPr>
        <xdr:cNvGrpSpPr/>
      </xdr:nvGrpSpPr>
      <xdr:grpSpPr>
        <a:xfrm>
          <a:off x="2806700" y="0"/>
          <a:ext cx="1412875" cy="890587"/>
          <a:chOff x="2819389" y="0"/>
          <a:chExt cx="1400175" cy="877887"/>
        </a:xfrm>
      </xdr:grpSpPr>
      <xdr:sp macro="" textlink="">
        <xdr:nvSpPr>
          <xdr:cNvPr id="3" name="Shape">
            <a:extLst>
              <a:ext uri="{FF2B5EF4-FFF2-40B4-BE49-F238E27FC236}">
                <a16:creationId xmlns:a16="http://schemas.microsoft.com/office/drawing/2014/main" id="{33841A36-EDED-9C6B-AB9E-8CF5C33BA971}"/>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30337724-4417-0B13-CE19-F557FDB9827C}"/>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390523</xdr:colOff>
      <xdr:row>63</xdr:row>
      <xdr:rowOff>28575</xdr:rowOff>
    </xdr:from>
    <xdr:to>
      <xdr:col>15</xdr:col>
      <xdr:colOff>395654</xdr:colOff>
      <xdr:row>74</xdr:row>
      <xdr:rowOff>80525</xdr:rowOff>
    </xdr:to>
    <xdr:graphicFrame macro="">
      <xdr:nvGraphicFramePr>
        <xdr:cNvPr id="3" name="Chart 2">
          <a:extLst>
            <a:ext uri="{FF2B5EF4-FFF2-40B4-BE49-F238E27FC236}">
              <a16:creationId xmlns:a16="http://schemas.microsoft.com/office/drawing/2014/main" id="{BD384418-695B-0A1E-A8D2-96AD50EC07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390523</xdr:colOff>
      <xdr:row>74</xdr:row>
      <xdr:rowOff>79375</xdr:rowOff>
    </xdr:from>
    <xdr:to>
      <xdr:col>15</xdr:col>
      <xdr:colOff>394130</xdr:colOff>
      <xdr:row>87</xdr:row>
      <xdr:rowOff>169425</xdr:rowOff>
    </xdr:to>
    <xdr:graphicFrame macro="">
      <xdr:nvGraphicFramePr>
        <xdr:cNvPr id="5" name="Chart 4">
          <a:extLst>
            <a:ext uri="{FF2B5EF4-FFF2-40B4-BE49-F238E27FC236}">
              <a16:creationId xmlns:a16="http://schemas.microsoft.com/office/drawing/2014/main" id="{2F54FDD1-68B5-2736-4F88-E21724FC4E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12700</xdr:colOff>
      <xdr:row>88</xdr:row>
      <xdr:rowOff>152400</xdr:rowOff>
    </xdr:from>
    <xdr:to>
      <xdr:col>13</xdr:col>
      <xdr:colOff>693344</xdr:colOff>
      <xdr:row>106</xdr:row>
      <xdr:rowOff>44450</xdr:rowOff>
    </xdr:to>
    <xdr:grpSp>
      <xdr:nvGrpSpPr>
        <xdr:cNvPr id="11" name="Group 10">
          <a:extLst>
            <a:ext uri="{FF2B5EF4-FFF2-40B4-BE49-F238E27FC236}">
              <a16:creationId xmlns:a16="http://schemas.microsoft.com/office/drawing/2014/main" id="{CD695D95-CF2C-7278-A8A3-E8D0E2FCA45B}"/>
            </a:ext>
          </a:extLst>
        </xdr:cNvPr>
        <xdr:cNvGrpSpPr/>
      </xdr:nvGrpSpPr>
      <xdr:grpSpPr>
        <a:xfrm>
          <a:off x="8953500" y="16764000"/>
          <a:ext cx="4712894" cy="3416300"/>
          <a:chOff x="8934450" y="16992600"/>
          <a:chExt cx="4744644" cy="3416300"/>
        </a:xfrm>
      </xdr:grpSpPr>
      <xdr:sp macro="" textlink="">
        <xdr:nvSpPr>
          <xdr:cNvPr id="7" name="TextBox 296">
            <a:extLst>
              <a:ext uri="{FF2B5EF4-FFF2-40B4-BE49-F238E27FC236}">
                <a16:creationId xmlns:a16="http://schemas.microsoft.com/office/drawing/2014/main" id="{9BF968E1-C6E6-53EE-34D1-590EBD415AF3}"/>
              </a:ext>
            </a:extLst>
          </xdr:cNvPr>
          <xdr:cNvSpPr txBox="1"/>
        </xdr:nvSpPr>
        <xdr:spPr>
          <a:xfrm>
            <a:off x="8934450" y="16992600"/>
            <a:ext cx="4744644" cy="3416300"/>
          </a:xfrm>
          <a:prstGeom prst="rect">
            <a:avLst/>
          </a:prstGeom>
          <a:noFill/>
          <a:ln w="12700" cap="flat">
            <a:solidFill>
              <a:srgbClr val="FF5245"/>
            </a:solidFill>
            <a:miter lim="400000"/>
          </a:ln>
          <a:effectLst/>
          <a:sp3d/>
        </xdr:spPr>
        <xdr:style>
          <a:lnRef idx="0">
            <a:scrgbClr r="0" g="0" b="0"/>
          </a:lnRef>
          <a:fillRef idx="0">
            <a:scrgbClr r="0" g="0" b="0"/>
          </a:fillRef>
          <a:effectRef idx="0">
            <a:scrgbClr r="0" g="0" b="0"/>
          </a:effectRef>
          <a:fontRef idx="none"/>
        </xdr:style>
        <xdr:txBody>
          <a:bodyPr rot="0" spcFirstLastPara="1" vert="horz" wrap="square" lIns="50800" tIns="50800" rIns="50800" bIns="50800" numCol="1" spcCol="38100" rtlCol="0" anchor="ctr">
            <a:noAutofit/>
          </a:bodyPr>
          <a:lstStyle>
            <a:defPPr>
              <a:defRPr lang="en-US"/>
            </a:defPPr>
            <a:lvl1pPr marL="0" algn="l" defTabSz="914355" rtl="0" eaLnBrk="1" latinLnBrk="0" hangingPunct="1">
              <a:defRPr sz="1800" kern="1200">
                <a:solidFill>
                  <a:srgbClr val="FFFFFF"/>
                </a:solidFill>
                <a:latin typeface="Gotham HTF Bold"/>
                <a:ea typeface="Gotham HTF Bold"/>
                <a:cs typeface="Gotham HTF Bold"/>
              </a:defRPr>
            </a:lvl1pPr>
            <a:lvl2pPr marL="457177" algn="l" defTabSz="914355" rtl="0" eaLnBrk="1" latinLnBrk="0" hangingPunct="1">
              <a:defRPr sz="1800" kern="1200">
                <a:solidFill>
                  <a:srgbClr val="FFFFFF"/>
                </a:solidFill>
                <a:latin typeface="Gotham HTF Bold"/>
                <a:ea typeface="Gotham HTF Bold"/>
                <a:cs typeface="Gotham HTF Bold"/>
              </a:defRPr>
            </a:lvl2pPr>
            <a:lvl3pPr marL="914355" algn="l" defTabSz="914355" rtl="0" eaLnBrk="1" latinLnBrk="0" hangingPunct="1">
              <a:defRPr sz="1800" kern="1200">
                <a:solidFill>
                  <a:srgbClr val="FFFFFF"/>
                </a:solidFill>
                <a:latin typeface="Gotham HTF Bold"/>
                <a:ea typeface="Gotham HTF Bold"/>
                <a:cs typeface="Gotham HTF Bold"/>
              </a:defRPr>
            </a:lvl3pPr>
            <a:lvl4pPr marL="1371532" algn="l" defTabSz="914355" rtl="0" eaLnBrk="1" latinLnBrk="0" hangingPunct="1">
              <a:defRPr sz="1800" kern="1200">
                <a:solidFill>
                  <a:srgbClr val="FFFFFF"/>
                </a:solidFill>
                <a:latin typeface="Gotham HTF Bold"/>
                <a:ea typeface="Gotham HTF Bold"/>
                <a:cs typeface="Gotham HTF Bold"/>
              </a:defRPr>
            </a:lvl4pPr>
            <a:lvl5pPr marL="1828709" algn="l" defTabSz="914355" rtl="0" eaLnBrk="1" latinLnBrk="0" hangingPunct="1">
              <a:defRPr sz="1800" kern="1200">
                <a:solidFill>
                  <a:srgbClr val="FFFFFF"/>
                </a:solidFill>
                <a:latin typeface="Gotham HTF Bold"/>
                <a:ea typeface="Gotham HTF Bold"/>
                <a:cs typeface="Gotham HTF Bold"/>
              </a:defRPr>
            </a:lvl5pPr>
            <a:lvl6pPr marL="2285886" algn="l" defTabSz="914355" rtl="0" eaLnBrk="1" latinLnBrk="0" hangingPunct="1">
              <a:defRPr sz="1800" kern="1200">
                <a:solidFill>
                  <a:srgbClr val="FFFFFF"/>
                </a:solidFill>
                <a:latin typeface="Gotham HTF Bold"/>
                <a:ea typeface="Gotham HTF Bold"/>
                <a:cs typeface="Gotham HTF Bold"/>
              </a:defRPr>
            </a:lvl6pPr>
            <a:lvl7pPr marL="2743063" algn="l" defTabSz="914355" rtl="0" eaLnBrk="1" latinLnBrk="0" hangingPunct="1">
              <a:defRPr sz="1800" kern="1200">
                <a:solidFill>
                  <a:srgbClr val="FFFFFF"/>
                </a:solidFill>
                <a:latin typeface="Gotham HTF Bold"/>
                <a:ea typeface="Gotham HTF Bold"/>
                <a:cs typeface="Gotham HTF Bold"/>
              </a:defRPr>
            </a:lvl7pPr>
            <a:lvl8pPr marL="3200240" algn="l" defTabSz="914355" rtl="0" eaLnBrk="1" latinLnBrk="0" hangingPunct="1">
              <a:defRPr sz="1800" kern="1200">
                <a:solidFill>
                  <a:srgbClr val="FFFFFF"/>
                </a:solidFill>
                <a:latin typeface="Gotham HTF Bold"/>
                <a:ea typeface="Gotham HTF Bold"/>
                <a:cs typeface="Gotham HTF Bold"/>
              </a:defRPr>
            </a:lvl8pPr>
            <a:lvl9pPr marL="3657417" algn="l" defTabSz="914355" rtl="0" eaLnBrk="1" latinLnBrk="0" hangingPunct="1">
              <a:defRPr sz="1800" kern="1200">
                <a:solidFill>
                  <a:srgbClr val="FFFFFF"/>
                </a:solidFill>
                <a:latin typeface="Gotham HTF Bold"/>
                <a:ea typeface="Gotham HTF Bold"/>
                <a:cs typeface="Gotham HTF Bold"/>
              </a:defRPr>
            </a:lvl9pPr>
          </a:lstStyle>
          <a:p>
            <a:pPr marL="72000" marR="0" indent="0" defTabSz="385762" fontAlgn="auto" latinLnBrk="0" hangingPunct="0">
              <a:spcBef>
                <a:spcPts val="0"/>
              </a:spcBef>
              <a:spcAft>
                <a:spcPts val="600"/>
              </a:spcAft>
              <a:buClrTx/>
              <a:buSzTx/>
              <a:buFontTx/>
              <a:buNone/>
              <a:tabLst/>
            </a:pPr>
            <a:r>
              <a:rPr lang="en-US" sz="900" kern="0">
                <a:solidFill>
                  <a:srgbClr val="181818"/>
                </a:solidFill>
                <a:latin typeface="Poppins" panose="00000500000000000000" pitchFamily="2" charset="0"/>
                <a:ea typeface="Prosperity" pitchFamily="50" charset="0"/>
                <a:cs typeface="Poppins" panose="00000500000000000000" pitchFamily="2" charset="0"/>
                <a:sym typeface="Gotham HTF Medium"/>
              </a:rPr>
              <a:t>The</a:t>
            </a:r>
            <a:r>
              <a:rPr lang="en-US" sz="900" kern="0">
                <a:solidFill>
                  <a:srgbClr val="000000"/>
                </a:solidFill>
                <a:latin typeface="Poppins" panose="00000500000000000000" pitchFamily="2" charset="0"/>
                <a:ea typeface="Prosperity" pitchFamily="50" charset="0"/>
                <a:cs typeface="Poppins" panose="00000500000000000000" pitchFamily="2" charset="0"/>
                <a:sym typeface="Gotham HTF Medium"/>
              </a:rPr>
              <a:t> long-term loans of Assuruá 4, Assuruá 5 and Goodnight 1 projects will naturally refinance the bridge loans that mature in the following months post new plants start generation</a:t>
            </a:r>
            <a:r>
              <a:rPr lang="en-US" sz="900" strike="sngStrike" kern="0">
                <a:solidFill>
                  <a:srgbClr val="000000"/>
                </a:solidFill>
                <a:latin typeface="Poppins" panose="00000500000000000000" pitchFamily="2" charset="0"/>
                <a:ea typeface="Prosperity" pitchFamily="50" charset="0"/>
                <a:cs typeface="Poppins" panose="00000500000000000000" pitchFamily="2" charset="0"/>
                <a:sym typeface="Gotham HTF Medium"/>
              </a:rPr>
              <a:t>:</a:t>
            </a:r>
            <a:endParaRPr kumimoji="0" lang="en-US" sz="90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endParaRPr>
          </a:p>
          <a:p>
            <a:pPr marL="360000" marR="0" indent="-180000" defTabSz="385762" fontAlgn="auto" latinLnBrk="0" hangingPunct="0">
              <a:spcBef>
                <a:spcPts val="0"/>
              </a:spcBef>
              <a:spcAft>
                <a:spcPts val="600"/>
              </a:spcAft>
              <a:buClrTx/>
              <a:buSzTx/>
              <a:buFont typeface="Arial" panose="020B0604020202020204" pitchFamily="34" charset="0"/>
              <a:buChar char="•"/>
              <a:tabLst/>
            </a:pPr>
            <a:r>
              <a:rPr kumimoji="0" lang="en-US" sz="900" b="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Goodnight 1 Bridge Loan to be paid with funding from contracted Tax Equity (US$ 180 mm – US$ 200 mm) plus project’s Term Loan (~US$ 40 mm)</a:t>
            </a:r>
            <a:endParaRPr lang="en-US" sz="900">
              <a:solidFill>
                <a:srgbClr val="181818"/>
              </a:solidFill>
              <a:latin typeface="Poppins" panose="00000500000000000000" pitchFamily="2" charset="0"/>
              <a:ea typeface="Gotham HTF Medium"/>
              <a:cs typeface="Poppins" panose="00000500000000000000" pitchFamily="2" charset="0"/>
              <a:sym typeface="Gotham HTF Medium"/>
            </a:endParaRPr>
          </a:p>
          <a:p>
            <a:pPr marL="360000" marR="0" indent="-180000" defTabSz="385762" fontAlgn="auto" latinLnBrk="0" hangingPunct="0">
              <a:spcBef>
                <a:spcPts val="0"/>
              </a:spcBef>
              <a:spcAft>
                <a:spcPts val="600"/>
              </a:spcAft>
              <a:buClrTx/>
              <a:buSzTx/>
              <a:buFont typeface="Arial" panose="020B0604020202020204" pitchFamily="34" charset="0"/>
              <a:buChar char="•"/>
              <a:tabLst/>
            </a:pPr>
            <a:r>
              <a:rPr kumimoji="0" lang="en-US" sz="900" b="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Assuruá 4 and Assuruá 5 (OD4) Bridge Loan to be liquidated with disbursements of the already contracted FDNE lines </a:t>
            </a:r>
            <a:r>
              <a:rPr lang="en-US" sz="900">
                <a:solidFill>
                  <a:srgbClr val="181818"/>
                </a:solidFill>
                <a:latin typeface="Poppins" panose="00000500000000000000" pitchFamily="2" charset="0"/>
                <a:ea typeface="Gotham HTF Medium"/>
                <a:cs typeface="Poppins" panose="00000500000000000000" pitchFamily="2" charset="0"/>
                <a:sym typeface="Gotham HTF Medium"/>
              </a:rPr>
              <a:t>plus new</a:t>
            </a:r>
            <a:r>
              <a:rPr kumimoji="0" lang="en-US" sz="900" b="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 long-term project finance that already being structured (potential for additional leverage of ~R$ </a:t>
            </a:r>
            <a:r>
              <a:rPr lang="en-US" sz="900">
                <a:solidFill>
                  <a:srgbClr val="181818"/>
                </a:solidFill>
                <a:latin typeface="Poppins" panose="00000500000000000000" pitchFamily="2" charset="0"/>
                <a:ea typeface="Gotham HTF Medium"/>
                <a:cs typeface="Poppins" panose="00000500000000000000" pitchFamily="2" charset="0"/>
                <a:sym typeface="Gotham HTF Medium"/>
              </a:rPr>
              <a:t>650 mm</a:t>
            </a:r>
            <a:r>
              <a:rPr kumimoji="0" lang="en-US" sz="900" b="0" i="0" u="none" strike="noStrike" normalizeH="0" baseline="0">
                <a:ln>
                  <a:noFill/>
                </a:ln>
                <a:solidFill>
                  <a:srgbClr val="181818"/>
                </a:solidFill>
                <a:effectLst/>
                <a:uFillTx/>
                <a:latin typeface="Poppins" panose="00000500000000000000" pitchFamily="2" charset="0"/>
                <a:ea typeface="Gotham HTF Medium"/>
                <a:cs typeface="Poppins" panose="00000500000000000000" pitchFamily="2" charset="0"/>
                <a:sym typeface="Gotham HTF Medium"/>
              </a:rPr>
              <a:t>)</a:t>
            </a:r>
          </a:p>
          <a:p>
            <a:pPr marL="360000" marR="0" indent="-180000" defTabSz="385762" fontAlgn="auto" latinLnBrk="0" hangingPunct="0">
              <a:spcBef>
                <a:spcPts val="0"/>
              </a:spcBef>
              <a:spcAft>
                <a:spcPts val="600"/>
              </a:spcAft>
              <a:buClrTx/>
              <a:buSzTx/>
              <a:buFont typeface="Arial" panose="020B0604020202020204" pitchFamily="34" charset="0"/>
              <a:buChar char="•"/>
              <a:tabLst/>
            </a:pPr>
            <a:r>
              <a:rPr lang="en-US" sz="900">
                <a:solidFill>
                  <a:srgbClr val="181818"/>
                </a:solidFill>
                <a:latin typeface="Poppins" panose="00000500000000000000" pitchFamily="2" charset="0"/>
                <a:cs typeface="Poppins" panose="00000500000000000000" pitchFamily="2" charset="0"/>
              </a:rPr>
              <a:t>Company has several options to fund Serena US (ODRE) including: (i) sell down process or other capitalization structure in US, (ii) new margin optimization transactions enabling additional margins in 2024 through energy transactions in line with DG funding, and (iii) other refinance options given space created with new EBITDA level and conclusion of high-capex cycle (Serena Geração crossed 3Q23 with a 0.6x space from covenant and Net Debt / EBITDA should continue to fall fast). </a:t>
            </a:r>
          </a:p>
        </xdr:txBody>
      </xdr:sp>
      <xdr:sp macro="" textlink="">
        <xdr:nvSpPr>
          <xdr:cNvPr id="8" name="Elipse 2">
            <a:extLst>
              <a:ext uri="{FF2B5EF4-FFF2-40B4-BE49-F238E27FC236}">
                <a16:creationId xmlns:a16="http://schemas.microsoft.com/office/drawing/2014/main" id="{E6E7DB9A-CD73-8D45-69BC-DC1B65A2F9AE}"/>
              </a:ext>
            </a:extLst>
          </xdr:cNvPr>
          <xdr:cNvSpPr/>
        </xdr:nvSpPr>
        <xdr:spPr>
          <a:xfrm>
            <a:off x="9024450" y="17629686"/>
            <a:ext cx="270000" cy="270000"/>
          </a:xfrm>
          <a:prstGeom prst="ellipse">
            <a:avLst/>
          </a:prstGeom>
          <a:solidFill>
            <a:srgbClr val="858585"/>
          </a:solid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horz" wrap="square" lIns="50800" tIns="50800" rIns="50800" bIns="50800" numCol="1" spcCol="38100" rtlCol="0" anchor="ctr">
            <a:spAutoFit/>
          </a:bodyPr>
          <a:lstStyle>
            <a:defPPr>
              <a:defRPr lang="en-US"/>
            </a:defPPr>
            <a:lvl1pPr marL="0" algn="l" defTabSz="914355" rtl="0" eaLnBrk="1" latinLnBrk="0" hangingPunct="1">
              <a:defRPr sz="1800" kern="1200">
                <a:solidFill>
                  <a:srgbClr val="FFFFFF"/>
                </a:solidFill>
                <a:latin typeface="Gotham HTF Bold"/>
                <a:ea typeface="Gotham HTF Bold"/>
                <a:cs typeface="Gotham HTF Bold"/>
              </a:defRPr>
            </a:lvl1pPr>
            <a:lvl2pPr marL="457177" algn="l" defTabSz="914355" rtl="0" eaLnBrk="1" latinLnBrk="0" hangingPunct="1">
              <a:defRPr sz="1800" kern="1200">
                <a:solidFill>
                  <a:srgbClr val="FFFFFF"/>
                </a:solidFill>
                <a:latin typeface="Gotham HTF Bold"/>
                <a:ea typeface="Gotham HTF Bold"/>
                <a:cs typeface="Gotham HTF Bold"/>
              </a:defRPr>
            </a:lvl2pPr>
            <a:lvl3pPr marL="914355" algn="l" defTabSz="914355" rtl="0" eaLnBrk="1" latinLnBrk="0" hangingPunct="1">
              <a:defRPr sz="1800" kern="1200">
                <a:solidFill>
                  <a:srgbClr val="FFFFFF"/>
                </a:solidFill>
                <a:latin typeface="Gotham HTF Bold"/>
                <a:ea typeface="Gotham HTF Bold"/>
                <a:cs typeface="Gotham HTF Bold"/>
              </a:defRPr>
            </a:lvl3pPr>
            <a:lvl4pPr marL="1371532" algn="l" defTabSz="914355" rtl="0" eaLnBrk="1" latinLnBrk="0" hangingPunct="1">
              <a:defRPr sz="1800" kern="1200">
                <a:solidFill>
                  <a:srgbClr val="FFFFFF"/>
                </a:solidFill>
                <a:latin typeface="Gotham HTF Bold"/>
                <a:ea typeface="Gotham HTF Bold"/>
                <a:cs typeface="Gotham HTF Bold"/>
              </a:defRPr>
            </a:lvl4pPr>
            <a:lvl5pPr marL="1828709" algn="l" defTabSz="914355" rtl="0" eaLnBrk="1" latinLnBrk="0" hangingPunct="1">
              <a:defRPr sz="1800" kern="1200">
                <a:solidFill>
                  <a:srgbClr val="FFFFFF"/>
                </a:solidFill>
                <a:latin typeface="Gotham HTF Bold"/>
                <a:ea typeface="Gotham HTF Bold"/>
                <a:cs typeface="Gotham HTF Bold"/>
              </a:defRPr>
            </a:lvl5pPr>
            <a:lvl6pPr marL="2285886" algn="l" defTabSz="914355" rtl="0" eaLnBrk="1" latinLnBrk="0" hangingPunct="1">
              <a:defRPr sz="1800" kern="1200">
                <a:solidFill>
                  <a:srgbClr val="FFFFFF"/>
                </a:solidFill>
                <a:latin typeface="Gotham HTF Bold"/>
                <a:ea typeface="Gotham HTF Bold"/>
                <a:cs typeface="Gotham HTF Bold"/>
              </a:defRPr>
            </a:lvl6pPr>
            <a:lvl7pPr marL="2743063" algn="l" defTabSz="914355" rtl="0" eaLnBrk="1" latinLnBrk="0" hangingPunct="1">
              <a:defRPr sz="1800" kern="1200">
                <a:solidFill>
                  <a:srgbClr val="FFFFFF"/>
                </a:solidFill>
                <a:latin typeface="Gotham HTF Bold"/>
                <a:ea typeface="Gotham HTF Bold"/>
                <a:cs typeface="Gotham HTF Bold"/>
              </a:defRPr>
            </a:lvl7pPr>
            <a:lvl8pPr marL="3200240" algn="l" defTabSz="914355" rtl="0" eaLnBrk="1" latinLnBrk="0" hangingPunct="1">
              <a:defRPr sz="1800" kern="1200">
                <a:solidFill>
                  <a:srgbClr val="FFFFFF"/>
                </a:solidFill>
                <a:latin typeface="Gotham HTF Bold"/>
                <a:ea typeface="Gotham HTF Bold"/>
                <a:cs typeface="Gotham HTF Bold"/>
              </a:defRPr>
            </a:lvl8pPr>
            <a:lvl9pPr marL="3657417" algn="l" defTabSz="914355" rtl="0" eaLnBrk="1" latinLnBrk="0" hangingPunct="1">
              <a:defRPr sz="1800" kern="1200">
                <a:solidFill>
                  <a:srgbClr val="FFFFFF"/>
                </a:solidFill>
                <a:latin typeface="Gotham HTF Bold"/>
                <a:ea typeface="Gotham HTF Bold"/>
                <a:cs typeface="Gotham HTF Bold"/>
              </a:defRPr>
            </a:lvl9pPr>
          </a:lstStyle>
          <a:p>
            <a:pPr marL="0" marR="0" indent="0" algn="ctr" defTabSz="825500" rtl="0" fontAlgn="auto" latinLnBrk="0" hangingPunct="0">
              <a:lnSpc>
                <a:spcPct val="100000"/>
              </a:lnSpc>
              <a:spcBef>
                <a:spcPts val="0"/>
              </a:spcBef>
              <a:spcAft>
                <a:spcPts val="0"/>
              </a:spcAft>
              <a:buClrTx/>
              <a:buSzTx/>
              <a:buFontTx/>
              <a:buNone/>
              <a:tabLst/>
            </a:pPr>
            <a:r>
              <a:rPr kumimoji="0" lang="pt-BR" sz="1200" b="1" i="0" u="none" strike="noStrike" cap="none" spc="0" normalizeH="0" baseline="0">
                <a:ln>
                  <a:noFill/>
                </a:ln>
                <a:effectLst/>
                <a:uFillTx/>
                <a:latin typeface="Poppins" panose="00000500000000000000" pitchFamily="2" charset="0"/>
                <a:ea typeface="Gotham HTF Medium"/>
                <a:cs typeface="Poppins" panose="00000500000000000000" pitchFamily="2" charset="0"/>
                <a:sym typeface="Gotham HTF Medium"/>
              </a:rPr>
              <a:t>1</a:t>
            </a:r>
            <a:endParaRPr kumimoji="0" lang="en-US" sz="1200" b="1" i="0" u="none" strike="noStrike" cap="none" spc="0" normalizeH="0" baseline="0">
              <a:ln>
                <a:noFill/>
              </a:ln>
              <a:effectLst/>
              <a:uFillTx/>
              <a:latin typeface="Poppins" panose="00000500000000000000" pitchFamily="2" charset="0"/>
              <a:ea typeface="Gotham HTF Medium"/>
              <a:cs typeface="Poppins" panose="00000500000000000000" pitchFamily="2" charset="0"/>
              <a:sym typeface="Gotham HTF Medium"/>
            </a:endParaRPr>
          </a:p>
        </xdr:txBody>
      </xdr:sp>
      <xdr:sp macro="" textlink="">
        <xdr:nvSpPr>
          <xdr:cNvPr id="9" name="Elipse 3">
            <a:extLst>
              <a:ext uri="{FF2B5EF4-FFF2-40B4-BE49-F238E27FC236}">
                <a16:creationId xmlns:a16="http://schemas.microsoft.com/office/drawing/2014/main" id="{7F151CEE-12BB-12EB-4F74-FF4F5D1F6409}"/>
              </a:ext>
            </a:extLst>
          </xdr:cNvPr>
          <xdr:cNvSpPr/>
        </xdr:nvSpPr>
        <xdr:spPr>
          <a:xfrm>
            <a:off x="9024450" y="18209791"/>
            <a:ext cx="270000" cy="270000"/>
          </a:xfrm>
          <a:prstGeom prst="ellipse">
            <a:avLst/>
          </a:prstGeom>
          <a:solidFill>
            <a:srgbClr val="000000"/>
          </a:solid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horz" wrap="square" lIns="50800" tIns="50800" rIns="50800" bIns="50800" numCol="1" spcCol="38100" rtlCol="0" anchor="ctr">
            <a:spAutoFit/>
          </a:bodyPr>
          <a:lstStyle>
            <a:defPPr>
              <a:defRPr lang="en-US"/>
            </a:defPPr>
            <a:lvl1pPr marL="0" algn="l" defTabSz="914355" rtl="0" eaLnBrk="1" latinLnBrk="0" hangingPunct="1">
              <a:defRPr sz="1800" kern="1200">
                <a:solidFill>
                  <a:srgbClr val="FFFFFF"/>
                </a:solidFill>
                <a:latin typeface="Gotham HTF Bold"/>
                <a:ea typeface="Gotham HTF Bold"/>
                <a:cs typeface="Gotham HTF Bold"/>
              </a:defRPr>
            </a:lvl1pPr>
            <a:lvl2pPr marL="457177" algn="l" defTabSz="914355" rtl="0" eaLnBrk="1" latinLnBrk="0" hangingPunct="1">
              <a:defRPr sz="1800" kern="1200">
                <a:solidFill>
                  <a:srgbClr val="FFFFFF"/>
                </a:solidFill>
                <a:latin typeface="Gotham HTF Bold"/>
                <a:ea typeface="Gotham HTF Bold"/>
                <a:cs typeface="Gotham HTF Bold"/>
              </a:defRPr>
            </a:lvl2pPr>
            <a:lvl3pPr marL="914355" algn="l" defTabSz="914355" rtl="0" eaLnBrk="1" latinLnBrk="0" hangingPunct="1">
              <a:defRPr sz="1800" kern="1200">
                <a:solidFill>
                  <a:srgbClr val="FFFFFF"/>
                </a:solidFill>
                <a:latin typeface="Gotham HTF Bold"/>
                <a:ea typeface="Gotham HTF Bold"/>
                <a:cs typeface="Gotham HTF Bold"/>
              </a:defRPr>
            </a:lvl3pPr>
            <a:lvl4pPr marL="1371532" algn="l" defTabSz="914355" rtl="0" eaLnBrk="1" latinLnBrk="0" hangingPunct="1">
              <a:defRPr sz="1800" kern="1200">
                <a:solidFill>
                  <a:srgbClr val="FFFFFF"/>
                </a:solidFill>
                <a:latin typeface="Gotham HTF Bold"/>
                <a:ea typeface="Gotham HTF Bold"/>
                <a:cs typeface="Gotham HTF Bold"/>
              </a:defRPr>
            </a:lvl4pPr>
            <a:lvl5pPr marL="1828709" algn="l" defTabSz="914355" rtl="0" eaLnBrk="1" latinLnBrk="0" hangingPunct="1">
              <a:defRPr sz="1800" kern="1200">
                <a:solidFill>
                  <a:srgbClr val="FFFFFF"/>
                </a:solidFill>
                <a:latin typeface="Gotham HTF Bold"/>
                <a:ea typeface="Gotham HTF Bold"/>
                <a:cs typeface="Gotham HTF Bold"/>
              </a:defRPr>
            </a:lvl5pPr>
            <a:lvl6pPr marL="2285886" algn="l" defTabSz="914355" rtl="0" eaLnBrk="1" latinLnBrk="0" hangingPunct="1">
              <a:defRPr sz="1800" kern="1200">
                <a:solidFill>
                  <a:srgbClr val="FFFFFF"/>
                </a:solidFill>
                <a:latin typeface="Gotham HTF Bold"/>
                <a:ea typeface="Gotham HTF Bold"/>
                <a:cs typeface="Gotham HTF Bold"/>
              </a:defRPr>
            </a:lvl6pPr>
            <a:lvl7pPr marL="2743063" algn="l" defTabSz="914355" rtl="0" eaLnBrk="1" latinLnBrk="0" hangingPunct="1">
              <a:defRPr sz="1800" kern="1200">
                <a:solidFill>
                  <a:srgbClr val="FFFFFF"/>
                </a:solidFill>
                <a:latin typeface="Gotham HTF Bold"/>
                <a:ea typeface="Gotham HTF Bold"/>
                <a:cs typeface="Gotham HTF Bold"/>
              </a:defRPr>
            </a:lvl7pPr>
            <a:lvl8pPr marL="3200240" algn="l" defTabSz="914355" rtl="0" eaLnBrk="1" latinLnBrk="0" hangingPunct="1">
              <a:defRPr sz="1800" kern="1200">
                <a:solidFill>
                  <a:srgbClr val="FFFFFF"/>
                </a:solidFill>
                <a:latin typeface="Gotham HTF Bold"/>
                <a:ea typeface="Gotham HTF Bold"/>
                <a:cs typeface="Gotham HTF Bold"/>
              </a:defRPr>
            </a:lvl8pPr>
            <a:lvl9pPr marL="3657417" algn="l" defTabSz="914355" rtl="0" eaLnBrk="1" latinLnBrk="0" hangingPunct="1">
              <a:defRPr sz="1800" kern="1200">
                <a:solidFill>
                  <a:srgbClr val="FFFFFF"/>
                </a:solidFill>
                <a:latin typeface="Gotham HTF Bold"/>
                <a:ea typeface="Gotham HTF Bold"/>
                <a:cs typeface="Gotham HTF Bold"/>
              </a:defRPr>
            </a:lvl9pPr>
          </a:lstStyle>
          <a:p>
            <a:pPr marL="0" marR="0" indent="0" algn="ctr" defTabSz="825500" rtl="0" fontAlgn="auto" latinLnBrk="0" hangingPunct="0">
              <a:lnSpc>
                <a:spcPct val="100000"/>
              </a:lnSpc>
              <a:spcBef>
                <a:spcPts val="0"/>
              </a:spcBef>
              <a:spcAft>
                <a:spcPts val="0"/>
              </a:spcAft>
              <a:buClrTx/>
              <a:buSzTx/>
              <a:buFontTx/>
              <a:buNone/>
              <a:tabLst/>
            </a:pPr>
            <a:r>
              <a:rPr lang="pt-BR" sz="1200" b="1">
                <a:solidFill>
                  <a:srgbClr val="FFFFFF"/>
                </a:solidFill>
                <a:latin typeface="Poppins" panose="00000500000000000000" pitchFamily="2" charset="0"/>
                <a:ea typeface="Gotham HTF Medium"/>
                <a:cs typeface="Poppins" panose="00000500000000000000" pitchFamily="2" charset="0"/>
                <a:sym typeface="Gotham HTF Medium"/>
              </a:rPr>
              <a:t>2</a:t>
            </a:r>
            <a:endParaRPr kumimoji="0" lang="en-US" sz="1200" b="1" i="0" u="none" strike="noStrike" cap="none" spc="0" normalizeH="0" baseline="0">
              <a:ln>
                <a:noFill/>
              </a:ln>
              <a:solidFill>
                <a:srgbClr val="FFFFFF"/>
              </a:solidFill>
              <a:effectLst/>
              <a:uFillTx/>
              <a:latin typeface="Poppins" panose="00000500000000000000" pitchFamily="2" charset="0"/>
              <a:ea typeface="Gotham HTF Medium"/>
              <a:cs typeface="Poppins" panose="00000500000000000000" pitchFamily="2" charset="0"/>
              <a:sym typeface="Gotham HTF Medium"/>
            </a:endParaRPr>
          </a:p>
        </xdr:txBody>
      </xdr:sp>
      <xdr:sp macro="" textlink="">
        <xdr:nvSpPr>
          <xdr:cNvPr id="10" name="Elipse 7">
            <a:extLst>
              <a:ext uri="{FF2B5EF4-FFF2-40B4-BE49-F238E27FC236}">
                <a16:creationId xmlns:a16="http://schemas.microsoft.com/office/drawing/2014/main" id="{83CC4A13-38D6-F95C-88D6-5745F9964A5C}"/>
              </a:ext>
            </a:extLst>
          </xdr:cNvPr>
          <xdr:cNvSpPr/>
        </xdr:nvSpPr>
        <xdr:spPr>
          <a:xfrm>
            <a:off x="9024450" y="18949648"/>
            <a:ext cx="270000" cy="270000"/>
          </a:xfrm>
          <a:prstGeom prst="ellipse">
            <a:avLst/>
          </a:prstGeom>
          <a:solidFill>
            <a:srgbClr val="32CAA0"/>
          </a:solid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horz" wrap="square" lIns="50800" tIns="50800" rIns="50800" bIns="50800" numCol="1" spcCol="38100" rtlCol="0" anchor="ctr">
            <a:spAutoFit/>
          </a:bodyPr>
          <a:lstStyle>
            <a:defPPr>
              <a:defRPr lang="en-US"/>
            </a:defPPr>
            <a:lvl1pPr marL="0" algn="l" defTabSz="914355" rtl="0" eaLnBrk="1" latinLnBrk="0" hangingPunct="1">
              <a:defRPr sz="1800" kern="1200">
                <a:solidFill>
                  <a:srgbClr val="FFFFFF"/>
                </a:solidFill>
                <a:latin typeface="Gotham HTF Bold"/>
                <a:ea typeface="Gotham HTF Bold"/>
                <a:cs typeface="Gotham HTF Bold"/>
              </a:defRPr>
            </a:lvl1pPr>
            <a:lvl2pPr marL="457177" algn="l" defTabSz="914355" rtl="0" eaLnBrk="1" latinLnBrk="0" hangingPunct="1">
              <a:defRPr sz="1800" kern="1200">
                <a:solidFill>
                  <a:srgbClr val="FFFFFF"/>
                </a:solidFill>
                <a:latin typeface="Gotham HTF Bold"/>
                <a:ea typeface="Gotham HTF Bold"/>
                <a:cs typeface="Gotham HTF Bold"/>
              </a:defRPr>
            </a:lvl2pPr>
            <a:lvl3pPr marL="914355" algn="l" defTabSz="914355" rtl="0" eaLnBrk="1" latinLnBrk="0" hangingPunct="1">
              <a:defRPr sz="1800" kern="1200">
                <a:solidFill>
                  <a:srgbClr val="FFFFFF"/>
                </a:solidFill>
                <a:latin typeface="Gotham HTF Bold"/>
                <a:ea typeface="Gotham HTF Bold"/>
                <a:cs typeface="Gotham HTF Bold"/>
              </a:defRPr>
            </a:lvl3pPr>
            <a:lvl4pPr marL="1371532" algn="l" defTabSz="914355" rtl="0" eaLnBrk="1" latinLnBrk="0" hangingPunct="1">
              <a:defRPr sz="1800" kern="1200">
                <a:solidFill>
                  <a:srgbClr val="FFFFFF"/>
                </a:solidFill>
                <a:latin typeface="Gotham HTF Bold"/>
                <a:ea typeface="Gotham HTF Bold"/>
                <a:cs typeface="Gotham HTF Bold"/>
              </a:defRPr>
            </a:lvl4pPr>
            <a:lvl5pPr marL="1828709" algn="l" defTabSz="914355" rtl="0" eaLnBrk="1" latinLnBrk="0" hangingPunct="1">
              <a:defRPr sz="1800" kern="1200">
                <a:solidFill>
                  <a:srgbClr val="FFFFFF"/>
                </a:solidFill>
                <a:latin typeface="Gotham HTF Bold"/>
                <a:ea typeface="Gotham HTF Bold"/>
                <a:cs typeface="Gotham HTF Bold"/>
              </a:defRPr>
            </a:lvl5pPr>
            <a:lvl6pPr marL="2285886" algn="l" defTabSz="914355" rtl="0" eaLnBrk="1" latinLnBrk="0" hangingPunct="1">
              <a:defRPr sz="1800" kern="1200">
                <a:solidFill>
                  <a:srgbClr val="FFFFFF"/>
                </a:solidFill>
                <a:latin typeface="Gotham HTF Bold"/>
                <a:ea typeface="Gotham HTF Bold"/>
                <a:cs typeface="Gotham HTF Bold"/>
              </a:defRPr>
            </a:lvl6pPr>
            <a:lvl7pPr marL="2743063" algn="l" defTabSz="914355" rtl="0" eaLnBrk="1" latinLnBrk="0" hangingPunct="1">
              <a:defRPr sz="1800" kern="1200">
                <a:solidFill>
                  <a:srgbClr val="FFFFFF"/>
                </a:solidFill>
                <a:latin typeface="Gotham HTF Bold"/>
                <a:ea typeface="Gotham HTF Bold"/>
                <a:cs typeface="Gotham HTF Bold"/>
              </a:defRPr>
            </a:lvl7pPr>
            <a:lvl8pPr marL="3200240" algn="l" defTabSz="914355" rtl="0" eaLnBrk="1" latinLnBrk="0" hangingPunct="1">
              <a:defRPr sz="1800" kern="1200">
                <a:solidFill>
                  <a:srgbClr val="FFFFFF"/>
                </a:solidFill>
                <a:latin typeface="Gotham HTF Bold"/>
                <a:ea typeface="Gotham HTF Bold"/>
                <a:cs typeface="Gotham HTF Bold"/>
              </a:defRPr>
            </a:lvl8pPr>
            <a:lvl9pPr marL="3657417" algn="l" defTabSz="914355" rtl="0" eaLnBrk="1" latinLnBrk="0" hangingPunct="1">
              <a:defRPr sz="1800" kern="1200">
                <a:solidFill>
                  <a:srgbClr val="FFFFFF"/>
                </a:solidFill>
                <a:latin typeface="Gotham HTF Bold"/>
                <a:ea typeface="Gotham HTF Bold"/>
                <a:cs typeface="Gotham HTF Bold"/>
              </a:defRPr>
            </a:lvl9pPr>
          </a:lstStyle>
          <a:p>
            <a:pPr marL="0" marR="0" indent="0" algn="ctr" defTabSz="825500" rtl="0" fontAlgn="auto" latinLnBrk="0" hangingPunct="0">
              <a:lnSpc>
                <a:spcPct val="100000"/>
              </a:lnSpc>
              <a:spcBef>
                <a:spcPts val="0"/>
              </a:spcBef>
              <a:spcAft>
                <a:spcPts val="0"/>
              </a:spcAft>
              <a:buClrTx/>
              <a:buSzTx/>
              <a:buFontTx/>
              <a:buNone/>
              <a:tabLst/>
            </a:pPr>
            <a:r>
              <a:rPr kumimoji="0" lang="pt-BR" sz="1200" b="1" i="0" u="none" strike="noStrike" cap="none" spc="0" normalizeH="0" baseline="0">
                <a:ln>
                  <a:noFill/>
                </a:ln>
                <a:solidFill>
                  <a:srgbClr val="FFFFFF"/>
                </a:solidFill>
                <a:effectLst/>
                <a:uFillTx/>
                <a:latin typeface="Poppins" panose="00000500000000000000" pitchFamily="2" charset="0"/>
                <a:ea typeface="Gotham HTF Medium"/>
                <a:cs typeface="Poppins" panose="00000500000000000000" pitchFamily="2" charset="0"/>
                <a:sym typeface="Gotham HTF Medium"/>
              </a:rPr>
              <a:t>3</a:t>
            </a:r>
            <a:endParaRPr kumimoji="0" lang="en-US" sz="1200" b="1" i="0" u="none" strike="noStrike" cap="none" spc="0" normalizeH="0" baseline="0">
              <a:ln>
                <a:noFill/>
              </a:ln>
              <a:solidFill>
                <a:srgbClr val="FFFFFF"/>
              </a:solidFill>
              <a:effectLst/>
              <a:uFillTx/>
              <a:latin typeface="Poppins" panose="00000500000000000000" pitchFamily="2" charset="0"/>
              <a:ea typeface="Gotham HTF Medium"/>
              <a:cs typeface="Poppins" panose="00000500000000000000" pitchFamily="2" charset="0"/>
              <a:sym typeface="Gotham HTF Medium"/>
            </a:endParaRPr>
          </a:p>
        </xdr:txBody>
      </xdr:sp>
    </xdr:grpSp>
    <xdr:clientData/>
  </xdr:twoCellAnchor>
  <xdr:twoCellAnchor editAs="oneCell">
    <xdr:from>
      <xdr:col>1</xdr:col>
      <xdr:colOff>0</xdr:colOff>
      <xdr:row>1</xdr:row>
      <xdr:rowOff>0</xdr:rowOff>
    </xdr:from>
    <xdr:to>
      <xdr:col>1</xdr:col>
      <xdr:colOff>1914525</xdr:colOff>
      <xdr:row>3</xdr:row>
      <xdr:rowOff>102045</xdr:rowOff>
    </xdr:to>
    <xdr:pic>
      <xdr:nvPicPr>
        <xdr:cNvPr id="12" name="Imagem 8">
          <a:extLst>
            <a:ext uri="{FF2B5EF4-FFF2-40B4-BE49-F238E27FC236}">
              <a16:creationId xmlns:a16="http://schemas.microsoft.com/office/drawing/2014/main" id="{16471BF6-68C2-42A2-8A55-59159EAA83B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15047" b="15047"/>
        <a:stretch/>
      </xdr:blipFill>
      <xdr:spPr>
        <a:xfrm>
          <a:off x="177800" y="184150"/>
          <a:ext cx="1914525" cy="47034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16" name="Group 15">
          <a:hlinkClick xmlns:r="http://schemas.openxmlformats.org/officeDocument/2006/relationships" r:id="rId4"/>
          <a:extLst>
            <a:ext uri="{FF2B5EF4-FFF2-40B4-BE49-F238E27FC236}">
              <a16:creationId xmlns:a16="http://schemas.microsoft.com/office/drawing/2014/main" id="{41E03558-DACE-4F4D-B78D-7DB309951DD6}"/>
            </a:ext>
          </a:extLst>
        </xdr:cNvPr>
        <xdr:cNvGrpSpPr/>
      </xdr:nvGrpSpPr>
      <xdr:grpSpPr>
        <a:xfrm>
          <a:off x="2806700" y="0"/>
          <a:ext cx="1412875" cy="890587"/>
          <a:chOff x="2819389" y="0"/>
          <a:chExt cx="1400175" cy="877887"/>
        </a:xfrm>
      </xdr:grpSpPr>
      <xdr:sp macro="" textlink="">
        <xdr:nvSpPr>
          <xdr:cNvPr id="17" name="Shape">
            <a:extLst>
              <a:ext uri="{FF2B5EF4-FFF2-40B4-BE49-F238E27FC236}">
                <a16:creationId xmlns:a16="http://schemas.microsoft.com/office/drawing/2014/main" id="{FCFD10D3-3D41-D484-26DF-3F6681078CF5}"/>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18" name="TextBox 17">
            <a:extLst>
              <a:ext uri="{FF2B5EF4-FFF2-40B4-BE49-F238E27FC236}">
                <a16:creationId xmlns:a16="http://schemas.microsoft.com/office/drawing/2014/main" id="{AE144C4F-861B-2C4B-4BFE-5B6D57B3097E}"/>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219360</xdr:colOff>
      <xdr:row>9</xdr:row>
      <xdr:rowOff>0</xdr:rowOff>
    </xdr:from>
    <xdr:to>
      <xdr:col>17</xdr:col>
      <xdr:colOff>431017</xdr:colOff>
      <xdr:row>27</xdr:row>
      <xdr:rowOff>8179</xdr:rowOff>
    </xdr:to>
    <xdr:grpSp>
      <xdr:nvGrpSpPr>
        <xdr:cNvPr id="113" name="Group 112">
          <a:extLst>
            <a:ext uri="{FF2B5EF4-FFF2-40B4-BE49-F238E27FC236}">
              <a16:creationId xmlns:a16="http://schemas.microsoft.com/office/drawing/2014/main" id="{4C0B661E-2154-41FE-A9AC-617D15E2BD30}"/>
            </a:ext>
          </a:extLst>
        </xdr:cNvPr>
        <xdr:cNvGrpSpPr/>
      </xdr:nvGrpSpPr>
      <xdr:grpSpPr>
        <a:xfrm>
          <a:off x="397160" y="1657350"/>
          <a:ext cx="12841807" cy="3322879"/>
          <a:chOff x="635000" y="1082675"/>
          <a:chExt cx="12392111" cy="3336445"/>
        </a:xfrm>
      </xdr:grpSpPr>
      <xdr:cxnSp macro="">
        <xdr:nvCxnSpPr>
          <xdr:cNvPr id="114" name="Straight Arrow Connector 113">
            <a:extLst>
              <a:ext uri="{FF2B5EF4-FFF2-40B4-BE49-F238E27FC236}">
                <a16:creationId xmlns:a16="http://schemas.microsoft.com/office/drawing/2014/main" id="{222C9C35-A709-C71F-8571-B624AB8BAE97}"/>
              </a:ext>
            </a:extLst>
          </xdr:cNvPr>
          <xdr:cNvCxnSpPr>
            <a:stCxn id="122" idx="1"/>
            <a:endCxn id="120" idx="3"/>
          </xdr:cNvCxnSpPr>
        </xdr:nvCxnSpPr>
        <xdr:spPr>
          <a:xfrm flipH="1">
            <a:off x="1543050" y="2124356"/>
            <a:ext cx="618496" cy="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5" name="CaixaDeTexto 21">
            <a:extLst>
              <a:ext uri="{FF2B5EF4-FFF2-40B4-BE49-F238E27FC236}">
                <a16:creationId xmlns:a16="http://schemas.microsoft.com/office/drawing/2014/main" id="{E910F9F3-CEF0-4E6B-C8B7-FA7F747CD03D}"/>
              </a:ext>
            </a:extLst>
          </xdr:cNvPr>
          <xdr:cNvSpPr txBox="1"/>
        </xdr:nvSpPr>
        <xdr:spPr>
          <a:xfrm>
            <a:off x="1600200" y="1914525"/>
            <a:ext cx="668746" cy="209505"/>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69.95%</a:t>
            </a:r>
          </a:p>
        </xdr:txBody>
      </xdr:sp>
      <xdr:grpSp>
        <xdr:nvGrpSpPr>
          <xdr:cNvPr id="116" name="Group 115">
            <a:extLst>
              <a:ext uri="{FF2B5EF4-FFF2-40B4-BE49-F238E27FC236}">
                <a16:creationId xmlns:a16="http://schemas.microsoft.com/office/drawing/2014/main" id="{74369B7D-3C6B-75B1-41DE-98A35E348217}"/>
              </a:ext>
            </a:extLst>
          </xdr:cNvPr>
          <xdr:cNvGrpSpPr/>
        </xdr:nvGrpSpPr>
        <xdr:grpSpPr>
          <a:xfrm>
            <a:off x="635000" y="1082675"/>
            <a:ext cx="12392111" cy="3336445"/>
            <a:chOff x="635000" y="1082675"/>
            <a:chExt cx="12392111" cy="3336445"/>
          </a:xfrm>
        </xdr:grpSpPr>
        <xdr:grpSp>
          <xdr:nvGrpSpPr>
            <xdr:cNvPr id="117" name="Agrupar 2">
              <a:extLst>
                <a:ext uri="{FF2B5EF4-FFF2-40B4-BE49-F238E27FC236}">
                  <a16:creationId xmlns:a16="http://schemas.microsoft.com/office/drawing/2014/main" id="{D4161A6A-82B3-B5D7-4A93-C0B125C32704}"/>
                </a:ext>
              </a:extLst>
            </xdr:cNvPr>
            <xdr:cNvGrpSpPr/>
          </xdr:nvGrpSpPr>
          <xdr:grpSpPr>
            <a:xfrm>
              <a:off x="1063625" y="1082675"/>
              <a:ext cx="11966661" cy="3336445"/>
              <a:chOff x="967756" y="990600"/>
              <a:chExt cx="11147331" cy="3330095"/>
            </a:xfrm>
          </xdr:grpSpPr>
          <xdr:sp macro="" textlink="">
            <xdr:nvSpPr>
              <xdr:cNvPr id="121" name="Rectangle 37">
                <a:extLst>
                  <a:ext uri="{FF2B5EF4-FFF2-40B4-BE49-F238E27FC236}">
                    <a16:creationId xmlns:a16="http://schemas.microsoft.com/office/drawing/2014/main" id="{343F65DA-8639-A106-9450-4C822C906B6F}"/>
                  </a:ext>
                </a:extLst>
              </xdr:cNvPr>
              <xdr:cNvSpPr/>
            </xdr:nvSpPr>
            <xdr:spPr>
              <a:xfrm>
                <a:off x="4969466" y="990600"/>
                <a:ext cx="937498" cy="422075"/>
              </a:xfrm>
              <a:prstGeom prst="rect">
                <a:avLst/>
              </a:prstGeom>
              <a:solidFill>
                <a:schemeClr val="tx1"/>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b="1">
                    <a:solidFill>
                      <a:srgbClr val="FEFFFE"/>
                    </a:solidFill>
                    <a:latin typeface="Poppins" panose="00000500000000000000" pitchFamily="2" charset="0"/>
                    <a:cs typeface="Poppins" panose="00000500000000000000" pitchFamily="2" charset="0"/>
                  </a:rPr>
                  <a:t>Serena Energia</a:t>
                </a:r>
              </a:p>
            </xdr:txBody>
          </xdr:sp>
          <xdr:sp macro="" textlink="">
            <xdr:nvSpPr>
              <xdr:cNvPr id="122" name="Rectangle 37">
                <a:extLst>
                  <a:ext uri="{FF2B5EF4-FFF2-40B4-BE49-F238E27FC236}">
                    <a16:creationId xmlns:a16="http://schemas.microsoft.com/office/drawing/2014/main" id="{DB3EEFC9-5415-F574-1F4B-851BEC4131FD}"/>
                  </a:ext>
                </a:extLst>
              </xdr:cNvPr>
              <xdr:cNvSpPr/>
            </xdr:nvSpPr>
            <xdr:spPr>
              <a:xfrm>
                <a:off x="1989963" y="1812923"/>
                <a:ext cx="1058306" cy="422075"/>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Serena Desenvolvimento</a:t>
                </a:r>
              </a:p>
            </xdr:txBody>
          </xdr:sp>
          <xdr:sp macro="" textlink="">
            <xdr:nvSpPr>
              <xdr:cNvPr id="123" name="Rectangle 37">
                <a:extLst>
                  <a:ext uri="{FF2B5EF4-FFF2-40B4-BE49-F238E27FC236}">
                    <a16:creationId xmlns:a16="http://schemas.microsoft.com/office/drawing/2014/main" id="{459CCD36-3A05-6827-ACC7-46DE503D8623}"/>
                  </a:ext>
                </a:extLst>
              </xdr:cNvPr>
              <xdr:cNvSpPr/>
            </xdr:nvSpPr>
            <xdr:spPr>
              <a:xfrm>
                <a:off x="7426203" y="1823216"/>
                <a:ext cx="1058561" cy="422075"/>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Serena Geração</a:t>
                </a:r>
              </a:p>
            </xdr:txBody>
          </xdr:sp>
          <xdr:sp macro="" textlink="">
            <xdr:nvSpPr>
              <xdr:cNvPr id="124" name="CaixaDeTexto 20">
                <a:extLst>
                  <a:ext uri="{FF2B5EF4-FFF2-40B4-BE49-F238E27FC236}">
                    <a16:creationId xmlns:a16="http://schemas.microsoft.com/office/drawing/2014/main" id="{CF26FE6D-688D-E86C-57F6-C051F5FB6C09}"/>
                  </a:ext>
                </a:extLst>
              </xdr:cNvPr>
              <xdr:cNvSpPr txBox="1"/>
            </xdr:nvSpPr>
            <xdr:spPr>
              <a:xfrm>
                <a:off x="5928693" y="1402501"/>
                <a:ext cx="636457" cy="209465"/>
              </a:xfrm>
              <a:prstGeom prst="rect">
                <a:avLst/>
              </a:prstGeom>
              <a:noFill/>
              <a:ln>
                <a:noFill/>
              </a:ln>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sp macro="" textlink="">
            <xdr:nvSpPr>
              <xdr:cNvPr id="125" name="CaixaDeTexto 21">
                <a:extLst>
                  <a:ext uri="{FF2B5EF4-FFF2-40B4-BE49-F238E27FC236}">
                    <a16:creationId xmlns:a16="http://schemas.microsoft.com/office/drawing/2014/main" id="{5EE3ACBB-77E8-E82E-CDC8-5A692A3BA4B4}"/>
                  </a:ext>
                </a:extLst>
              </xdr:cNvPr>
              <xdr:cNvSpPr txBox="1"/>
            </xdr:nvSpPr>
            <xdr:spPr>
              <a:xfrm>
                <a:off x="2836393" y="1401143"/>
                <a:ext cx="636457" cy="209465"/>
              </a:xfrm>
              <a:prstGeom prst="rect">
                <a:avLst/>
              </a:prstGeom>
              <a:noFill/>
              <a:ln>
                <a:noFill/>
              </a:ln>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sp macro="" textlink="">
            <xdr:nvSpPr>
              <xdr:cNvPr id="126" name="Rectangle 37">
                <a:extLst>
                  <a:ext uri="{FF2B5EF4-FFF2-40B4-BE49-F238E27FC236}">
                    <a16:creationId xmlns:a16="http://schemas.microsoft.com/office/drawing/2014/main" id="{A552166F-A3FF-2BA6-63D1-CBE16561D7C4}"/>
                  </a:ext>
                </a:extLst>
              </xdr:cNvPr>
              <xdr:cNvSpPr/>
            </xdr:nvSpPr>
            <xdr:spPr>
              <a:xfrm>
                <a:off x="9899985" y="3529215"/>
                <a:ext cx="694800"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Pipoca</a:t>
                </a:r>
              </a:p>
            </xdr:txBody>
          </xdr:sp>
          <xdr:sp macro="" textlink="">
            <xdr:nvSpPr>
              <xdr:cNvPr id="127" name="Rectangle 37">
                <a:extLst>
                  <a:ext uri="{FF2B5EF4-FFF2-40B4-BE49-F238E27FC236}">
                    <a16:creationId xmlns:a16="http://schemas.microsoft.com/office/drawing/2014/main" id="{FC8CE214-3A79-7FD1-9C19-261E0DEF765F}"/>
                  </a:ext>
                </a:extLst>
              </xdr:cNvPr>
              <xdr:cNvSpPr/>
            </xdr:nvSpPr>
            <xdr:spPr>
              <a:xfrm>
                <a:off x="6043667" y="3529076"/>
                <a:ext cx="694431"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3</a:t>
                </a:r>
              </a:p>
            </xdr:txBody>
          </xdr:sp>
          <xdr:sp macro="" textlink="">
            <xdr:nvSpPr>
              <xdr:cNvPr id="128" name="Rectangle 37">
                <a:extLst>
                  <a:ext uri="{FF2B5EF4-FFF2-40B4-BE49-F238E27FC236}">
                    <a16:creationId xmlns:a16="http://schemas.microsoft.com/office/drawing/2014/main" id="{D8F7E9A2-F27C-8800-0FC0-CD7322A3EEEB}"/>
                  </a:ext>
                </a:extLst>
              </xdr:cNvPr>
              <xdr:cNvSpPr/>
            </xdr:nvSpPr>
            <xdr:spPr>
              <a:xfrm>
                <a:off x="5318780" y="3529076"/>
                <a:ext cx="694431"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2</a:t>
                </a:r>
              </a:p>
            </xdr:txBody>
          </xdr:sp>
          <xdr:sp macro="" textlink="">
            <xdr:nvSpPr>
              <xdr:cNvPr id="129" name="Rectangle 37">
                <a:extLst>
                  <a:ext uri="{FF2B5EF4-FFF2-40B4-BE49-F238E27FC236}">
                    <a16:creationId xmlns:a16="http://schemas.microsoft.com/office/drawing/2014/main" id="{F7990941-8A15-CD5A-E069-46961DDFD08A}"/>
                  </a:ext>
                </a:extLst>
              </xdr:cNvPr>
              <xdr:cNvSpPr/>
            </xdr:nvSpPr>
            <xdr:spPr>
              <a:xfrm>
                <a:off x="9029514" y="2284106"/>
                <a:ext cx="694800"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Energy Platform</a:t>
                </a:r>
              </a:p>
            </xdr:txBody>
          </xdr:sp>
          <xdr:sp macro="" textlink="">
            <xdr:nvSpPr>
              <xdr:cNvPr id="130" name="Rectangle 37">
                <a:extLst>
                  <a:ext uri="{FF2B5EF4-FFF2-40B4-BE49-F238E27FC236}">
                    <a16:creationId xmlns:a16="http://schemas.microsoft.com/office/drawing/2014/main" id="{85B7EEAA-32E7-94CF-125F-02E2B213D514}"/>
                  </a:ext>
                </a:extLst>
              </xdr:cNvPr>
              <xdr:cNvSpPr/>
            </xdr:nvSpPr>
            <xdr:spPr>
              <a:xfrm>
                <a:off x="4587980" y="3529076"/>
                <a:ext cx="694431"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1</a:t>
                </a:r>
                <a:r>
                  <a:rPr lang="pt-BR" sz="700" baseline="30000">
                    <a:solidFill>
                      <a:schemeClr val="tx2"/>
                    </a:solidFill>
                    <a:latin typeface="Poppins" panose="00000500000000000000" pitchFamily="2" charset="0"/>
                    <a:cs typeface="Poppins" panose="00000500000000000000" pitchFamily="2" charset="0"/>
                  </a:rPr>
                  <a:t> </a:t>
                </a:r>
                <a:endParaRPr lang="pt-BR" sz="700">
                  <a:solidFill>
                    <a:schemeClr val="tx2"/>
                  </a:solidFill>
                  <a:latin typeface="Poppins" panose="00000500000000000000" pitchFamily="2" charset="0"/>
                  <a:cs typeface="Poppins" panose="00000500000000000000" pitchFamily="2" charset="0"/>
                </a:endParaRPr>
              </a:p>
            </xdr:txBody>
          </xdr:sp>
          <xdr:sp macro="" textlink="">
            <xdr:nvSpPr>
              <xdr:cNvPr id="131" name="Rectangle 37">
                <a:extLst>
                  <a:ext uri="{FF2B5EF4-FFF2-40B4-BE49-F238E27FC236}">
                    <a16:creationId xmlns:a16="http://schemas.microsoft.com/office/drawing/2014/main" id="{DEF3ECDB-AD44-B381-6F0F-396BB6FB3306}"/>
                  </a:ext>
                </a:extLst>
              </xdr:cNvPr>
              <xdr:cNvSpPr/>
            </xdr:nvSpPr>
            <xdr:spPr>
              <a:xfrm>
                <a:off x="1629322" y="3529076"/>
                <a:ext cx="694431"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a:t>
                </a:r>
              </a:p>
              <a:p>
                <a:pPr algn="ctr"/>
                <a:r>
                  <a:rPr lang="pt-BR" sz="700">
                    <a:solidFill>
                      <a:schemeClr val="tx2"/>
                    </a:solidFill>
                    <a:latin typeface="Poppins" panose="00000500000000000000" pitchFamily="2" charset="0"/>
                    <a:cs typeface="Poppins" panose="00000500000000000000" pitchFamily="2" charset="0"/>
                  </a:rPr>
                  <a:t>1 and 2</a:t>
                </a:r>
              </a:p>
            </xdr:txBody>
          </xdr:sp>
          <xdr:sp macro="" textlink="">
            <xdr:nvSpPr>
              <xdr:cNvPr id="132" name="Rectangle 37">
                <a:extLst>
                  <a:ext uri="{FF2B5EF4-FFF2-40B4-BE49-F238E27FC236}">
                    <a16:creationId xmlns:a16="http://schemas.microsoft.com/office/drawing/2014/main" id="{821649A4-7869-F62B-5CB5-71721803DEE0}"/>
                  </a:ext>
                </a:extLst>
              </xdr:cNvPr>
              <xdr:cNvSpPr/>
            </xdr:nvSpPr>
            <xdr:spPr>
              <a:xfrm>
                <a:off x="7493442" y="3529076"/>
                <a:ext cx="694431"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6</a:t>
                </a:r>
              </a:p>
            </xdr:txBody>
          </xdr:sp>
          <xdr:sp macro="" textlink="">
            <xdr:nvSpPr>
              <xdr:cNvPr id="133" name="Rectangle 37">
                <a:extLst>
                  <a:ext uri="{FF2B5EF4-FFF2-40B4-BE49-F238E27FC236}">
                    <a16:creationId xmlns:a16="http://schemas.microsoft.com/office/drawing/2014/main" id="{38D1FA4B-FCD6-DD43-F2AD-8785DF69A5C8}"/>
                  </a:ext>
                </a:extLst>
              </xdr:cNvPr>
              <xdr:cNvSpPr/>
            </xdr:nvSpPr>
            <xdr:spPr>
              <a:xfrm>
                <a:off x="8218326" y="3529076"/>
                <a:ext cx="694431"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7</a:t>
                </a:r>
              </a:p>
            </xdr:txBody>
          </xdr:sp>
          <xdr:sp macro="" textlink="">
            <xdr:nvSpPr>
              <xdr:cNvPr id="134" name="Rectangle 37">
                <a:extLst>
                  <a:ext uri="{FF2B5EF4-FFF2-40B4-BE49-F238E27FC236}">
                    <a16:creationId xmlns:a16="http://schemas.microsoft.com/office/drawing/2014/main" id="{68490441-A172-C351-8401-060DF70B2569}"/>
                  </a:ext>
                </a:extLst>
              </xdr:cNvPr>
              <xdr:cNvSpPr/>
            </xdr:nvSpPr>
            <xdr:spPr>
              <a:xfrm>
                <a:off x="8943219" y="3529076"/>
                <a:ext cx="694431"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8</a:t>
                </a:r>
              </a:p>
            </xdr:txBody>
          </xdr:sp>
          <xdr:sp macro="" textlink="">
            <xdr:nvSpPr>
              <xdr:cNvPr id="135" name="Rectangle 37">
                <a:extLst>
                  <a:ext uri="{FF2B5EF4-FFF2-40B4-BE49-F238E27FC236}">
                    <a16:creationId xmlns:a16="http://schemas.microsoft.com/office/drawing/2014/main" id="{8E918F9B-15C1-A393-EAED-379A931AE92C}"/>
                  </a:ext>
                </a:extLst>
              </xdr:cNvPr>
              <xdr:cNvSpPr/>
            </xdr:nvSpPr>
            <xdr:spPr>
              <a:xfrm>
                <a:off x="2354210" y="3529076"/>
                <a:ext cx="694431"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3</a:t>
                </a:r>
              </a:p>
            </xdr:txBody>
          </xdr:sp>
          <xdr:grpSp>
            <xdr:nvGrpSpPr>
              <xdr:cNvPr id="136" name="Agrupar 18">
                <a:extLst>
                  <a:ext uri="{FF2B5EF4-FFF2-40B4-BE49-F238E27FC236}">
                    <a16:creationId xmlns:a16="http://schemas.microsoft.com/office/drawing/2014/main" id="{BEDC4DE5-4681-B95A-C21E-27A51775C8C1}"/>
                  </a:ext>
                </a:extLst>
              </xdr:cNvPr>
              <xdr:cNvGrpSpPr/>
            </xdr:nvGrpSpPr>
            <xdr:grpSpPr>
              <a:xfrm>
                <a:off x="3808717" y="3482596"/>
                <a:ext cx="759856" cy="783146"/>
                <a:chOff x="6543333" y="4557116"/>
                <a:chExt cx="759856" cy="783146"/>
              </a:xfrm>
            </xdr:grpSpPr>
            <xdr:sp macro="" textlink="">
              <xdr:nvSpPr>
                <xdr:cNvPr id="166" name="Rectangle 37">
                  <a:extLst>
                    <a:ext uri="{FF2B5EF4-FFF2-40B4-BE49-F238E27FC236}">
                      <a16:creationId xmlns:a16="http://schemas.microsoft.com/office/drawing/2014/main" id="{64E590A2-6A27-7A67-D54B-1616EF3049B1}"/>
                    </a:ext>
                  </a:extLst>
                </xdr:cNvPr>
                <xdr:cNvSpPr/>
              </xdr:nvSpPr>
              <xdr:spPr>
                <a:xfrm>
                  <a:off x="6583354" y="4603596"/>
                  <a:ext cx="694432"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Indaiazinho</a:t>
                  </a:r>
                </a:p>
              </xdr:txBody>
            </xdr:sp>
            <xdr:sp macro="" textlink="">
              <xdr:nvSpPr>
                <xdr:cNvPr id="167" name="Rectangle 37">
                  <a:extLst>
                    <a:ext uri="{FF2B5EF4-FFF2-40B4-BE49-F238E27FC236}">
                      <a16:creationId xmlns:a16="http://schemas.microsoft.com/office/drawing/2014/main" id="{7EFDB137-B4DC-05BE-7299-867B7848E2B5}"/>
                    </a:ext>
                  </a:extLst>
                </xdr:cNvPr>
                <xdr:cNvSpPr/>
              </xdr:nvSpPr>
              <xdr:spPr>
                <a:xfrm>
                  <a:off x="6583352" y="4974210"/>
                  <a:ext cx="694800"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Indaiá Grande</a:t>
                  </a:r>
                </a:p>
              </xdr:txBody>
            </xdr:sp>
            <xdr:sp macro="" textlink="">
              <xdr:nvSpPr>
                <xdr:cNvPr id="168" name="Retângulo 50">
                  <a:extLst>
                    <a:ext uri="{FF2B5EF4-FFF2-40B4-BE49-F238E27FC236}">
                      <a16:creationId xmlns:a16="http://schemas.microsoft.com/office/drawing/2014/main" id="{BCE5BAA9-3FB7-D7D0-B36A-77920F7A7AB8}"/>
                    </a:ext>
                  </a:extLst>
                </xdr:cNvPr>
                <xdr:cNvSpPr/>
              </xdr:nvSpPr>
              <xdr:spPr>
                <a:xfrm>
                  <a:off x="6543333" y="4557116"/>
                  <a:ext cx="759856" cy="783146"/>
                </a:xfrm>
                <a:prstGeom prst="rect">
                  <a:avLst/>
                </a:prstGeom>
                <a:noFill/>
                <a:ln w="3175" cap="flat" cmpd="sng" algn="ctr">
                  <a:solidFill>
                    <a:schemeClr val="tx2"/>
                  </a:solidFill>
                  <a:prstDash val="sys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700">
                    <a:latin typeface="Poppins" panose="00000500000000000000" pitchFamily="2" charset="0"/>
                    <a:cs typeface="Poppins" panose="00000500000000000000" pitchFamily="2" charset="0"/>
                  </a:endParaRPr>
                </a:p>
              </xdr:txBody>
            </xdr:sp>
          </xdr:grpSp>
          <xdr:sp macro="" textlink="">
            <xdr:nvSpPr>
              <xdr:cNvPr id="137" name="Rectangle 37">
                <a:extLst>
                  <a:ext uri="{FF2B5EF4-FFF2-40B4-BE49-F238E27FC236}">
                    <a16:creationId xmlns:a16="http://schemas.microsoft.com/office/drawing/2014/main" id="{1630C518-CDB1-33D1-FDBE-2FD77AB02430}"/>
                  </a:ext>
                </a:extLst>
              </xdr:cNvPr>
              <xdr:cNvSpPr/>
            </xdr:nvSpPr>
            <xdr:spPr>
              <a:xfrm>
                <a:off x="6768555" y="3529076"/>
                <a:ext cx="694431"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5</a:t>
                </a:r>
              </a:p>
            </xdr:txBody>
          </xdr:sp>
          <xdr:sp macro="" textlink="">
            <xdr:nvSpPr>
              <xdr:cNvPr id="138" name="Rectangle 37">
                <a:extLst>
                  <a:ext uri="{FF2B5EF4-FFF2-40B4-BE49-F238E27FC236}">
                    <a16:creationId xmlns:a16="http://schemas.microsoft.com/office/drawing/2014/main" id="{3A659DE0-F4D1-8C88-D0A4-54C6A949E0D1}"/>
                  </a:ext>
                </a:extLst>
              </xdr:cNvPr>
              <xdr:cNvSpPr/>
            </xdr:nvSpPr>
            <xdr:spPr>
              <a:xfrm>
                <a:off x="3085273" y="3529076"/>
                <a:ext cx="694431"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Serra das Agulhas</a:t>
                </a:r>
              </a:p>
            </xdr:txBody>
          </xdr:sp>
          <xdr:sp macro="" textlink="">
            <xdr:nvSpPr>
              <xdr:cNvPr id="139" name="Retângulo 21">
                <a:extLst>
                  <a:ext uri="{FF2B5EF4-FFF2-40B4-BE49-F238E27FC236}">
                    <a16:creationId xmlns:a16="http://schemas.microsoft.com/office/drawing/2014/main" id="{48CF839D-34F5-5F65-1B7A-C21EF822D021}"/>
                  </a:ext>
                </a:extLst>
              </xdr:cNvPr>
              <xdr:cNvSpPr/>
            </xdr:nvSpPr>
            <xdr:spPr>
              <a:xfrm>
                <a:off x="1566182" y="3179479"/>
                <a:ext cx="8129453" cy="1141216"/>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sz="1600">
                  <a:latin typeface="Poppins" panose="00000500000000000000" pitchFamily="2" charset="0"/>
                  <a:cs typeface="Poppins" panose="00000500000000000000" pitchFamily="2" charset="0"/>
                </a:endParaRPr>
              </a:p>
            </xdr:txBody>
          </xdr:sp>
          <xdr:cxnSp macro="">
            <xdr:nvCxnSpPr>
              <xdr:cNvPr id="140" name="Conector: Angulado 22">
                <a:extLst>
                  <a:ext uri="{FF2B5EF4-FFF2-40B4-BE49-F238E27FC236}">
                    <a16:creationId xmlns:a16="http://schemas.microsoft.com/office/drawing/2014/main" id="{97BB7265-2287-1F42-9EBA-3A36BF96BDD1}"/>
                  </a:ext>
                </a:extLst>
              </xdr:cNvPr>
              <xdr:cNvCxnSpPr>
                <a:cxnSpLocks/>
                <a:stCxn id="123" idx="2"/>
                <a:endCxn id="139" idx="0"/>
              </xdr:cNvCxnSpPr>
            </xdr:nvCxnSpPr>
            <xdr:spPr>
              <a:xfrm rot="5400000">
                <a:off x="6326103" y="1550097"/>
                <a:ext cx="934188" cy="2324575"/>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141" name="Conector: Angulado 23">
                <a:extLst>
                  <a:ext uri="{FF2B5EF4-FFF2-40B4-BE49-F238E27FC236}">
                    <a16:creationId xmlns:a16="http://schemas.microsoft.com/office/drawing/2014/main" id="{A3DAC164-E645-7D39-1407-4E12E130D10B}"/>
                  </a:ext>
                </a:extLst>
              </xdr:cNvPr>
              <xdr:cNvCxnSpPr>
                <a:stCxn id="121" idx="2"/>
                <a:endCxn id="122" idx="0"/>
              </xdr:cNvCxnSpPr>
            </xdr:nvCxnSpPr>
            <xdr:spPr>
              <a:xfrm rot="5400000">
                <a:off x="3777355" y="154435"/>
                <a:ext cx="400248" cy="2916726"/>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142" name="Conector: Angulado 24">
                <a:extLst>
                  <a:ext uri="{FF2B5EF4-FFF2-40B4-BE49-F238E27FC236}">
                    <a16:creationId xmlns:a16="http://schemas.microsoft.com/office/drawing/2014/main" id="{E652306F-761F-5D1C-8D5F-8788355B2CA8}"/>
                  </a:ext>
                </a:extLst>
              </xdr:cNvPr>
              <xdr:cNvCxnSpPr>
                <a:stCxn id="121" idx="2"/>
                <a:endCxn id="123" idx="0"/>
              </xdr:cNvCxnSpPr>
            </xdr:nvCxnSpPr>
            <xdr:spPr>
              <a:xfrm rot="16200000" flipH="1">
                <a:off x="6491578" y="359311"/>
                <a:ext cx="410541" cy="2517268"/>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143" name="Rectangle 37">
                <a:extLst>
                  <a:ext uri="{FF2B5EF4-FFF2-40B4-BE49-F238E27FC236}">
                    <a16:creationId xmlns:a16="http://schemas.microsoft.com/office/drawing/2014/main" id="{806C858D-BCF4-2A8B-871E-AF34252389B7}"/>
                  </a:ext>
                </a:extLst>
              </xdr:cNvPr>
              <xdr:cNvSpPr/>
            </xdr:nvSpPr>
            <xdr:spPr>
              <a:xfrm>
                <a:off x="9029514" y="1464739"/>
                <a:ext cx="694800"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Chuí</a:t>
                </a:r>
              </a:p>
            </xdr:txBody>
          </xdr:sp>
          <xdr:sp macro="" textlink="">
            <xdr:nvSpPr>
              <xdr:cNvPr id="144" name="Rectangle 37">
                <a:extLst>
                  <a:ext uri="{FF2B5EF4-FFF2-40B4-BE49-F238E27FC236}">
                    <a16:creationId xmlns:a16="http://schemas.microsoft.com/office/drawing/2014/main" id="{7DF24A36-C262-BC66-F9F1-90789B370CCB}"/>
                  </a:ext>
                </a:extLst>
              </xdr:cNvPr>
              <xdr:cNvSpPr/>
            </xdr:nvSpPr>
            <xdr:spPr>
              <a:xfrm>
                <a:off x="10620533" y="3529215"/>
                <a:ext cx="694800"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Pirapora</a:t>
                </a:r>
              </a:p>
            </xdr:txBody>
          </xdr:sp>
          <xdr:sp macro="" textlink="">
            <xdr:nvSpPr>
              <xdr:cNvPr id="145" name="Rectangle 37">
                <a:extLst>
                  <a:ext uri="{FF2B5EF4-FFF2-40B4-BE49-F238E27FC236}">
                    <a16:creationId xmlns:a16="http://schemas.microsoft.com/office/drawing/2014/main" id="{234AD2AA-473C-289E-AF27-55DC5D249AE8}"/>
                  </a:ext>
                </a:extLst>
              </xdr:cNvPr>
              <xdr:cNvSpPr/>
            </xdr:nvSpPr>
            <xdr:spPr>
              <a:xfrm>
                <a:off x="11349370" y="3529215"/>
                <a:ext cx="694800"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VDB 1,</a:t>
                </a:r>
                <a:r>
                  <a:rPr lang="pt-BR" sz="700" baseline="0">
                    <a:solidFill>
                      <a:schemeClr val="tx2"/>
                    </a:solidFill>
                    <a:latin typeface="Poppins" panose="00000500000000000000" pitchFamily="2" charset="0"/>
                    <a:cs typeface="Poppins" panose="00000500000000000000" pitchFamily="2" charset="0"/>
                  </a:rPr>
                  <a:t> </a:t>
                </a:r>
                <a:r>
                  <a:rPr lang="pt-BR" sz="700">
                    <a:solidFill>
                      <a:schemeClr val="tx2"/>
                    </a:solidFill>
                    <a:latin typeface="Poppins" panose="00000500000000000000" pitchFamily="2" charset="0"/>
                    <a:cs typeface="Poppins" panose="00000500000000000000" pitchFamily="2" charset="0"/>
                  </a:rPr>
                  <a:t>2 and 3</a:t>
                </a:r>
              </a:p>
            </xdr:txBody>
          </xdr:sp>
          <xdr:sp macro="" textlink="">
            <xdr:nvSpPr>
              <xdr:cNvPr id="146" name="Rectangle 37">
                <a:extLst>
                  <a:ext uri="{FF2B5EF4-FFF2-40B4-BE49-F238E27FC236}">
                    <a16:creationId xmlns:a16="http://schemas.microsoft.com/office/drawing/2014/main" id="{C8E438B7-E00D-0D65-A80D-C4561604641A}"/>
                  </a:ext>
                </a:extLst>
              </xdr:cNvPr>
              <xdr:cNvSpPr/>
            </xdr:nvSpPr>
            <xdr:spPr>
              <a:xfrm>
                <a:off x="9029514" y="1874422"/>
                <a:ext cx="694800"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Gargaú</a:t>
                </a:r>
              </a:p>
            </xdr:txBody>
          </xdr:sp>
          <xdr:sp macro="" textlink="">
            <xdr:nvSpPr>
              <xdr:cNvPr id="147" name="Retângulo 29">
                <a:extLst>
                  <a:ext uri="{FF2B5EF4-FFF2-40B4-BE49-F238E27FC236}">
                    <a16:creationId xmlns:a16="http://schemas.microsoft.com/office/drawing/2014/main" id="{18DDA62B-2C2D-7222-5613-EDC86BB7AE0E}"/>
                  </a:ext>
                </a:extLst>
              </xdr:cNvPr>
              <xdr:cNvSpPr/>
            </xdr:nvSpPr>
            <xdr:spPr>
              <a:xfrm>
                <a:off x="8915079" y="1392715"/>
                <a:ext cx="937498" cy="1294572"/>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1600">
                  <a:solidFill>
                    <a:srgbClr val="26395F"/>
                  </a:solidFill>
                  <a:latin typeface="Poppins" panose="00000500000000000000" pitchFamily="2" charset="0"/>
                  <a:cs typeface="Poppins" panose="00000500000000000000" pitchFamily="2" charset="0"/>
                </a:endParaRPr>
              </a:p>
            </xdr:txBody>
          </xdr:sp>
          <xdr:cxnSp macro="">
            <xdr:nvCxnSpPr>
              <xdr:cNvPr id="148" name="Conector de Seta Reta 30">
                <a:extLst>
                  <a:ext uri="{FF2B5EF4-FFF2-40B4-BE49-F238E27FC236}">
                    <a16:creationId xmlns:a16="http://schemas.microsoft.com/office/drawing/2014/main" id="{B0AD3B97-804B-F40B-7BC0-53F94F5975FB}"/>
                  </a:ext>
                </a:extLst>
              </xdr:cNvPr>
              <xdr:cNvCxnSpPr>
                <a:stCxn id="123" idx="3"/>
                <a:endCxn id="147" idx="1"/>
              </xdr:cNvCxnSpPr>
            </xdr:nvCxnSpPr>
            <xdr:spPr>
              <a:xfrm>
                <a:off x="8484763" y="2034254"/>
                <a:ext cx="430315" cy="5748"/>
              </a:xfrm>
              <a:prstGeom prst="straightConnector1">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149" name="CaixaDeTexto 106">
                <a:extLst>
                  <a:ext uri="{FF2B5EF4-FFF2-40B4-BE49-F238E27FC236}">
                    <a16:creationId xmlns:a16="http://schemas.microsoft.com/office/drawing/2014/main" id="{5872FCFA-D19A-03D0-5EC1-9A38C7237162}"/>
                  </a:ext>
                </a:extLst>
              </xdr:cNvPr>
              <xdr:cNvSpPr txBox="1"/>
            </xdr:nvSpPr>
            <xdr:spPr>
              <a:xfrm>
                <a:off x="8915079" y="1046776"/>
                <a:ext cx="937498" cy="333724"/>
              </a:xfrm>
              <a:prstGeom prst="rect">
                <a:avLst/>
              </a:prstGeom>
              <a:noFill/>
              <a:ln>
                <a:noFill/>
              </a:ln>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i="1">
                    <a:solidFill>
                      <a:schemeClr val="tx2"/>
                    </a:solidFill>
                    <a:latin typeface="Poppins" panose="00000500000000000000" pitchFamily="2" charset="0"/>
                    <a:cs typeface="Poppins" panose="00000500000000000000" pitchFamily="2" charset="0"/>
                  </a:rPr>
                  <a:t>Merged</a:t>
                </a:r>
              </a:p>
              <a:p>
                <a:pPr algn="ctr"/>
                <a:r>
                  <a:rPr lang="pt-BR" sz="700" i="1">
                    <a:solidFill>
                      <a:schemeClr val="tx2"/>
                    </a:solidFill>
                    <a:latin typeface="Poppins" panose="00000500000000000000" pitchFamily="2" charset="0"/>
                    <a:cs typeface="Poppins" panose="00000500000000000000" pitchFamily="2" charset="0"/>
                  </a:rPr>
                  <a:t>Assets</a:t>
                </a:r>
              </a:p>
            </xdr:txBody>
          </xdr:sp>
          <xdr:sp macro="" textlink="">
            <xdr:nvSpPr>
              <xdr:cNvPr id="150" name="Retângulo 32">
                <a:extLst>
                  <a:ext uri="{FF2B5EF4-FFF2-40B4-BE49-F238E27FC236}">
                    <a16:creationId xmlns:a16="http://schemas.microsoft.com/office/drawing/2014/main" id="{17ED85C6-791B-7A77-C2F1-C737FE2FAD37}"/>
                  </a:ext>
                </a:extLst>
              </xdr:cNvPr>
              <xdr:cNvSpPr/>
            </xdr:nvSpPr>
            <xdr:spPr>
              <a:xfrm>
                <a:off x="9827205" y="3179479"/>
                <a:ext cx="2287882" cy="1141216"/>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sz="1600">
                  <a:latin typeface="Poppins" panose="00000500000000000000" pitchFamily="2" charset="0"/>
                  <a:cs typeface="Poppins" panose="00000500000000000000" pitchFamily="2" charset="0"/>
                </a:endParaRPr>
              </a:p>
            </xdr:txBody>
          </xdr:sp>
          <xdr:sp macro="" textlink="">
            <xdr:nvSpPr>
              <xdr:cNvPr id="151" name="CaixaDeTexto 113">
                <a:extLst>
                  <a:ext uri="{FF2B5EF4-FFF2-40B4-BE49-F238E27FC236}">
                    <a16:creationId xmlns:a16="http://schemas.microsoft.com/office/drawing/2014/main" id="{79BBEA74-4A61-D68A-8BFF-487931B5AF8A}"/>
                  </a:ext>
                </a:extLst>
              </xdr:cNvPr>
              <xdr:cNvSpPr txBox="1"/>
            </xdr:nvSpPr>
            <xdr:spPr>
              <a:xfrm>
                <a:off x="4910688" y="3186269"/>
                <a:ext cx="1586009" cy="209465"/>
              </a:xfrm>
              <a:prstGeom prst="rect">
                <a:avLst/>
              </a:prstGeom>
              <a:noFill/>
              <a:ln>
                <a:noFill/>
              </a:ln>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i="1">
                    <a:solidFill>
                      <a:schemeClr val="tx2"/>
                    </a:solidFill>
                    <a:latin typeface="Poppins" panose="00000500000000000000" pitchFamily="2" charset="0"/>
                    <a:cs typeface="Poppins" panose="00000500000000000000" pitchFamily="2" charset="0"/>
                  </a:rPr>
                  <a:t>Consolidated Assets</a:t>
                </a:r>
              </a:p>
            </xdr:txBody>
          </xdr:sp>
          <xdr:sp macro="" textlink="">
            <xdr:nvSpPr>
              <xdr:cNvPr id="152" name="CaixaDeTexto 114">
                <a:extLst>
                  <a:ext uri="{FF2B5EF4-FFF2-40B4-BE49-F238E27FC236}">
                    <a16:creationId xmlns:a16="http://schemas.microsoft.com/office/drawing/2014/main" id="{2C19B65D-4577-819F-52C5-3F59B59C79A9}"/>
                  </a:ext>
                </a:extLst>
              </xdr:cNvPr>
              <xdr:cNvSpPr txBox="1"/>
            </xdr:nvSpPr>
            <xdr:spPr>
              <a:xfrm>
                <a:off x="10229629" y="3186269"/>
                <a:ext cx="1586009" cy="209465"/>
              </a:xfrm>
              <a:prstGeom prst="rect">
                <a:avLst/>
              </a:prstGeom>
              <a:noFill/>
              <a:ln>
                <a:noFill/>
              </a:ln>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i="1">
                    <a:solidFill>
                      <a:schemeClr val="tx2"/>
                    </a:solidFill>
                    <a:latin typeface="Poppins" panose="00000500000000000000" pitchFamily="2" charset="0"/>
                    <a:cs typeface="Poppins" panose="00000500000000000000" pitchFamily="2" charset="0"/>
                  </a:rPr>
                  <a:t>JVs</a:t>
                </a:r>
              </a:p>
            </xdr:txBody>
          </xdr:sp>
          <xdr:sp macro="" textlink="">
            <xdr:nvSpPr>
              <xdr:cNvPr id="153" name="CaixaDeTexto 115">
                <a:extLst>
                  <a:ext uri="{FF2B5EF4-FFF2-40B4-BE49-F238E27FC236}">
                    <a16:creationId xmlns:a16="http://schemas.microsoft.com/office/drawing/2014/main" id="{73ED5421-0260-AA16-F56B-74CC8079D4E5}"/>
                  </a:ext>
                </a:extLst>
              </xdr:cNvPr>
              <xdr:cNvSpPr txBox="1"/>
            </xdr:nvSpPr>
            <xdr:spPr>
              <a:xfrm>
                <a:off x="6575737" y="2514967"/>
                <a:ext cx="470982" cy="209465"/>
              </a:xfrm>
              <a:prstGeom prst="rect">
                <a:avLst/>
              </a:prstGeom>
              <a:noFill/>
              <a:ln>
                <a:noFill/>
              </a:ln>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cxnSp macro="">
            <xdr:nvCxnSpPr>
              <xdr:cNvPr id="154" name="Conector: Angulado 36">
                <a:extLst>
                  <a:ext uri="{FF2B5EF4-FFF2-40B4-BE49-F238E27FC236}">
                    <a16:creationId xmlns:a16="http://schemas.microsoft.com/office/drawing/2014/main" id="{F2E1CF46-437D-CD46-C2CE-89361F4B00AD}"/>
                  </a:ext>
                </a:extLst>
              </xdr:cNvPr>
              <xdr:cNvCxnSpPr>
                <a:stCxn id="123" idx="2"/>
                <a:endCxn id="152" idx="0"/>
              </xdr:cNvCxnSpPr>
            </xdr:nvCxnSpPr>
            <xdr:spPr>
              <a:xfrm rot="16200000" flipH="1">
                <a:off x="9018570" y="1182204"/>
                <a:ext cx="940978" cy="3067150"/>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155" name="CaixaDeTexto 120">
                <a:extLst>
                  <a:ext uri="{FF2B5EF4-FFF2-40B4-BE49-F238E27FC236}">
                    <a16:creationId xmlns:a16="http://schemas.microsoft.com/office/drawing/2014/main" id="{3D6221DD-59C2-D6D7-C0BA-99DDF857973A}"/>
                  </a:ext>
                </a:extLst>
              </xdr:cNvPr>
              <xdr:cNvSpPr txBox="1"/>
            </xdr:nvSpPr>
            <xdr:spPr>
              <a:xfrm>
                <a:off x="9994151" y="3365015"/>
                <a:ext cx="470982" cy="209465"/>
              </a:xfrm>
              <a:prstGeom prst="rect">
                <a:avLst/>
              </a:prstGeom>
              <a:noFill/>
              <a:ln>
                <a:noFill/>
              </a:ln>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51%</a:t>
                </a:r>
              </a:p>
            </xdr:txBody>
          </xdr:sp>
          <xdr:sp macro="" textlink="">
            <xdr:nvSpPr>
              <xdr:cNvPr id="156" name="CaixaDeTexto 121">
                <a:extLst>
                  <a:ext uri="{FF2B5EF4-FFF2-40B4-BE49-F238E27FC236}">
                    <a16:creationId xmlns:a16="http://schemas.microsoft.com/office/drawing/2014/main" id="{2A055B0F-6A5B-7BFA-635B-1357DE643240}"/>
                  </a:ext>
                </a:extLst>
              </xdr:cNvPr>
              <xdr:cNvSpPr txBox="1"/>
            </xdr:nvSpPr>
            <xdr:spPr>
              <a:xfrm>
                <a:off x="11473453" y="3365015"/>
                <a:ext cx="470982" cy="209465"/>
              </a:xfrm>
              <a:prstGeom prst="rect">
                <a:avLst/>
              </a:prstGeom>
              <a:noFill/>
              <a:ln>
                <a:noFill/>
              </a:ln>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50%</a:t>
                </a:r>
              </a:p>
            </xdr:txBody>
          </xdr:sp>
          <xdr:sp macro="" textlink="">
            <xdr:nvSpPr>
              <xdr:cNvPr id="157" name="CaixaDeTexto 122">
                <a:extLst>
                  <a:ext uri="{FF2B5EF4-FFF2-40B4-BE49-F238E27FC236}">
                    <a16:creationId xmlns:a16="http://schemas.microsoft.com/office/drawing/2014/main" id="{ADFC220E-95A6-33C4-26CE-B87A566DEB01}"/>
                  </a:ext>
                </a:extLst>
              </xdr:cNvPr>
              <xdr:cNvSpPr txBox="1"/>
            </xdr:nvSpPr>
            <xdr:spPr>
              <a:xfrm>
                <a:off x="10760498" y="3365015"/>
                <a:ext cx="470982" cy="209465"/>
              </a:xfrm>
              <a:prstGeom prst="rect">
                <a:avLst/>
              </a:prstGeom>
              <a:noFill/>
              <a:ln>
                <a:noFill/>
              </a:ln>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50%</a:t>
                </a:r>
              </a:p>
            </xdr:txBody>
          </xdr:sp>
          <xdr:sp macro="" textlink="">
            <xdr:nvSpPr>
              <xdr:cNvPr id="158" name="CaixaDeTexto 123">
                <a:extLst>
                  <a:ext uri="{FF2B5EF4-FFF2-40B4-BE49-F238E27FC236}">
                    <a16:creationId xmlns:a16="http://schemas.microsoft.com/office/drawing/2014/main" id="{E007A736-A73A-379C-505D-93357EF76C67}"/>
                  </a:ext>
                </a:extLst>
              </xdr:cNvPr>
              <xdr:cNvSpPr txBox="1"/>
            </xdr:nvSpPr>
            <xdr:spPr>
              <a:xfrm>
                <a:off x="8219358" y="2497238"/>
                <a:ext cx="637008" cy="209465"/>
              </a:xfrm>
              <a:prstGeom prst="rect">
                <a:avLst/>
              </a:prstGeom>
              <a:noFill/>
              <a:ln>
                <a:noFill/>
              </a:ln>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51%/50%</a:t>
                </a:r>
              </a:p>
            </xdr:txBody>
          </xdr:sp>
          <xdr:sp macro="" textlink="">
            <xdr:nvSpPr>
              <xdr:cNvPr id="159" name="CaixaDeTexto 124">
                <a:extLst>
                  <a:ext uri="{FF2B5EF4-FFF2-40B4-BE49-F238E27FC236}">
                    <a16:creationId xmlns:a16="http://schemas.microsoft.com/office/drawing/2014/main" id="{46D8BB42-BC6C-D420-0277-61FAD73CBCF8}"/>
                  </a:ext>
                </a:extLst>
              </xdr:cNvPr>
              <xdr:cNvSpPr txBox="1"/>
            </xdr:nvSpPr>
            <xdr:spPr>
              <a:xfrm>
                <a:off x="8457893" y="1839948"/>
                <a:ext cx="484057" cy="209465"/>
              </a:xfrm>
              <a:prstGeom prst="rect">
                <a:avLst/>
              </a:prstGeom>
              <a:noFill/>
              <a:ln>
                <a:noFill/>
              </a:ln>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100%</a:t>
                </a:r>
              </a:p>
            </xdr:txBody>
          </xdr:sp>
          <xdr:sp macro="" textlink="">
            <xdr:nvSpPr>
              <xdr:cNvPr id="160" name="Rectangle 37">
                <a:extLst>
                  <a:ext uri="{FF2B5EF4-FFF2-40B4-BE49-F238E27FC236}">
                    <a16:creationId xmlns:a16="http://schemas.microsoft.com/office/drawing/2014/main" id="{15018D26-469D-56D5-BB1F-14039369BB99}"/>
                  </a:ext>
                </a:extLst>
              </xdr:cNvPr>
              <xdr:cNvSpPr/>
            </xdr:nvSpPr>
            <xdr:spPr>
              <a:xfrm>
                <a:off x="1793871" y="2521259"/>
                <a:ext cx="694800"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4</a:t>
                </a:r>
              </a:p>
              <a:p>
                <a:pPr algn="ctr"/>
                <a:r>
                  <a:rPr lang="pt-BR" sz="600">
                    <a:solidFill>
                      <a:schemeClr val="tx2"/>
                    </a:solidFill>
                    <a:latin typeface="Poppins" panose="00000500000000000000" pitchFamily="2" charset="0"/>
                    <a:cs typeface="Poppins" panose="00000500000000000000" pitchFamily="2" charset="0"/>
                  </a:rPr>
                  <a:t>(Operational)</a:t>
                </a:r>
                <a:endParaRPr lang="pt-BR" sz="700">
                  <a:solidFill>
                    <a:schemeClr val="tx2"/>
                  </a:solidFill>
                  <a:latin typeface="Poppins" panose="00000500000000000000" pitchFamily="2" charset="0"/>
                  <a:cs typeface="Poppins" panose="00000500000000000000" pitchFamily="2" charset="0"/>
                </a:endParaRPr>
              </a:p>
            </xdr:txBody>
          </xdr:sp>
          <xdr:sp macro="" textlink="">
            <xdr:nvSpPr>
              <xdr:cNvPr id="161" name="Rectangle 37">
                <a:extLst>
                  <a:ext uri="{FF2B5EF4-FFF2-40B4-BE49-F238E27FC236}">
                    <a16:creationId xmlns:a16="http://schemas.microsoft.com/office/drawing/2014/main" id="{774C3B87-4A9B-82C1-3C93-1FB6DB2377AF}"/>
                  </a:ext>
                </a:extLst>
              </xdr:cNvPr>
              <xdr:cNvSpPr/>
            </xdr:nvSpPr>
            <xdr:spPr>
              <a:xfrm>
                <a:off x="2533953" y="2521259"/>
                <a:ext cx="694800"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5</a:t>
                </a:r>
              </a:p>
              <a:p>
                <a:pPr algn="ctr"/>
                <a:r>
                  <a:rPr lang="pt-BR" sz="600">
                    <a:solidFill>
                      <a:schemeClr val="tx2"/>
                    </a:solidFill>
                    <a:latin typeface="Poppins" panose="00000500000000000000" pitchFamily="2" charset="0"/>
                    <a:cs typeface="Poppins" panose="00000500000000000000" pitchFamily="2" charset="0"/>
                  </a:rPr>
                  <a:t>(Operational)</a:t>
                </a:r>
                <a:endParaRPr lang="pt-BR" sz="700">
                  <a:solidFill>
                    <a:schemeClr val="tx2"/>
                  </a:solidFill>
                  <a:latin typeface="Poppins" panose="00000500000000000000" pitchFamily="2" charset="0"/>
                  <a:cs typeface="Poppins" panose="00000500000000000000" pitchFamily="2" charset="0"/>
                </a:endParaRPr>
              </a:p>
            </xdr:txBody>
          </xdr:sp>
          <xdr:sp macro="" textlink="">
            <xdr:nvSpPr>
              <xdr:cNvPr id="162" name="Rectangle 37">
                <a:extLst>
                  <a:ext uri="{FF2B5EF4-FFF2-40B4-BE49-F238E27FC236}">
                    <a16:creationId xmlns:a16="http://schemas.microsoft.com/office/drawing/2014/main" id="{EC216002-A226-BD3F-D715-7A27003D1444}"/>
                  </a:ext>
                </a:extLst>
              </xdr:cNvPr>
              <xdr:cNvSpPr/>
            </xdr:nvSpPr>
            <xdr:spPr>
              <a:xfrm>
                <a:off x="3274035" y="2521259"/>
                <a:ext cx="694800"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Other</a:t>
                </a:r>
                <a:r>
                  <a:rPr lang="pt-BR" sz="700" baseline="0">
                    <a:solidFill>
                      <a:schemeClr val="tx2"/>
                    </a:solidFill>
                    <a:latin typeface="Poppins" panose="00000500000000000000" pitchFamily="2" charset="0"/>
                    <a:cs typeface="Poppins" panose="00000500000000000000" pitchFamily="2" charset="0"/>
                  </a:rPr>
                  <a:t> Projects</a:t>
                </a:r>
                <a:endParaRPr lang="pt-BR" sz="700">
                  <a:solidFill>
                    <a:schemeClr val="tx2"/>
                  </a:solidFill>
                  <a:latin typeface="Poppins" panose="00000500000000000000" pitchFamily="2" charset="0"/>
                  <a:cs typeface="Poppins" panose="00000500000000000000" pitchFamily="2" charset="0"/>
                </a:endParaRPr>
              </a:p>
            </xdr:txBody>
          </xdr:sp>
          <xdr:sp macro="" textlink="">
            <xdr:nvSpPr>
              <xdr:cNvPr id="163" name="Retângulo 45">
                <a:extLst>
                  <a:ext uri="{FF2B5EF4-FFF2-40B4-BE49-F238E27FC236}">
                    <a16:creationId xmlns:a16="http://schemas.microsoft.com/office/drawing/2014/main" id="{C3ED6DB8-1A4D-C9C9-B958-D96DF0483653}"/>
                  </a:ext>
                </a:extLst>
              </xdr:cNvPr>
              <xdr:cNvSpPr/>
            </xdr:nvSpPr>
            <xdr:spPr>
              <a:xfrm>
                <a:off x="967756" y="2433883"/>
                <a:ext cx="3102718" cy="494500"/>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1600">
                  <a:solidFill>
                    <a:srgbClr val="26395F"/>
                  </a:solidFill>
                  <a:latin typeface="Poppins" panose="00000500000000000000" pitchFamily="2" charset="0"/>
                  <a:cs typeface="Poppins" panose="00000500000000000000" pitchFamily="2" charset="0"/>
                </a:endParaRPr>
              </a:p>
            </xdr:txBody>
          </xdr:sp>
          <xdr:cxnSp macro="">
            <xdr:nvCxnSpPr>
              <xdr:cNvPr id="164" name="Conector de Seta Reta 46">
                <a:extLst>
                  <a:ext uri="{FF2B5EF4-FFF2-40B4-BE49-F238E27FC236}">
                    <a16:creationId xmlns:a16="http://schemas.microsoft.com/office/drawing/2014/main" id="{93D35208-C47A-5FAA-E24A-C9681B37FDCF}"/>
                  </a:ext>
                </a:extLst>
              </xdr:cNvPr>
              <xdr:cNvCxnSpPr>
                <a:stCxn id="122" idx="2"/>
                <a:endCxn id="163" idx="0"/>
              </xdr:cNvCxnSpPr>
            </xdr:nvCxnSpPr>
            <xdr:spPr>
              <a:xfrm flipH="1">
                <a:off x="2519114" y="2234998"/>
                <a:ext cx="1" cy="198885"/>
              </a:xfrm>
              <a:prstGeom prst="straightConnector1">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165" name="CaixaDeTexto 131">
                <a:extLst>
                  <a:ext uri="{FF2B5EF4-FFF2-40B4-BE49-F238E27FC236}">
                    <a16:creationId xmlns:a16="http://schemas.microsoft.com/office/drawing/2014/main" id="{6CC888F4-191E-EBB0-2376-2E63EE6ECFC5}"/>
                  </a:ext>
                </a:extLst>
              </xdr:cNvPr>
              <xdr:cNvSpPr txBox="1"/>
            </xdr:nvSpPr>
            <xdr:spPr>
              <a:xfrm>
                <a:off x="2626130" y="2229042"/>
                <a:ext cx="636457" cy="209465"/>
              </a:xfrm>
              <a:prstGeom prst="rect">
                <a:avLst/>
              </a:prstGeom>
              <a:noFill/>
              <a:ln>
                <a:noFill/>
              </a:ln>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grpSp>
        <xdr:sp macro="" textlink="">
          <xdr:nvSpPr>
            <xdr:cNvPr id="118" name="Rectangle 37">
              <a:extLst>
                <a:ext uri="{FF2B5EF4-FFF2-40B4-BE49-F238E27FC236}">
                  <a16:creationId xmlns:a16="http://schemas.microsoft.com/office/drawing/2014/main" id="{2CF80E45-1BBE-CE2E-B061-82B442F943C5}"/>
                </a:ext>
              </a:extLst>
            </xdr:cNvPr>
            <xdr:cNvSpPr/>
          </xdr:nvSpPr>
          <xdr:spPr>
            <a:xfrm>
              <a:off x="1171575" y="2619374"/>
              <a:ext cx="730276" cy="331625"/>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Goodnight 1</a:t>
              </a:r>
            </a:p>
          </xdr:txBody>
        </xdr:sp>
        <xdr:sp macro="" textlink="">
          <xdr:nvSpPr>
            <xdr:cNvPr id="119" name="Rectangle 37">
              <a:extLst>
                <a:ext uri="{FF2B5EF4-FFF2-40B4-BE49-F238E27FC236}">
                  <a16:creationId xmlns:a16="http://schemas.microsoft.com/office/drawing/2014/main" id="{2B76FDF2-2407-D81A-58AB-3F5E0E1248D7}"/>
                </a:ext>
              </a:extLst>
            </xdr:cNvPr>
            <xdr:cNvSpPr/>
          </xdr:nvSpPr>
          <xdr:spPr>
            <a:xfrm>
              <a:off x="714375" y="1952624"/>
              <a:ext cx="730276" cy="3348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Apolo JV DG</a:t>
              </a:r>
            </a:p>
          </xdr:txBody>
        </xdr:sp>
        <xdr:sp macro="" textlink="">
          <xdr:nvSpPr>
            <xdr:cNvPr id="120" name="Retângulo 45">
              <a:extLst>
                <a:ext uri="{FF2B5EF4-FFF2-40B4-BE49-F238E27FC236}">
                  <a16:creationId xmlns:a16="http://schemas.microsoft.com/office/drawing/2014/main" id="{BC25E224-0B43-DF0F-6082-2B4BDBA605D5}"/>
                </a:ext>
              </a:extLst>
            </xdr:cNvPr>
            <xdr:cNvSpPr/>
          </xdr:nvSpPr>
          <xdr:spPr>
            <a:xfrm>
              <a:off x="635000" y="1876425"/>
              <a:ext cx="908050" cy="495443"/>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1600">
                <a:solidFill>
                  <a:srgbClr val="26395F"/>
                </a:solidFill>
                <a:latin typeface="Poppins" panose="00000500000000000000" pitchFamily="2" charset="0"/>
                <a:cs typeface="Poppins" panose="00000500000000000000" pitchFamily="2" charset="0"/>
              </a:endParaRPr>
            </a:p>
          </xdr:txBody>
        </xdr:sp>
      </xdr:grpSp>
    </xdr:grpSp>
    <xdr:clientData/>
  </xdr:twoCellAnchor>
  <xdr:twoCellAnchor editAs="oneCell">
    <xdr:from>
      <xdr:col>1</xdr:col>
      <xdr:colOff>0</xdr:colOff>
      <xdr:row>1</xdr:row>
      <xdr:rowOff>0</xdr:rowOff>
    </xdr:from>
    <xdr:to>
      <xdr:col>1</xdr:col>
      <xdr:colOff>1914525</xdr:colOff>
      <xdr:row>3</xdr:row>
      <xdr:rowOff>102045</xdr:rowOff>
    </xdr:to>
    <xdr:pic>
      <xdr:nvPicPr>
        <xdr:cNvPr id="172" name="Imagem 8">
          <a:extLst>
            <a:ext uri="{FF2B5EF4-FFF2-40B4-BE49-F238E27FC236}">
              <a16:creationId xmlns:a16="http://schemas.microsoft.com/office/drawing/2014/main" id="{F2500C42-C6B9-4212-90EC-2E1751EA54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4625" y="198438"/>
          <a:ext cx="1911350" cy="463995"/>
        </a:xfrm>
        <a:prstGeom prst="rect">
          <a:avLst/>
        </a:prstGeom>
      </xdr:spPr>
    </xdr:pic>
    <xdr:clientData/>
  </xdr:twoCellAnchor>
  <xdr:twoCellAnchor>
    <xdr:from>
      <xdr:col>1</xdr:col>
      <xdr:colOff>2632075</xdr:colOff>
      <xdr:row>0</xdr:row>
      <xdr:rowOff>0</xdr:rowOff>
    </xdr:from>
    <xdr:to>
      <xdr:col>2</xdr:col>
      <xdr:colOff>1054100</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1D4DB0AB-656E-4554-BB68-B813996ED742}"/>
            </a:ext>
          </a:extLst>
        </xdr:cNvPr>
        <xdr:cNvGrpSpPr/>
      </xdr:nvGrpSpPr>
      <xdr:grpSpPr>
        <a:xfrm>
          <a:off x="2809875" y="0"/>
          <a:ext cx="1412875" cy="890587"/>
          <a:chOff x="2819389" y="0"/>
          <a:chExt cx="1400175" cy="877887"/>
        </a:xfrm>
      </xdr:grpSpPr>
      <xdr:sp macro="" textlink="">
        <xdr:nvSpPr>
          <xdr:cNvPr id="3" name="Shape">
            <a:extLst>
              <a:ext uri="{FF2B5EF4-FFF2-40B4-BE49-F238E27FC236}">
                <a16:creationId xmlns:a16="http://schemas.microsoft.com/office/drawing/2014/main" id="{CD0EB422-FA95-8149-D352-D163FF90D2D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EB9C6E7D-6DB3-630C-B32D-E4B32C7EC67A}"/>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5" name="Imagem 8">
          <a:extLst>
            <a:ext uri="{FF2B5EF4-FFF2-40B4-BE49-F238E27FC236}">
              <a16:creationId xmlns:a16="http://schemas.microsoft.com/office/drawing/2014/main" id="{13A277B3-BCFF-4B9D-8712-3E6356AB5E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4625" y="198438"/>
          <a:ext cx="1911350" cy="463995"/>
        </a:xfrm>
        <a:prstGeom prst="rect">
          <a:avLst/>
        </a:prstGeom>
      </xdr:spPr>
    </xdr:pic>
    <xdr:clientData/>
  </xdr:twoCellAnchor>
  <xdr:twoCellAnchor>
    <xdr:from>
      <xdr:col>1</xdr:col>
      <xdr:colOff>2635250</xdr:colOff>
      <xdr:row>0</xdr:row>
      <xdr:rowOff>0</xdr:rowOff>
    </xdr:from>
    <xdr:to>
      <xdr:col>2</xdr:col>
      <xdr:colOff>1054100</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B9CF73E4-356D-42EE-BAAA-488692911788}"/>
            </a:ext>
          </a:extLst>
        </xdr:cNvPr>
        <xdr:cNvGrpSpPr/>
      </xdr:nvGrpSpPr>
      <xdr:grpSpPr>
        <a:xfrm>
          <a:off x="2813050" y="0"/>
          <a:ext cx="1409700" cy="890587"/>
          <a:chOff x="2819389" y="0"/>
          <a:chExt cx="1400175" cy="877887"/>
        </a:xfrm>
      </xdr:grpSpPr>
      <xdr:sp macro="" textlink="">
        <xdr:nvSpPr>
          <xdr:cNvPr id="3" name="Shape">
            <a:extLst>
              <a:ext uri="{FF2B5EF4-FFF2-40B4-BE49-F238E27FC236}">
                <a16:creationId xmlns:a16="http://schemas.microsoft.com/office/drawing/2014/main" id="{F41C316E-008F-82F9-3CCF-6A8CDF278A92}"/>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B3CFA09E-FC32-E9BC-34CD-BF2286215E6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D5FA2DBE-E726-40A1-A8C1-80FC86EC07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609600" y="184150"/>
          <a:ext cx="1911350" cy="467170"/>
        </a:xfrm>
        <a:prstGeom prst="rect">
          <a:avLst/>
        </a:prstGeom>
      </xdr:spPr>
    </xdr:pic>
    <xdr:clientData/>
  </xdr:twoCellAnchor>
  <xdr:twoCellAnchor editAs="oneCell">
    <xdr:from>
      <xdr:col>3</xdr:col>
      <xdr:colOff>254000</xdr:colOff>
      <xdr:row>4</xdr:row>
      <xdr:rowOff>85725</xdr:rowOff>
    </xdr:from>
    <xdr:to>
      <xdr:col>11</xdr:col>
      <xdr:colOff>379762</xdr:colOff>
      <xdr:row>22</xdr:row>
      <xdr:rowOff>0</xdr:rowOff>
    </xdr:to>
    <xdr:pic>
      <xdr:nvPicPr>
        <xdr:cNvPr id="8" name="Picture 7">
          <a:extLst>
            <a:ext uri="{FF2B5EF4-FFF2-40B4-BE49-F238E27FC236}">
              <a16:creationId xmlns:a16="http://schemas.microsoft.com/office/drawing/2014/main" id="{F716A9FE-4E07-9A33-6E12-C3D6F9AF99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0" y="822325"/>
          <a:ext cx="5002562" cy="427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1B464C84-AEED-4F37-98C0-E8F7E638E2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6096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4" name="Group 3">
          <a:hlinkClick xmlns:r="http://schemas.openxmlformats.org/officeDocument/2006/relationships" r:id="rId2"/>
          <a:extLst>
            <a:ext uri="{FF2B5EF4-FFF2-40B4-BE49-F238E27FC236}">
              <a16:creationId xmlns:a16="http://schemas.microsoft.com/office/drawing/2014/main" id="{E291F2A4-2A86-4B78-8507-37ABF861F453}"/>
            </a:ext>
          </a:extLst>
        </xdr:cNvPr>
        <xdr:cNvGrpSpPr/>
      </xdr:nvGrpSpPr>
      <xdr:grpSpPr>
        <a:xfrm>
          <a:off x="2806700" y="0"/>
          <a:ext cx="1412875" cy="890587"/>
          <a:chOff x="2819389" y="0"/>
          <a:chExt cx="1400175" cy="877887"/>
        </a:xfrm>
      </xdr:grpSpPr>
      <xdr:sp macro="" textlink="">
        <xdr:nvSpPr>
          <xdr:cNvPr id="5" name="Shape">
            <a:extLst>
              <a:ext uri="{FF2B5EF4-FFF2-40B4-BE49-F238E27FC236}">
                <a16:creationId xmlns:a16="http://schemas.microsoft.com/office/drawing/2014/main" id="{9FDB3974-515D-0330-B6EC-9AD8F3C7A09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6" name="TextBox 5">
            <a:extLst>
              <a:ext uri="{FF2B5EF4-FFF2-40B4-BE49-F238E27FC236}">
                <a16:creationId xmlns:a16="http://schemas.microsoft.com/office/drawing/2014/main" id="{C8285E60-D6C8-A7E0-26B3-4211DF248142}"/>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6" name="Imagem 8">
          <a:extLst>
            <a:ext uri="{FF2B5EF4-FFF2-40B4-BE49-F238E27FC236}">
              <a16:creationId xmlns:a16="http://schemas.microsoft.com/office/drawing/2014/main" id="{FCC3C865-0ABF-4EA1-8613-C3E54915D2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2563" y="182563"/>
          <a:ext cx="1911350"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04BAD34F-CFD3-4770-A20A-342A41BBD610}"/>
            </a:ext>
          </a:extLst>
        </xdr:cNvPr>
        <xdr:cNvGrpSpPr/>
      </xdr:nvGrpSpPr>
      <xdr:grpSpPr>
        <a:xfrm>
          <a:off x="2806700" y="0"/>
          <a:ext cx="1412875" cy="890587"/>
          <a:chOff x="2819389" y="0"/>
          <a:chExt cx="1400175" cy="877887"/>
        </a:xfrm>
      </xdr:grpSpPr>
      <xdr:sp macro="" textlink="">
        <xdr:nvSpPr>
          <xdr:cNvPr id="3" name="Shape">
            <a:extLst>
              <a:ext uri="{FF2B5EF4-FFF2-40B4-BE49-F238E27FC236}">
                <a16:creationId xmlns:a16="http://schemas.microsoft.com/office/drawing/2014/main" id="{9E17FB6B-7B2D-3F6A-E19E-BCCD75AB8FEC}"/>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843AE6BA-9DB7-4429-9DE0-161BF81E8D74}"/>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E418403E-0CB0-41C6-B8D9-8F51785BFB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D0D30F9-7C88-41A5-813D-E0FC9E564D91}"/>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6DAD5DBE-C534-193D-BBF9-13B126655BB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F6B44E3F-40D9-D890-1965-91CDE7828187}"/>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3C0C6BD4-7352-42CD-B372-7271768951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6096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818F6A70-9C74-478D-909A-F27A11445BD8}"/>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BC08DDF4-55D9-A8BE-8377-EE0A9AE3A689}"/>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4E26792D-F02C-EDFE-D382-07FCC1E83A3A}"/>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B8387967-E477-490E-BD71-2EBD080395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4525"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697718E1-922F-4CAC-9E3B-43D44A7BB786}"/>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3C30927B-2FC6-6805-0DF2-6B756666A20F}"/>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FC41C955-B05B-BF2D-59B3-5D3ABDE1EFB4}"/>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1</xdr:col>
      <xdr:colOff>1911351</xdr:colOff>
      <xdr:row>3</xdr:row>
      <xdr:rowOff>105221</xdr:rowOff>
    </xdr:to>
    <xdr:pic>
      <xdr:nvPicPr>
        <xdr:cNvPr id="2" name="Imagem 8">
          <a:extLst>
            <a:ext uri="{FF2B5EF4-FFF2-40B4-BE49-F238E27FC236}">
              <a16:creationId xmlns:a16="http://schemas.microsoft.com/office/drawing/2014/main" id="{B1546DEF-F79B-47A3-B964-0F9FCD2A28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1" y="184151"/>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BFDC94D5-94AF-45CD-B983-7F5972D9A759}"/>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2642096E-CDB1-F56E-D404-D274615C747F}"/>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3410BA07-86D9-E35C-3A6E-EE29FDF2AA9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61F8ECB6-05B8-4A9F-9065-B584938D2E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2DAEEDE-DB3E-4CEF-B17E-3CE1E812FF7D}"/>
            </a:ext>
          </a:extLst>
        </xdr:cNvPr>
        <xdr:cNvGrpSpPr/>
      </xdr:nvGrpSpPr>
      <xdr:grpSpPr>
        <a:xfrm>
          <a:off x="2806700" y="0"/>
          <a:ext cx="1412875" cy="890587"/>
          <a:chOff x="2819389" y="0"/>
          <a:chExt cx="1400175" cy="877887"/>
        </a:xfrm>
      </xdr:grpSpPr>
      <xdr:sp macro="" textlink="">
        <xdr:nvSpPr>
          <xdr:cNvPr id="4" name="Shape">
            <a:extLst>
              <a:ext uri="{FF2B5EF4-FFF2-40B4-BE49-F238E27FC236}">
                <a16:creationId xmlns:a16="http://schemas.microsoft.com/office/drawing/2014/main" id="{19D7BB84-5417-06E1-CCCB-31C23184C697}"/>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8E31D5E0-6E64-EF05-E882-DAA47C6BAA77}"/>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naldo.junior\Dropbox\INVESTIMENTOS\Modelo\Valu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RI/Documentos%20Partilhados/Omega%20Gera&#231;&#227;o/12.%20Simula&#231;&#245;es%20e%20Estudos/08.%20Nova%20Planilha%20Financials/Novo%20Historical%20KPI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OCUME~1\fvideira\LOCALS~1\Temp\WINDOWS\TEMP\GE-DAKO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04\vol1\COMSAT\VIX%2045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omegaenergiarenovavel.sharepoint.com/sites/RI/Documentos%20Partilhados/Serena%20Energia/11.%20Resultados/2023/2T23/04.%20Backup/Template%20Contrata&#231;&#227;o%20-%20Portf&#243;lio%20-%202T23.xlsx" TargetMode="External"/><Relationship Id="rId1" Type="http://schemas.openxmlformats.org/officeDocument/2006/relationships/externalLinkPath" Target="/sites/RI/Documentos%20Partilhados/Serena%20Energia/11.%20Resultados/2023/2T23/04.%20Backup/Template%20Contrata&#231;&#227;o%20-%20Portf&#243;lio%20-%202T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ixa"/>
      <sheetName val="Control"/>
      <sheetName val="Portfolio"/>
      <sheetName val="F"/>
      <sheetName val="1"/>
      <sheetName val="L"/>
      <sheetName val="99"/>
      <sheetName val="Feriados"/>
      <sheetName val="Assumptions"/>
      <sheetName val="Fixed Income"/>
      <sheetName val="Inflation Index"/>
      <sheetName val="SCHULZ"/>
      <sheetName val="GRAZZIOTIN"/>
      <sheetName val="ITAUSA"/>
      <sheetName val="TAESA"/>
      <sheetName val="RENNER"/>
      <sheetName val="GRENDENE"/>
      <sheetName val="HERING"/>
      <sheetName val="Plano de Contas"/>
      <sheetName val="Planilha1"/>
    </sheetNames>
    <sheetDataSet>
      <sheetData sheetId="0">
        <row r="21">
          <cell r="B21" t="str">
            <v>TRIMESTRE</v>
          </cell>
          <cell r="C21" t="str">
            <v>JUNIOR</v>
          </cell>
          <cell r="D21" t="str">
            <v>PRODUTO</v>
          </cell>
          <cell r="E21" t="str">
            <v>VALOR</v>
          </cell>
          <cell r="F21" t="str">
            <v>QUANTIDADE</v>
          </cell>
          <cell r="G21" t="str">
            <v>DEDUÇÕES</v>
          </cell>
          <cell r="H21" t="str">
            <v>VALOR LIQ.</v>
          </cell>
          <cell r="I21" t="str">
            <v>VALOR PAGO/RECEBIDO</v>
          </cell>
          <cell r="J21" t="str">
            <v>DESCRIÇÃO</v>
          </cell>
          <cell r="K21" t="str">
            <v>GRUPO</v>
          </cell>
          <cell r="L21" t="str">
            <v>JSCP</v>
          </cell>
        </row>
        <row r="22">
          <cell r="B22">
            <v>42277</v>
          </cell>
          <cell r="C22" t="str">
            <v>GABRIEL E SUZANA</v>
          </cell>
          <cell r="D22" t="str">
            <v>ENTRADA</v>
          </cell>
          <cell r="E22">
            <v>20297</v>
          </cell>
          <cell r="F22">
            <v>0</v>
          </cell>
          <cell r="G22">
            <v>0</v>
          </cell>
          <cell r="H22">
            <v>20297</v>
          </cell>
          <cell r="I22">
            <v>20297</v>
          </cell>
          <cell r="J22" t="str">
            <v xml:space="preserve">Aporte realizado no ínicio </v>
          </cell>
          <cell r="K22" t="str">
            <v>CARTEIRA</v>
          </cell>
          <cell r="L22" t="str">
            <v>APORTES</v>
          </cell>
        </row>
        <row r="23">
          <cell r="B23">
            <v>42277</v>
          </cell>
          <cell r="C23">
            <v>99</v>
          </cell>
          <cell r="D23" t="str">
            <v>ENTRADA</v>
          </cell>
          <cell r="E23">
            <v>4400</v>
          </cell>
          <cell r="F23">
            <v>0</v>
          </cell>
          <cell r="G23">
            <v>0</v>
          </cell>
          <cell r="H23">
            <v>4400</v>
          </cell>
          <cell r="I23">
            <v>4400</v>
          </cell>
          <cell r="J23" t="str">
            <v xml:space="preserve">Aporte realizado no ínicio </v>
          </cell>
          <cell r="K23" t="str">
            <v>CARTEIRA</v>
          </cell>
          <cell r="L23" t="str">
            <v>RESGATE</v>
          </cell>
        </row>
        <row r="24">
          <cell r="B24">
            <v>42277</v>
          </cell>
          <cell r="C24" t="str">
            <v>JULIANA</v>
          </cell>
          <cell r="D24" t="str">
            <v>ENTRADA</v>
          </cell>
          <cell r="E24">
            <v>2100</v>
          </cell>
          <cell r="F24">
            <v>0</v>
          </cell>
          <cell r="G24">
            <v>0</v>
          </cell>
          <cell r="H24">
            <v>2100</v>
          </cell>
          <cell r="I24">
            <v>2100</v>
          </cell>
          <cell r="J24" t="str">
            <v xml:space="preserve">Aporte realizado no ínicio </v>
          </cell>
          <cell r="K24" t="str">
            <v>CARTEIRA</v>
          </cell>
          <cell r="L24" t="str">
            <v>JUROS</v>
          </cell>
        </row>
        <row r="25">
          <cell r="B25" t="str">
            <v>ENTRADAS E SAÍDAS DE CAIXA (ITENS E DESCRIÇÕES ACIMA)</v>
          </cell>
          <cell r="C25" t="str">
            <v>JUNIOR</v>
          </cell>
          <cell r="D25" t="str">
            <v>ENTRADA</v>
          </cell>
          <cell r="E25">
            <v>1200</v>
          </cell>
          <cell r="F25">
            <v>0</v>
          </cell>
          <cell r="G25">
            <v>0</v>
          </cell>
          <cell r="H25">
            <v>1200</v>
          </cell>
          <cell r="I25">
            <v>1200</v>
          </cell>
          <cell r="J25" t="str">
            <v>Aporte realizado aproximadamente em fev/16</v>
          </cell>
          <cell r="K25" t="str">
            <v>CARTEIRA</v>
          </cell>
          <cell r="L25" t="str">
            <v>APORTES</v>
          </cell>
        </row>
        <row r="26">
          <cell r="B26" t="str">
            <v>TRIMESTRE</v>
          </cell>
          <cell r="C26" t="str">
            <v>REFERÊNCIA</v>
          </cell>
          <cell r="D26" t="str">
            <v>PRODUTO</v>
          </cell>
          <cell r="E26" t="str">
            <v>VALOR</v>
          </cell>
          <cell r="F26" t="str">
            <v>QUANTIDADE</v>
          </cell>
          <cell r="G26" t="str">
            <v>DEDUÇÕES</v>
          </cell>
          <cell r="H26" t="str">
            <v>VALOR LIQ.</v>
          </cell>
          <cell r="I26" t="str">
            <v>VALOR PAGO/RECEBIDO</v>
          </cell>
          <cell r="J26" t="str">
            <v>DESCRIÇÃO</v>
          </cell>
          <cell r="K26" t="str">
            <v>GRUPO</v>
          </cell>
          <cell r="L26" t="str">
            <v>ITEM</v>
          </cell>
        </row>
        <row r="27">
          <cell r="B27">
            <v>42277</v>
          </cell>
          <cell r="C27" t="str">
            <v>MARIANA</v>
          </cell>
          <cell r="D27" t="str">
            <v>ENTRADA</v>
          </cell>
          <cell r="E27">
            <v>20297</v>
          </cell>
          <cell r="F27">
            <v>0</v>
          </cell>
          <cell r="G27">
            <v>0</v>
          </cell>
          <cell r="H27">
            <v>20297</v>
          </cell>
          <cell r="I27">
            <v>20297</v>
          </cell>
          <cell r="J27" t="str">
            <v xml:space="preserve">Aporte realizado no ínicio </v>
          </cell>
          <cell r="K27" t="str">
            <v>CARTEIRA</v>
          </cell>
          <cell r="L27" t="str">
            <v>APORTES</v>
          </cell>
        </row>
        <row r="28">
          <cell r="B28">
            <v>42277</v>
          </cell>
          <cell r="C28" t="str">
            <v>JUNIOR</v>
          </cell>
          <cell r="D28" t="str">
            <v>ENTRADA</v>
          </cell>
          <cell r="E28">
            <v>4400</v>
          </cell>
          <cell r="F28">
            <v>0</v>
          </cell>
          <cell r="G28">
            <v>0</v>
          </cell>
          <cell r="H28">
            <v>4400</v>
          </cell>
          <cell r="I28">
            <v>4400</v>
          </cell>
          <cell r="J28" t="str">
            <v xml:space="preserve">Aporte realizado no ínicio </v>
          </cell>
          <cell r="K28" t="str">
            <v>CARTEIRA</v>
          </cell>
          <cell r="L28" t="str">
            <v>APORTES</v>
          </cell>
        </row>
        <row r="29">
          <cell r="B29">
            <v>42277</v>
          </cell>
          <cell r="C29" t="str">
            <v>JULIANA</v>
          </cell>
          <cell r="D29" t="str">
            <v>ENTRADA</v>
          </cell>
          <cell r="E29">
            <v>2100</v>
          </cell>
          <cell r="F29">
            <v>0</v>
          </cell>
          <cell r="G29">
            <v>0</v>
          </cell>
          <cell r="H29">
            <v>2100</v>
          </cell>
          <cell r="I29">
            <v>2100</v>
          </cell>
          <cell r="J29" t="str">
            <v xml:space="preserve">Aporte realizado no ínicio </v>
          </cell>
          <cell r="K29" t="str">
            <v>CARTEIRA</v>
          </cell>
          <cell r="L29" t="str">
            <v>APORTES</v>
          </cell>
        </row>
        <row r="30">
          <cell r="B30">
            <v>42460</v>
          </cell>
          <cell r="C30" t="str">
            <v>JUNIOR</v>
          </cell>
          <cell r="D30" t="str">
            <v>ENTRADA</v>
          </cell>
          <cell r="E30">
            <v>1200</v>
          </cell>
          <cell r="F30">
            <v>0</v>
          </cell>
          <cell r="G30">
            <v>0</v>
          </cell>
          <cell r="H30">
            <v>1200</v>
          </cell>
          <cell r="I30">
            <v>1200</v>
          </cell>
          <cell r="J30" t="str">
            <v>Aporte realizado aproximadamente em fev/16</v>
          </cell>
          <cell r="K30" t="str">
            <v>CARTEIRA</v>
          </cell>
          <cell r="L30" t="str">
            <v>APORTES</v>
          </cell>
        </row>
        <row r="31">
          <cell r="B31">
            <v>42460</v>
          </cell>
          <cell r="C31" t="str">
            <v>JUNIOR</v>
          </cell>
          <cell r="D31" t="str">
            <v>ENTRADA</v>
          </cell>
          <cell r="E31">
            <v>1100</v>
          </cell>
          <cell r="F31">
            <v>0</v>
          </cell>
          <cell r="G31">
            <v>0</v>
          </cell>
          <cell r="H31">
            <v>1100</v>
          </cell>
          <cell r="I31">
            <v>1100</v>
          </cell>
          <cell r="J31" t="str">
            <v>Aporte realizado aproximadamente em mar/16</v>
          </cell>
          <cell r="K31" t="str">
            <v>CARTEIRA</v>
          </cell>
          <cell r="L31" t="str">
            <v>APORTES</v>
          </cell>
        </row>
        <row r="32">
          <cell r="B32">
            <v>42551</v>
          </cell>
          <cell r="C32" t="str">
            <v>JUNIOR</v>
          </cell>
          <cell r="D32" t="str">
            <v>ENTRADA</v>
          </cell>
          <cell r="E32">
            <v>1900</v>
          </cell>
          <cell r="F32">
            <v>0</v>
          </cell>
          <cell r="G32">
            <v>0</v>
          </cell>
          <cell r="H32">
            <v>1900</v>
          </cell>
          <cell r="I32">
            <v>1900</v>
          </cell>
          <cell r="J32" t="str">
            <v>Aporte realizado aproximadamente em mai/16</v>
          </cell>
          <cell r="K32" t="str">
            <v>CARTEIRA</v>
          </cell>
          <cell r="L32" t="str">
            <v>APORTES</v>
          </cell>
        </row>
        <row r="33">
          <cell r="B33">
            <v>42460</v>
          </cell>
          <cell r="C33" t="str">
            <v>JULIANA</v>
          </cell>
          <cell r="D33" t="str">
            <v>ENTRADA</v>
          </cell>
          <cell r="E33">
            <v>400</v>
          </cell>
          <cell r="F33">
            <v>0</v>
          </cell>
          <cell r="G33">
            <v>0</v>
          </cell>
          <cell r="H33">
            <v>400</v>
          </cell>
          <cell r="I33">
            <v>400</v>
          </cell>
          <cell r="J33" t="str">
            <v>Aporte realizado aproximadamente em mar/16</v>
          </cell>
          <cell r="K33" t="str">
            <v>CARTEIRA</v>
          </cell>
          <cell r="L33" t="str">
            <v>APORTES</v>
          </cell>
        </row>
        <row r="34">
          <cell r="B34">
            <v>42551</v>
          </cell>
          <cell r="C34" t="str">
            <v>JULIANA</v>
          </cell>
          <cell r="D34" t="str">
            <v>ENTRADA</v>
          </cell>
          <cell r="E34">
            <v>600</v>
          </cell>
          <cell r="F34">
            <v>0</v>
          </cell>
          <cell r="G34">
            <v>0</v>
          </cell>
          <cell r="H34">
            <v>600</v>
          </cell>
          <cell r="I34">
            <v>600</v>
          </cell>
          <cell r="J34" t="str">
            <v>Aporte realizado aproximadamente em mai/16</v>
          </cell>
          <cell r="K34" t="str">
            <v>CARTEIRA</v>
          </cell>
          <cell r="L34" t="str">
            <v>APORTES</v>
          </cell>
        </row>
        <row r="35">
          <cell r="B35">
            <v>42277</v>
          </cell>
          <cell r="C35" t="str">
            <v>MARIANA</v>
          </cell>
          <cell r="D35" t="str">
            <v>SAÍDA</v>
          </cell>
          <cell r="E35">
            <v>103.35</v>
          </cell>
          <cell r="F35">
            <v>0</v>
          </cell>
          <cell r="G35">
            <v>0</v>
          </cell>
          <cell r="H35">
            <v>103.35</v>
          </cell>
          <cell r="I35">
            <v>-103.35</v>
          </cell>
          <cell r="J35" t="str">
            <v xml:space="preserve">Necesidade de retirada </v>
          </cell>
          <cell r="K35" t="str">
            <v>CARTEIRA</v>
          </cell>
          <cell r="L35" t="str">
            <v>REDUÇÃO CAPITAL</v>
          </cell>
        </row>
        <row r="36">
          <cell r="B36">
            <v>42277</v>
          </cell>
          <cell r="C36">
            <v>11</v>
          </cell>
          <cell r="D36" t="str">
            <v>CDI/CDB</v>
          </cell>
          <cell r="E36">
            <v>5881.65</v>
          </cell>
          <cell r="F36">
            <v>0</v>
          </cell>
          <cell r="G36">
            <v>0</v>
          </cell>
          <cell r="H36">
            <v>5881.65</v>
          </cell>
          <cell r="I36">
            <v>-5881.65</v>
          </cell>
          <cell r="J36" t="str">
            <v>Montante aplicado CDB Itau (3 anos)</v>
          </cell>
          <cell r="K36" t="str">
            <v>RENDA FIXA</v>
          </cell>
          <cell r="L36" t="str">
            <v>APLICAÇÃO</v>
          </cell>
        </row>
        <row r="37">
          <cell r="B37">
            <v>42277</v>
          </cell>
          <cell r="C37">
            <v>12</v>
          </cell>
          <cell r="D37" t="str">
            <v>POUPANÇA</v>
          </cell>
          <cell r="E37">
            <v>1812</v>
          </cell>
          <cell r="F37">
            <v>0</v>
          </cell>
          <cell r="G37">
            <v>0</v>
          </cell>
          <cell r="H37">
            <v>1812</v>
          </cell>
          <cell r="I37">
            <v>-1812</v>
          </cell>
          <cell r="J37" t="str">
            <v>Montante aplicado Poupança</v>
          </cell>
          <cell r="K37" t="str">
            <v>RENDA FIXA</v>
          </cell>
          <cell r="L37" t="str">
            <v>APLICAÇÃO</v>
          </cell>
        </row>
        <row r="38">
          <cell r="B38">
            <v>42277</v>
          </cell>
          <cell r="C38">
            <v>1</v>
          </cell>
          <cell r="D38" t="str">
            <v>SHUL4</v>
          </cell>
          <cell r="E38">
            <v>3.97</v>
          </cell>
          <cell r="F38">
            <v>400</v>
          </cell>
          <cell r="G38">
            <v>0</v>
          </cell>
          <cell r="H38">
            <v>1588</v>
          </cell>
          <cell r="I38">
            <v>-1588</v>
          </cell>
          <cell r="J38" t="str">
            <v>Compra de 400 papéis da schulz</v>
          </cell>
          <cell r="K38" t="str">
            <v>AÇÕES</v>
          </cell>
          <cell r="L38" t="str">
            <v>COMPRA</v>
          </cell>
        </row>
        <row r="39">
          <cell r="B39">
            <v>42277</v>
          </cell>
          <cell r="C39">
            <v>3</v>
          </cell>
          <cell r="D39" t="str">
            <v>ITSA3</v>
          </cell>
          <cell r="E39">
            <v>7.55</v>
          </cell>
          <cell r="F39">
            <v>200</v>
          </cell>
          <cell r="G39">
            <v>0</v>
          </cell>
          <cell r="H39">
            <v>1510</v>
          </cell>
          <cell r="I39">
            <v>-1510</v>
          </cell>
          <cell r="J39" t="str">
            <v>Compra de 400 papéis da itaúsa</v>
          </cell>
          <cell r="K39" t="str">
            <v>AÇÕES</v>
          </cell>
          <cell r="L39" t="str">
            <v>COMPRA</v>
          </cell>
        </row>
        <row r="40">
          <cell r="B40">
            <v>42277</v>
          </cell>
          <cell r="C40">
            <v>2</v>
          </cell>
          <cell r="D40" t="str">
            <v>CGRA4</v>
          </cell>
          <cell r="E40">
            <v>10.49</v>
          </cell>
          <cell r="F40">
            <v>200</v>
          </cell>
          <cell r="G40">
            <v>0</v>
          </cell>
          <cell r="H40">
            <v>2098</v>
          </cell>
          <cell r="I40">
            <v>-2098</v>
          </cell>
          <cell r="J40" t="str">
            <v>Compra de 400 papéis da grazziotin</v>
          </cell>
          <cell r="K40" t="str">
            <v>AÇÕES</v>
          </cell>
          <cell r="L40" t="str">
            <v>COMPRA</v>
          </cell>
        </row>
        <row r="41">
          <cell r="B41">
            <v>42277</v>
          </cell>
          <cell r="C41">
            <v>6</v>
          </cell>
          <cell r="D41" t="str">
            <v>HGTX3</v>
          </cell>
          <cell r="E41">
            <v>14.04</v>
          </cell>
          <cell r="F41">
            <v>100</v>
          </cell>
          <cell r="G41">
            <v>0</v>
          </cell>
          <cell r="H41">
            <v>1404</v>
          </cell>
          <cell r="I41">
            <v>-1404</v>
          </cell>
          <cell r="J41" t="str">
            <v>Compra de 400 papéis da hering</v>
          </cell>
          <cell r="K41" t="str">
            <v>AÇÕES</v>
          </cell>
          <cell r="L41" t="str">
            <v>COMPRA</v>
          </cell>
        </row>
        <row r="42">
          <cell r="B42">
            <v>42277</v>
          </cell>
          <cell r="C42">
            <v>4</v>
          </cell>
          <cell r="D42" t="str">
            <v>TAEE11</v>
          </cell>
          <cell r="E42">
            <v>18.100000000000001</v>
          </cell>
          <cell r="F42">
            <v>100</v>
          </cell>
          <cell r="G42">
            <v>0</v>
          </cell>
          <cell r="H42">
            <v>1810.0000000000002</v>
          </cell>
          <cell r="I42">
            <v>-1810.0000000000002</v>
          </cell>
          <cell r="J42" t="str">
            <v>Compra de 400 papéis da taesa</v>
          </cell>
          <cell r="K42" t="str">
            <v>AÇÕES</v>
          </cell>
          <cell r="L42" t="str">
            <v>COMPRA</v>
          </cell>
        </row>
        <row r="43">
          <cell r="B43">
            <v>42460</v>
          </cell>
          <cell r="C43">
            <v>1</v>
          </cell>
          <cell r="D43" t="str">
            <v>SHUL4</v>
          </cell>
          <cell r="E43">
            <v>2.85</v>
          </cell>
          <cell r="F43">
            <v>300</v>
          </cell>
          <cell r="G43">
            <v>0</v>
          </cell>
          <cell r="H43">
            <v>855</v>
          </cell>
          <cell r="I43">
            <v>-855</v>
          </cell>
          <cell r="J43" t="str">
            <v>Compra de 300 papéis da schulz</v>
          </cell>
          <cell r="K43" t="str">
            <v>AÇÕES</v>
          </cell>
          <cell r="L43" t="str">
            <v>COMPRA</v>
          </cell>
        </row>
        <row r="44">
          <cell r="B44">
            <v>42460</v>
          </cell>
          <cell r="C44">
            <v>1</v>
          </cell>
          <cell r="D44" t="str">
            <v>SHUL4</v>
          </cell>
          <cell r="E44">
            <v>2.8</v>
          </cell>
          <cell r="F44">
            <v>100</v>
          </cell>
          <cell r="G44">
            <v>0</v>
          </cell>
          <cell r="H44">
            <v>280</v>
          </cell>
          <cell r="I44">
            <v>-280</v>
          </cell>
          <cell r="J44" t="str">
            <v>Compra de 100 papéis da schulz</v>
          </cell>
          <cell r="K44" t="str">
            <v>AÇÕES</v>
          </cell>
          <cell r="L44" t="str">
            <v>COMPRA</v>
          </cell>
        </row>
        <row r="45">
          <cell r="B45">
            <v>42460</v>
          </cell>
          <cell r="C45">
            <v>3</v>
          </cell>
          <cell r="D45" t="str">
            <v>ITSA3</v>
          </cell>
          <cell r="E45">
            <v>6.75</v>
          </cell>
          <cell r="F45">
            <v>100</v>
          </cell>
          <cell r="G45">
            <v>0</v>
          </cell>
          <cell r="H45">
            <v>675</v>
          </cell>
          <cell r="I45">
            <v>-675</v>
          </cell>
          <cell r="J45" t="str">
            <v>Compra de 100 papéis da itaúsa</v>
          </cell>
          <cell r="K45" t="str">
            <v>AÇÕES</v>
          </cell>
          <cell r="L45" t="str">
            <v>COMPRA</v>
          </cell>
        </row>
        <row r="46">
          <cell r="B46">
            <v>42460</v>
          </cell>
          <cell r="C46">
            <v>3</v>
          </cell>
          <cell r="D46" t="str">
            <v>ITSA3</v>
          </cell>
          <cell r="E46">
            <v>0</v>
          </cell>
          <cell r="F46">
            <v>30</v>
          </cell>
          <cell r="G46">
            <v>0</v>
          </cell>
          <cell r="H46">
            <v>0</v>
          </cell>
          <cell r="I46">
            <v>0</v>
          </cell>
          <cell r="J46" t="str">
            <v>Bonificação Itausa de 30 ações</v>
          </cell>
          <cell r="K46" t="str">
            <v>AÇÕES</v>
          </cell>
          <cell r="L46" t="str">
            <v>BONIFICAÇÕES</v>
          </cell>
        </row>
        <row r="47">
          <cell r="B47">
            <v>42551</v>
          </cell>
          <cell r="C47">
            <v>5</v>
          </cell>
          <cell r="D47" t="str">
            <v>LREN3</v>
          </cell>
          <cell r="E47">
            <v>22.17</v>
          </cell>
          <cell r="F47">
            <v>100</v>
          </cell>
          <cell r="G47">
            <v>0</v>
          </cell>
          <cell r="H47">
            <v>2217</v>
          </cell>
          <cell r="I47">
            <v>-2217</v>
          </cell>
          <cell r="J47" t="str">
            <v>Compra de 100 papéis da renner</v>
          </cell>
          <cell r="K47" t="str">
            <v>AÇÕES</v>
          </cell>
          <cell r="L47" t="str">
            <v>COMPRA</v>
          </cell>
        </row>
        <row r="48">
          <cell r="B48">
            <v>42551</v>
          </cell>
          <cell r="C48">
            <v>7</v>
          </cell>
          <cell r="D48" t="str">
            <v>GRND3</v>
          </cell>
          <cell r="E48">
            <v>16.440000000000001</v>
          </cell>
          <cell r="F48">
            <v>100</v>
          </cell>
          <cell r="G48">
            <v>0</v>
          </cell>
          <cell r="H48">
            <v>1644.0000000000002</v>
          </cell>
          <cell r="I48">
            <v>-1644.0000000000002</v>
          </cell>
          <cell r="J48" t="str">
            <v>Compra de 100 papéis da grendene</v>
          </cell>
          <cell r="K48" t="str">
            <v>AÇÕES</v>
          </cell>
          <cell r="L48" t="str">
            <v>COMPRA</v>
          </cell>
        </row>
        <row r="49">
          <cell r="B49">
            <v>42277</v>
          </cell>
          <cell r="C49">
            <v>8</v>
          </cell>
          <cell r="D49" t="str">
            <v>LTN</v>
          </cell>
          <cell r="E49">
            <v>727.55</v>
          </cell>
          <cell r="F49">
            <v>4</v>
          </cell>
          <cell r="G49">
            <v>0</v>
          </cell>
          <cell r="H49">
            <v>2910.2</v>
          </cell>
          <cell r="I49">
            <v>-2910.2</v>
          </cell>
          <cell r="J49" t="str">
            <v>Compra de 4 títulos</v>
          </cell>
          <cell r="K49" t="str">
            <v>RENDA FIXA</v>
          </cell>
          <cell r="L49" t="str">
            <v>COMPRA</v>
          </cell>
        </row>
        <row r="50">
          <cell r="B50">
            <v>42277</v>
          </cell>
          <cell r="C50">
            <v>9</v>
          </cell>
          <cell r="D50" t="str">
            <v>NTNF</v>
          </cell>
          <cell r="E50">
            <v>784.77</v>
          </cell>
          <cell r="F50">
            <v>4</v>
          </cell>
          <cell r="G50">
            <v>0</v>
          </cell>
          <cell r="H50">
            <v>3139.08</v>
          </cell>
          <cell r="I50">
            <v>-3139.08</v>
          </cell>
          <cell r="J50" t="str">
            <v>Compra de 4 títulos</v>
          </cell>
          <cell r="K50" t="str">
            <v>RENDA FIXA</v>
          </cell>
          <cell r="L50" t="str">
            <v>COMPRA</v>
          </cell>
        </row>
        <row r="51">
          <cell r="B51">
            <v>42277</v>
          </cell>
          <cell r="C51">
            <v>10</v>
          </cell>
          <cell r="D51" t="str">
            <v>NTNB</v>
          </cell>
          <cell r="E51">
            <v>1408.21</v>
          </cell>
          <cell r="F51">
            <v>3</v>
          </cell>
          <cell r="G51">
            <v>0</v>
          </cell>
          <cell r="H51">
            <v>4224.63</v>
          </cell>
          <cell r="I51">
            <v>-4224.63</v>
          </cell>
          <cell r="J51" t="str">
            <v>Compra de 3 títulos</v>
          </cell>
          <cell r="K51" t="str">
            <v>RENDA FIXA</v>
          </cell>
          <cell r="L51" t="str">
            <v>COMPRA</v>
          </cell>
        </row>
        <row r="52">
          <cell r="B52">
            <v>42277</v>
          </cell>
          <cell r="C52">
            <v>99</v>
          </cell>
          <cell r="D52" t="str">
            <v>SAÍDA</v>
          </cell>
          <cell r="E52">
            <v>20.55</v>
          </cell>
          <cell r="F52">
            <v>0</v>
          </cell>
          <cell r="G52">
            <v>0</v>
          </cell>
          <cell r="H52">
            <v>20.55</v>
          </cell>
          <cell r="I52">
            <v>-20.55</v>
          </cell>
          <cell r="J52" t="str">
            <v>Compra de 3 títulos</v>
          </cell>
          <cell r="K52" t="str">
            <v>RENDA FIXA</v>
          </cell>
          <cell r="L52" t="str">
            <v>TAXAS</v>
          </cell>
        </row>
        <row r="53">
          <cell r="B53">
            <v>42277</v>
          </cell>
          <cell r="C53">
            <v>4</v>
          </cell>
          <cell r="D53" t="str">
            <v>TAEE11</v>
          </cell>
          <cell r="E53">
            <v>42.77</v>
          </cell>
          <cell r="F53">
            <v>0</v>
          </cell>
          <cell r="G53">
            <v>0</v>
          </cell>
          <cell r="H53">
            <v>42.77</v>
          </cell>
          <cell r="I53">
            <v>42.77</v>
          </cell>
          <cell r="J53" t="str">
            <v>Rendimentos taesa</v>
          </cell>
          <cell r="K53" t="str">
            <v>AÇÕES</v>
          </cell>
          <cell r="L53" t="str">
            <v>DIVIDENDOS</v>
          </cell>
        </row>
        <row r="54">
          <cell r="B54">
            <v>42369</v>
          </cell>
          <cell r="C54">
            <v>4</v>
          </cell>
          <cell r="D54" t="str">
            <v>TAEE11</v>
          </cell>
          <cell r="E54">
            <v>32</v>
          </cell>
          <cell r="F54">
            <v>0</v>
          </cell>
          <cell r="G54">
            <v>0</v>
          </cell>
          <cell r="H54">
            <v>32</v>
          </cell>
          <cell r="I54">
            <v>32</v>
          </cell>
          <cell r="J54" t="str">
            <v>Rendimentos taesa</v>
          </cell>
          <cell r="K54" t="str">
            <v>AÇÕES</v>
          </cell>
          <cell r="L54" t="str">
            <v>DIVIDENDOS</v>
          </cell>
        </row>
        <row r="55">
          <cell r="B55">
            <v>42551</v>
          </cell>
          <cell r="C55">
            <v>4</v>
          </cell>
          <cell r="D55" t="str">
            <v>TAEE11</v>
          </cell>
          <cell r="E55">
            <v>120.69999999999999</v>
          </cell>
          <cell r="F55">
            <v>0</v>
          </cell>
          <cell r="G55">
            <v>0</v>
          </cell>
          <cell r="H55">
            <v>120.69999999999999</v>
          </cell>
          <cell r="I55">
            <v>120.69999999999999</v>
          </cell>
          <cell r="J55" t="str">
            <v>Rendimentos taesa</v>
          </cell>
          <cell r="K55" t="str">
            <v>AÇÕES</v>
          </cell>
          <cell r="L55" t="str">
            <v>DIVIDENDOS</v>
          </cell>
        </row>
        <row r="56">
          <cell r="B56">
            <v>42643</v>
          </cell>
          <cell r="C56">
            <v>4</v>
          </cell>
          <cell r="D56" t="str">
            <v>TAEE11</v>
          </cell>
          <cell r="E56">
            <v>50.51</v>
          </cell>
          <cell r="F56">
            <v>0</v>
          </cell>
          <cell r="G56">
            <v>0</v>
          </cell>
          <cell r="H56">
            <v>50.51</v>
          </cell>
          <cell r="I56">
            <v>50.51</v>
          </cell>
          <cell r="J56" t="str">
            <v>Rendimentos taesa</v>
          </cell>
          <cell r="K56" t="str">
            <v>AÇÕES</v>
          </cell>
          <cell r="L56" t="str">
            <v>DIVIDENDOS</v>
          </cell>
        </row>
        <row r="57">
          <cell r="B57">
            <v>42277</v>
          </cell>
          <cell r="C57">
            <v>4</v>
          </cell>
          <cell r="D57" t="str">
            <v>TAEE11</v>
          </cell>
          <cell r="E57">
            <v>47.22</v>
          </cell>
          <cell r="F57">
            <v>0</v>
          </cell>
          <cell r="G57">
            <v>-7.08</v>
          </cell>
          <cell r="H57">
            <v>40.14</v>
          </cell>
          <cell r="I57">
            <v>40.14</v>
          </cell>
          <cell r="J57" t="str">
            <v>Rendimentos taesa</v>
          </cell>
          <cell r="K57" t="str">
            <v>AÇÕES</v>
          </cell>
          <cell r="L57" t="str">
            <v>JSCP</v>
          </cell>
        </row>
        <row r="58">
          <cell r="B58">
            <v>42369</v>
          </cell>
          <cell r="C58">
            <v>4</v>
          </cell>
          <cell r="D58" t="str">
            <v>TAEE11</v>
          </cell>
          <cell r="E58">
            <v>23.78</v>
          </cell>
          <cell r="F58">
            <v>0</v>
          </cell>
          <cell r="G58">
            <v>-3.56</v>
          </cell>
          <cell r="H58">
            <v>20.22</v>
          </cell>
          <cell r="I58">
            <v>20.22</v>
          </cell>
          <cell r="J58" t="str">
            <v>Rendimentos taesa</v>
          </cell>
          <cell r="K58" t="str">
            <v>AÇÕES</v>
          </cell>
          <cell r="L58" t="str">
            <v>JSCP</v>
          </cell>
        </row>
        <row r="59">
          <cell r="B59">
            <v>42551</v>
          </cell>
          <cell r="C59">
            <v>4</v>
          </cell>
          <cell r="D59" t="str">
            <v>TAEE11</v>
          </cell>
          <cell r="E59">
            <v>37.26</v>
          </cell>
          <cell r="F59">
            <v>0</v>
          </cell>
          <cell r="G59">
            <v>-5.58</v>
          </cell>
          <cell r="H59">
            <v>31.68</v>
          </cell>
          <cell r="I59">
            <v>31.68</v>
          </cell>
          <cell r="J59" t="str">
            <v>Rendimentos taesa</v>
          </cell>
          <cell r="K59" t="str">
            <v>AÇÕES</v>
          </cell>
          <cell r="L59" t="str">
            <v>JSCP</v>
          </cell>
        </row>
        <row r="60">
          <cell r="B60">
            <v>42643</v>
          </cell>
          <cell r="C60">
            <v>4</v>
          </cell>
          <cell r="D60" t="str">
            <v>TAEE11</v>
          </cell>
          <cell r="E60">
            <v>7.11</v>
          </cell>
          <cell r="F60">
            <v>0</v>
          </cell>
          <cell r="G60">
            <v>-1.06</v>
          </cell>
          <cell r="H60">
            <v>6.05</v>
          </cell>
          <cell r="I60">
            <v>6.05</v>
          </cell>
          <cell r="J60" t="str">
            <v>Rendimentos taesa</v>
          </cell>
          <cell r="K60" t="str">
            <v>AÇÕES</v>
          </cell>
          <cell r="L60" t="str">
            <v>JSCP</v>
          </cell>
        </row>
        <row r="61">
          <cell r="B61">
            <v>42369</v>
          </cell>
          <cell r="C61">
            <v>1</v>
          </cell>
          <cell r="D61" t="str">
            <v>SHUL4</v>
          </cell>
          <cell r="E61">
            <v>71.25</v>
          </cell>
          <cell r="F61">
            <v>0</v>
          </cell>
          <cell r="G61">
            <v>-10.68</v>
          </cell>
          <cell r="H61">
            <v>60.57</v>
          </cell>
          <cell r="I61">
            <v>60.57</v>
          </cell>
          <cell r="J61" t="str">
            <v>Rendimento schulz</v>
          </cell>
          <cell r="K61" t="str">
            <v>AÇÕES</v>
          </cell>
          <cell r="L61" t="str">
            <v>JSCP</v>
          </cell>
        </row>
        <row r="62">
          <cell r="B62">
            <v>42551</v>
          </cell>
          <cell r="C62">
            <v>1</v>
          </cell>
          <cell r="D62" t="str">
            <v>SHUL4</v>
          </cell>
          <cell r="E62">
            <v>37.75</v>
          </cell>
          <cell r="F62">
            <v>0</v>
          </cell>
          <cell r="G62">
            <v>0</v>
          </cell>
          <cell r="H62">
            <v>37.75</v>
          </cell>
          <cell r="I62">
            <v>37.75</v>
          </cell>
          <cell r="J62" t="str">
            <v>Rendimento schulz</v>
          </cell>
          <cell r="K62" t="str">
            <v>AÇÕES</v>
          </cell>
          <cell r="L62" t="str">
            <v>DIVIDENDOS</v>
          </cell>
        </row>
        <row r="63">
          <cell r="B63">
            <v>42460</v>
          </cell>
          <cell r="C63">
            <v>3</v>
          </cell>
          <cell r="D63" t="str">
            <v>ITSA3</v>
          </cell>
          <cell r="E63">
            <v>25.65</v>
          </cell>
          <cell r="F63">
            <v>0</v>
          </cell>
          <cell r="G63">
            <v>0</v>
          </cell>
          <cell r="H63">
            <v>25.65</v>
          </cell>
          <cell r="I63">
            <v>25.65</v>
          </cell>
          <cell r="J63" t="str">
            <v>Rendimento itausa</v>
          </cell>
          <cell r="K63" t="str">
            <v>AÇÕES</v>
          </cell>
          <cell r="L63" t="str">
            <v>DIVIDENDOS</v>
          </cell>
        </row>
        <row r="64">
          <cell r="B64">
            <v>42551</v>
          </cell>
          <cell r="C64">
            <v>3</v>
          </cell>
          <cell r="D64" t="str">
            <v>ITSA3</v>
          </cell>
          <cell r="E64">
            <v>4.5</v>
          </cell>
          <cell r="F64">
            <v>0</v>
          </cell>
          <cell r="G64">
            <v>0</v>
          </cell>
          <cell r="H64">
            <v>4.5</v>
          </cell>
          <cell r="I64">
            <v>4.5</v>
          </cell>
          <cell r="J64" t="str">
            <v>Rendimento itausa</v>
          </cell>
          <cell r="K64" t="str">
            <v>AÇÕES</v>
          </cell>
          <cell r="L64" t="str">
            <v>DIVIDENDOS</v>
          </cell>
        </row>
        <row r="65">
          <cell r="B65">
            <v>42643</v>
          </cell>
          <cell r="C65">
            <v>3</v>
          </cell>
          <cell r="D65" t="str">
            <v>ITSA3</v>
          </cell>
          <cell r="E65">
            <v>4.95</v>
          </cell>
          <cell r="F65">
            <v>0</v>
          </cell>
          <cell r="G65">
            <v>0</v>
          </cell>
          <cell r="H65">
            <v>4.95</v>
          </cell>
          <cell r="I65">
            <v>4.95</v>
          </cell>
          <cell r="J65" t="str">
            <v>Rendimento itausa</v>
          </cell>
          <cell r="K65" t="str">
            <v>AÇÕES</v>
          </cell>
          <cell r="L65" t="str">
            <v>DIVIDENDOS</v>
          </cell>
        </row>
        <row r="66">
          <cell r="B66">
            <v>42460</v>
          </cell>
          <cell r="C66">
            <v>3</v>
          </cell>
          <cell r="D66" t="str">
            <v>ITSA3</v>
          </cell>
          <cell r="E66">
            <v>56.07</v>
          </cell>
          <cell r="F66">
            <v>0</v>
          </cell>
          <cell r="G66">
            <v>-8.4</v>
          </cell>
          <cell r="H66">
            <v>47.67</v>
          </cell>
          <cell r="I66">
            <v>47.67</v>
          </cell>
          <cell r="J66" t="str">
            <v>Rendimento itausa</v>
          </cell>
          <cell r="K66" t="str">
            <v>AÇÕES</v>
          </cell>
          <cell r="L66" t="str">
            <v>JSCP</v>
          </cell>
        </row>
        <row r="67">
          <cell r="B67">
            <v>42643</v>
          </cell>
          <cell r="C67">
            <v>3</v>
          </cell>
          <cell r="D67" t="str">
            <v>ITSA3</v>
          </cell>
          <cell r="E67">
            <v>26.07</v>
          </cell>
          <cell r="F67">
            <v>0</v>
          </cell>
          <cell r="G67">
            <v>-3.91</v>
          </cell>
          <cell r="H67">
            <v>22.16</v>
          </cell>
          <cell r="I67">
            <v>22.16</v>
          </cell>
          <cell r="J67" t="str">
            <v>Rendimento itausa</v>
          </cell>
          <cell r="K67" t="str">
            <v>AÇÕES</v>
          </cell>
          <cell r="L67" t="str">
            <v>JSCP</v>
          </cell>
        </row>
        <row r="68">
          <cell r="B68">
            <v>42551</v>
          </cell>
          <cell r="C68">
            <v>2</v>
          </cell>
          <cell r="D68" t="str">
            <v>CGRA4</v>
          </cell>
          <cell r="E68">
            <v>143.03</v>
          </cell>
          <cell r="F68">
            <v>0</v>
          </cell>
          <cell r="G68">
            <v>-21.45</v>
          </cell>
          <cell r="H68">
            <v>121.58</v>
          </cell>
          <cell r="I68">
            <v>121.58</v>
          </cell>
          <cell r="J68" t="str">
            <v>Rendimento grazziotin</v>
          </cell>
          <cell r="K68" t="str">
            <v>AÇÕES</v>
          </cell>
          <cell r="L68" t="str">
            <v>JSCP</v>
          </cell>
        </row>
        <row r="69">
          <cell r="B69">
            <v>42369</v>
          </cell>
          <cell r="C69">
            <v>6</v>
          </cell>
          <cell r="D69" t="str">
            <v>HGTX3</v>
          </cell>
          <cell r="E69">
            <v>18.64</v>
          </cell>
          <cell r="F69">
            <v>0</v>
          </cell>
          <cell r="G69">
            <v>0</v>
          </cell>
          <cell r="H69">
            <v>18.64</v>
          </cell>
          <cell r="I69">
            <v>18.64</v>
          </cell>
          <cell r="J69" t="str">
            <v>Rendimento hering</v>
          </cell>
          <cell r="K69" t="str">
            <v>AÇÕES</v>
          </cell>
          <cell r="L69" t="str">
            <v>DIVIDENDOS</v>
          </cell>
        </row>
        <row r="70">
          <cell r="B70">
            <v>42551</v>
          </cell>
          <cell r="C70">
            <v>6</v>
          </cell>
          <cell r="D70" t="str">
            <v>HGTX3</v>
          </cell>
          <cell r="E70">
            <v>24.86</v>
          </cell>
          <cell r="F70">
            <v>0</v>
          </cell>
          <cell r="G70">
            <v>0</v>
          </cell>
          <cell r="H70">
            <v>24.86</v>
          </cell>
          <cell r="I70">
            <v>24.86</v>
          </cell>
          <cell r="J70" t="str">
            <v>Rendimento hering</v>
          </cell>
          <cell r="K70" t="str">
            <v>AÇÕES</v>
          </cell>
          <cell r="L70" t="str">
            <v>DIVIDENDOS</v>
          </cell>
        </row>
        <row r="71">
          <cell r="B71">
            <v>42369</v>
          </cell>
          <cell r="C71">
            <v>6</v>
          </cell>
          <cell r="D71" t="str">
            <v>HGTX3</v>
          </cell>
          <cell r="E71">
            <v>21.25</v>
          </cell>
          <cell r="F71">
            <v>0</v>
          </cell>
          <cell r="G71">
            <v>-3.18</v>
          </cell>
          <cell r="H71">
            <v>18.07</v>
          </cell>
          <cell r="I71">
            <v>18.07</v>
          </cell>
          <cell r="J71" t="str">
            <v>Rendimento hering</v>
          </cell>
          <cell r="K71" t="str">
            <v>AÇÕES</v>
          </cell>
          <cell r="L71" t="str">
            <v>JSCP</v>
          </cell>
        </row>
        <row r="72">
          <cell r="B72">
            <v>42551</v>
          </cell>
          <cell r="C72">
            <v>6</v>
          </cell>
          <cell r="D72" t="str">
            <v>HGTX3</v>
          </cell>
          <cell r="E72">
            <v>26.16</v>
          </cell>
          <cell r="F72">
            <v>0</v>
          </cell>
          <cell r="G72">
            <v>-3.92</v>
          </cell>
          <cell r="H72">
            <v>22.24</v>
          </cell>
          <cell r="I72">
            <v>22.24</v>
          </cell>
          <cell r="J72" t="str">
            <v>Rendimento hering</v>
          </cell>
          <cell r="K72" t="str">
            <v>AÇÕES</v>
          </cell>
          <cell r="L72" t="str">
            <v>JSCP</v>
          </cell>
        </row>
        <row r="73">
          <cell r="B73">
            <v>42643</v>
          </cell>
          <cell r="C73">
            <v>7</v>
          </cell>
          <cell r="D73" t="str">
            <v>GRND3</v>
          </cell>
          <cell r="E73">
            <v>15.13</v>
          </cell>
          <cell r="F73">
            <v>0</v>
          </cell>
          <cell r="G73">
            <v>0</v>
          </cell>
          <cell r="H73">
            <v>15.13</v>
          </cell>
          <cell r="I73">
            <v>15.13</v>
          </cell>
          <cell r="J73" t="str">
            <v>Rendimento grendene</v>
          </cell>
          <cell r="K73" t="str">
            <v>AÇÕES</v>
          </cell>
          <cell r="L73" t="str">
            <v>DIVIDENDOS</v>
          </cell>
        </row>
        <row r="74">
          <cell r="B74">
            <v>42460</v>
          </cell>
          <cell r="C74">
            <v>9</v>
          </cell>
          <cell r="D74" t="str">
            <v>NTNF</v>
          </cell>
          <cell r="E74">
            <v>192.27</v>
          </cell>
          <cell r="F74">
            <v>0</v>
          </cell>
          <cell r="G74">
            <v>-27.48</v>
          </cell>
          <cell r="H74">
            <v>164.79000000000002</v>
          </cell>
          <cell r="I74">
            <v>164.79000000000002</v>
          </cell>
          <cell r="J74" t="str">
            <v>Rendimentos título semestral, líquido de IR</v>
          </cell>
          <cell r="K74" t="str">
            <v>RENDA FIXA</v>
          </cell>
          <cell r="L74" t="str">
            <v>JUROS</v>
          </cell>
        </row>
        <row r="75">
          <cell r="B75">
            <v>42551</v>
          </cell>
          <cell r="C75">
            <v>9</v>
          </cell>
          <cell r="D75" t="str">
            <v>NTNF</v>
          </cell>
          <cell r="E75">
            <v>190.36</v>
          </cell>
          <cell r="F75">
            <v>0</v>
          </cell>
          <cell r="G75">
            <v>-39.049999999999997</v>
          </cell>
          <cell r="H75">
            <v>151.31</v>
          </cell>
          <cell r="I75">
            <v>151.31</v>
          </cell>
          <cell r="J75" t="str">
            <v>Rendimentos título semestral, líquido de IR</v>
          </cell>
          <cell r="K75" t="str">
            <v>RENDA FIXA</v>
          </cell>
          <cell r="L75" t="str">
            <v>JUROS</v>
          </cell>
        </row>
        <row r="76">
          <cell r="B76">
            <v>42277</v>
          </cell>
          <cell r="C76">
            <v>99</v>
          </cell>
          <cell r="D76" t="str">
            <v>SAÍDA</v>
          </cell>
          <cell r="E76">
            <v>2.73</v>
          </cell>
          <cell r="F76">
            <v>0</v>
          </cell>
          <cell r="G76">
            <v>0</v>
          </cell>
          <cell r="H76">
            <v>2.73</v>
          </cell>
          <cell r="I76">
            <v>-2.73</v>
          </cell>
          <cell r="J76" t="str">
            <v>Custo Corretagem</v>
          </cell>
          <cell r="K76" t="str">
            <v>CUSTOS</v>
          </cell>
          <cell r="L76" t="str">
            <v>BMF</v>
          </cell>
        </row>
        <row r="77">
          <cell r="B77">
            <v>42460</v>
          </cell>
          <cell r="C77">
            <v>99</v>
          </cell>
          <cell r="D77" t="str">
            <v>SAÍDA</v>
          </cell>
          <cell r="E77">
            <v>1.19</v>
          </cell>
          <cell r="F77">
            <v>0</v>
          </cell>
          <cell r="G77">
            <v>0</v>
          </cell>
          <cell r="H77">
            <v>1.19</v>
          </cell>
          <cell r="I77">
            <v>-1.19</v>
          </cell>
          <cell r="J77" t="str">
            <v>Custo Corretagem</v>
          </cell>
          <cell r="K77" t="str">
            <v>CUSTOS</v>
          </cell>
          <cell r="L77" t="str">
            <v>BMF</v>
          </cell>
        </row>
        <row r="78">
          <cell r="B78">
            <v>42551</v>
          </cell>
          <cell r="C78">
            <v>99</v>
          </cell>
          <cell r="D78" t="str">
            <v>SAÍDA</v>
          </cell>
          <cell r="E78">
            <v>1.65</v>
          </cell>
          <cell r="F78">
            <v>0</v>
          </cell>
          <cell r="G78">
            <v>0</v>
          </cell>
          <cell r="H78">
            <v>1.65</v>
          </cell>
          <cell r="I78">
            <v>-1.65</v>
          </cell>
          <cell r="J78" t="str">
            <v>Custo Corretagem</v>
          </cell>
          <cell r="K78" t="str">
            <v>CUSTOS</v>
          </cell>
          <cell r="L78" t="str">
            <v>BMF</v>
          </cell>
        </row>
        <row r="79">
          <cell r="B79">
            <v>42460</v>
          </cell>
          <cell r="C79">
            <v>99</v>
          </cell>
          <cell r="D79" t="str">
            <v>SAÍDA</v>
          </cell>
          <cell r="E79">
            <v>30</v>
          </cell>
          <cell r="F79">
            <v>0</v>
          </cell>
          <cell r="G79">
            <v>0</v>
          </cell>
          <cell r="H79">
            <v>30</v>
          </cell>
          <cell r="I79">
            <v>-30</v>
          </cell>
          <cell r="J79" t="str">
            <v>Custo ordens</v>
          </cell>
          <cell r="K79" t="str">
            <v>CUSTOS</v>
          </cell>
          <cell r="L79" t="str">
            <v>ORDEM</v>
          </cell>
        </row>
        <row r="80">
          <cell r="B80">
            <v>42551</v>
          </cell>
          <cell r="C80">
            <v>99</v>
          </cell>
          <cell r="D80" t="str">
            <v>SAÍDA</v>
          </cell>
          <cell r="E80">
            <v>20</v>
          </cell>
          <cell r="F80">
            <v>0</v>
          </cell>
          <cell r="G80">
            <v>0</v>
          </cell>
          <cell r="H80">
            <v>20</v>
          </cell>
          <cell r="I80">
            <v>-20</v>
          </cell>
          <cell r="J80" t="str">
            <v>Custo ordens</v>
          </cell>
          <cell r="K80" t="str">
            <v>CUSTOS</v>
          </cell>
          <cell r="L80" t="str">
            <v>ORDEM</v>
          </cell>
        </row>
        <row r="81">
          <cell r="B81">
            <v>42643</v>
          </cell>
          <cell r="C81">
            <v>99</v>
          </cell>
          <cell r="D81" t="str">
            <v>SAÍDA</v>
          </cell>
          <cell r="E81">
            <v>18.96</v>
          </cell>
          <cell r="F81">
            <v>0</v>
          </cell>
          <cell r="G81">
            <v>0</v>
          </cell>
          <cell r="H81">
            <v>18.96</v>
          </cell>
          <cell r="I81">
            <v>-18.96</v>
          </cell>
          <cell r="J81" t="str">
            <v>Taxa Op. Tesouro Direto</v>
          </cell>
          <cell r="K81" t="str">
            <v>CUSTOS</v>
          </cell>
          <cell r="L81" t="str">
            <v>TAXAS</v>
          </cell>
        </row>
        <row r="82">
          <cell r="B82">
            <v>42369</v>
          </cell>
          <cell r="C82">
            <v>99</v>
          </cell>
          <cell r="D82" t="str">
            <v>SAÍDA</v>
          </cell>
          <cell r="E82">
            <v>10</v>
          </cell>
          <cell r="F82">
            <v>3</v>
          </cell>
          <cell r="G82">
            <v>0</v>
          </cell>
          <cell r="H82">
            <v>30</v>
          </cell>
          <cell r="I82">
            <v>-30</v>
          </cell>
          <cell r="J82" t="str">
            <v>Taxas de custódia acumuladas</v>
          </cell>
          <cell r="K82" t="str">
            <v>CUSTOS</v>
          </cell>
          <cell r="L82" t="str">
            <v>CUSTÓDIA</v>
          </cell>
        </row>
        <row r="83">
          <cell r="B83">
            <v>42460</v>
          </cell>
          <cell r="C83">
            <v>99</v>
          </cell>
          <cell r="D83" t="str">
            <v>SAÍDA</v>
          </cell>
          <cell r="E83">
            <v>10</v>
          </cell>
          <cell r="F83">
            <v>2</v>
          </cell>
          <cell r="G83">
            <v>0</v>
          </cell>
          <cell r="H83">
            <v>20</v>
          </cell>
          <cell r="I83">
            <v>-20</v>
          </cell>
          <cell r="J83" t="str">
            <v>Taxas de custódia acumuladas</v>
          </cell>
          <cell r="K83" t="str">
            <v>CUSTOS</v>
          </cell>
          <cell r="L83" t="str">
            <v>CUSTÓDIA</v>
          </cell>
        </row>
        <row r="84">
          <cell r="B84">
            <v>42551</v>
          </cell>
          <cell r="C84">
            <v>99</v>
          </cell>
          <cell r="D84" t="str">
            <v>SAÍDA</v>
          </cell>
          <cell r="E84">
            <v>10</v>
          </cell>
          <cell r="F84">
            <v>2</v>
          </cell>
          <cell r="G84">
            <v>0</v>
          </cell>
          <cell r="H84">
            <v>20</v>
          </cell>
          <cell r="I84">
            <v>-20</v>
          </cell>
          <cell r="J84" t="str">
            <v>Taxas de custódia acumuladas</v>
          </cell>
          <cell r="K84" t="str">
            <v>CUSTOS</v>
          </cell>
          <cell r="L84" t="str">
            <v>CUSTÓDIA</v>
          </cell>
        </row>
        <row r="85">
          <cell r="B85">
            <v>42643</v>
          </cell>
          <cell r="C85">
            <v>99</v>
          </cell>
          <cell r="D85" t="str">
            <v>SAÍDA</v>
          </cell>
          <cell r="E85">
            <v>10</v>
          </cell>
          <cell r="F85">
            <v>3</v>
          </cell>
          <cell r="G85">
            <v>0</v>
          </cell>
          <cell r="H85">
            <v>30</v>
          </cell>
          <cell r="I85">
            <v>-10</v>
          </cell>
          <cell r="J85" t="str">
            <v>Taxas de custódia acumuladas</v>
          </cell>
          <cell r="K85" t="str">
            <v>CUSTOS</v>
          </cell>
          <cell r="L85" t="str">
            <v>CUSTÓDIA</v>
          </cell>
        </row>
        <row r="86">
          <cell r="B86">
            <v>42735</v>
          </cell>
          <cell r="C86">
            <v>99</v>
          </cell>
          <cell r="D86" t="str">
            <v>SAÍDA</v>
          </cell>
          <cell r="E86">
            <v>10</v>
          </cell>
          <cell r="F86">
            <v>3</v>
          </cell>
          <cell r="G86">
            <v>0</v>
          </cell>
          <cell r="H86">
            <v>30</v>
          </cell>
          <cell r="I86">
            <v>-20</v>
          </cell>
          <cell r="J86" t="str">
            <v>Taxas de custódia acumuladas</v>
          </cell>
          <cell r="K86" t="str">
            <v>CUSTOS</v>
          </cell>
          <cell r="L86" t="str">
            <v>CUSTÓDIA</v>
          </cell>
        </row>
        <row r="87">
          <cell r="B87">
            <v>42735</v>
          </cell>
          <cell r="C87">
            <v>3</v>
          </cell>
          <cell r="D87" t="str">
            <v>ITSA3</v>
          </cell>
          <cell r="E87">
            <v>4.95</v>
          </cell>
          <cell r="F87">
            <v>0</v>
          </cell>
          <cell r="G87">
            <v>0</v>
          </cell>
          <cell r="H87">
            <v>4.95</v>
          </cell>
          <cell r="I87">
            <v>4.95</v>
          </cell>
          <cell r="J87" t="str">
            <v>Rendimento itausa</v>
          </cell>
          <cell r="K87" t="str">
            <v>AÇÕES</v>
          </cell>
          <cell r="L87" t="str">
            <v>DIVIDENDOS</v>
          </cell>
        </row>
        <row r="88">
          <cell r="B88">
            <v>42735</v>
          </cell>
          <cell r="C88" t="str">
            <v>JULIANA</v>
          </cell>
          <cell r="D88" t="str">
            <v>ENTRADA</v>
          </cell>
          <cell r="E88">
            <v>1400</v>
          </cell>
          <cell r="F88">
            <v>0</v>
          </cell>
          <cell r="G88">
            <v>0</v>
          </cell>
          <cell r="H88">
            <v>1400</v>
          </cell>
          <cell r="I88">
            <v>1400</v>
          </cell>
          <cell r="J88" t="str">
            <v>Aporte realizado aproximadamente em out/16</v>
          </cell>
          <cell r="K88" t="str">
            <v>CARTEIRA</v>
          </cell>
          <cell r="L88" t="str">
            <v>APORTES</v>
          </cell>
        </row>
        <row r="89">
          <cell r="B89">
            <v>42735</v>
          </cell>
          <cell r="C89" t="str">
            <v>JUNIOR</v>
          </cell>
          <cell r="D89" t="str">
            <v>ENTRADA</v>
          </cell>
          <cell r="E89">
            <v>4240</v>
          </cell>
          <cell r="F89">
            <v>0</v>
          </cell>
          <cell r="G89">
            <v>0</v>
          </cell>
          <cell r="H89">
            <v>4240</v>
          </cell>
          <cell r="I89">
            <v>4240</v>
          </cell>
          <cell r="J89" t="str">
            <v>Aporte realizado em out/16</v>
          </cell>
          <cell r="K89" t="str">
            <v>CARTEIRA</v>
          </cell>
          <cell r="L89" t="str">
            <v>APORTES</v>
          </cell>
        </row>
        <row r="90">
          <cell r="B90">
            <v>42735</v>
          </cell>
          <cell r="C90">
            <v>99</v>
          </cell>
          <cell r="D90" t="str">
            <v>SAÍDA</v>
          </cell>
          <cell r="E90">
            <v>240</v>
          </cell>
          <cell r="F90">
            <v>0</v>
          </cell>
          <cell r="G90">
            <v>0</v>
          </cell>
          <cell r="H90">
            <v>240</v>
          </cell>
          <cell r="I90">
            <v>-240</v>
          </cell>
          <cell r="J90" t="str">
            <v>Referente ao Album pago com caixa da cia</v>
          </cell>
          <cell r="K90" t="str">
            <v>DESPESAS</v>
          </cell>
          <cell r="L90" t="str">
            <v>DESPESAS</v>
          </cell>
        </row>
        <row r="91">
          <cell r="B91">
            <v>42735</v>
          </cell>
          <cell r="C91">
            <v>1</v>
          </cell>
          <cell r="D91" t="str">
            <v>SHUL4</v>
          </cell>
          <cell r="E91">
            <v>5.15</v>
          </cell>
          <cell r="F91">
            <v>300</v>
          </cell>
          <cell r="G91">
            <v>0</v>
          </cell>
          <cell r="H91">
            <v>1545</v>
          </cell>
          <cell r="I91">
            <v>-1545</v>
          </cell>
          <cell r="J91" t="str">
            <v>Compra de 400 papéis da schulz</v>
          </cell>
          <cell r="K91" t="str">
            <v>AÇÕES</v>
          </cell>
          <cell r="L91" t="str">
            <v>COMPRA</v>
          </cell>
        </row>
        <row r="92">
          <cell r="B92">
            <v>42735</v>
          </cell>
          <cell r="C92">
            <v>3</v>
          </cell>
          <cell r="D92" t="str">
            <v>ITSA3</v>
          </cell>
          <cell r="E92">
            <v>8.33</v>
          </cell>
          <cell r="F92">
            <v>300</v>
          </cell>
          <cell r="G92">
            <v>0</v>
          </cell>
          <cell r="H92">
            <v>2499</v>
          </cell>
          <cell r="I92">
            <v>-2499</v>
          </cell>
          <cell r="J92" t="str">
            <v>Compra de 400 papéis da itaúsa</v>
          </cell>
          <cell r="K92" t="str">
            <v>AÇÕES</v>
          </cell>
          <cell r="L92" t="str">
            <v>COMPRA</v>
          </cell>
        </row>
        <row r="93">
          <cell r="B93">
            <v>42735</v>
          </cell>
          <cell r="C93">
            <v>2</v>
          </cell>
          <cell r="D93" t="str">
            <v>CGRA4</v>
          </cell>
          <cell r="E93">
            <v>15.83</v>
          </cell>
          <cell r="F93">
            <v>100</v>
          </cell>
          <cell r="G93">
            <v>0</v>
          </cell>
          <cell r="H93">
            <v>1583</v>
          </cell>
          <cell r="I93">
            <v>-1583</v>
          </cell>
          <cell r="J93" t="str">
            <v>Compra de 400 papéis da grazziotin</v>
          </cell>
          <cell r="K93" t="str">
            <v>AÇÕES</v>
          </cell>
          <cell r="L93" t="str">
            <v>COMPRA</v>
          </cell>
        </row>
        <row r="94">
          <cell r="B94">
            <v>42735</v>
          </cell>
          <cell r="C94">
            <v>99</v>
          </cell>
          <cell r="D94" t="str">
            <v>SAÍDA</v>
          </cell>
          <cell r="E94">
            <v>30</v>
          </cell>
          <cell r="F94">
            <v>0</v>
          </cell>
          <cell r="G94">
            <v>0</v>
          </cell>
          <cell r="H94">
            <v>30</v>
          </cell>
          <cell r="I94">
            <v>-30</v>
          </cell>
          <cell r="J94" t="str">
            <v>Custo ordens</v>
          </cell>
          <cell r="K94" t="str">
            <v>CUSTOS</v>
          </cell>
          <cell r="L94" t="str">
            <v>ORDEM</v>
          </cell>
        </row>
        <row r="95">
          <cell r="B95">
            <v>42735</v>
          </cell>
          <cell r="C95">
            <v>99</v>
          </cell>
          <cell r="D95" t="str">
            <v>SAÍDA</v>
          </cell>
          <cell r="E95">
            <v>2.41</v>
          </cell>
          <cell r="F95">
            <v>0</v>
          </cell>
          <cell r="G95">
            <v>0</v>
          </cell>
          <cell r="H95">
            <v>2.41</v>
          </cell>
          <cell r="I95">
            <v>-2.41</v>
          </cell>
          <cell r="J95" t="str">
            <v>Custo Corretagem</v>
          </cell>
          <cell r="K95" t="str">
            <v>CUSTOS</v>
          </cell>
          <cell r="L95" t="str">
            <v>BMF</v>
          </cell>
        </row>
        <row r="96">
          <cell r="B96">
            <v>42735</v>
          </cell>
          <cell r="C96">
            <v>7</v>
          </cell>
          <cell r="D96" t="str">
            <v>GRND3</v>
          </cell>
          <cell r="E96">
            <v>25.3</v>
          </cell>
          <cell r="F96">
            <v>0</v>
          </cell>
          <cell r="G96">
            <v>0</v>
          </cell>
          <cell r="H96">
            <v>25.3</v>
          </cell>
          <cell r="I96">
            <v>25.3</v>
          </cell>
          <cell r="J96" t="str">
            <v>Rendimento grendene</v>
          </cell>
          <cell r="K96" t="str">
            <v>AÇÕES</v>
          </cell>
          <cell r="L96" t="str">
            <v>DIVIDENDOS</v>
          </cell>
        </row>
        <row r="97">
          <cell r="B97">
            <v>42735</v>
          </cell>
          <cell r="C97">
            <v>6</v>
          </cell>
          <cell r="D97" t="str">
            <v>HGTX3</v>
          </cell>
          <cell r="E97">
            <v>24.85</v>
          </cell>
          <cell r="F97">
            <v>0</v>
          </cell>
          <cell r="G97">
            <v>0</v>
          </cell>
          <cell r="H97">
            <v>24.85</v>
          </cell>
          <cell r="I97">
            <v>24.85</v>
          </cell>
          <cell r="J97" t="str">
            <v>Rendimento hering</v>
          </cell>
          <cell r="K97" t="str">
            <v>AÇÕES</v>
          </cell>
          <cell r="L97" t="str">
            <v>DIVIDENDOS</v>
          </cell>
        </row>
        <row r="98">
          <cell r="B98">
            <v>42735</v>
          </cell>
          <cell r="C98">
            <v>1</v>
          </cell>
          <cell r="D98" t="str">
            <v>SHUL4</v>
          </cell>
          <cell r="E98">
            <v>92.17</v>
          </cell>
          <cell r="F98">
            <v>0</v>
          </cell>
          <cell r="G98">
            <v>-13.28</v>
          </cell>
          <cell r="H98">
            <v>78.89</v>
          </cell>
          <cell r="I98">
            <v>78.349999999999994</v>
          </cell>
          <cell r="J98" t="str">
            <v>Rendimento schulz</v>
          </cell>
          <cell r="K98" t="str">
            <v>AÇÕES</v>
          </cell>
          <cell r="L98" t="str">
            <v>DIVIDENDOS</v>
          </cell>
        </row>
        <row r="99">
          <cell r="B99">
            <v>42735</v>
          </cell>
          <cell r="C99">
            <v>99</v>
          </cell>
          <cell r="D99" t="str">
            <v>SAÍDA</v>
          </cell>
          <cell r="E99">
            <v>10</v>
          </cell>
          <cell r="F99">
            <v>1</v>
          </cell>
          <cell r="G99">
            <v>0</v>
          </cell>
          <cell r="H99">
            <v>10</v>
          </cell>
          <cell r="I99">
            <v>-10</v>
          </cell>
          <cell r="J99" t="str">
            <v>Taxa de custódia novembro</v>
          </cell>
          <cell r="K99" t="str">
            <v>CUSTOS</v>
          </cell>
          <cell r="L99" t="str">
            <v>CUSTÓDIA</v>
          </cell>
        </row>
        <row r="100">
          <cell r="B100">
            <v>42735</v>
          </cell>
          <cell r="C100">
            <v>4</v>
          </cell>
          <cell r="D100" t="str">
            <v>TAEE11</v>
          </cell>
          <cell r="E100">
            <v>12.11</v>
          </cell>
          <cell r="F100">
            <v>0</v>
          </cell>
          <cell r="G100">
            <v>0</v>
          </cell>
          <cell r="H100">
            <v>12.11</v>
          </cell>
          <cell r="I100">
            <v>12.11</v>
          </cell>
          <cell r="J100" t="str">
            <v>Rendimento taesa</v>
          </cell>
          <cell r="K100" t="str">
            <v>AÇÕES</v>
          </cell>
          <cell r="L100" t="str">
            <v>DIVIDENDOS</v>
          </cell>
        </row>
        <row r="101">
          <cell r="B101">
            <v>42735</v>
          </cell>
          <cell r="C101">
            <v>4</v>
          </cell>
          <cell r="D101" t="str">
            <v>TAEE11</v>
          </cell>
          <cell r="E101">
            <v>42.68</v>
          </cell>
          <cell r="F101">
            <v>0</v>
          </cell>
          <cell r="G101">
            <v>-6.4</v>
          </cell>
          <cell r="H101">
            <v>36.28</v>
          </cell>
          <cell r="I101">
            <v>36.28</v>
          </cell>
          <cell r="J101" t="str">
            <v>Rendimento taesa</v>
          </cell>
          <cell r="K101" t="str">
            <v>AÇÕES</v>
          </cell>
          <cell r="L101" t="str">
            <v>JSCP</v>
          </cell>
        </row>
        <row r="102">
          <cell r="B102">
            <v>42735</v>
          </cell>
          <cell r="C102">
            <v>6</v>
          </cell>
          <cell r="D102" t="str">
            <v>HGTX3</v>
          </cell>
          <cell r="E102">
            <v>26.1</v>
          </cell>
          <cell r="F102">
            <v>0</v>
          </cell>
          <cell r="G102">
            <v>-3.91</v>
          </cell>
          <cell r="H102">
            <v>22.19</v>
          </cell>
          <cell r="I102">
            <v>22.19</v>
          </cell>
          <cell r="J102" t="str">
            <v>Rendimento hering</v>
          </cell>
          <cell r="K102" t="str">
            <v>AÇÕES</v>
          </cell>
          <cell r="L102" t="str">
            <v>JSCP</v>
          </cell>
        </row>
        <row r="103">
          <cell r="B103">
            <v>42825</v>
          </cell>
          <cell r="C103">
            <v>99</v>
          </cell>
          <cell r="D103" t="str">
            <v>SAÍDA</v>
          </cell>
          <cell r="E103">
            <v>19.22</v>
          </cell>
          <cell r="F103">
            <v>0</v>
          </cell>
          <cell r="G103">
            <v>0</v>
          </cell>
          <cell r="H103">
            <v>19.22</v>
          </cell>
          <cell r="I103">
            <v>-19.22</v>
          </cell>
          <cell r="J103" t="str">
            <v>Taxas Operação Tesouro Direto</v>
          </cell>
          <cell r="K103" t="str">
            <v>CUSTOS</v>
          </cell>
          <cell r="L103" t="str">
            <v>TAXAS</v>
          </cell>
        </row>
        <row r="104">
          <cell r="B104">
            <v>42825</v>
          </cell>
          <cell r="C104">
            <v>9</v>
          </cell>
          <cell r="D104" t="str">
            <v>NTNF</v>
          </cell>
          <cell r="E104">
            <v>187.18</v>
          </cell>
          <cell r="F104">
            <v>0</v>
          </cell>
          <cell r="G104">
            <v>-34.17</v>
          </cell>
          <cell r="H104">
            <v>153.01</v>
          </cell>
          <cell r="I104">
            <v>153.01</v>
          </cell>
          <cell r="J104" t="str">
            <v>Rendimentos título semestral, líquido de IR</v>
          </cell>
          <cell r="K104" t="str">
            <v>RENDA FIXA</v>
          </cell>
          <cell r="L104" t="str">
            <v>JUROS</v>
          </cell>
        </row>
        <row r="105">
          <cell r="B105">
            <v>42825</v>
          </cell>
          <cell r="C105">
            <v>99</v>
          </cell>
          <cell r="D105" t="str">
            <v>SAÍDA</v>
          </cell>
          <cell r="E105">
            <v>10</v>
          </cell>
          <cell r="F105">
            <v>1</v>
          </cell>
          <cell r="G105">
            <v>0</v>
          </cell>
          <cell r="H105">
            <v>10</v>
          </cell>
          <cell r="I105">
            <v>-10</v>
          </cell>
          <cell r="J105" t="str">
            <v>Taxa de custódia dezembro</v>
          </cell>
          <cell r="K105" t="str">
            <v>CUSTOS</v>
          </cell>
          <cell r="L105" t="str">
            <v>CUSTÓDIA</v>
          </cell>
        </row>
        <row r="106">
          <cell r="B106">
            <v>42825</v>
          </cell>
          <cell r="C106">
            <v>3</v>
          </cell>
          <cell r="D106" t="str">
            <v>ITSA3</v>
          </cell>
          <cell r="E106">
            <v>9.4499999999999993</v>
          </cell>
          <cell r="F106">
            <v>0</v>
          </cell>
          <cell r="G106">
            <v>0</v>
          </cell>
          <cell r="H106">
            <v>9.4499999999999993</v>
          </cell>
          <cell r="I106">
            <v>9.4499999999999993</v>
          </cell>
          <cell r="J106" t="str">
            <v>Rendimento itausa</v>
          </cell>
          <cell r="K106" t="str">
            <v>AÇÕES</v>
          </cell>
          <cell r="L106" t="str">
            <v>DIVIDENDOS</v>
          </cell>
        </row>
        <row r="107">
          <cell r="B107">
            <v>42825</v>
          </cell>
          <cell r="C107" t="str">
            <v>JULIANA</v>
          </cell>
          <cell r="D107" t="str">
            <v>ENTRADA</v>
          </cell>
          <cell r="E107">
            <v>5500</v>
          </cell>
          <cell r="F107">
            <v>0</v>
          </cell>
          <cell r="G107">
            <v>0</v>
          </cell>
          <cell r="H107">
            <v>5500</v>
          </cell>
          <cell r="I107">
            <v>5500</v>
          </cell>
          <cell r="J107" t="str">
            <v>Aporte realizado aproximadamente em jan/17</v>
          </cell>
          <cell r="K107" t="str">
            <v>CARTEIRA</v>
          </cell>
          <cell r="L107" t="str">
            <v>APORTES</v>
          </cell>
        </row>
        <row r="108">
          <cell r="B108">
            <v>42825</v>
          </cell>
          <cell r="C108" t="str">
            <v>JUNIOR</v>
          </cell>
          <cell r="D108" t="str">
            <v>ENTRADA</v>
          </cell>
          <cell r="E108">
            <v>1100</v>
          </cell>
          <cell r="F108">
            <v>0</v>
          </cell>
          <cell r="G108">
            <v>0</v>
          </cell>
          <cell r="H108">
            <v>1100</v>
          </cell>
          <cell r="I108">
            <v>1100</v>
          </cell>
          <cell r="J108" t="str">
            <v>Aporte realizado aproximadamente em jan/17</v>
          </cell>
          <cell r="K108" t="str">
            <v>CARTEIRA</v>
          </cell>
          <cell r="L108" t="str">
            <v>APORTES</v>
          </cell>
        </row>
        <row r="109">
          <cell r="B109">
            <v>42825</v>
          </cell>
          <cell r="C109">
            <v>12</v>
          </cell>
          <cell r="D109" t="str">
            <v>POUPANÇA</v>
          </cell>
          <cell r="E109">
            <v>1900</v>
          </cell>
          <cell r="F109">
            <v>0</v>
          </cell>
          <cell r="G109">
            <v>0</v>
          </cell>
          <cell r="H109">
            <v>1900</v>
          </cell>
          <cell r="I109">
            <v>1900</v>
          </cell>
          <cell r="J109" t="str">
            <v>Montante retirado Poupança</v>
          </cell>
          <cell r="K109" t="str">
            <v>RENDA FIXA</v>
          </cell>
          <cell r="L109" t="str">
            <v>RESGATE</v>
          </cell>
        </row>
        <row r="110">
          <cell r="B110">
            <v>42825</v>
          </cell>
          <cell r="C110">
            <v>3</v>
          </cell>
          <cell r="D110" t="str">
            <v>ITSA3</v>
          </cell>
          <cell r="E110">
            <v>8.6</v>
          </cell>
          <cell r="F110">
            <v>300</v>
          </cell>
          <cell r="G110">
            <v>0</v>
          </cell>
          <cell r="H110">
            <v>2580</v>
          </cell>
          <cell r="I110">
            <v>-2580</v>
          </cell>
          <cell r="J110" t="str">
            <v>Compra de 400 papéis da itaúsa</v>
          </cell>
          <cell r="K110" t="str">
            <v>AÇÕES</v>
          </cell>
          <cell r="L110" t="str">
            <v>COMPRA</v>
          </cell>
        </row>
        <row r="111">
          <cell r="B111">
            <v>42825</v>
          </cell>
          <cell r="C111">
            <v>4</v>
          </cell>
          <cell r="D111" t="str">
            <v>TAEE11</v>
          </cell>
          <cell r="E111">
            <v>21.99</v>
          </cell>
          <cell r="F111">
            <v>100</v>
          </cell>
          <cell r="G111">
            <v>0</v>
          </cell>
          <cell r="H111">
            <v>2199</v>
          </cell>
          <cell r="I111">
            <v>-2199</v>
          </cell>
          <cell r="J111" t="str">
            <v>Compra de 400 papéis da taesa</v>
          </cell>
          <cell r="K111" t="str">
            <v>AÇÕES</v>
          </cell>
          <cell r="L111" t="str">
            <v>COMPRA</v>
          </cell>
        </row>
        <row r="112">
          <cell r="B112">
            <v>42825</v>
          </cell>
          <cell r="C112">
            <v>1</v>
          </cell>
          <cell r="D112" t="str">
            <v>SHUL4</v>
          </cell>
          <cell r="E112">
            <v>5.14</v>
          </cell>
          <cell r="F112">
            <v>200</v>
          </cell>
          <cell r="G112">
            <v>0</v>
          </cell>
          <cell r="H112">
            <v>1028</v>
          </cell>
          <cell r="I112">
            <v>-1028</v>
          </cell>
          <cell r="J112" t="str">
            <v>Compra de 400 papéis da schulz</v>
          </cell>
          <cell r="K112" t="str">
            <v>AÇÕES</v>
          </cell>
          <cell r="L112" t="str">
            <v>COMPRA</v>
          </cell>
        </row>
        <row r="113">
          <cell r="B113">
            <v>42825</v>
          </cell>
          <cell r="C113">
            <v>13</v>
          </cell>
          <cell r="D113" t="str">
            <v>WEGE3</v>
          </cell>
          <cell r="E113">
            <v>15.29</v>
          </cell>
          <cell r="F113">
            <v>200</v>
          </cell>
          <cell r="G113">
            <v>0</v>
          </cell>
          <cell r="H113">
            <v>3058</v>
          </cell>
          <cell r="I113">
            <v>-3058</v>
          </cell>
          <cell r="J113" t="str">
            <v>Compra de 400 papéis da schulz</v>
          </cell>
          <cell r="K113" t="str">
            <v>AÇÕES</v>
          </cell>
          <cell r="L113" t="str">
            <v>COMPRA</v>
          </cell>
        </row>
        <row r="114">
          <cell r="B114">
            <v>42825</v>
          </cell>
          <cell r="C114">
            <v>99</v>
          </cell>
          <cell r="D114" t="str">
            <v>SAÍDA</v>
          </cell>
          <cell r="E114">
            <v>3.6800000000002902</v>
          </cell>
          <cell r="F114">
            <v>0</v>
          </cell>
          <cell r="G114">
            <v>0</v>
          </cell>
          <cell r="H114">
            <v>3.6800000000002902</v>
          </cell>
          <cell r="I114">
            <v>-3.6800000000002902</v>
          </cell>
          <cell r="J114" t="str">
            <v>Custo Corretagem</v>
          </cell>
          <cell r="K114" t="str">
            <v>CUSTOS</v>
          </cell>
          <cell r="L114" t="str">
            <v>BMF</v>
          </cell>
        </row>
        <row r="115">
          <cell r="B115">
            <v>42825</v>
          </cell>
          <cell r="C115">
            <v>99</v>
          </cell>
          <cell r="D115" t="str">
            <v>SAÍDA</v>
          </cell>
          <cell r="E115">
            <v>40</v>
          </cell>
          <cell r="F115">
            <v>0</v>
          </cell>
          <cell r="G115">
            <v>0</v>
          </cell>
          <cell r="H115">
            <v>40</v>
          </cell>
          <cell r="I115">
            <v>-40</v>
          </cell>
          <cell r="J115" t="str">
            <v>Custo ordens</v>
          </cell>
          <cell r="K115" t="str">
            <v>CUSTOS</v>
          </cell>
          <cell r="L115" t="str">
            <v>ORDEM</v>
          </cell>
        </row>
        <row r="116">
          <cell r="B116">
            <v>42825</v>
          </cell>
          <cell r="C116">
            <v>99</v>
          </cell>
          <cell r="D116" t="str">
            <v>SAÍDA</v>
          </cell>
          <cell r="E116">
            <v>10</v>
          </cell>
          <cell r="F116">
            <v>1</v>
          </cell>
          <cell r="G116">
            <v>0</v>
          </cell>
          <cell r="H116">
            <v>10</v>
          </cell>
          <cell r="I116">
            <v>-10</v>
          </cell>
          <cell r="J116" t="str">
            <v>Taxa de custódia fevereiro</v>
          </cell>
          <cell r="K116" t="str">
            <v>CUSTOS</v>
          </cell>
          <cell r="L116" t="str">
            <v>CUSTÓDIA</v>
          </cell>
        </row>
        <row r="117">
          <cell r="B117">
            <v>42825</v>
          </cell>
          <cell r="C117">
            <v>3</v>
          </cell>
          <cell r="D117" t="str">
            <v>ITSA3</v>
          </cell>
          <cell r="E117">
            <v>45.57</v>
          </cell>
          <cell r="F117">
            <v>0</v>
          </cell>
          <cell r="G117">
            <v>-6.8299999999999983</v>
          </cell>
          <cell r="H117">
            <v>38.74</v>
          </cell>
          <cell r="I117">
            <v>38.74</v>
          </cell>
          <cell r="J117" t="str">
            <v>Rendimento itausa</v>
          </cell>
          <cell r="K117" t="str">
            <v>AÇÕES</v>
          </cell>
          <cell r="L117" t="str">
            <v>JSCP</v>
          </cell>
        </row>
        <row r="118">
          <cell r="B118">
            <v>42825</v>
          </cell>
          <cell r="C118">
            <v>3</v>
          </cell>
          <cell r="D118" t="str">
            <v>ITSA3</v>
          </cell>
          <cell r="E118">
            <v>30.337799999999998</v>
          </cell>
          <cell r="F118">
            <v>0</v>
          </cell>
          <cell r="G118">
            <v>-4.627799999999997</v>
          </cell>
          <cell r="H118">
            <v>25.71</v>
          </cell>
          <cell r="I118">
            <v>25.71</v>
          </cell>
          <cell r="J118" t="str">
            <v>Rendimento itausa</v>
          </cell>
          <cell r="K118" t="str">
            <v>AÇÕES</v>
          </cell>
          <cell r="L118" t="str">
            <v>JSCP</v>
          </cell>
        </row>
        <row r="119">
          <cell r="B119">
            <v>42825</v>
          </cell>
          <cell r="C119">
            <v>3</v>
          </cell>
          <cell r="D119" t="str">
            <v>ITSA3</v>
          </cell>
          <cell r="E119">
            <v>143.53800000000001</v>
          </cell>
          <cell r="F119">
            <v>0</v>
          </cell>
          <cell r="G119">
            <v>-21.438000000000017</v>
          </cell>
          <cell r="H119">
            <v>122.1</v>
          </cell>
          <cell r="I119">
            <v>122.1</v>
          </cell>
          <cell r="J119" t="str">
            <v>Rendimento itausa</v>
          </cell>
          <cell r="K119" t="str">
            <v>AÇÕES</v>
          </cell>
          <cell r="L119" t="str">
            <v>JSCP</v>
          </cell>
        </row>
        <row r="120">
          <cell r="B120">
            <v>42825</v>
          </cell>
          <cell r="C120">
            <v>13</v>
          </cell>
          <cell r="D120" t="str">
            <v>WEGE3</v>
          </cell>
          <cell r="E120">
            <v>12.73</v>
          </cell>
          <cell r="F120">
            <v>0</v>
          </cell>
          <cell r="G120">
            <v>0</v>
          </cell>
          <cell r="H120">
            <v>12.73</v>
          </cell>
          <cell r="I120">
            <v>12.73</v>
          </cell>
          <cell r="J120" t="str">
            <v>Rendimento WEG</v>
          </cell>
          <cell r="K120" t="str">
            <v>AÇÕES</v>
          </cell>
          <cell r="L120" t="str">
            <v>DIVIDENDOS</v>
          </cell>
        </row>
        <row r="121">
          <cell r="B121">
            <v>42825</v>
          </cell>
          <cell r="C121">
            <v>3</v>
          </cell>
          <cell r="D121" t="str">
            <v>ITSA3</v>
          </cell>
          <cell r="E121">
            <v>13.95</v>
          </cell>
          <cell r="F121">
            <v>0</v>
          </cell>
          <cell r="G121">
            <v>0</v>
          </cell>
          <cell r="H121">
            <v>13.95</v>
          </cell>
          <cell r="I121">
            <v>13.95</v>
          </cell>
          <cell r="J121" t="str">
            <v>Rendimento itausa</v>
          </cell>
          <cell r="K121" t="str">
            <v>AÇÕES</v>
          </cell>
          <cell r="L121" t="str">
            <v>DIVIDENDOS</v>
          </cell>
        </row>
        <row r="122">
          <cell r="B122">
            <v>42825</v>
          </cell>
          <cell r="C122">
            <v>99</v>
          </cell>
          <cell r="D122" t="str">
            <v>SAÍDA</v>
          </cell>
          <cell r="E122">
            <v>10</v>
          </cell>
          <cell r="F122">
            <v>1</v>
          </cell>
          <cell r="G122">
            <v>0</v>
          </cell>
          <cell r="H122">
            <v>10</v>
          </cell>
          <cell r="I122">
            <v>-10</v>
          </cell>
          <cell r="J122" t="str">
            <v>Taxa de custódia março</v>
          </cell>
          <cell r="K122" t="str">
            <v>CUSTOS</v>
          </cell>
          <cell r="L122" t="str">
            <v>CUSTÓDIA</v>
          </cell>
        </row>
        <row r="123">
          <cell r="B123">
            <v>42825</v>
          </cell>
          <cell r="C123">
            <v>3</v>
          </cell>
          <cell r="D123" t="str">
            <v>ITSA3</v>
          </cell>
          <cell r="E123">
            <v>110.48235294117647</v>
          </cell>
          <cell r="F123">
            <v>0</v>
          </cell>
          <cell r="G123">
            <v>-16.572352941176501</v>
          </cell>
          <cell r="H123">
            <v>93.91</v>
          </cell>
          <cell r="I123">
            <v>93.91</v>
          </cell>
          <cell r="J123" t="str">
            <v>Rendimento itausa</v>
          </cell>
          <cell r="K123" t="str">
            <v>AÇÕES</v>
          </cell>
          <cell r="L123" t="str">
            <v>JSCP</v>
          </cell>
        </row>
        <row r="124">
          <cell r="B124">
            <v>42916</v>
          </cell>
          <cell r="C124">
            <v>2</v>
          </cell>
          <cell r="D124" t="str">
            <v>CGRA4</v>
          </cell>
          <cell r="E124">
            <v>344.65499999999997</v>
          </cell>
          <cell r="F124">
            <v>0</v>
          </cell>
          <cell r="G124">
            <v>-44.954999999999984</v>
          </cell>
          <cell r="H124">
            <v>299.7</v>
          </cell>
          <cell r="I124">
            <v>299.7</v>
          </cell>
          <cell r="J124" t="str">
            <v>Rendimento grazziotin</v>
          </cell>
          <cell r="K124" t="str">
            <v>AÇÕES</v>
          </cell>
          <cell r="L124" t="str">
            <v>JSCP</v>
          </cell>
        </row>
        <row r="125">
          <cell r="B125">
            <v>42916</v>
          </cell>
          <cell r="C125">
            <v>7</v>
          </cell>
          <cell r="D125" t="str">
            <v>GRND3</v>
          </cell>
          <cell r="E125">
            <v>6.18</v>
          </cell>
          <cell r="F125">
            <v>0</v>
          </cell>
          <cell r="G125">
            <v>0</v>
          </cell>
          <cell r="H125">
            <v>6.18</v>
          </cell>
          <cell r="I125">
            <v>6.18</v>
          </cell>
          <cell r="J125" t="str">
            <v>Rendimento grendene</v>
          </cell>
          <cell r="K125" t="str">
            <v>AÇÕES</v>
          </cell>
          <cell r="L125" t="str">
            <v>DIVIDENDOS</v>
          </cell>
        </row>
        <row r="126">
          <cell r="B126">
            <v>42916</v>
          </cell>
          <cell r="C126">
            <v>7</v>
          </cell>
          <cell r="D126" t="str">
            <v>GRND3</v>
          </cell>
          <cell r="E126">
            <v>42.262499999999996</v>
          </cell>
          <cell r="F126">
            <v>0</v>
          </cell>
          <cell r="G126">
            <v>-5.5124999999999957</v>
          </cell>
          <cell r="H126">
            <v>36.75</v>
          </cell>
          <cell r="I126">
            <v>36.75</v>
          </cell>
          <cell r="J126" t="str">
            <v>Rendimento grendene</v>
          </cell>
          <cell r="K126" t="str">
            <v>AÇÕES</v>
          </cell>
          <cell r="L126" t="str">
            <v>JSCP</v>
          </cell>
        </row>
        <row r="127">
          <cell r="B127">
            <v>42916</v>
          </cell>
          <cell r="C127">
            <v>5</v>
          </cell>
          <cell r="D127" t="str">
            <v>LREN3</v>
          </cell>
          <cell r="E127">
            <v>11.96</v>
          </cell>
          <cell r="F127">
            <v>0</v>
          </cell>
          <cell r="G127">
            <v>0</v>
          </cell>
          <cell r="H127">
            <v>11.96</v>
          </cell>
          <cell r="I127">
            <v>11.96</v>
          </cell>
          <cell r="J127" t="str">
            <v>Rendimento renner</v>
          </cell>
          <cell r="K127" t="str">
            <v>AÇÕES</v>
          </cell>
          <cell r="L127" t="str">
            <v>DIVIDENDOS</v>
          </cell>
        </row>
        <row r="128">
          <cell r="B128">
            <v>42916</v>
          </cell>
          <cell r="C128">
            <v>5</v>
          </cell>
          <cell r="D128" t="str">
            <v>LREN3</v>
          </cell>
          <cell r="E128">
            <v>5.4450000000000003</v>
          </cell>
          <cell r="F128">
            <v>0</v>
          </cell>
          <cell r="G128">
            <v>0.81674999999999998</v>
          </cell>
          <cell r="H128">
            <v>5.4450000000000003</v>
          </cell>
          <cell r="I128">
            <v>5.4450000000000003</v>
          </cell>
          <cell r="J128" t="str">
            <v>Rendimento renner</v>
          </cell>
          <cell r="K128" t="str">
            <v>AÇÕES</v>
          </cell>
          <cell r="L128" t="str">
            <v>JSCP</v>
          </cell>
        </row>
        <row r="129">
          <cell r="B129">
            <v>42916</v>
          </cell>
          <cell r="C129">
            <v>5</v>
          </cell>
          <cell r="D129" t="str">
            <v>LREN3</v>
          </cell>
          <cell r="E129">
            <v>5.94</v>
          </cell>
          <cell r="F129">
            <v>0</v>
          </cell>
          <cell r="G129">
            <v>0.89100000000000001</v>
          </cell>
          <cell r="H129">
            <v>5.94</v>
          </cell>
          <cell r="I129">
            <v>5.94</v>
          </cell>
          <cell r="J129" t="str">
            <v>Rendimento renner</v>
          </cell>
          <cell r="K129" t="str">
            <v>AÇÕES</v>
          </cell>
          <cell r="L129" t="str">
            <v>JSCP</v>
          </cell>
        </row>
        <row r="130">
          <cell r="B130">
            <v>42916</v>
          </cell>
          <cell r="C130">
            <v>5</v>
          </cell>
          <cell r="D130" t="str">
            <v>LREN3</v>
          </cell>
          <cell r="E130">
            <v>6.18</v>
          </cell>
          <cell r="F130">
            <v>0</v>
          </cell>
          <cell r="G130">
            <v>0.92699999999999994</v>
          </cell>
          <cell r="H130">
            <v>6.18</v>
          </cell>
          <cell r="I130">
            <v>6.18</v>
          </cell>
          <cell r="J130" t="str">
            <v>Rendimento renner</v>
          </cell>
          <cell r="K130" t="str">
            <v>AÇÕES</v>
          </cell>
          <cell r="L130" t="str">
            <v>JSCP</v>
          </cell>
        </row>
        <row r="131">
          <cell r="B131">
            <v>42916</v>
          </cell>
          <cell r="C131">
            <v>99</v>
          </cell>
          <cell r="D131" t="str">
            <v>SAÍDA</v>
          </cell>
          <cell r="E131">
            <v>10</v>
          </cell>
          <cell r="F131">
            <v>1</v>
          </cell>
          <cell r="G131">
            <v>0</v>
          </cell>
          <cell r="H131">
            <v>10</v>
          </cell>
          <cell r="I131">
            <v>-10</v>
          </cell>
          <cell r="J131" t="str">
            <v>Taxa de custódia abril</v>
          </cell>
          <cell r="K131" t="str">
            <v>CUSTOS</v>
          </cell>
          <cell r="L131" t="str">
            <v>CUSTÓDIA</v>
          </cell>
        </row>
        <row r="132">
          <cell r="B132">
            <v>42916</v>
          </cell>
          <cell r="C132" t="str">
            <v>JUNIOR</v>
          </cell>
          <cell r="D132" t="str">
            <v>ENTRADA</v>
          </cell>
          <cell r="E132">
            <v>5400</v>
          </cell>
          <cell r="F132">
            <v>0</v>
          </cell>
          <cell r="G132">
            <v>0</v>
          </cell>
          <cell r="H132">
            <v>5400</v>
          </cell>
          <cell r="I132">
            <v>5400</v>
          </cell>
          <cell r="J132" t="str">
            <v>Aporte realizado aproximadamente em maio/17</v>
          </cell>
          <cell r="K132" t="str">
            <v>CARTEIRA</v>
          </cell>
          <cell r="L132" t="str">
            <v>APORTES</v>
          </cell>
        </row>
        <row r="133">
          <cell r="B133">
            <v>42916</v>
          </cell>
          <cell r="C133">
            <v>4</v>
          </cell>
          <cell r="D133" t="str">
            <v>TAEE11</v>
          </cell>
          <cell r="E133">
            <v>101.43</v>
          </cell>
          <cell r="F133">
            <v>0</v>
          </cell>
          <cell r="G133">
            <v>0</v>
          </cell>
          <cell r="H133">
            <v>101.43</v>
          </cell>
          <cell r="I133">
            <v>101.43</v>
          </cell>
          <cell r="J133" t="str">
            <v>Rendimento taesa</v>
          </cell>
          <cell r="K133" t="str">
            <v>AÇÕES</v>
          </cell>
          <cell r="L133" t="str">
            <v>DIVIDENDOS</v>
          </cell>
        </row>
        <row r="134">
          <cell r="B134">
            <v>42916</v>
          </cell>
          <cell r="C134">
            <v>7</v>
          </cell>
          <cell r="D134" t="str">
            <v>GRND3</v>
          </cell>
          <cell r="E134">
            <v>22.97</v>
          </cell>
          <cell r="F134">
            <v>0</v>
          </cell>
          <cell r="G134">
            <v>0</v>
          </cell>
          <cell r="H134">
            <v>22.97</v>
          </cell>
          <cell r="I134">
            <v>22.97</v>
          </cell>
          <cell r="J134" t="str">
            <v>Rendimento grendene</v>
          </cell>
          <cell r="K134" t="str">
            <v>AÇÕES</v>
          </cell>
          <cell r="L134" t="str">
            <v>DIVIDENDOS</v>
          </cell>
        </row>
        <row r="135">
          <cell r="B135">
            <v>42916</v>
          </cell>
          <cell r="C135">
            <v>7</v>
          </cell>
          <cell r="D135" t="str">
            <v>GRND3</v>
          </cell>
          <cell r="E135">
            <v>9.9764705882352942</v>
          </cell>
          <cell r="F135">
            <v>0</v>
          </cell>
          <cell r="G135">
            <v>-1.4964705882352938</v>
          </cell>
          <cell r="H135">
            <v>8.48</v>
          </cell>
          <cell r="I135">
            <v>8.48</v>
          </cell>
          <cell r="J135" t="str">
            <v>Rendimento grendene</v>
          </cell>
          <cell r="K135" t="str">
            <v>AÇÕES</v>
          </cell>
          <cell r="L135" t="str">
            <v>JSCP</v>
          </cell>
        </row>
        <row r="136">
          <cell r="B136">
            <v>42916</v>
          </cell>
          <cell r="C136">
            <v>1</v>
          </cell>
          <cell r="D136" t="str">
            <v>SHUL4</v>
          </cell>
          <cell r="E136">
            <v>69.099999999999994</v>
          </cell>
          <cell r="F136">
            <v>0</v>
          </cell>
          <cell r="G136">
            <v>0</v>
          </cell>
          <cell r="H136">
            <v>69.099999999999994</v>
          </cell>
          <cell r="I136">
            <v>69.099999999999994</v>
          </cell>
          <cell r="J136" t="str">
            <v>Rendimento schulz</v>
          </cell>
          <cell r="K136" t="str">
            <v>AÇÕES</v>
          </cell>
          <cell r="L136" t="str">
            <v>DIVIDENDOS</v>
          </cell>
        </row>
        <row r="137">
          <cell r="B137">
            <v>42916</v>
          </cell>
          <cell r="C137">
            <v>6</v>
          </cell>
          <cell r="D137" t="str">
            <v>HGTX3</v>
          </cell>
          <cell r="E137">
            <v>46.61</v>
          </cell>
          <cell r="F137">
            <v>0</v>
          </cell>
          <cell r="G137">
            <v>0</v>
          </cell>
          <cell r="H137">
            <v>46.61</v>
          </cell>
          <cell r="I137">
            <v>46.61</v>
          </cell>
          <cell r="J137" t="str">
            <v>Rendimento hering</v>
          </cell>
          <cell r="K137" t="str">
            <v>AÇÕES</v>
          </cell>
          <cell r="L137" t="str">
            <v>DIVIDENDOS</v>
          </cell>
        </row>
        <row r="138">
          <cell r="B138">
            <v>42916</v>
          </cell>
          <cell r="C138">
            <v>4</v>
          </cell>
          <cell r="D138" t="str">
            <v>TAEE11</v>
          </cell>
          <cell r="E138">
            <v>58.07</v>
          </cell>
          <cell r="F138">
            <v>0</v>
          </cell>
          <cell r="G138">
            <v>0</v>
          </cell>
          <cell r="H138">
            <v>58.07</v>
          </cell>
          <cell r="I138">
            <v>58.07</v>
          </cell>
          <cell r="J138" t="str">
            <v>Rendimento taesa</v>
          </cell>
          <cell r="K138" t="str">
            <v>AÇÕES</v>
          </cell>
          <cell r="L138" t="str">
            <v>DIVIDENDOS</v>
          </cell>
        </row>
        <row r="139">
          <cell r="B139">
            <v>42916</v>
          </cell>
          <cell r="C139">
            <v>4</v>
          </cell>
          <cell r="D139" t="str">
            <v>TAEE11</v>
          </cell>
          <cell r="E139">
            <v>45.352941176470587</v>
          </cell>
          <cell r="F139">
            <v>0</v>
          </cell>
          <cell r="G139">
            <v>-6.8029411764705898</v>
          </cell>
          <cell r="H139">
            <v>38.549999999999997</v>
          </cell>
          <cell r="I139">
            <v>38.549999999999997</v>
          </cell>
          <cell r="J139" t="str">
            <v>Rendimento taesa</v>
          </cell>
          <cell r="K139" t="str">
            <v>AÇÕES</v>
          </cell>
          <cell r="L139" t="str">
            <v>JSCP</v>
          </cell>
        </row>
        <row r="140">
          <cell r="B140">
            <v>42916</v>
          </cell>
          <cell r="C140">
            <v>14</v>
          </cell>
          <cell r="D140" t="str">
            <v>BBSE3</v>
          </cell>
          <cell r="E140">
            <v>29.8</v>
          </cell>
          <cell r="F140">
            <v>100</v>
          </cell>
          <cell r="G140">
            <v>0</v>
          </cell>
          <cell r="H140">
            <v>2980</v>
          </cell>
          <cell r="I140">
            <v>-2980</v>
          </cell>
          <cell r="J140" t="str">
            <v>Compra de 100 papéis do bb seguridades</v>
          </cell>
          <cell r="K140" t="str">
            <v>AÇÕES</v>
          </cell>
          <cell r="L140" t="str">
            <v>COMPRA</v>
          </cell>
        </row>
        <row r="141">
          <cell r="B141">
            <v>42916</v>
          </cell>
          <cell r="C141">
            <v>15</v>
          </cell>
          <cell r="D141" t="str">
            <v>VALE5</v>
          </cell>
          <cell r="E141">
            <v>25.81</v>
          </cell>
          <cell r="F141">
            <v>100</v>
          </cell>
          <cell r="G141">
            <v>0</v>
          </cell>
          <cell r="H141">
            <v>2581</v>
          </cell>
          <cell r="I141">
            <v>-2581</v>
          </cell>
          <cell r="J141" t="str">
            <v>Compra de 100 papéis da vale</v>
          </cell>
          <cell r="K141" t="str">
            <v>AÇÕES</v>
          </cell>
          <cell r="L141" t="str">
            <v>COMPRA</v>
          </cell>
        </row>
        <row r="142">
          <cell r="B142">
            <v>42916</v>
          </cell>
          <cell r="C142">
            <v>99</v>
          </cell>
          <cell r="D142" t="str">
            <v>SAÍDA</v>
          </cell>
          <cell r="E142">
            <v>3.6800000000002902</v>
          </cell>
          <cell r="F142">
            <v>0</v>
          </cell>
          <cell r="G142">
            <v>0</v>
          </cell>
          <cell r="H142">
            <v>2.19</v>
          </cell>
          <cell r="I142">
            <v>-2.19</v>
          </cell>
          <cell r="J142" t="str">
            <v>Custo Corretagem</v>
          </cell>
          <cell r="K142" t="str">
            <v>CUSTOS</v>
          </cell>
          <cell r="L142" t="str">
            <v>BMF</v>
          </cell>
        </row>
        <row r="143">
          <cell r="B143">
            <v>42916</v>
          </cell>
          <cell r="C143">
            <v>99</v>
          </cell>
          <cell r="D143" t="str">
            <v>SAÍDA</v>
          </cell>
          <cell r="E143">
            <v>20</v>
          </cell>
          <cell r="F143">
            <v>0</v>
          </cell>
          <cell r="G143">
            <v>0</v>
          </cell>
          <cell r="H143">
            <v>20</v>
          </cell>
          <cell r="I143">
            <v>-20</v>
          </cell>
          <cell r="J143" t="str">
            <v>Custo ordens</v>
          </cell>
          <cell r="K143" t="str">
            <v>CUSTOS</v>
          </cell>
          <cell r="L143" t="str">
            <v>ORDEM</v>
          </cell>
        </row>
        <row r="144">
          <cell r="B144">
            <v>42916</v>
          </cell>
          <cell r="C144">
            <v>99</v>
          </cell>
          <cell r="D144" t="str">
            <v>SAÍDA</v>
          </cell>
          <cell r="E144">
            <v>10</v>
          </cell>
          <cell r="F144">
            <v>1</v>
          </cell>
          <cell r="G144">
            <v>0</v>
          </cell>
          <cell r="H144">
            <v>10</v>
          </cell>
          <cell r="I144">
            <v>-10</v>
          </cell>
          <cell r="J144" t="str">
            <v>Taxa de custódia abril</v>
          </cell>
          <cell r="K144" t="str">
            <v>CUSTOS</v>
          </cell>
          <cell r="L144" t="str">
            <v>CUSTÓDIA</v>
          </cell>
        </row>
        <row r="145">
          <cell r="B145">
            <v>43008</v>
          </cell>
          <cell r="C145">
            <v>6</v>
          </cell>
          <cell r="D145" t="str">
            <v>HGTX3</v>
          </cell>
          <cell r="E145">
            <v>26.670588235294119</v>
          </cell>
          <cell r="F145">
            <v>0</v>
          </cell>
          <cell r="G145">
            <v>-4.0005882352941171</v>
          </cell>
          <cell r="H145">
            <v>22.67</v>
          </cell>
          <cell r="I145">
            <v>22.67</v>
          </cell>
          <cell r="J145" t="str">
            <v>Rendimento hering</v>
          </cell>
          <cell r="K145" t="str">
            <v>AÇÕES</v>
          </cell>
          <cell r="L145" t="str">
            <v>JSCP</v>
          </cell>
        </row>
        <row r="146">
          <cell r="B146">
            <v>43008</v>
          </cell>
          <cell r="C146">
            <v>1</v>
          </cell>
          <cell r="D146" t="str">
            <v>ITSA3</v>
          </cell>
          <cell r="E146">
            <v>13.95</v>
          </cell>
          <cell r="F146">
            <v>0</v>
          </cell>
          <cell r="G146">
            <v>0</v>
          </cell>
          <cell r="H146">
            <v>13.95</v>
          </cell>
          <cell r="I146">
            <v>13.95</v>
          </cell>
          <cell r="J146" t="str">
            <v>Rendimento itausa</v>
          </cell>
          <cell r="K146" t="str">
            <v>AÇÕES</v>
          </cell>
          <cell r="L146" t="str">
            <v>DIVIDENDOS</v>
          </cell>
        </row>
        <row r="147">
          <cell r="B147">
            <v>43008</v>
          </cell>
          <cell r="C147">
            <v>99</v>
          </cell>
          <cell r="D147" t="str">
            <v>SAÍDA</v>
          </cell>
          <cell r="E147">
            <v>19.22</v>
          </cell>
          <cell r="F147">
            <v>0</v>
          </cell>
          <cell r="G147">
            <v>0</v>
          </cell>
          <cell r="H147">
            <v>24.1</v>
          </cell>
          <cell r="I147">
            <v>-24.1</v>
          </cell>
          <cell r="J147" t="str">
            <v>Taxas Operação Tesouro Direto</v>
          </cell>
          <cell r="K147" t="str">
            <v>CUSTOS</v>
          </cell>
          <cell r="L147" t="str">
            <v>TAXAS</v>
          </cell>
        </row>
        <row r="148">
          <cell r="B148">
            <v>43008</v>
          </cell>
          <cell r="C148">
            <v>9</v>
          </cell>
          <cell r="D148" t="str">
            <v>NTNF</v>
          </cell>
          <cell r="E148">
            <v>185.3</v>
          </cell>
          <cell r="F148">
            <v>0</v>
          </cell>
          <cell r="G148">
            <v>-34.17</v>
          </cell>
          <cell r="H148">
            <v>151.13</v>
          </cell>
          <cell r="I148">
            <v>151.13</v>
          </cell>
          <cell r="J148" t="str">
            <v>Rendimentos título semestral, líquido de IR</v>
          </cell>
          <cell r="K148" t="str">
            <v>RENDA FIXA</v>
          </cell>
          <cell r="L148" t="str">
            <v>JUROS</v>
          </cell>
        </row>
        <row r="149">
          <cell r="B149">
            <v>42916</v>
          </cell>
          <cell r="C149" t="str">
            <v>MARIANA</v>
          </cell>
          <cell r="D149" t="str">
            <v>ENTRADA</v>
          </cell>
          <cell r="E149">
            <v>10000</v>
          </cell>
          <cell r="F149">
            <v>0</v>
          </cell>
          <cell r="G149">
            <v>0</v>
          </cell>
          <cell r="H149">
            <v>10000</v>
          </cell>
          <cell r="I149">
            <v>10000</v>
          </cell>
          <cell r="J149" t="str">
            <v>Aporte realizado</v>
          </cell>
          <cell r="K149" t="str">
            <v>CARTEIRA</v>
          </cell>
          <cell r="L149" t="str">
            <v>APORTES</v>
          </cell>
        </row>
        <row r="150">
          <cell r="B150">
            <v>42916</v>
          </cell>
          <cell r="C150" t="str">
            <v>JUNIOR</v>
          </cell>
          <cell r="D150" t="str">
            <v>ENTRADA</v>
          </cell>
          <cell r="E150">
            <v>10000</v>
          </cell>
          <cell r="F150">
            <v>0</v>
          </cell>
          <cell r="G150">
            <v>0</v>
          </cell>
          <cell r="H150">
            <v>10000</v>
          </cell>
          <cell r="I150">
            <v>10000</v>
          </cell>
          <cell r="J150" t="str">
            <v>Aporte realizado</v>
          </cell>
          <cell r="K150" t="str">
            <v>CARTEIRA</v>
          </cell>
          <cell r="L150" t="str">
            <v>APORTES</v>
          </cell>
        </row>
        <row r="151">
          <cell r="B151">
            <v>42916</v>
          </cell>
          <cell r="C151" t="str">
            <v>JULIANA</v>
          </cell>
          <cell r="D151" t="str">
            <v>ENTRADA</v>
          </cell>
          <cell r="E151">
            <v>10000</v>
          </cell>
          <cell r="F151">
            <v>0</v>
          </cell>
          <cell r="G151">
            <v>0</v>
          </cell>
          <cell r="H151">
            <v>10000</v>
          </cell>
          <cell r="I151">
            <v>10000</v>
          </cell>
          <cell r="J151" t="str">
            <v>Aporte realizado</v>
          </cell>
          <cell r="K151" t="str">
            <v>CARTEIRA</v>
          </cell>
          <cell r="L151" t="str">
            <v>APORTES</v>
          </cell>
        </row>
        <row r="152">
          <cell r="B152">
            <v>42916</v>
          </cell>
          <cell r="C152">
            <v>3</v>
          </cell>
          <cell r="D152" t="str">
            <v>ITSA3</v>
          </cell>
          <cell r="E152">
            <v>8.6999999999999993</v>
          </cell>
          <cell r="F152">
            <v>500</v>
          </cell>
          <cell r="G152">
            <v>0</v>
          </cell>
          <cell r="H152">
            <v>4350</v>
          </cell>
          <cell r="I152">
            <v>-4350</v>
          </cell>
          <cell r="J152" t="str">
            <v>Compra de 500 papéis da itaúsa</v>
          </cell>
          <cell r="K152" t="str">
            <v>AÇÕES</v>
          </cell>
          <cell r="L152" t="str">
            <v>COMPRA</v>
          </cell>
        </row>
        <row r="153">
          <cell r="B153">
            <v>42916</v>
          </cell>
          <cell r="C153">
            <v>4</v>
          </cell>
          <cell r="D153" t="str">
            <v>TAEE11</v>
          </cell>
          <cell r="E153">
            <v>21.83</v>
          </cell>
          <cell r="F153">
            <v>200</v>
          </cell>
          <cell r="G153">
            <v>0</v>
          </cell>
          <cell r="H153">
            <v>4366</v>
          </cell>
          <cell r="I153">
            <v>-4366</v>
          </cell>
          <cell r="J153" t="str">
            <v>Compra de 200 papéis da taesa</v>
          </cell>
          <cell r="K153" t="str">
            <v>AÇÕES</v>
          </cell>
          <cell r="L153" t="str">
            <v>COMPRA</v>
          </cell>
        </row>
        <row r="154">
          <cell r="B154">
            <v>42916</v>
          </cell>
          <cell r="C154">
            <v>14</v>
          </cell>
          <cell r="D154" t="str">
            <v>BBSE3</v>
          </cell>
          <cell r="E154">
            <v>28.65</v>
          </cell>
          <cell r="F154">
            <v>100</v>
          </cell>
          <cell r="G154">
            <v>0</v>
          </cell>
          <cell r="H154">
            <v>2865</v>
          </cell>
          <cell r="I154">
            <v>-2865</v>
          </cell>
          <cell r="J154" t="str">
            <v>Compra de 100 papéis do bb seguridades</v>
          </cell>
          <cell r="K154" t="str">
            <v>AÇÕES</v>
          </cell>
          <cell r="L154" t="str">
            <v>COMPRA</v>
          </cell>
        </row>
        <row r="155">
          <cell r="B155">
            <v>42916</v>
          </cell>
          <cell r="C155">
            <v>15</v>
          </cell>
          <cell r="D155" t="str">
            <v>VALE5</v>
          </cell>
          <cell r="E155">
            <v>24.6</v>
          </cell>
          <cell r="F155">
            <v>100</v>
          </cell>
          <cell r="G155">
            <v>0</v>
          </cell>
          <cell r="H155">
            <v>2460</v>
          </cell>
          <cell r="I155">
            <v>-2460</v>
          </cell>
          <cell r="J155" t="str">
            <v>Compra de 100 papéis da vale</v>
          </cell>
          <cell r="K155" t="str">
            <v>AÇÕES</v>
          </cell>
          <cell r="L155" t="str">
            <v>COMPRA</v>
          </cell>
        </row>
        <row r="156">
          <cell r="B156">
            <v>42916</v>
          </cell>
          <cell r="C156">
            <v>1</v>
          </cell>
          <cell r="D156" t="str">
            <v>SHUL4</v>
          </cell>
          <cell r="E156">
            <v>6.1</v>
          </cell>
          <cell r="F156">
            <v>900</v>
          </cell>
          <cell r="G156">
            <v>0</v>
          </cell>
          <cell r="H156">
            <v>5483</v>
          </cell>
          <cell r="I156">
            <v>-5483</v>
          </cell>
          <cell r="J156" t="str">
            <v>Compra de 900 papéis da schulz</v>
          </cell>
          <cell r="K156" t="str">
            <v>AÇÕES</v>
          </cell>
          <cell r="L156" t="str">
            <v>COMPRA</v>
          </cell>
        </row>
        <row r="157">
          <cell r="B157">
            <v>43008</v>
          </cell>
          <cell r="C157">
            <v>1</v>
          </cell>
          <cell r="D157" t="str">
            <v>OMGE3</v>
          </cell>
          <cell r="E157">
            <v>15.6</v>
          </cell>
          <cell r="F157">
            <v>384</v>
          </cell>
          <cell r="G157">
            <v>0</v>
          </cell>
          <cell r="H157">
            <v>5990.4</v>
          </cell>
          <cell r="I157">
            <v>-5990.4</v>
          </cell>
          <cell r="J157" t="str">
            <v>Compra de 384 papéis da OMEGA</v>
          </cell>
          <cell r="K157" t="str">
            <v>AÇÕES</v>
          </cell>
          <cell r="L157" t="str">
            <v>COMPRA</v>
          </cell>
        </row>
        <row r="158">
          <cell r="B158">
            <v>42916</v>
          </cell>
          <cell r="C158">
            <v>99</v>
          </cell>
          <cell r="D158" t="str">
            <v>SAÍDA</v>
          </cell>
          <cell r="E158">
            <v>19.11</v>
          </cell>
          <cell r="F158">
            <v>0</v>
          </cell>
          <cell r="G158">
            <v>0</v>
          </cell>
          <cell r="H158">
            <v>19.11</v>
          </cell>
          <cell r="I158">
            <v>-19.11</v>
          </cell>
          <cell r="J158" t="str">
            <v>Custo Corretagem</v>
          </cell>
          <cell r="K158" t="str">
            <v>CUSTOS</v>
          </cell>
          <cell r="L158" t="str">
            <v>BMF</v>
          </cell>
        </row>
        <row r="159">
          <cell r="B159">
            <v>42916</v>
          </cell>
          <cell r="C159">
            <v>99</v>
          </cell>
          <cell r="D159" t="str">
            <v>SAÍDA</v>
          </cell>
          <cell r="E159">
            <v>18.899999999999999</v>
          </cell>
          <cell r="F159">
            <v>5</v>
          </cell>
          <cell r="G159">
            <v>0</v>
          </cell>
          <cell r="H159">
            <v>94.5</v>
          </cell>
          <cell r="I159">
            <v>-94.5</v>
          </cell>
          <cell r="J159" t="str">
            <v>Custo ordens</v>
          </cell>
          <cell r="K159" t="str">
            <v>CUSTOS</v>
          </cell>
          <cell r="L159" t="str">
            <v>ORDEM</v>
          </cell>
        </row>
        <row r="160">
          <cell r="B160">
            <v>43008</v>
          </cell>
          <cell r="C160">
            <v>99</v>
          </cell>
          <cell r="D160" t="str">
            <v>SAÍDA</v>
          </cell>
          <cell r="E160">
            <v>10</v>
          </cell>
          <cell r="F160">
            <v>1</v>
          </cell>
          <cell r="G160">
            <v>0</v>
          </cell>
          <cell r="H160">
            <v>10</v>
          </cell>
          <cell r="I160">
            <v>-10</v>
          </cell>
          <cell r="J160" t="str">
            <v>Taxa de custódia julho</v>
          </cell>
          <cell r="K160" t="str">
            <v>CUSTOS</v>
          </cell>
          <cell r="L160" t="str">
            <v>CUSTÓDIA</v>
          </cell>
        </row>
        <row r="161">
          <cell r="B161">
            <v>43008</v>
          </cell>
          <cell r="C161">
            <v>1</v>
          </cell>
          <cell r="D161" t="str">
            <v>IRBR3</v>
          </cell>
          <cell r="E161">
            <v>28.68</v>
          </cell>
          <cell r="F161">
            <v>100</v>
          </cell>
          <cell r="G161">
            <v>0</v>
          </cell>
          <cell r="H161">
            <v>2868</v>
          </cell>
          <cell r="I161">
            <v>-2868</v>
          </cell>
          <cell r="J161" t="str">
            <v>Compra de 384 papéis da OMEGA</v>
          </cell>
          <cell r="K161" t="str">
            <v>AÇÕES</v>
          </cell>
          <cell r="L161" t="str">
            <v>COMPRA</v>
          </cell>
        </row>
        <row r="162">
          <cell r="B162">
            <v>43008</v>
          </cell>
          <cell r="C162">
            <v>99</v>
          </cell>
          <cell r="D162" t="str">
            <v>SAÍDA</v>
          </cell>
          <cell r="E162">
            <v>8.1199999999999992</v>
          </cell>
          <cell r="F162">
            <v>0</v>
          </cell>
          <cell r="G162">
            <v>0</v>
          </cell>
          <cell r="H162">
            <v>8.1199999999999992</v>
          </cell>
          <cell r="I162">
            <v>-8.1199999999999992</v>
          </cell>
          <cell r="J162" t="str">
            <v>Custo Corretagem</v>
          </cell>
          <cell r="K162" t="str">
            <v>CUSTOS</v>
          </cell>
          <cell r="L162" t="str">
            <v>BMF</v>
          </cell>
        </row>
        <row r="163">
          <cell r="B163">
            <v>43008</v>
          </cell>
          <cell r="C163" t="str">
            <v>JULIANA</v>
          </cell>
          <cell r="D163" t="str">
            <v>ENTRADA</v>
          </cell>
          <cell r="E163">
            <v>2000</v>
          </cell>
          <cell r="F163">
            <v>0</v>
          </cell>
          <cell r="G163">
            <v>0</v>
          </cell>
          <cell r="H163">
            <v>2000</v>
          </cell>
          <cell r="I163">
            <v>2000</v>
          </cell>
          <cell r="J163" t="str">
            <v>Aporte realizado</v>
          </cell>
          <cell r="K163" t="str">
            <v>CARTEIRA</v>
          </cell>
          <cell r="L163" t="str">
            <v>APORTES</v>
          </cell>
        </row>
        <row r="164">
          <cell r="B164">
            <v>43008</v>
          </cell>
          <cell r="C164">
            <v>13</v>
          </cell>
          <cell r="D164" t="str">
            <v>WEGE3</v>
          </cell>
          <cell r="E164">
            <v>12.117647058823531</v>
          </cell>
          <cell r="F164">
            <v>0</v>
          </cell>
          <cell r="G164">
            <v>-1.8176470588235301</v>
          </cell>
          <cell r="H164">
            <v>10.3</v>
          </cell>
          <cell r="I164">
            <v>10.3</v>
          </cell>
          <cell r="J164" t="str">
            <v>Rendimento weg</v>
          </cell>
          <cell r="K164" t="str">
            <v>AÇÕES</v>
          </cell>
          <cell r="L164" t="str">
            <v>JSCP</v>
          </cell>
        </row>
        <row r="165">
          <cell r="B165">
            <v>43008</v>
          </cell>
          <cell r="C165">
            <v>13</v>
          </cell>
          <cell r="D165" t="str">
            <v>WEGE3</v>
          </cell>
          <cell r="E165">
            <v>13.058823529411764</v>
          </cell>
          <cell r="F165">
            <v>0</v>
          </cell>
          <cell r="G165">
            <v>-1.9588235294117649</v>
          </cell>
          <cell r="H165">
            <v>11.1</v>
          </cell>
          <cell r="I165">
            <v>11.1</v>
          </cell>
          <cell r="J165" t="str">
            <v>Rendimento hering</v>
          </cell>
          <cell r="K165" t="str">
            <v>AÇÕES</v>
          </cell>
          <cell r="L165" t="str">
            <v>JSCP</v>
          </cell>
        </row>
        <row r="166">
          <cell r="B166">
            <v>43008</v>
          </cell>
          <cell r="C166">
            <v>3</v>
          </cell>
          <cell r="D166" t="str">
            <v>ITSA3</v>
          </cell>
          <cell r="E166">
            <v>73.470588235294116</v>
          </cell>
          <cell r="F166">
            <v>0</v>
          </cell>
          <cell r="G166">
            <v>-11.020588235294113</v>
          </cell>
          <cell r="H166">
            <v>62.45</v>
          </cell>
          <cell r="I166">
            <v>62.45</v>
          </cell>
          <cell r="J166" t="str">
            <v>Rendimento itausa</v>
          </cell>
          <cell r="K166" t="str">
            <v>AÇÕES</v>
          </cell>
          <cell r="L166" t="str">
            <v>JSCP</v>
          </cell>
        </row>
        <row r="167">
          <cell r="B167">
            <v>43008</v>
          </cell>
          <cell r="C167">
            <v>4</v>
          </cell>
          <cell r="D167" t="str">
            <v>TAEE11</v>
          </cell>
          <cell r="E167">
            <v>40.188235294117646</v>
          </cell>
          <cell r="F167">
            <v>0</v>
          </cell>
          <cell r="G167">
            <v>-6.0282352941176498</v>
          </cell>
          <cell r="H167">
            <v>34.159999999999997</v>
          </cell>
          <cell r="I167">
            <v>34.159999999999997</v>
          </cell>
          <cell r="J167" t="str">
            <v>Rendimento taesa</v>
          </cell>
          <cell r="K167" t="str">
            <v>AÇÕES</v>
          </cell>
          <cell r="L167" t="str">
            <v>JSCP</v>
          </cell>
        </row>
        <row r="168">
          <cell r="B168">
            <v>43008</v>
          </cell>
          <cell r="C168">
            <v>7</v>
          </cell>
          <cell r="D168" t="str">
            <v>GRND3</v>
          </cell>
          <cell r="E168">
            <v>18.48</v>
          </cell>
          <cell r="F168">
            <v>0</v>
          </cell>
          <cell r="G168">
            <v>0</v>
          </cell>
          <cell r="H168">
            <v>18.48</v>
          </cell>
          <cell r="I168">
            <v>18.48</v>
          </cell>
          <cell r="J168" t="str">
            <v>Rendimento grendene</v>
          </cell>
          <cell r="K168" t="str">
            <v>AÇÕES</v>
          </cell>
          <cell r="L168" t="str">
            <v>DIVIDENDOS</v>
          </cell>
        </row>
        <row r="169">
          <cell r="B169">
            <v>43008</v>
          </cell>
          <cell r="C169">
            <v>13</v>
          </cell>
          <cell r="D169" t="str">
            <v>WEGE3</v>
          </cell>
          <cell r="E169">
            <v>10.6</v>
          </cell>
          <cell r="F169">
            <v>0</v>
          </cell>
          <cell r="G169">
            <v>0</v>
          </cell>
          <cell r="H169">
            <v>10.6</v>
          </cell>
          <cell r="I169">
            <v>10.6</v>
          </cell>
          <cell r="J169" t="str">
            <v>Rendimento weg</v>
          </cell>
          <cell r="K169" t="str">
            <v>AÇÕES</v>
          </cell>
          <cell r="L169" t="str">
            <v>DIVIDENDOS</v>
          </cell>
        </row>
        <row r="170">
          <cell r="B170">
            <v>43008</v>
          </cell>
          <cell r="C170">
            <v>6</v>
          </cell>
          <cell r="D170" t="str">
            <v>HGTX3</v>
          </cell>
          <cell r="E170">
            <v>31</v>
          </cell>
          <cell r="F170">
            <v>0</v>
          </cell>
          <cell r="G170">
            <v>0</v>
          </cell>
          <cell r="H170">
            <v>31</v>
          </cell>
          <cell r="I170">
            <v>31</v>
          </cell>
          <cell r="J170" t="str">
            <v>Rendimento hering</v>
          </cell>
          <cell r="K170" t="str">
            <v>AÇÕES</v>
          </cell>
          <cell r="L170" t="str">
            <v>DIVIDENDOS</v>
          </cell>
        </row>
        <row r="171">
          <cell r="B171">
            <v>43008</v>
          </cell>
          <cell r="C171">
            <v>14</v>
          </cell>
          <cell r="D171" t="str">
            <v>BBSE3</v>
          </cell>
          <cell r="E171">
            <v>78.09</v>
          </cell>
          <cell r="F171">
            <v>0</v>
          </cell>
          <cell r="G171">
            <v>0</v>
          </cell>
          <cell r="H171">
            <v>78.09</v>
          </cell>
          <cell r="I171">
            <v>78.09</v>
          </cell>
          <cell r="J171" t="str">
            <v>Rendimento bb seguridade</v>
          </cell>
          <cell r="K171" t="str">
            <v>AÇÕES</v>
          </cell>
          <cell r="L171" t="str">
            <v>DIVIDENDOS</v>
          </cell>
        </row>
        <row r="172">
          <cell r="B172">
            <v>43008</v>
          </cell>
          <cell r="C172">
            <v>4</v>
          </cell>
          <cell r="D172" t="str">
            <v>TAEE11</v>
          </cell>
          <cell r="E172">
            <v>0.39</v>
          </cell>
          <cell r="F172">
            <v>0</v>
          </cell>
          <cell r="G172">
            <v>0</v>
          </cell>
          <cell r="H172">
            <v>0.39</v>
          </cell>
          <cell r="I172">
            <v>0.39</v>
          </cell>
          <cell r="J172" t="str">
            <v>Rendimento taesa</v>
          </cell>
          <cell r="K172" t="str">
            <v>AÇÕES</v>
          </cell>
          <cell r="L172" t="str">
            <v>DIVIDENDOS</v>
          </cell>
        </row>
        <row r="173">
          <cell r="B173">
            <v>43008</v>
          </cell>
          <cell r="C173">
            <v>14</v>
          </cell>
          <cell r="D173" t="str">
            <v>BBSE3</v>
          </cell>
          <cell r="E173">
            <v>78.09</v>
          </cell>
          <cell r="F173">
            <v>0</v>
          </cell>
          <cell r="G173">
            <v>0</v>
          </cell>
          <cell r="H173">
            <v>78.09</v>
          </cell>
          <cell r="I173">
            <v>78.09</v>
          </cell>
          <cell r="J173" t="str">
            <v>Rendimento bb seguridade</v>
          </cell>
          <cell r="K173" t="str">
            <v>AÇÕES</v>
          </cell>
          <cell r="L173" t="str">
            <v>DIVIDENDOS</v>
          </cell>
        </row>
        <row r="174">
          <cell r="B174">
            <v>43008</v>
          </cell>
          <cell r="C174">
            <v>14</v>
          </cell>
          <cell r="D174" t="str">
            <v>BBSE3</v>
          </cell>
          <cell r="E174">
            <v>0.83</v>
          </cell>
          <cell r="F174">
            <v>0</v>
          </cell>
          <cell r="G174">
            <v>0</v>
          </cell>
          <cell r="H174">
            <v>0.83</v>
          </cell>
          <cell r="I174">
            <v>0.83</v>
          </cell>
          <cell r="J174" t="str">
            <v>Rendimento bb seguridade</v>
          </cell>
          <cell r="K174" t="str">
            <v>AÇÕES</v>
          </cell>
          <cell r="L174" t="str">
            <v>DIVIDENDOS</v>
          </cell>
        </row>
        <row r="175">
          <cell r="B175">
            <v>43008</v>
          </cell>
          <cell r="C175">
            <v>14</v>
          </cell>
          <cell r="D175" t="str">
            <v>ITSA3</v>
          </cell>
          <cell r="E175">
            <v>39.505882352941178</v>
          </cell>
          <cell r="F175">
            <v>0</v>
          </cell>
          <cell r="G175">
            <v>-5.9258823529411799</v>
          </cell>
          <cell r="H175">
            <v>33.58</v>
          </cell>
          <cell r="I175">
            <v>33.58</v>
          </cell>
          <cell r="J175" t="str">
            <v>Rendimento itausa</v>
          </cell>
          <cell r="K175" t="str">
            <v>AÇÕES</v>
          </cell>
          <cell r="L175" t="str">
            <v>JSCP</v>
          </cell>
        </row>
        <row r="176">
          <cell r="B176">
            <v>43008</v>
          </cell>
          <cell r="C176">
            <v>4</v>
          </cell>
          <cell r="D176" t="str">
            <v>TAEE11</v>
          </cell>
          <cell r="E176">
            <v>0.39</v>
          </cell>
          <cell r="F176">
            <v>0</v>
          </cell>
          <cell r="G176">
            <v>0</v>
          </cell>
          <cell r="H176">
            <v>0.39</v>
          </cell>
          <cell r="I176">
            <v>0.39</v>
          </cell>
          <cell r="J176" t="str">
            <v>Rendimento taesa</v>
          </cell>
          <cell r="K176" t="str">
            <v>AÇÕES</v>
          </cell>
          <cell r="L176" t="str">
            <v>DIVIDENDOS</v>
          </cell>
        </row>
        <row r="177">
          <cell r="B177">
            <v>43008</v>
          </cell>
          <cell r="C177">
            <v>4</v>
          </cell>
          <cell r="D177" t="str">
            <v>TAEE11</v>
          </cell>
          <cell r="E177">
            <v>40.188235294117646</v>
          </cell>
          <cell r="F177">
            <v>0</v>
          </cell>
          <cell r="G177">
            <v>-6.0282352941176498</v>
          </cell>
          <cell r="H177">
            <v>34.159999999999997</v>
          </cell>
          <cell r="I177">
            <v>34.159999999999997</v>
          </cell>
          <cell r="J177" t="str">
            <v>Rendimento taesa</v>
          </cell>
          <cell r="K177" t="str">
            <v>AÇÕES</v>
          </cell>
          <cell r="L177" t="str">
            <v>JSCP</v>
          </cell>
        </row>
        <row r="178">
          <cell r="B178">
            <v>43008</v>
          </cell>
          <cell r="C178">
            <v>4</v>
          </cell>
          <cell r="D178" t="str">
            <v>ITSA3</v>
          </cell>
          <cell r="E178">
            <v>7.5</v>
          </cell>
          <cell r="F178">
            <v>0</v>
          </cell>
          <cell r="G178">
            <v>0</v>
          </cell>
          <cell r="H178">
            <v>7.5</v>
          </cell>
          <cell r="I178">
            <v>7.5</v>
          </cell>
          <cell r="J178" t="str">
            <v>Rendimento itausa</v>
          </cell>
          <cell r="K178" t="str">
            <v>AÇÕES</v>
          </cell>
          <cell r="L178" t="str">
            <v>DIVIDENDOS</v>
          </cell>
        </row>
        <row r="179">
          <cell r="B179">
            <v>43100</v>
          </cell>
          <cell r="C179">
            <v>3</v>
          </cell>
          <cell r="D179" t="str">
            <v>TAEE11</v>
          </cell>
          <cell r="E179">
            <v>25.81</v>
          </cell>
          <cell r="F179">
            <v>0</v>
          </cell>
          <cell r="G179">
            <v>0</v>
          </cell>
          <cell r="H179">
            <v>30.89</v>
          </cell>
          <cell r="I179">
            <v>30.89</v>
          </cell>
          <cell r="J179" t="str">
            <v>Rendimento taesa</v>
          </cell>
          <cell r="K179" t="str">
            <v>AÇÕES</v>
          </cell>
          <cell r="L179" t="str">
            <v>DIVIDENDOS</v>
          </cell>
        </row>
        <row r="180">
          <cell r="B180">
            <v>43100</v>
          </cell>
          <cell r="C180">
            <v>1</v>
          </cell>
          <cell r="D180" t="str">
            <v>TAEE11</v>
          </cell>
          <cell r="E180">
            <v>27.231999999999999</v>
          </cell>
          <cell r="F180">
            <v>0</v>
          </cell>
          <cell r="G180">
            <v>-3.5519999999999996</v>
          </cell>
          <cell r="H180">
            <v>23.68</v>
          </cell>
          <cell r="I180">
            <v>23.68</v>
          </cell>
          <cell r="J180" t="str">
            <v>Rendimento irb</v>
          </cell>
          <cell r="K180" t="str">
            <v>AÇÕES</v>
          </cell>
          <cell r="L180" t="str">
            <v>JSCP</v>
          </cell>
        </row>
        <row r="181">
          <cell r="B181">
            <v>43100</v>
          </cell>
          <cell r="C181">
            <v>1</v>
          </cell>
          <cell r="D181" t="str">
            <v>SHUL4</v>
          </cell>
          <cell r="E181">
            <v>93.713499999999982</v>
          </cell>
          <cell r="F181">
            <v>0</v>
          </cell>
          <cell r="G181">
            <v>23.996500000000012</v>
          </cell>
          <cell r="H181">
            <v>117.71</v>
          </cell>
          <cell r="I181">
            <v>81.489999999999995</v>
          </cell>
          <cell r="J181" t="str">
            <v>Rendimento schulz</v>
          </cell>
          <cell r="K181" t="str">
            <v>AÇÕES</v>
          </cell>
          <cell r="L181" t="str">
            <v>JSCP</v>
          </cell>
        </row>
        <row r="182">
          <cell r="B182">
            <v>43008</v>
          </cell>
          <cell r="C182" t="str">
            <v>MARIANA</v>
          </cell>
          <cell r="D182" t="str">
            <v>SAÍDA</v>
          </cell>
          <cell r="E182">
            <v>300</v>
          </cell>
          <cell r="F182">
            <v>0</v>
          </cell>
          <cell r="G182">
            <v>0</v>
          </cell>
          <cell r="H182">
            <v>300</v>
          </cell>
          <cell r="I182">
            <v>-300</v>
          </cell>
          <cell r="J182" t="str">
            <v>Presente Gabriel e Suzana</v>
          </cell>
          <cell r="K182" t="str">
            <v>CARTEIRA</v>
          </cell>
          <cell r="L182" t="str">
            <v>REDUÇÃO CAPITAL</v>
          </cell>
        </row>
        <row r="183">
          <cell r="B183">
            <v>43008</v>
          </cell>
          <cell r="C183" t="str">
            <v>JULIANA</v>
          </cell>
          <cell r="D183" t="str">
            <v>SAÍDA</v>
          </cell>
          <cell r="E183">
            <v>300</v>
          </cell>
          <cell r="F183">
            <v>0</v>
          </cell>
          <cell r="G183">
            <v>0</v>
          </cell>
          <cell r="H183">
            <v>300</v>
          </cell>
          <cell r="I183">
            <v>-300</v>
          </cell>
          <cell r="J183" t="str">
            <v>Presente Gabriel e Suzana</v>
          </cell>
          <cell r="K183" t="str">
            <v>CARTEIRA</v>
          </cell>
          <cell r="L183" t="str">
            <v>REDUÇÃO CAPITAL</v>
          </cell>
        </row>
        <row r="184">
          <cell r="B184">
            <v>43008</v>
          </cell>
          <cell r="C184" t="str">
            <v>JUNIOR</v>
          </cell>
          <cell r="D184" t="str">
            <v>SAÍDA</v>
          </cell>
          <cell r="E184">
            <v>300</v>
          </cell>
          <cell r="F184">
            <v>0</v>
          </cell>
          <cell r="G184">
            <v>0</v>
          </cell>
          <cell r="H184">
            <v>300</v>
          </cell>
          <cell r="I184">
            <v>-300</v>
          </cell>
          <cell r="J184" t="str">
            <v>Presente Gabriel e Suzana</v>
          </cell>
          <cell r="K184" t="str">
            <v>CARTEIRA</v>
          </cell>
          <cell r="L184" t="str">
            <v>REDUÇÃO CAPITAL</v>
          </cell>
        </row>
        <row r="185">
          <cell r="B185">
            <v>43008</v>
          </cell>
          <cell r="C185" t="str">
            <v>GABRIEL E SUZANA</v>
          </cell>
          <cell r="D185" t="str">
            <v>ENTRADA</v>
          </cell>
          <cell r="E185">
            <v>900</v>
          </cell>
          <cell r="F185">
            <v>0</v>
          </cell>
          <cell r="G185">
            <v>0</v>
          </cell>
          <cell r="H185">
            <v>900</v>
          </cell>
          <cell r="I185">
            <v>900</v>
          </cell>
          <cell r="J185" t="str">
            <v>Aporte realizado</v>
          </cell>
          <cell r="K185" t="str">
            <v>CARTEIRA</v>
          </cell>
          <cell r="L185" t="str">
            <v>APORTES</v>
          </cell>
        </row>
        <row r="186">
          <cell r="B186">
            <v>43008</v>
          </cell>
          <cell r="C186">
            <v>99</v>
          </cell>
          <cell r="D186" t="str">
            <v>SAÍDA</v>
          </cell>
          <cell r="E186">
            <v>600</v>
          </cell>
          <cell r="F186">
            <v>0</v>
          </cell>
          <cell r="G186">
            <v>0</v>
          </cell>
          <cell r="H186">
            <v>600</v>
          </cell>
          <cell r="I186">
            <v>-600</v>
          </cell>
          <cell r="J186" t="str">
            <v>Despesas</v>
          </cell>
          <cell r="K186" t="str">
            <v>DESPESAS</v>
          </cell>
          <cell r="L186" t="str">
            <v>DESPESAS</v>
          </cell>
        </row>
        <row r="187">
          <cell r="B187">
            <v>43100</v>
          </cell>
          <cell r="C187">
            <v>3</v>
          </cell>
          <cell r="D187" t="str">
            <v>ITSA3</v>
          </cell>
          <cell r="E187">
            <v>13.95</v>
          </cell>
          <cell r="F187">
            <v>0</v>
          </cell>
          <cell r="G187">
            <v>0</v>
          </cell>
          <cell r="H187">
            <v>13.95</v>
          </cell>
          <cell r="I187">
            <v>13.95</v>
          </cell>
          <cell r="J187" t="str">
            <v>Rendimento itausa</v>
          </cell>
          <cell r="K187" t="str">
            <v>AÇÕES</v>
          </cell>
          <cell r="L187" t="str">
            <v>DIVIDENDOS</v>
          </cell>
        </row>
        <row r="188">
          <cell r="B188">
            <v>43100</v>
          </cell>
          <cell r="C188">
            <v>99</v>
          </cell>
          <cell r="D188" t="str">
            <v>SAÍDA</v>
          </cell>
          <cell r="E188">
            <v>10</v>
          </cell>
          <cell r="F188">
            <v>1</v>
          </cell>
          <cell r="G188">
            <v>0</v>
          </cell>
          <cell r="H188">
            <v>10</v>
          </cell>
          <cell r="I188">
            <v>-10</v>
          </cell>
          <cell r="J188" t="str">
            <v>Taxa de custódia setembro</v>
          </cell>
          <cell r="K188" t="str">
            <v>CUSTOS</v>
          </cell>
          <cell r="L188" t="str">
            <v>CUSTÓDIA</v>
          </cell>
        </row>
        <row r="189">
          <cell r="B189">
            <v>43100</v>
          </cell>
          <cell r="C189">
            <v>3</v>
          </cell>
          <cell r="D189" t="str">
            <v>HGTX3</v>
          </cell>
          <cell r="E189">
            <v>30.89</v>
          </cell>
          <cell r="F189">
            <v>0</v>
          </cell>
          <cell r="G189">
            <v>0</v>
          </cell>
          <cell r="H189">
            <v>30.89</v>
          </cell>
          <cell r="I189">
            <v>30.89</v>
          </cell>
          <cell r="J189" t="str">
            <v>Rendimento hering</v>
          </cell>
          <cell r="K189" t="str">
            <v>AÇÕES</v>
          </cell>
          <cell r="L189" t="str">
            <v>DIVIDENDOS</v>
          </cell>
        </row>
        <row r="190">
          <cell r="B190">
            <v>43100</v>
          </cell>
          <cell r="C190">
            <v>99</v>
          </cell>
          <cell r="D190" t="str">
            <v>SAÍDA</v>
          </cell>
          <cell r="E190">
            <v>10</v>
          </cell>
          <cell r="F190">
            <v>1</v>
          </cell>
          <cell r="G190">
            <v>0</v>
          </cell>
          <cell r="H190">
            <v>10</v>
          </cell>
          <cell r="I190">
            <v>-10</v>
          </cell>
          <cell r="J190" t="str">
            <v>Taxa de custódia outubro</v>
          </cell>
          <cell r="K190" t="str">
            <v>CUSTOS</v>
          </cell>
          <cell r="L190" t="str">
            <v>CUSTÓDIA</v>
          </cell>
        </row>
        <row r="191">
          <cell r="B191">
            <v>43100</v>
          </cell>
          <cell r="C191">
            <v>1</v>
          </cell>
          <cell r="D191" t="str">
            <v>IRBR3</v>
          </cell>
          <cell r="E191">
            <v>56.890499999999996</v>
          </cell>
          <cell r="F191">
            <v>0</v>
          </cell>
          <cell r="G191">
            <v>-7.420499999999997</v>
          </cell>
          <cell r="H191">
            <v>49.47</v>
          </cell>
          <cell r="I191">
            <v>49.47</v>
          </cell>
          <cell r="J191" t="str">
            <v>Rendimento irb</v>
          </cell>
          <cell r="K191" t="str">
            <v>AÇÕES</v>
          </cell>
          <cell r="L191" t="str">
            <v>JSCP</v>
          </cell>
        </row>
        <row r="192">
          <cell r="B192">
            <v>43100</v>
          </cell>
          <cell r="C192">
            <v>3</v>
          </cell>
          <cell r="D192" t="str">
            <v>GRND3</v>
          </cell>
          <cell r="E192">
            <v>24.43</v>
          </cell>
          <cell r="F192">
            <v>0</v>
          </cell>
          <cell r="G192">
            <v>0</v>
          </cell>
          <cell r="H192">
            <v>30.89</v>
          </cell>
          <cell r="I192">
            <v>30.89</v>
          </cell>
          <cell r="J192" t="str">
            <v>Rendimento grendene</v>
          </cell>
          <cell r="K192" t="str">
            <v>AÇÕES</v>
          </cell>
          <cell r="L192" t="str">
            <v>DIVIDENDOS</v>
          </cell>
        </row>
        <row r="193">
          <cell r="B193">
            <v>43100</v>
          </cell>
          <cell r="C193">
            <v>3</v>
          </cell>
          <cell r="D193" t="str">
            <v>TAEE11</v>
          </cell>
          <cell r="E193">
            <v>25.81</v>
          </cell>
          <cell r="F193">
            <v>0</v>
          </cell>
          <cell r="G193">
            <v>0</v>
          </cell>
          <cell r="H193">
            <v>30.89</v>
          </cell>
          <cell r="I193">
            <v>30.89</v>
          </cell>
          <cell r="J193" t="str">
            <v>Rendimento taesa</v>
          </cell>
          <cell r="K193" t="str">
            <v>AÇÕES</v>
          </cell>
          <cell r="L193" t="str">
            <v>DIVIDENDOS</v>
          </cell>
        </row>
        <row r="194">
          <cell r="B194">
            <v>43100</v>
          </cell>
          <cell r="C194">
            <v>1</v>
          </cell>
          <cell r="D194" t="str">
            <v>TAEE11</v>
          </cell>
          <cell r="E194">
            <v>27.231999999999999</v>
          </cell>
          <cell r="F194">
            <v>0</v>
          </cell>
          <cell r="G194">
            <v>-3.5519999999999996</v>
          </cell>
          <cell r="H194">
            <v>23.68</v>
          </cell>
          <cell r="I194">
            <v>23.68</v>
          </cell>
          <cell r="J194" t="str">
            <v>Rendimento irb</v>
          </cell>
          <cell r="K194" t="str">
            <v>AÇÕES</v>
          </cell>
          <cell r="L194" t="str">
            <v>JSCP</v>
          </cell>
        </row>
        <row r="195">
          <cell r="B195">
            <v>43100</v>
          </cell>
          <cell r="C195">
            <v>1</v>
          </cell>
          <cell r="D195" t="str">
            <v>SHUL4</v>
          </cell>
          <cell r="E195">
            <v>135.36649999999997</v>
          </cell>
          <cell r="F195">
            <v>0</v>
          </cell>
          <cell r="G195">
            <v>-17.65649999999998</v>
          </cell>
          <cell r="H195">
            <v>117.71</v>
          </cell>
          <cell r="I195">
            <v>117.71</v>
          </cell>
          <cell r="J195" t="str">
            <v>Rendimento schulz</v>
          </cell>
          <cell r="K195" t="str">
            <v>AÇÕES</v>
          </cell>
          <cell r="L195" t="str">
            <v>JSCP</v>
          </cell>
        </row>
        <row r="196">
          <cell r="B196">
            <v>43100</v>
          </cell>
          <cell r="C196">
            <v>99</v>
          </cell>
          <cell r="D196" t="str">
            <v>SAÍDA</v>
          </cell>
          <cell r="E196">
            <v>10</v>
          </cell>
          <cell r="F196">
            <v>1</v>
          </cell>
          <cell r="G196">
            <v>0</v>
          </cell>
          <cell r="H196">
            <v>10</v>
          </cell>
          <cell r="I196">
            <v>-10</v>
          </cell>
          <cell r="J196" t="str">
            <v>Taxa de custódia novembro</v>
          </cell>
          <cell r="K196" t="str">
            <v>CUSTOS</v>
          </cell>
          <cell r="L196" t="str">
            <v>CUSTÓDIA</v>
          </cell>
        </row>
        <row r="197">
          <cell r="B197">
            <v>43100</v>
          </cell>
          <cell r="C197">
            <v>3</v>
          </cell>
          <cell r="D197" t="str">
            <v>TAEE11</v>
          </cell>
          <cell r="E197">
            <v>25.81</v>
          </cell>
          <cell r="F197">
            <v>0</v>
          </cell>
          <cell r="G197">
            <v>0</v>
          </cell>
          <cell r="H197">
            <v>30.89</v>
          </cell>
          <cell r="I197">
            <v>30.89</v>
          </cell>
          <cell r="J197" t="str">
            <v>Rendimento taesa</v>
          </cell>
          <cell r="K197" t="str">
            <v>AÇÕES</v>
          </cell>
          <cell r="L197" t="str">
            <v>DIVIDENDOS</v>
          </cell>
        </row>
        <row r="198">
          <cell r="B198">
            <v>43100</v>
          </cell>
          <cell r="C198">
            <v>1</v>
          </cell>
          <cell r="D198" t="str">
            <v>TAEE11</v>
          </cell>
          <cell r="E198">
            <v>27.231999999999999</v>
          </cell>
          <cell r="F198">
            <v>0</v>
          </cell>
          <cell r="G198">
            <v>-3.5519999999999996</v>
          </cell>
          <cell r="H198">
            <v>23.68</v>
          </cell>
          <cell r="I198">
            <v>23.68</v>
          </cell>
          <cell r="J198" t="str">
            <v>Rendimento irb</v>
          </cell>
          <cell r="K198" t="str">
            <v>AÇÕES</v>
          </cell>
          <cell r="L198" t="str">
            <v>JSCP</v>
          </cell>
        </row>
        <row r="199">
          <cell r="B199">
            <v>43100</v>
          </cell>
          <cell r="C199">
            <v>1</v>
          </cell>
          <cell r="D199" t="str">
            <v>SHUL4</v>
          </cell>
          <cell r="E199">
            <v>135.36649999999997</v>
          </cell>
          <cell r="F199">
            <v>0</v>
          </cell>
          <cell r="G199">
            <v>-17.65649999999998</v>
          </cell>
          <cell r="H199">
            <v>117.71</v>
          </cell>
          <cell r="I199">
            <v>117.71</v>
          </cell>
          <cell r="J199" t="str">
            <v>Rendimento schulz</v>
          </cell>
          <cell r="K199" t="str">
            <v>AÇÕES</v>
          </cell>
          <cell r="L199" t="str">
            <v>JSCP</v>
          </cell>
        </row>
        <row r="200">
          <cell r="B200">
            <v>43100</v>
          </cell>
          <cell r="C200">
            <v>99</v>
          </cell>
          <cell r="D200" t="str">
            <v>SAÍDA</v>
          </cell>
          <cell r="E200">
            <v>10</v>
          </cell>
          <cell r="F200">
            <v>1</v>
          </cell>
          <cell r="G200">
            <v>0</v>
          </cell>
          <cell r="H200">
            <v>10</v>
          </cell>
          <cell r="I200">
            <v>-10</v>
          </cell>
          <cell r="J200" t="str">
            <v>Taxa de custódia novembro</v>
          </cell>
          <cell r="K200" t="str">
            <v>CUSTOS</v>
          </cell>
          <cell r="L200" t="str">
            <v>CUSTÓDIA</v>
          </cell>
        </row>
        <row r="201">
          <cell r="B201">
            <v>43100</v>
          </cell>
          <cell r="C201">
            <v>1</v>
          </cell>
          <cell r="D201" t="str">
            <v>SHUL4</v>
          </cell>
          <cell r="E201">
            <v>93.713499999999982</v>
          </cell>
          <cell r="F201">
            <v>0</v>
          </cell>
          <cell r="G201">
            <v>-12.223499999999987</v>
          </cell>
          <cell r="H201">
            <v>81.489999999999995</v>
          </cell>
          <cell r="I201">
            <v>81.489999999999995</v>
          </cell>
          <cell r="J201" t="str">
            <v>Rendimento schulz</v>
          </cell>
          <cell r="K201" t="str">
            <v>AÇÕES</v>
          </cell>
          <cell r="L201" t="str">
            <v>JSCP</v>
          </cell>
        </row>
        <row r="202">
          <cell r="B202">
            <v>43100</v>
          </cell>
          <cell r="C202" t="str">
            <v>JUNIOR</v>
          </cell>
          <cell r="D202" t="str">
            <v>ENTRADA</v>
          </cell>
          <cell r="E202">
            <v>6200</v>
          </cell>
          <cell r="F202">
            <v>0</v>
          </cell>
          <cell r="G202">
            <v>0</v>
          </cell>
          <cell r="H202">
            <v>6200</v>
          </cell>
          <cell r="I202">
            <v>6200</v>
          </cell>
          <cell r="J202" t="str">
            <v>Aporte realizado</v>
          </cell>
          <cell r="K202" t="str">
            <v>CARTEIRA</v>
          </cell>
          <cell r="L202" t="str">
            <v>APORTES</v>
          </cell>
        </row>
        <row r="203">
          <cell r="B203">
            <v>43100</v>
          </cell>
          <cell r="C203">
            <v>3</v>
          </cell>
          <cell r="D203" t="str">
            <v>HGTX3</v>
          </cell>
          <cell r="E203">
            <v>30.89</v>
          </cell>
          <cell r="F203">
            <v>0</v>
          </cell>
          <cell r="G203">
            <v>-8.8300000000000018</v>
          </cell>
          <cell r="H203">
            <v>22.06</v>
          </cell>
          <cell r="I203">
            <v>22.06</v>
          </cell>
          <cell r="J203" t="str">
            <v>Rendimento hering</v>
          </cell>
          <cell r="K203" t="str">
            <v>AÇÕES</v>
          </cell>
          <cell r="L203" t="str">
            <v>JSCP</v>
          </cell>
        </row>
        <row r="204">
          <cell r="B204">
            <v>43100</v>
          </cell>
          <cell r="C204">
            <v>1</v>
          </cell>
          <cell r="D204" t="str">
            <v>OMGE3</v>
          </cell>
          <cell r="E204">
            <v>17.02</v>
          </cell>
          <cell r="F204">
            <v>300</v>
          </cell>
          <cell r="G204">
            <v>0</v>
          </cell>
          <cell r="H204">
            <v>5107</v>
          </cell>
          <cell r="I204">
            <v>-5107</v>
          </cell>
          <cell r="J204" t="str">
            <v>Compra de 384 papéis da OMEGA</v>
          </cell>
          <cell r="K204" t="str">
            <v>AÇÕES</v>
          </cell>
          <cell r="L204" t="str">
            <v>COMPRA</v>
          </cell>
        </row>
        <row r="205">
          <cell r="B205">
            <v>43008</v>
          </cell>
          <cell r="C205">
            <v>99</v>
          </cell>
          <cell r="D205" t="str">
            <v>SAÍDA</v>
          </cell>
          <cell r="E205">
            <v>8.1199999999999992</v>
          </cell>
          <cell r="F205">
            <v>0</v>
          </cell>
          <cell r="G205">
            <v>0</v>
          </cell>
          <cell r="H205">
            <v>11.85</v>
          </cell>
          <cell r="I205">
            <v>-11.85</v>
          </cell>
          <cell r="J205" t="str">
            <v>Custo Corretagem</v>
          </cell>
          <cell r="K205" t="str">
            <v>CUSTOS</v>
          </cell>
          <cell r="L205" t="str">
            <v>BMF</v>
          </cell>
        </row>
        <row r="206">
          <cell r="B206">
            <v>43190</v>
          </cell>
          <cell r="C206">
            <v>99</v>
          </cell>
          <cell r="D206" t="str">
            <v>SAÍDA</v>
          </cell>
          <cell r="E206">
            <v>16.22</v>
          </cell>
          <cell r="F206">
            <v>0</v>
          </cell>
          <cell r="G206">
            <v>0</v>
          </cell>
          <cell r="H206">
            <v>16.22</v>
          </cell>
          <cell r="I206">
            <v>-16.22</v>
          </cell>
          <cell r="J206" t="str">
            <v>Taxas Operação Tesouro Direto</v>
          </cell>
          <cell r="K206" t="str">
            <v>CUSTOS</v>
          </cell>
          <cell r="L206" t="str">
            <v>TAXAS</v>
          </cell>
        </row>
        <row r="207">
          <cell r="B207">
            <v>43190</v>
          </cell>
          <cell r="C207">
            <v>8</v>
          </cell>
          <cell r="D207" t="str">
            <v>LTN</v>
          </cell>
          <cell r="E207">
            <v>3990</v>
          </cell>
          <cell r="F207">
            <v>4</v>
          </cell>
          <cell r="G207">
            <v>-163.47</v>
          </cell>
          <cell r="H207">
            <v>3826.53</v>
          </cell>
          <cell r="I207">
            <v>3826.53</v>
          </cell>
          <cell r="J207" t="str">
            <v>Liquidação Títulos  4 títulos</v>
          </cell>
          <cell r="K207" t="str">
            <v>RENDA FIXA</v>
          </cell>
          <cell r="L207" t="str">
            <v>RESGATE</v>
          </cell>
        </row>
        <row r="208">
          <cell r="B208">
            <v>43190</v>
          </cell>
          <cell r="C208">
            <v>9</v>
          </cell>
          <cell r="D208" t="str">
            <v>NTNF</v>
          </cell>
          <cell r="E208">
            <v>184.96</v>
          </cell>
          <cell r="F208">
            <v>0</v>
          </cell>
          <cell r="G208">
            <v>-29.28</v>
          </cell>
          <cell r="H208">
            <v>155.68</v>
          </cell>
          <cell r="I208">
            <v>155.68</v>
          </cell>
          <cell r="J208" t="str">
            <v>Rendimentos título semestral, líquido de IR</v>
          </cell>
          <cell r="K208" t="str">
            <v>RENDA FIXA</v>
          </cell>
          <cell r="L208" t="str">
            <v>JUROS</v>
          </cell>
        </row>
        <row r="209">
          <cell r="B209">
            <v>43190</v>
          </cell>
          <cell r="C209">
            <v>11</v>
          </cell>
          <cell r="D209" t="str">
            <v>CDI/CDB</v>
          </cell>
          <cell r="E209">
            <v>7329.75</v>
          </cell>
          <cell r="F209">
            <v>0</v>
          </cell>
          <cell r="G209">
            <v>0</v>
          </cell>
          <cell r="H209">
            <v>7329.75</v>
          </cell>
          <cell r="I209">
            <v>7329.75</v>
          </cell>
          <cell r="J209" t="str">
            <v>Montante aplicado CDB Itau (3 anos)</v>
          </cell>
          <cell r="K209" t="str">
            <v>RENDA FIXA</v>
          </cell>
          <cell r="L209" t="str">
            <v>RESGATE</v>
          </cell>
        </row>
        <row r="210">
          <cell r="B210">
            <v>43190</v>
          </cell>
          <cell r="C210">
            <v>15</v>
          </cell>
          <cell r="D210" t="str">
            <v>VALE5</v>
          </cell>
          <cell r="E210">
            <v>33.46</v>
          </cell>
          <cell r="F210">
            <v>0</v>
          </cell>
          <cell r="G210">
            <v>0</v>
          </cell>
          <cell r="H210">
            <v>33.46</v>
          </cell>
          <cell r="I210">
            <v>33.46</v>
          </cell>
          <cell r="J210" t="str">
            <v>Frações papel vale3</v>
          </cell>
          <cell r="K210" t="str">
            <v>AÇÕES</v>
          </cell>
          <cell r="L210" t="str">
            <v>DIVIDENDOS</v>
          </cell>
        </row>
        <row r="211">
          <cell r="B211">
            <v>43190</v>
          </cell>
          <cell r="C211">
            <v>99</v>
          </cell>
          <cell r="D211" t="str">
            <v>SAÍDA</v>
          </cell>
          <cell r="E211">
            <v>20</v>
          </cell>
          <cell r="F211">
            <v>2</v>
          </cell>
          <cell r="G211">
            <v>0</v>
          </cell>
          <cell r="H211">
            <v>20</v>
          </cell>
          <cell r="I211">
            <v>-20</v>
          </cell>
          <cell r="J211" t="str">
            <v>Taxa de custódia jan/fev</v>
          </cell>
          <cell r="K211" t="str">
            <v>CUSTOS</v>
          </cell>
          <cell r="L211" t="str">
            <v>CUSTÓDIA</v>
          </cell>
        </row>
        <row r="212">
          <cell r="B212">
            <v>43190</v>
          </cell>
          <cell r="C212">
            <v>3</v>
          </cell>
          <cell r="D212" t="str">
            <v>ITSA3</v>
          </cell>
          <cell r="E212">
            <v>7.5</v>
          </cell>
          <cell r="F212">
            <v>0</v>
          </cell>
          <cell r="G212">
            <v>0</v>
          </cell>
          <cell r="H212">
            <v>7.5</v>
          </cell>
          <cell r="I212">
            <v>7.5</v>
          </cell>
          <cell r="J212" t="str">
            <v>Rendimento itausa</v>
          </cell>
          <cell r="K212" t="str">
            <v>AÇÕES</v>
          </cell>
          <cell r="L212" t="str">
            <v>DIVIDENDOS</v>
          </cell>
        </row>
        <row r="213">
          <cell r="B213">
            <v>43190</v>
          </cell>
          <cell r="C213">
            <v>14</v>
          </cell>
          <cell r="D213" t="str">
            <v>BBSE3</v>
          </cell>
          <cell r="E213">
            <v>95.509999999999991</v>
          </cell>
          <cell r="F213">
            <v>0</v>
          </cell>
          <cell r="G213">
            <v>0</v>
          </cell>
          <cell r="H213">
            <v>95.509999999999991</v>
          </cell>
          <cell r="I213">
            <v>95.509999999999991</v>
          </cell>
          <cell r="J213" t="str">
            <v>Rendimento bb seguridades</v>
          </cell>
          <cell r="K213" t="str">
            <v>AÇÕES</v>
          </cell>
          <cell r="L213" t="str">
            <v>DIVIDENDOS</v>
          </cell>
        </row>
        <row r="214">
          <cell r="B214">
            <v>43190</v>
          </cell>
          <cell r="C214">
            <v>3</v>
          </cell>
          <cell r="D214" t="str">
            <v>ITSA3</v>
          </cell>
          <cell r="E214">
            <v>102.53</v>
          </cell>
          <cell r="F214">
            <v>0</v>
          </cell>
          <cell r="G214">
            <v>0</v>
          </cell>
          <cell r="H214">
            <v>102.53</v>
          </cell>
          <cell r="I214">
            <v>102.53</v>
          </cell>
          <cell r="J214" t="str">
            <v>Rendimento itausa</v>
          </cell>
          <cell r="K214" t="str">
            <v>AÇÕES</v>
          </cell>
          <cell r="L214" t="str">
            <v>DIVIDENDOS</v>
          </cell>
        </row>
        <row r="215">
          <cell r="B215">
            <v>43190</v>
          </cell>
          <cell r="C215">
            <v>3</v>
          </cell>
          <cell r="D215" t="str">
            <v>ITSA3</v>
          </cell>
          <cell r="E215">
            <v>152.77749999999997</v>
          </cell>
          <cell r="F215">
            <v>0</v>
          </cell>
          <cell r="G215">
            <v>-19.927499999999981</v>
          </cell>
          <cell r="H215">
            <v>132.85</v>
          </cell>
          <cell r="I215">
            <v>132.85</v>
          </cell>
          <cell r="J215" t="str">
            <v>Rendimento itausa</v>
          </cell>
          <cell r="K215" t="str">
            <v>AÇÕES</v>
          </cell>
          <cell r="L215" t="str">
            <v>JSCP</v>
          </cell>
        </row>
        <row r="216">
          <cell r="B216">
            <v>43190</v>
          </cell>
          <cell r="C216">
            <v>3</v>
          </cell>
          <cell r="D216" t="str">
            <v>ITSA3</v>
          </cell>
          <cell r="E216">
            <v>339.99749999999995</v>
          </cell>
          <cell r="F216">
            <v>0</v>
          </cell>
          <cell r="G216">
            <v>-44.347499999999968</v>
          </cell>
          <cell r="H216">
            <v>295.64999999999998</v>
          </cell>
          <cell r="I216">
            <v>295.64999999999998</v>
          </cell>
          <cell r="J216" t="str">
            <v>Rendimento itausa</v>
          </cell>
          <cell r="K216" t="str">
            <v>AÇÕES</v>
          </cell>
          <cell r="L216" t="str">
            <v>JSCP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A3" t="str">
            <v>OK</v>
          </cell>
          <cell r="B3" t="str">
            <v>EMPRESA</v>
          </cell>
          <cell r="C3" t="str">
            <v>SCHULZ</v>
          </cell>
          <cell r="D3">
            <v>1</v>
          </cell>
          <cell r="F3">
            <v>38717</v>
          </cell>
          <cell r="G3">
            <v>38807</v>
          </cell>
          <cell r="H3">
            <v>38898</v>
          </cell>
          <cell r="I3">
            <v>38990</v>
          </cell>
          <cell r="J3">
            <v>39082</v>
          </cell>
          <cell r="K3">
            <v>39172</v>
          </cell>
          <cell r="L3">
            <v>39263</v>
          </cell>
          <cell r="M3">
            <v>39355</v>
          </cell>
          <cell r="N3">
            <v>39447</v>
          </cell>
          <cell r="O3">
            <v>39538</v>
          </cell>
          <cell r="P3">
            <v>39629</v>
          </cell>
          <cell r="Q3">
            <v>39721</v>
          </cell>
          <cell r="R3">
            <v>39813</v>
          </cell>
          <cell r="S3">
            <v>39903</v>
          </cell>
          <cell r="T3">
            <v>39994</v>
          </cell>
          <cell r="U3">
            <v>40086</v>
          </cell>
          <cell r="V3">
            <v>40178</v>
          </cell>
          <cell r="W3">
            <v>40268</v>
          </cell>
          <cell r="X3">
            <v>40359</v>
          </cell>
          <cell r="Y3">
            <v>40451</v>
          </cell>
          <cell r="Z3">
            <v>40543</v>
          </cell>
          <cell r="AA3">
            <v>40633</v>
          </cell>
          <cell r="AB3">
            <v>40724</v>
          </cell>
          <cell r="AC3">
            <v>40816</v>
          </cell>
          <cell r="AD3">
            <v>40908</v>
          </cell>
          <cell r="AE3">
            <v>40999</v>
          </cell>
          <cell r="AF3">
            <v>41090</v>
          </cell>
          <cell r="AG3">
            <v>41182</v>
          </cell>
          <cell r="AH3">
            <v>41274</v>
          </cell>
          <cell r="AI3">
            <v>41364</v>
          </cell>
          <cell r="AJ3">
            <v>41455</v>
          </cell>
          <cell r="AK3">
            <v>41547</v>
          </cell>
          <cell r="AL3">
            <v>41639</v>
          </cell>
          <cell r="AM3">
            <v>41729</v>
          </cell>
          <cell r="AN3">
            <v>41820</v>
          </cell>
          <cell r="AO3">
            <v>41912</v>
          </cell>
          <cell r="AP3">
            <v>42004</v>
          </cell>
          <cell r="AQ3">
            <v>42094</v>
          </cell>
          <cell r="AR3">
            <v>42185</v>
          </cell>
          <cell r="AS3">
            <v>42277</v>
          </cell>
          <cell r="AT3">
            <v>42369</v>
          </cell>
          <cell r="AU3">
            <v>42460</v>
          </cell>
          <cell r="AV3">
            <v>42551</v>
          </cell>
          <cell r="AW3">
            <v>42643</v>
          </cell>
          <cell r="AX3">
            <v>42735</v>
          </cell>
          <cell r="AY3">
            <v>42825</v>
          </cell>
          <cell r="AZ3">
            <v>42916</v>
          </cell>
          <cell r="BA3">
            <v>43008</v>
          </cell>
          <cell r="BB3">
            <v>43100</v>
          </cell>
          <cell r="BC3">
            <v>43190</v>
          </cell>
          <cell r="BD3">
            <v>43281</v>
          </cell>
          <cell r="BE3">
            <v>43373</v>
          </cell>
          <cell r="BF3">
            <v>43465</v>
          </cell>
          <cell r="BG3">
            <v>43555</v>
          </cell>
          <cell r="BH3">
            <v>43646</v>
          </cell>
          <cell r="BI3">
            <v>43738</v>
          </cell>
          <cell r="BJ3">
            <v>43830</v>
          </cell>
          <cell r="BK3">
            <v>43921</v>
          </cell>
          <cell r="BL3">
            <v>44012</v>
          </cell>
          <cell r="BM3">
            <v>44104</v>
          </cell>
          <cell r="BN3">
            <v>44196</v>
          </cell>
          <cell r="BO3">
            <v>44286</v>
          </cell>
          <cell r="BP3">
            <v>44377</v>
          </cell>
          <cell r="BQ3">
            <v>44469</v>
          </cell>
          <cell r="BR3">
            <v>44561</v>
          </cell>
          <cell r="BS3">
            <v>44651</v>
          </cell>
          <cell r="BT3">
            <v>44742</v>
          </cell>
          <cell r="BU3">
            <v>44834</v>
          </cell>
          <cell r="BV3">
            <v>44926</v>
          </cell>
          <cell r="BW3">
            <v>45016</v>
          </cell>
          <cell r="BX3">
            <v>45107</v>
          </cell>
          <cell r="BY3">
            <v>45199</v>
          </cell>
          <cell r="BZ3">
            <v>45291</v>
          </cell>
          <cell r="CA3">
            <v>45382</v>
          </cell>
          <cell r="CB3">
            <v>45473</v>
          </cell>
          <cell r="CC3">
            <v>45565</v>
          </cell>
          <cell r="CD3">
            <v>45657</v>
          </cell>
          <cell r="CE3">
            <v>45747</v>
          </cell>
          <cell r="CF3">
            <v>45838</v>
          </cell>
          <cell r="CG3">
            <v>45930</v>
          </cell>
          <cell r="CH3">
            <v>46022</v>
          </cell>
          <cell r="CJ3">
            <v>39082</v>
          </cell>
          <cell r="CK3">
            <v>39447</v>
          </cell>
          <cell r="CL3">
            <v>39813</v>
          </cell>
          <cell r="CM3">
            <v>40178</v>
          </cell>
          <cell r="CN3">
            <v>40543</v>
          </cell>
          <cell r="CO3">
            <v>40908</v>
          </cell>
          <cell r="CP3">
            <v>41274</v>
          </cell>
          <cell r="CQ3">
            <v>41639</v>
          </cell>
          <cell r="CR3">
            <v>42004</v>
          </cell>
          <cell r="CS3">
            <v>42369</v>
          </cell>
          <cell r="CT3">
            <v>42735</v>
          </cell>
          <cell r="CU3">
            <v>43100</v>
          </cell>
          <cell r="CV3">
            <v>43465</v>
          </cell>
          <cell r="CW3">
            <v>43830</v>
          </cell>
          <cell r="CX3">
            <v>44196</v>
          </cell>
          <cell r="CY3">
            <v>44561</v>
          </cell>
          <cell r="CZ3">
            <v>44926</v>
          </cell>
          <cell r="DA3">
            <v>45291</v>
          </cell>
          <cell r="DB3">
            <v>45657</v>
          </cell>
          <cell r="DC3">
            <v>46022</v>
          </cell>
        </row>
      </sheetData>
      <sheetData sheetId="12" refreshError="1"/>
      <sheetData sheetId="13" refreshError="1"/>
      <sheetData sheetId="14" refreshError="1"/>
      <sheetData sheetId="15" refreshError="1"/>
      <sheetData sheetId="16" refreshError="1"/>
      <sheetData sheetId="17" refreshError="1"/>
      <sheetData sheetId="18">
        <row r="3">
          <cell r="E3" t="str">
            <v>Balance Sheet</v>
          </cell>
          <cell r="F3" t="str">
            <v>COD</v>
          </cell>
          <cell r="G3" t="str">
            <v>Income Statement</v>
          </cell>
          <cell r="H3" t="str">
            <v>COD</v>
          </cell>
          <cell r="I3" t="str">
            <v xml:space="preserve">Cash Flow </v>
          </cell>
          <cell r="J3" t="str">
            <v>COD</v>
          </cell>
        </row>
        <row r="4">
          <cell r="E4" t="str">
            <v>Cash and Equivalents</v>
          </cell>
          <cell r="F4" t="str">
            <v>CE</v>
          </cell>
          <cell r="G4" t="str">
            <v>Gross Revenues</v>
          </cell>
          <cell r="H4" t="str">
            <v>GR</v>
          </cell>
          <cell r="I4" t="str">
            <v>Net Income</v>
          </cell>
          <cell r="J4" t="str">
            <v>NIFC</v>
          </cell>
        </row>
        <row r="5">
          <cell r="E5" t="str">
            <v>Accounts Receivable</v>
          </cell>
          <cell r="F5" t="str">
            <v>AR</v>
          </cell>
          <cell r="G5" t="str">
            <v>Sales Taxes</v>
          </cell>
          <cell r="H5" t="str">
            <v>ST</v>
          </cell>
          <cell r="I5" t="str">
            <v>Depreciation, Amortizations</v>
          </cell>
          <cell r="J5" t="str">
            <v>DPAFC</v>
          </cell>
        </row>
        <row r="6">
          <cell r="E6" t="str">
            <v>Inventory</v>
          </cell>
          <cell r="F6" t="str">
            <v>INV</v>
          </cell>
          <cell r="G6" t="str">
            <v>Net Revenues</v>
          </cell>
          <cell r="H6" t="str">
            <v>NR</v>
          </cell>
          <cell r="I6" t="str">
            <v>Change in Working Capital</v>
          </cell>
          <cell r="J6" t="str">
            <v>CWC</v>
          </cell>
        </row>
        <row r="7">
          <cell r="E7" t="str">
            <v>Other Current Assets</v>
          </cell>
          <cell r="F7" t="str">
            <v>OCA</v>
          </cell>
          <cell r="G7" t="str">
            <v>COGS</v>
          </cell>
          <cell r="H7" t="str">
            <v>COGS</v>
          </cell>
          <cell r="I7" t="str">
            <v>Other Long Term Assets</v>
          </cell>
          <cell r="J7" t="str">
            <v>OLTAS</v>
          </cell>
        </row>
        <row r="8">
          <cell r="E8" t="str">
            <v>Investments</v>
          </cell>
          <cell r="F8" t="str">
            <v>IVSTM</v>
          </cell>
          <cell r="G8" t="str">
            <v>Other Op.</v>
          </cell>
          <cell r="H8" t="str">
            <v>OIS</v>
          </cell>
          <cell r="I8" t="str">
            <v>Capital Expenditures</v>
          </cell>
          <cell r="J8" t="str">
            <v>CAPEX</v>
          </cell>
        </row>
        <row r="9">
          <cell r="E9" t="str">
            <v>Net Property, Plant &amp; Equipment</v>
          </cell>
          <cell r="F9" t="str">
            <v>NPPE</v>
          </cell>
          <cell r="G9" t="str">
            <v>Gross Profit</v>
          </cell>
          <cell r="H9" t="str">
            <v>GP</v>
          </cell>
          <cell r="I9" t="str">
            <v>Net Debt</v>
          </cell>
          <cell r="J9" t="str">
            <v>ND</v>
          </cell>
        </row>
        <row r="10">
          <cell r="E10" t="str">
            <v>Deffered</v>
          </cell>
          <cell r="F10" t="str">
            <v>DF</v>
          </cell>
          <cell r="G10" t="str">
            <v>SG&amp;A</v>
          </cell>
          <cell r="H10" t="str">
            <v>SGA</v>
          </cell>
          <cell r="I10" t="str">
            <v>Dividend Paid</v>
          </cell>
          <cell r="J10" t="str">
            <v>DIVP</v>
          </cell>
        </row>
        <row r="11">
          <cell r="E11" t="str">
            <v>Intangible</v>
          </cell>
          <cell r="F11" t="str">
            <v>ITGB</v>
          </cell>
          <cell r="G11" t="str">
            <v>EBITDA</v>
          </cell>
          <cell r="H11" t="str">
            <v>EBITDA</v>
          </cell>
          <cell r="I11" t="str">
            <v>Additional Equity</v>
          </cell>
          <cell r="J11" t="str">
            <v>ADDE</v>
          </cell>
        </row>
        <row r="12">
          <cell r="E12" t="str">
            <v>Other Long-Term Assets</v>
          </cell>
          <cell r="F12" t="str">
            <v>OLTA</v>
          </cell>
          <cell r="G12" t="str">
            <v>Depreciation, Amortization</v>
          </cell>
          <cell r="H12" t="str">
            <v>DPA</v>
          </cell>
          <cell r="I12" t="str">
            <v>Capital Reduction</v>
          </cell>
          <cell r="J12" t="str">
            <v>CAPR</v>
          </cell>
        </row>
        <row r="13">
          <cell r="E13" t="str">
            <v>Accounts Payable</v>
          </cell>
          <cell r="F13" t="str">
            <v>AP</v>
          </cell>
          <cell r="G13" t="str">
            <v>EBIT</v>
          </cell>
          <cell r="H13" t="str">
            <v>EBIT</v>
          </cell>
          <cell r="I13" t="str">
            <v>Other Financing Activities</v>
          </cell>
          <cell r="J13" t="str">
            <v>OFA</v>
          </cell>
        </row>
        <row r="14">
          <cell r="E14" t="str">
            <v>Dividends/Interest on Equity Payble</v>
          </cell>
          <cell r="F14" t="str">
            <v>DV</v>
          </cell>
          <cell r="G14" t="str">
            <v>Equivalence Results</v>
          </cell>
          <cell r="H14" t="str">
            <v>ER</v>
          </cell>
          <cell r="I14" t="str">
            <v>Cash Flow from Operations</v>
          </cell>
          <cell r="J14" t="str">
            <v>CFO</v>
          </cell>
        </row>
        <row r="15">
          <cell r="E15" t="str">
            <v>Short-Term Debt</v>
          </cell>
          <cell r="F15" t="str">
            <v>STD</v>
          </cell>
          <cell r="G15" t="str">
            <v>Financial Expenses</v>
          </cell>
          <cell r="H15" t="str">
            <v>FE</v>
          </cell>
          <cell r="I15" t="str">
            <v>Cash Flow from Investing Activities</v>
          </cell>
          <cell r="J15" t="str">
            <v>CFIA</v>
          </cell>
        </row>
        <row r="16">
          <cell r="E16" t="str">
            <v>Other Current Liabilities</v>
          </cell>
          <cell r="F16" t="str">
            <v>OCL</v>
          </cell>
          <cell r="G16" t="str">
            <v>Interest Income</v>
          </cell>
          <cell r="H16" t="str">
            <v>II</v>
          </cell>
          <cell r="I16" t="str">
            <v>Free Cash Flow</v>
          </cell>
          <cell r="J16" t="str">
            <v>FCF</v>
          </cell>
        </row>
        <row r="17">
          <cell r="E17" t="str">
            <v>Long-Term Debt</v>
          </cell>
          <cell r="F17" t="str">
            <v>LTD</v>
          </cell>
          <cell r="G17" t="str">
            <v>Interest Expense</v>
          </cell>
          <cell r="H17" t="str">
            <v>IE</v>
          </cell>
          <cell r="I17" t="str">
            <v>Cash at Beginning of Period</v>
          </cell>
          <cell r="J17" t="str">
            <v>CBP</v>
          </cell>
        </row>
        <row r="18">
          <cell r="E18" t="str">
            <v>Other Long-Term Liabilities</v>
          </cell>
          <cell r="F18" t="str">
            <v>OLTL</v>
          </cell>
          <cell r="G18" t="str">
            <v>Other Financial Expense</v>
          </cell>
          <cell r="H18" t="str">
            <v>OFE</v>
          </cell>
          <cell r="I18" t="str">
            <v>Investment</v>
          </cell>
          <cell r="J18" t="str">
            <v>INVSTM</v>
          </cell>
        </row>
        <row r="19">
          <cell r="E19" t="str">
            <v>Common Stockholders' Equity</v>
          </cell>
          <cell r="F19" t="str">
            <v>CSE</v>
          </cell>
          <cell r="G19" t="str">
            <v>Other Income</v>
          </cell>
          <cell r="H19" t="str">
            <v>OI</v>
          </cell>
          <cell r="I19" t="str">
            <v>Cash at End of Period</v>
          </cell>
          <cell r="J19" t="str">
            <v>CEP</v>
          </cell>
        </row>
        <row r="20">
          <cell r="E20" t="str">
            <v>Legal Reserve</v>
          </cell>
          <cell r="F20" t="str">
            <v>LR</v>
          </cell>
          <cell r="G20" t="str">
            <v>Other Expense</v>
          </cell>
          <cell r="H20" t="str">
            <v>OE</v>
          </cell>
          <cell r="I20" t="str">
            <v>Cash Flow from Financing Activities</v>
          </cell>
          <cell r="J20" t="str">
            <v>CFFA</v>
          </cell>
        </row>
        <row r="21">
          <cell r="E21" t="str">
            <v>Accumulated Earnings</v>
          </cell>
          <cell r="F21" t="str">
            <v>AE</v>
          </cell>
          <cell r="G21" t="str">
            <v>Accrued Interest Repayments</v>
          </cell>
          <cell r="H21" t="str">
            <v>AIR</v>
          </cell>
        </row>
        <row r="22">
          <cell r="E22" t="str">
            <v>Other</v>
          </cell>
          <cell r="F22" t="str">
            <v>OBS</v>
          </cell>
          <cell r="G22" t="str">
            <v>Pre-Tax Income</v>
          </cell>
          <cell r="H22" t="str">
            <v>PTI</v>
          </cell>
        </row>
        <row r="23">
          <cell r="E23" t="str">
            <v>CHECK</v>
          </cell>
          <cell r="F23" t="str">
            <v>CHK</v>
          </cell>
          <cell r="G23" t="str">
            <v>Income Tax</v>
          </cell>
          <cell r="H23" t="str">
            <v>IT</v>
          </cell>
        </row>
        <row r="24">
          <cell r="G24" t="str">
            <v>Others</v>
          </cell>
          <cell r="H24" t="str">
            <v>OTH</v>
          </cell>
        </row>
        <row r="25">
          <cell r="G25" t="str">
            <v>Social Contribution</v>
          </cell>
          <cell r="H25" t="str">
            <v>SC</v>
          </cell>
        </row>
        <row r="26">
          <cell r="G26" t="str">
            <v>Tax on Interest Income</v>
          </cell>
          <cell r="H26" t="str">
            <v>TII</v>
          </cell>
        </row>
        <row r="27">
          <cell r="G27" t="str">
            <v>Net Income</v>
          </cell>
          <cell r="H27" t="str">
            <v>NI</v>
          </cell>
        </row>
      </sheetData>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mário"/>
      <sheetName val="Projeções 2021"/>
      <sheetName val="Portfólio"/>
      <sheetName val="Contratação"/>
      <sheetName val="Geração"/>
      <sheetName val="Disponibilidade"/>
      <sheetName val="Lucro Bruto de Energia Ajustado"/>
      <sheetName val="EBITDA Ajustado"/>
      <sheetName val="Pipoca 17 e 16"/>
      <sheetName val="Dívida Líquida"/>
      <sheetName val="Amortização"/>
      <sheetName val="DRE"/>
      <sheetName val="Ativo"/>
      <sheetName val="Passivo"/>
    </sheetNames>
    <sheetDataSet>
      <sheetData sheetId="0"/>
      <sheetData sheetId="1">
        <row r="8">
          <cell r="C8" t="str">
            <v>2T21</v>
          </cell>
        </row>
        <row r="9">
          <cell r="C9" t="str">
            <v>1T21</v>
          </cell>
        </row>
        <row r="10">
          <cell r="C10" t="str">
            <v>4T20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
      <sheetName val="1997"/>
      <sheetName val="GRAF-1997"/>
      <sheetName val="GRAF-1998"/>
      <sheetName val="1998"/>
      <sheetName val="159"/>
      <sheetName val="267"/>
      <sheetName val="266"/>
      <sheetName val="367"/>
      <sheetName val="243"/>
      <sheetName val="241"/>
      <sheetName val="242"/>
      <sheetName val="157"/>
      <sheetName val="277"/>
      <sheetName val="278"/>
      <sheetName val="279"/>
      <sheetName val="280"/>
      <sheetName val="281"/>
      <sheetName val="282"/>
      <sheetName val="283"/>
      <sheetName val="160"/>
      <sheetName val="319"/>
      <sheetName val="372"/>
      <sheetName val="369"/>
      <sheetName val="297"/>
      <sheetName val="371"/>
      <sheetName val="370"/>
      <sheetName val="299"/>
      <sheetName val="298"/>
      <sheetName val="318"/>
      <sheetName val="272"/>
      <sheetName val="379"/>
      <sheetName val="374"/>
      <sheetName val="564"/>
      <sheetName val="465"/>
      <sheetName val="425"/>
      <sheetName val="444"/>
      <sheetName val="431"/>
      <sheetName val="554"/>
      <sheetName val="586"/>
      <sheetName val="557"/>
      <sheetName val="590"/>
      <sheetName val="635"/>
      <sheetName val="638"/>
      <sheetName val="787"/>
      <sheetName val="454"/>
      <sheetName val="161"/>
      <sheetName val="591"/>
      <sheetName val="761"/>
      <sheetName val="352"/>
      <sheetName val="2666"/>
      <sheetName val="2922"/>
      <sheetName val="3086"/>
      <sheetName val="2319"/>
      <sheetName val="592"/>
      <sheetName val="2548"/>
      <sheetName val="2318"/>
      <sheetName val="2558"/>
      <sheetName val="2797"/>
      <sheetName val="3219"/>
      <sheetName val="3212"/>
      <sheetName val="3396"/>
      <sheetName val="3395"/>
      <sheetName val="3328"/>
      <sheetName val="3584"/>
      <sheetName val="3583"/>
      <sheetName val="3329 "/>
      <sheetName val="3582-CO"/>
      <sheetName val="3582-GE"/>
      <sheetName val="3582"/>
      <sheetName val="3549"/>
      <sheetName val="3329-B"/>
      <sheetName val="3330"/>
      <sheetName val="3433"/>
      <sheetName val="3803"/>
      <sheetName val="3740"/>
      <sheetName val="3806"/>
      <sheetName val="3413"/>
      <sheetName val="3414"/>
      <sheetName val="3975"/>
      <sheetName val="DUPLICATAS NI 3975"/>
      <sheetName val="ACERTO"/>
      <sheetName val="4042"/>
      <sheetName val="DUPLICATAS GE NI4042"/>
      <sheetName val="DUPLICATAS NI 4219-LUCENT"/>
      <sheetName val="3975-FRETE ENTREGA"/>
      <sheetName val="4031-TESTE"/>
      <sheetName val="NI-4031"/>
      <sheetName val="NI-4031 (2)"/>
      <sheetName val="3329_"/>
      <sheetName val="DUPLICATAS_NI_3975"/>
      <sheetName val="DUPLICATAS_GE_NI4042"/>
      <sheetName val="DUPLICATAS_NI_4219-LUCENT"/>
      <sheetName val="3975-FRETE_ENTREGA"/>
      <sheetName val="NI-4031_(2)"/>
    </sheetNames>
    <sheetDataSet>
      <sheetData sheetId="0"/>
      <sheetData sheetId="1"/>
      <sheetData sheetId="2"/>
      <sheetData sheetId="3"/>
      <sheetData sheetId="4"/>
      <sheetData sheetId="5" refreshError="1">
        <row r="5">
          <cell r="E5">
            <v>1.0650999999999999</v>
          </cell>
        </row>
        <row r="6">
          <cell r="E6">
            <v>-6.469999999999998E-2</v>
          </cell>
        </row>
        <row r="10">
          <cell r="E10">
            <v>27000</v>
          </cell>
          <cell r="H10">
            <v>560</v>
          </cell>
        </row>
        <row r="20">
          <cell r="G20">
            <v>411597.28642914695</v>
          </cell>
        </row>
        <row r="48">
          <cell r="D48" t="str">
            <v xml:space="preserve">  C</v>
          </cell>
        </row>
      </sheetData>
      <sheetData sheetId="6" refreshError="1">
        <row r="16">
          <cell r="E16">
            <v>0.45995840613168842</v>
          </cell>
        </row>
      </sheetData>
      <sheetData sheetId="7"/>
      <sheetData sheetId="8"/>
      <sheetData sheetId="9"/>
      <sheetData sheetId="10"/>
      <sheetData sheetId="11"/>
      <sheetData sheetId="12" refreshError="1">
        <row r="18">
          <cell r="M18">
            <v>144192.04430816864</v>
          </cell>
        </row>
      </sheetData>
      <sheetData sheetId="13" refreshError="1">
        <row r="10">
          <cell r="C10" t="str">
            <v>05</v>
          </cell>
        </row>
      </sheetData>
      <sheetData sheetId="14" refreshError="1">
        <row r="10">
          <cell r="C10" t="str">
            <v>3</v>
          </cell>
        </row>
      </sheetData>
      <sheetData sheetId="15"/>
      <sheetData sheetId="16"/>
      <sheetData sheetId="17"/>
      <sheetData sheetId="18"/>
      <sheetData sheetId="19"/>
      <sheetData sheetId="20" refreshError="1">
        <row r="44">
          <cell r="E44">
            <v>1.0717000000000001</v>
          </cell>
        </row>
      </sheetData>
      <sheetData sheetId="21"/>
      <sheetData sheetId="22"/>
      <sheetData sheetId="23" refreshError="1">
        <row r="30">
          <cell r="E30">
            <v>494.09607033519029</v>
          </cell>
        </row>
      </sheetData>
      <sheetData sheetId="24" refreshError="1">
        <row r="5">
          <cell r="E5">
            <v>0.112</v>
          </cell>
        </row>
        <row r="6">
          <cell r="E6">
            <v>0.2</v>
          </cell>
        </row>
        <row r="23">
          <cell r="C23">
            <v>1.0824</v>
          </cell>
        </row>
      </sheetData>
      <sheetData sheetId="25" refreshError="1">
        <row r="13">
          <cell r="H13">
            <v>28556.940000000002</v>
          </cell>
          <cell r="K13">
            <v>59558.73</v>
          </cell>
          <cell r="N13">
            <v>12923.609999999999</v>
          </cell>
          <cell r="S13">
            <v>108435.35529600001</v>
          </cell>
          <cell r="T13">
            <v>101039.28000000001</v>
          </cell>
        </row>
        <row r="25">
          <cell r="E25">
            <v>1550</v>
          </cell>
        </row>
        <row r="26">
          <cell r="E26">
            <v>1183.8699999999999</v>
          </cell>
        </row>
        <row r="27">
          <cell r="E27">
            <v>16.5</v>
          </cell>
        </row>
        <row r="28">
          <cell r="E28">
            <v>5250</v>
          </cell>
        </row>
        <row r="29">
          <cell r="E29">
            <v>240.37</v>
          </cell>
        </row>
        <row r="33">
          <cell r="E33">
            <v>3.96E-3</v>
          </cell>
        </row>
        <row r="34">
          <cell r="E34">
            <v>367.5</v>
          </cell>
        </row>
        <row r="35">
          <cell r="E35">
            <v>233.76</v>
          </cell>
        </row>
        <row r="36">
          <cell r="E36">
            <v>19.47</v>
          </cell>
        </row>
      </sheetData>
      <sheetData sheetId="26"/>
      <sheetData sheetId="27"/>
      <sheetData sheetId="28" refreshError="1">
        <row r="7">
          <cell r="D7">
            <v>2</v>
          </cell>
        </row>
        <row r="9">
          <cell r="D9">
            <v>8100</v>
          </cell>
        </row>
        <row r="14">
          <cell r="K14">
            <v>11214</v>
          </cell>
        </row>
        <row r="18">
          <cell r="K18">
            <v>16511.499159999999</v>
          </cell>
          <cell r="L18">
            <v>17720.140898512</v>
          </cell>
        </row>
        <row r="25">
          <cell r="E25">
            <v>0</v>
          </cell>
        </row>
        <row r="27">
          <cell r="E27">
            <v>4.95</v>
          </cell>
        </row>
        <row r="29">
          <cell r="E29">
            <v>234.22</v>
          </cell>
        </row>
        <row r="30">
          <cell r="E30">
            <v>70.880563594047999</v>
          </cell>
        </row>
        <row r="31">
          <cell r="E31">
            <v>620</v>
          </cell>
        </row>
        <row r="33">
          <cell r="E33">
            <v>1393.34</v>
          </cell>
        </row>
      </sheetData>
      <sheetData sheetId="29"/>
      <sheetData sheetId="30"/>
      <sheetData sheetId="31"/>
      <sheetData sheetId="32"/>
      <sheetData sheetId="33"/>
      <sheetData sheetId="34"/>
      <sheetData sheetId="35" refreshError="1">
        <row r="15">
          <cell r="E15">
            <v>239.92</v>
          </cell>
          <cell r="U15">
            <v>132901.92000000001</v>
          </cell>
        </row>
        <row r="53">
          <cell r="E53">
            <v>-2730</v>
          </cell>
        </row>
      </sheetData>
      <sheetData sheetId="36" refreshError="1">
        <row r="40">
          <cell r="E40">
            <v>1.0792999999999999</v>
          </cell>
        </row>
      </sheetData>
      <sheetData sheetId="37"/>
      <sheetData sheetId="38" refreshError="1">
        <row r="2">
          <cell r="J2">
            <v>1.0915999999999999</v>
          </cell>
        </row>
        <row r="3">
          <cell r="J3">
            <v>1.0925</v>
          </cell>
        </row>
        <row r="12">
          <cell r="C12">
            <v>2068</v>
          </cell>
          <cell r="E12">
            <v>304.8</v>
          </cell>
          <cell r="G12">
            <v>178</v>
          </cell>
        </row>
        <row r="13">
          <cell r="C13">
            <v>10</v>
          </cell>
          <cell r="E13">
            <v>6</v>
          </cell>
          <cell r="G13">
            <v>4</v>
          </cell>
          <cell r="I13">
            <v>20</v>
          </cell>
        </row>
        <row r="17">
          <cell r="C17">
            <v>17200</v>
          </cell>
          <cell r="E17">
            <v>3510</v>
          </cell>
          <cell r="I17">
            <v>23530</v>
          </cell>
        </row>
        <row r="21">
          <cell r="D21">
            <v>21339.79</v>
          </cell>
          <cell r="F21">
            <v>4245.7</v>
          </cell>
          <cell r="J21">
            <v>28934.32</v>
          </cell>
        </row>
        <row r="35">
          <cell r="B35">
            <v>3.5279999999999999E-3</v>
          </cell>
        </row>
      </sheetData>
      <sheetData sheetId="39"/>
      <sheetData sheetId="40" refreshError="1">
        <row r="1">
          <cell r="U1">
            <v>1.109</v>
          </cell>
        </row>
        <row r="3">
          <cell r="U3">
            <v>31.95</v>
          </cell>
          <cell r="X3">
            <v>7</v>
          </cell>
        </row>
        <row r="17">
          <cell r="F17">
            <v>28844</v>
          </cell>
        </row>
        <row r="21">
          <cell r="I21">
            <v>3.5279999999999999E-3</v>
          </cell>
        </row>
        <row r="31">
          <cell r="D31">
            <v>593.08000000000004</v>
          </cell>
          <cell r="E31">
            <v>977.55</v>
          </cell>
          <cell r="K31">
            <v>100</v>
          </cell>
          <cell r="L31">
            <v>17.46</v>
          </cell>
          <cell r="P31">
            <v>0</v>
          </cell>
          <cell r="T31">
            <v>215.55</v>
          </cell>
        </row>
      </sheetData>
      <sheetData sheetId="41" refreshError="1">
        <row r="12">
          <cell r="I12">
            <v>7980</v>
          </cell>
        </row>
        <row r="13">
          <cell r="I13">
            <v>133</v>
          </cell>
          <cell r="K13">
            <v>300</v>
          </cell>
          <cell r="M13">
            <v>40</v>
          </cell>
        </row>
        <row r="17">
          <cell r="K17">
            <v>76800</v>
          </cell>
          <cell r="M17">
            <v>10640</v>
          </cell>
        </row>
        <row r="31">
          <cell r="P31">
            <v>869.39</v>
          </cell>
        </row>
        <row r="44">
          <cell r="P44">
            <v>2509.1859919999843</v>
          </cell>
        </row>
      </sheetData>
      <sheetData sheetId="42"/>
      <sheetData sheetId="43" refreshError="1">
        <row r="55">
          <cell r="J55">
            <v>1.7585952170000001</v>
          </cell>
        </row>
      </sheetData>
      <sheetData sheetId="44"/>
      <sheetData sheetId="45" refreshError="1">
        <row r="19">
          <cell r="P19">
            <v>121939.26302386087</v>
          </cell>
        </row>
        <row r="20">
          <cell r="P20">
            <v>34142.993646681047</v>
          </cell>
        </row>
        <row r="22">
          <cell r="P22">
            <v>23412.338500581289</v>
          </cell>
        </row>
        <row r="26">
          <cell r="E26">
            <v>423.63157894736844</v>
          </cell>
        </row>
        <row r="27">
          <cell r="E27">
            <v>600</v>
          </cell>
        </row>
        <row r="28">
          <cell r="E28">
            <v>10.3</v>
          </cell>
        </row>
        <row r="30">
          <cell r="E30">
            <v>367.5</v>
          </cell>
        </row>
        <row r="31">
          <cell r="E31">
            <v>100</v>
          </cell>
        </row>
        <row r="34">
          <cell r="E34">
            <v>203.05521181554153</v>
          </cell>
        </row>
      </sheetData>
      <sheetData sheetId="46"/>
      <sheetData sheetId="47"/>
      <sheetData sheetId="48" refreshError="1">
        <row r="31">
          <cell r="Q31">
            <v>5.9400249999999915</v>
          </cell>
          <cell r="R31">
            <v>13.36</v>
          </cell>
        </row>
      </sheetData>
      <sheetData sheetId="49"/>
      <sheetData sheetId="50"/>
      <sheetData sheetId="51"/>
      <sheetData sheetId="52"/>
      <sheetData sheetId="53"/>
      <sheetData sheetId="54"/>
      <sheetData sheetId="55"/>
      <sheetData sheetId="56" refreshError="1">
        <row r="2">
          <cell r="F2">
            <v>1.1297999999999999</v>
          </cell>
        </row>
        <row r="3">
          <cell r="F3">
            <v>1.1323000000000001</v>
          </cell>
        </row>
        <row r="4">
          <cell r="F4">
            <v>1.1499999999999999</v>
          </cell>
        </row>
        <row r="5">
          <cell r="F5">
            <v>1.1339999999999999</v>
          </cell>
        </row>
        <row r="7">
          <cell r="C7">
            <v>3</v>
          </cell>
          <cell r="E7">
            <v>11245.567999999999</v>
          </cell>
          <cell r="F7">
            <v>9000</v>
          </cell>
        </row>
        <row r="18">
          <cell r="E18">
            <v>87166.329599999997</v>
          </cell>
          <cell r="F18">
            <v>77152</v>
          </cell>
        </row>
        <row r="20">
          <cell r="E20">
            <v>2193.9586199999999</v>
          </cell>
          <cell r="F20">
            <v>1941.9</v>
          </cell>
        </row>
        <row r="21">
          <cell r="E21">
            <v>10168.199999999999</v>
          </cell>
          <cell r="F21">
            <v>9000</v>
          </cell>
        </row>
        <row r="23">
          <cell r="E23">
            <v>365.2695517674</v>
          </cell>
          <cell r="F23">
            <v>323.30461299999996</v>
          </cell>
        </row>
        <row r="31">
          <cell r="E31">
            <v>294.51</v>
          </cell>
        </row>
        <row r="32">
          <cell r="E32">
            <v>2540.25</v>
          </cell>
        </row>
        <row r="33">
          <cell r="E33">
            <v>1813.05697644</v>
          </cell>
        </row>
        <row r="34">
          <cell r="E34">
            <v>237.5</v>
          </cell>
        </row>
        <row r="35">
          <cell r="E35">
            <v>199.78751554353477</v>
          </cell>
        </row>
        <row r="37">
          <cell r="E37">
            <v>181.80000000000109</v>
          </cell>
        </row>
        <row r="38">
          <cell r="E38">
            <v>103.67720171414457</v>
          </cell>
        </row>
        <row r="39">
          <cell r="E39">
            <v>367.5</v>
          </cell>
        </row>
        <row r="40">
          <cell r="E40">
            <v>537.80999999999995</v>
          </cell>
        </row>
        <row r="41">
          <cell r="E41">
            <v>233.76</v>
          </cell>
        </row>
        <row r="47">
          <cell r="E47">
            <v>324.03839999999036</v>
          </cell>
        </row>
        <row r="48">
          <cell r="E48">
            <v>35</v>
          </cell>
        </row>
        <row r="49">
          <cell r="E49">
            <v>8.1559799999999996</v>
          </cell>
        </row>
        <row r="57">
          <cell r="E57">
            <v>358.16929409058429</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7"/>
      <sheetName val="Sheet18"/>
      <sheetName val="Module1"/>
      <sheetName val="Sheet19"/>
      <sheetName val="453"/>
      <sheetName val="PLANILHA CUSTOS"/>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pldt"/>
      <sheetName val="Sheet1"/>
      <sheetName val="Sheet2"/>
      <sheetName val="PLANILHA_CUSTOS"/>
    </sheetNames>
    <sheetDataSet>
      <sheetData sheetId="0" refreshError="1"/>
      <sheetData sheetId="1" refreshError="1"/>
      <sheetData sheetId="2" refreshError="1"/>
      <sheetData sheetId="3" refreshError="1"/>
      <sheetData sheetId="4" refreshError="1">
        <row r="1">
          <cell r="O1">
            <v>1.0771999999999999</v>
          </cell>
        </row>
        <row r="2">
          <cell r="O2">
            <v>1.0834999999999999</v>
          </cell>
        </row>
        <row r="40">
          <cell r="M40">
            <v>682.32</v>
          </cell>
          <cell r="P40">
            <v>1067.5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utput - Consolidado"/>
      <sheetName val="Output - Complexo"/>
      <sheetName val="Input - Garantia Física"/>
      <sheetName val="Input - Contratos"/>
      <sheetName val="Input - Índice"/>
      <sheetName val="Input - PLD"/>
      <sheetName val="Input - Base "/>
    </sheetNames>
    <sheetDataSet>
      <sheetData sheetId="0">
        <row r="16">
          <cell r="E16">
            <v>568.75589489862989</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NewCo">
      <a:dk1>
        <a:srgbClr val="FF5246"/>
      </a:dk1>
      <a:lt1>
        <a:srgbClr val="D23532"/>
      </a:lt1>
      <a:dk2>
        <a:srgbClr val="181818"/>
      </a:dk2>
      <a:lt2>
        <a:srgbClr val="4B4B4B"/>
      </a:lt2>
      <a:accent1>
        <a:srgbClr val="858585"/>
      </a:accent1>
      <a:accent2>
        <a:srgbClr val="EDE9E5"/>
      </a:accent2>
      <a:accent3>
        <a:srgbClr val="32CAA0"/>
      </a:accent3>
      <a:accent4>
        <a:srgbClr val="FFD964"/>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8" Type="http://schemas.openxmlformats.org/officeDocument/2006/relationships/hyperlink" Target="https://data.anbima.com.br/debentures/OMGE22/caracteristicas" TargetMode="External"/><Relationship Id="rId13" Type="http://schemas.openxmlformats.org/officeDocument/2006/relationships/hyperlink" Target="https://data.anbima.com.br/debentures/CEIV11/caracteristicas" TargetMode="External"/><Relationship Id="rId18" Type="http://schemas.openxmlformats.org/officeDocument/2006/relationships/hyperlink" Target="https://data.anbima.com.br/debentures/VDBG12/caracteristicas" TargetMode="External"/><Relationship Id="rId3" Type="http://schemas.openxmlformats.org/officeDocument/2006/relationships/hyperlink" Target="https://data.anbima.com.br/debentures/OMGE11/caracteristicas" TargetMode="External"/><Relationship Id="rId7" Type="http://schemas.openxmlformats.org/officeDocument/2006/relationships/hyperlink" Target="https://data.anbima.com.br/debentures/OMGE12/caracteristicas" TargetMode="External"/><Relationship Id="rId12" Type="http://schemas.openxmlformats.org/officeDocument/2006/relationships/hyperlink" Target="https://data.anbima.com.br/debentures/CEAD11/caracteristicas" TargetMode="External"/><Relationship Id="rId17" Type="http://schemas.openxmlformats.org/officeDocument/2006/relationships/hyperlink" Target="https://data.anbima.com.br/debentures/VDBF12/caracteristicas" TargetMode="External"/><Relationship Id="rId2" Type="http://schemas.openxmlformats.org/officeDocument/2006/relationships/hyperlink" Target="https://data.anbima.com.br/debentures/OMNG12/caracteristicas" TargetMode="External"/><Relationship Id="rId16" Type="http://schemas.openxmlformats.org/officeDocument/2006/relationships/hyperlink" Target="https://data.anbima.com.br/debentures/PRPO12/caracteristicas" TargetMode="External"/><Relationship Id="rId20" Type="http://schemas.openxmlformats.org/officeDocument/2006/relationships/drawing" Target="../drawings/drawing15.xml"/><Relationship Id="rId1" Type="http://schemas.openxmlformats.org/officeDocument/2006/relationships/hyperlink" Target="https://data.anbima.com.br/debentures/PTMI11/caracteristicas" TargetMode="External"/><Relationship Id="rId6" Type="http://schemas.openxmlformats.org/officeDocument/2006/relationships/hyperlink" Target="https://data.anbima.com.br/debentures/OMGE41/caracteristicas" TargetMode="External"/><Relationship Id="rId11" Type="http://schemas.openxmlformats.org/officeDocument/2006/relationships/hyperlink" Target="https://data.anbima.com.br/debentures/SSRU11/caracteristicas" TargetMode="External"/><Relationship Id="rId5" Type="http://schemas.openxmlformats.org/officeDocument/2006/relationships/hyperlink" Target="https://data.anbima.com.br/debentures/OMGE31/caracteristicas" TargetMode="External"/><Relationship Id="rId15" Type="http://schemas.openxmlformats.org/officeDocument/2006/relationships/hyperlink" Target="https://data.anbima.com.br/debentures/PRAS11/caracteristicas" TargetMode="External"/><Relationship Id="rId10" Type="http://schemas.openxmlformats.org/officeDocument/2006/relationships/hyperlink" Target="https://data.anbima.com.br/debentures/SVIT11/caracteristicas" TargetMode="External"/><Relationship Id="rId19" Type="http://schemas.openxmlformats.org/officeDocument/2006/relationships/printerSettings" Target="../printerSettings/printerSettings5.bin"/><Relationship Id="rId4" Type="http://schemas.openxmlformats.org/officeDocument/2006/relationships/hyperlink" Target="https://data.anbima.com.br/debentures/OMGE21/caracteristicas" TargetMode="External"/><Relationship Id="rId9" Type="http://schemas.openxmlformats.org/officeDocument/2006/relationships/hyperlink" Target="https://data.anbima.com.br/debentures/OMGE13/caracteristicas" TargetMode="External"/><Relationship Id="rId14" Type="http://schemas.openxmlformats.org/officeDocument/2006/relationships/hyperlink" Target="https://data.anbima.com.br/debentures/OGDS11/caracteristicas"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1ACCC-3FC8-43A6-80E4-9750FF073F53}">
  <sheetPr>
    <tabColor theme="3"/>
  </sheetPr>
  <dimension ref="A1:B6"/>
  <sheetViews>
    <sheetView showGridLines="0" tabSelected="1" zoomScale="80" zoomScaleNormal="80" workbookViewId="0"/>
  </sheetViews>
  <sheetFormatPr defaultColWidth="0" defaultRowHeight="14.5" zeroHeight="1" x14ac:dyDescent="0.35"/>
  <cols>
    <col min="1" max="1" width="2.54296875" style="57" customWidth="1"/>
    <col min="2" max="2" width="141.81640625" style="57" customWidth="1"/>
    <col min="3" max="16384" width="8.7265625" style="57" hidden="1"/>
  </cols>
  <sheetData>
    <row r="1" spans="2:2" ht="14.5" customHeight="1" x14ac:dyDescent="0.35"/>
    <row r="2" spans="2:2" ht="14.5" customHeight="1" x14ac:dyDescent="0.35"/>
    <row r="3" spans="2:2" ht="14.5" customHeight="1" x14ac:dyDescent="0.35"/>
    <row r="4" spans="2:2" ht="14.5" customHeight="1" x14ac:dyDescent="0.35"/>
    <row r="5" spans="2:2" ht="201.5" x14ac:dyDescent="0.35">
      <c r="B5" s="58" t="s">
        <v>95</v>
      </c>
    </row>
    <row r="6" spans="2:2" ht="14.5" customHeight="1" x14ac:dyDescent="0.45">
      <c r="B6" s="59"/>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E4165-83BB-4BE5-9B63-7A4481EB7BC5}">
  <sheetPr>
    <tabColor theme="5"/>
  </sheetPr>
  <dimension ref="A6:AR24"/>
  <sheetViews>
    <sheetView showGridLines="0" zoomScaleNormal="100" workbookViewId="0">
      <pane xSplit="3" ySplit="8" topLeftCell="D9" activePane="bottomRight" state="frozen"/>
      <selection activeCell="D10" sqref="D10"/>
      <selection pane="topRight" activeCell="D10" sqref="D10"/>
      <selection pane="bottomLeft" activeCell="D10" sqref="D10"/>
      <selection pane="bottomRight" activeCell="D9" sqref="D9"/>
    </sheetView>
  </sheetViews>
  <sheetFormatPr defaultColWidth="10.54296875" defaultRowHeight="14.5" customHeight="1" x14ac:dyDescent="0.35"/>
  <cols>
    <col min="1" max="1" width="2.54296875" style="8" customWidth="1"/>
    <col min="2" max="2" width="42.81640625" style="8" customWidth="1"/>
    <col min="3" max="3" width="15.81640625" style="9" customWidth="1"/>
    <col min="4" max="4" width="2.54296875" style="9" customWidth="1"/>
    <col min="5" max="35" width="10.54296875" style="9"/>
    <col min="36" max="36" width="2.54296875" style="9" customWidth="1"/>
    <col min="37" max="16384" width="10.54296875" style="9"/>
  </cols>
  <sheetData>
    <row r="6" spans="2:44" ht="14.5" customHeight="1" x14ac:dyDescent="0.35">
      <c r="C6" s="3" t="s">
        <v>4</v>
      </c>
      <c r="D6" s="2"/>
      <c r="E6" s="4">
        <v>42460</v>
      </c>
      <c r="F6" s="4">
        <f>EOMONTH(E6,3)</f>
        <v>42551</v>
      </c>
      <c r="G6" s="4">
        <f>EOMONTH(F6,3)</f>
        <v>42643</v>
      </c>
      <c r="H6" s="4">
        <f>EOMONTH(G6,3)</f>
        <v>42735</v>
      </c>
      <c r="I6" s="4">
        <f>EOMONTH(H6,3)</f>
        <v>42825</v>
      </c>
      <c r="J6" s="4">
        <f>EOMONTH(I6,3)</f>
        <v>42916</v>
      </c>
      <c r="K6" s="4">
        <f t="shared" ref="K6:AI6" si="0">EOMONTH(J6,3)</f>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K6" s="23"/>
      <c r="AL6" s="23"/>
      <c r="AM6" s="23"/>
      <c r="AN6" s="23"/>
      <c r="AO6" s="23"/>
      <c r="AP6" s="23"/>
      <c r="AQ6" s="23"/>
      <c r="AR6" s="23"/>
    </row>
    <row r="7" spans="2:44" ht="14.5" customHeight="1" x14ac:dyDescent="0.35">
      <c r="C7" s="3" t="s">
        <v>5</v>
      </c>
      <c r="D7" s="2"/>
      <c r="E7" s="3">
        <f>YEAR(E6)</f>
        <v>2016</v>
      </c>
      <c r="F7" s="3">
        <f t="shared" ref="F7:AI7" si="1">YEAR(F6)</f>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YEAR(S6)</f>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K7" s="22"/>
      <c r="AL7" s="22"/>
      <c r="AM7" s="22"/>
      <c r="AN7" s="22"/>
      <c r="AO7" s="22"/>
      <c r="AP7" s="22"/>
      <c r="AQ7" s="22"/>
      <c r="AR7" s="22"/>
    </row>
    <row r="8" spans="2:44" ht="14.5" customHeight="1" x14ac:dyDescent="0.35">
      <c r="B8" s="5" t="s">
        <v>55</v>
      </c>
      <c r="C8" s="6"/>
      <c r="D8" s="6"/>
      <c r="E8" s="7" t="str">
        <f>MONTH(E$6)/3&amp;"Q"&amp;E$7</f>
        <v>1Q2016</v>
      </c>
      <c r="F8" s="7" t="str">
        <f t="shared" ref="F8:AI8" si="2">MONTH(F$6)/3&amp;"Q"&amp;F$7</f>
        <v>2Q2016</v>
      </c>
      <c r="G8" s="7" t="str">
        <f t="shared" si="2"/>
        <v>3Q2016</v>
      </c>
      <c r="H8" s="7" t="str">
        <f t="shared" si="2"/>
        <v>4Q2016</v>
      </c>
      <c r="I8" s="7" t="str">
        <f t="shared" si="2"/>
        <v>1Q2017</v>
      </c>
      <c r="J8" s="7" t="str">
        <f t="shared" si="2"/>
        <v>2Q2017</v>
      </c>
      <c r="K8" s="7" t="str">
        <f t="shared" si="2"/>
        <v>3Q2017</v>
      </c>
      <c r="L8" s="7" t="str">
        <f t="shared" si="2"/>
        <v>4Q2017</v>
      </c>
      <c r="M8" s="7" t="str">
        <f t="shared" si="2"/>
        <v>1Q2018</v>
      </c>
      <c r="N8" s="7" t="str">
        <f t="shared" si="2"/>
        <v>2Q2018</v>
      </c>
      <c r="O8" s="7" t="str">
        <f t="shared" si="2"/>
        <v>3Q2018</v>
      </c>
      <c r="P8" s="7" t="str">
        <f t="shared" si="2"/>
        <v>4Q2018</v>
      </c>
      <c r="Q8" s="7" t="str">
        <f t="shared" si="2"/>
        <v>1Q2019</v>
      </c>
      <c r="R8" s="7" t="str">
        <f t="shared" si="2"/>
        <v>2Q2019</v>
      </c>
      <c r="S8" s="7" t="str">
        <f t="shared" si="2"/>
        <v>3Q2019</v>
      </c>
      <c r="T8" s="7" t="str">
        <f t="shared" si="2"/>
        <v>4Q2019</v>
      </c>
      <c r="U8" s="7" t="str">
        <f t="shared" si="2"/>
        <v>1Q2020</v>
      </c>
      <c r="V8" s="7" t="str">
        <f t="shared" si="2"/>
        <v>2Q2020</v>
      </c>
      <c r="W8" s="7" t="str">
        <f t="shared" si="2"/>
        <v>3Q2020</v>
      </c>
      <c r="X8" s="7" t="str">
        <f t="shared" si="2"/>
        <v>4Q2020</v>
      </c>
      <c r="Y8" s="7" t="str">
        <f t="shared" si="2"/>
        <v>1Q2021</v>
      </c>
      <c r="Z8" s="7" t="str">
        <f t="shared" si="2"/>
        <v>2Q2021</v>
      </c>
      <c r="AA8" s="7" t="str">
        <f t="shared" si="2"/>
        <v>3Q2021</v>
      </c>
      <c r="AB8" s="7" t="str">
        <f t="shared" si="2"/>
        <v>4Q2021</v>
      </c>
      <c r="AC8" s="7" t="str">
        <f t="shared" si="2"/>
        <v>1Q2022</v>
      </c>
      <c r="AD8" s="7" t="str">
        <f t="shared" si="2"/>
        <v>2Q2022</v>
      </c>
      <c r="AE8" s="7" t="str">
        <f t="shared" si="2"/>
        <v>3Q2022</v>
      </c>
      <c r="AF8" s="7" t="str">
        <f t="shared" si="2"/>
        <v>4Q2022</v>
      </c>
      <c r="AG8" s="7" t="str">
        <f t="shared" si="2"/>
        <v>1Q2023</v>
      </c>
      <c r="AH8" s="7" t="str">
        <f t="shared" si="2"/>
        <v>2Q2023</v>
      </c>
      <c r="AI8" s="7" t="str">
        <f t="shared" si="2"/>
        <v>3Q2023</v>
      </c>
      <c r="AJ8" s="2"/>
      <c r="AK8" s="6">
        <v>2016</v>
      </c>
      <c r="AL8" s="6">
        <f>AK8+1</f>
        <v>2017</v>
      </c>
      <c r="AM8" s="6">
        <f t="shared" ref="AM8:AQ8" si="3">AL8+1</f>
        <v>2018</v>
      </c>
      <c r="AN8" s="6">
        <f t="shared" si="3"/>
        <v>2019</v>
      </c>
      <c r="AO8" s="6">
        <f t="shared" si="3"/>
        <v>2020</v>
      </c>
      <c r="AP8" s="6">
        <f t="shared" si="3"/>
        <v>2021</v>
      </c>
      <c r="AQ8" s="6">
        <f t="shared" si="3"/>
        <v>2022</v>
      </c>
      <c r="AR8" s="6">
        <v>2023</v>
      </c>
    </row>
    <row r="9" spans="2:44" ht="14.5" customHeight="1" x14ac:dyDescent="0.35">
      <c r="B9" s="40" t="s">
        <v>39</v>
      </c>
      <c r="C9" s="41"/>
      <c r="D9" s="41"/>
      <c r="E9" s="135">
        <v>-5.0540000000000003</v>
      </c>
      <c r="F9" s="135">
        <v>-7.16</v>
      </c>
      <c r="G9" s="135">
        <v>-28.389000000000003</v>
      </c>
      <c r="H9" s="135">
        <v>-38.639000000000003</v>
      </c>
      <c r="I9" s="135">
        <v>-26.341999999999999</v>
      </c>
      <c r="J9" s="135">
        <v>-57.454999999999998</v>
      </c>
      <c r="K9" s="135">
        <v>-102.16300000000001</v>
      </c>
      <c r="L9" s="135">
        <v>-96.821999999999974</v>
      </c>
      <c r="M9" s="135">
        <v>-97.843000000000004</v>
      </c>
      <c r="N9" s="135">
        <v>-99.265000000000001</v>
      </c>
      <c r="O9" s="135">
        <v>-36.366999999999997</v>
      </c>
      <c r="P9" s="135">
        <v>-64.600999999999999</v>
      </c>
      <c r="Q9" s="135">
        <v>-116.15300000000001</v>
      </c>
      <c r="R9" s="135">
        <v>-103.376</v>
      </c>
      <c r="S9" s="135">
        <v>-70.453000000000003</v>
      </c>
      <c r="T9" s="135">
        <v>-93.851000000000056</v>
      </c>
      <c r="U9" s="135">
        <v>-94.138000000000005</v>
      </c>
      <c r="V9" s="135">
        <v>-62.78</v>
      </c>
      <c r="W9" s="135">
        <v>-75.466000000000008</v>
      </c>
      <c r="X9" s="135">
        <v>-93.23599999999999</v>
      </c>
      <c r="Y9" s="135">
        <v>-94.725999999999999</v>
      </c>
      <c r="Z9" s="135">
        <v>-153.52600000000001</v>
      </c>
      <c r="AA9" s="135">
        <v>-184.09800000000001</v>
      </c>
      <c r="AB9" s="135">
        <v>-153.16899999999998</v>
      </c>
      <c r="AC9" s="135">
        <v>-275.77699999999999</v>
      </c>
      <c r="AD9" s="135">
        <v>-253.12799999999999</v>
      </c>
      <c r="AE9" s="135">
        <v>-313.23300000000006</v>
      </c>
      <c r="AF9" s="135">
        <v>-333.56000000000006</v>
      </c>
      <c r="AG9" s="135">
        <v>-296.12799999999999</v>
      </c>
      <c r="AH9" s="135">
        <v>-290.42699999999996</v>
      </c>
      <c r="AI9" s="135">
        <v>-371.50200000000007</v>
      </c>
      <c r="AK9" s="135">
        <f t="shared" ref="AK9:AR15" si="4">SUMIF($7:$7,AK$8,9:9)</f>
        <v>-79.242000000000004</v>
      </c>
      <c r="AL9" s="135">
        <f t="shared" si="4"/>
        <v>-282.78199999999998</v>
      </c>
      <c r="AM9" s="135">
        <f t="shared" si="4"/>
        <v>-298.07600000000002</v>
      </c>
      <c r="AN9" s="135">
        <f t="shared" si="4"/>
        <v>-383.83300000000003</v>
      </c>
      <c r="AO9" s="135">
        <f t="shared" si="4"/>
        <v>-325.62</v>
      </c>
      <c r="AP9" s="135">
        <f t="shared" si="4"/>
        <v>-585.51900000000001</v>
      </c>
      <c r="AQ9" s="135">
        <f t="shared" si="4"/>
        <v>-1175.6980000000001</v>
      </c>
      <c r="AR9" s="135">
        <f t="shared" si="4"/>
        <v>-958.05700000000002</v>
      </c>
    </row>
    <row r="10" spans="2:44" ht="14.5" customHeight="1" x14ac:dyDescent="0.35">
      <c r="B10" s="14" t="s">
        <v>53</v>
      </c>
      <c r="C10" s="15"/>
      <c r="D10" s="15"/>
      <c r="E10" s="26">
        <v>-2.1070000000000002</v>
      </c>
      <c r="F10" s="26">
        <v>-2.0179999999999998</v>
      </c>
      <c r="G10" s="26">
        <v>-2.5430000000000001</v>
      </c>
      <c r="H10" s="26">
        <v>-10.103000000000002</v>
      </c>
      <c r="I10" s="26">
        <v>-2.2679999999999998</v>
      </c>
      <c r="J10" s="26">
        <v>-3.9239999999999999</v>
      </c>
      <c r="K10" s="26">
        <v>-3.9540000000000002</v>
      </c>
      <c r="L10" s="26">
        <v>-14.624000000000001</v>
      </c>
      <c r="M10" s="26">
        <v>-5.0149999999999997</v>
      </c>
      <c r="N10" s="26">
        <v>-8.5239999999999991</v>
      </c>
      <c r="O10" s="26">
        <v>-9.6379999999999999</v>
      </c>
      <c r="P10" s="26">
        <v>-9.0589999999999993</v>
      </c>
      <c r="Q10" s="26">
        <v>-7.9189999999999996</v>
      </c>
      <c r="R10" s="26">
        <v>-9.0229999999999997</v>
      </c>
      <c r="S10" s="26">
        <v>-12.366</v>
      </c>
      <c r="T10" s="26">
        <v>-18.940000000000001</v>
      </c>
      <c r="U10" s="26">
        <v>-17.63</v>
      </c>
      <c r="V10" s="26">
        <v>-19.512</v>
      </c>
      <c r="W10" s="26">
        <v>-20.751999999999999</v>
      </c>
      <c r="X10" s="26">
        <v>-27.209</v>
      </c>
      <c r="Y10" s="26">
        <v>-41.39</v>
      </c>
      <c r="Z10" s="26">
        <v>-50.694000000000003</v>
      </c>
      <c r="AA10" s="26">
        <v>-54.993000000000002</v>
      </c>
      <c r="AB10" s="26">
        <v>-20.867999999999995</v>
      </c>
      <c r="AC10" s="26">
        <v>-56.476999999999997</v>
      </c>
      <c r="AD10" s="26">
        <v>-53.214999999999996</v>
      </c>
      <c r="AE10" s="26">
        <v>-64.959999999999994</v>
      </c>
      <c r="AF10" s="26">
        <v>-38.774999999999999</v>
      </c>
      <c r="AG10" s="26">
        <v>-53.632999999999996</v>
      </c>
      <c r="AH10" s="26">
        <v>-58.494999999999997</v>
      </c>
      <c r="AI10" s="26">
        <v>-36.882000000000005</v>
      </c>
      <c r="AK10" s="26">
        <f t="shared" si="4"/>
        <v>-16.771000000000001</v>
      </c>
      <c r="AL10" s="26">
        <f t="shared" si="4"/>
        <v>-24.770000000000003</v>
      </c>
      <c r="AM10" s="26">
        <f t="shared" si="4"/>
        <v>-32.235999999999997</v>
      </c>
      <c r="AN10" s="26">
        <f t="shared" si="4"/>
        <v>-48.248000000000005</v>
      </c>
      <c r="AO10" s="26">
        <f t="shared" si="4"/>
        <v>-85.102999999999994</v>
      </c>
      <c r="AP10" s="26">
        <f t="shared" si="4"/>
        <v>-167.94499999999999</v>
      </c>
      <c r="AQ10" s="26">
        <f t="shared" si="4"/>
        <v>-213.42699999999999</v>
      </c>
      <c r="AR10" s="26">
        <f t="shared" si="4"/>
        <v>-149.01</v>
      </c>
    </row>
    <row r="11" spans="2:44" ht="14.5" customHeight="1" x14ac:dyDescent="0.35">
      <c r="B11" s="14" t="s">
        <v>54</v>
      </c>
      <c r="C11" s="15"/>
      <c r="D11" s="15"/>
      <c r="E11" s="26">
        <v>-1.4490000000000001</v>
      </c>
      <c r="F11" s="26">
        <v>-1.6830000000000001</v>
      </c>
      <c r="G11" s="26">
        <v>-1.4439999999999995</v>
      </c>
      <c r="H11" s="26">
        <v>-1.34</v>
      </c>
      <c r="I11" s="26">
        <v>-1.597</v>
      </c>
      <c r="J11" s="26">
        <v>-2.3650000000000002</v>
      </c>
      <c r="K11" s="26">
        <v>-2.4159999999999999</v>
      </c>
      <c r="L11" s="26">
        <v>-4.8230000000000004</v>
      </c>
      <c r="M11" s="26">
        <v>-4.1719999999999997</v>
      </c>
      <c r="N11" s="26">
        <v>-4.8769999999999998</v>
      </c>
      <c r="O11" s="26">
        <v>-4.4189999999999996</v>
      </c>
      <c r="P11" s="26">
        <v>-4.4379999999999997</v>
      </c>
      <c r="Q11" s="26">
        <v>-5.4420000000000002</v>
      </c>
      <c r="R11" s="26">
        <v>-6.2869999999999999</v>
      </c>
      <c r="S11" s="26">
        <v>-10.093</v>
      </c>
      <c r="T11" s="26">
        <v>-11.323</v>
      </c>
      <c r="U11" s="26">
        <v>-11.02</v>
      </c>
      <c r="V11" s="26">
        <v>-12.347</v>
      </c>
      <c r="W11" s="26">
        <v>-12.204000000000001</v>
      </c>
      <c r="X11" s="26">
        <v>-14.638999999999999</v>
      </c>
      <c r="Y11" s="26">
        <v>-18.227</v>
      </c>
      <c r="Z11" s="26">
        <v>-19.867999999999999</v>
      </c>
      <c r="AA11" s="26">
        <v>-19.952000000000002</v>
      </c>
      <c r="AB11" s="26">
        <v>-26.954999999999998</v>
      </c>
      <c r="AC11" s="26">
        <v>-22.135000000000002</v>
      </c>
      <c r="AD11" s="26">
        <v>-20.460999999999999</v>
      </c>
      <c r="AE11" s="26">
        <v>-24.192999999999998</v>
      </c>
      <c r="AF11" s="26">
        <v>-26.634</v>
      </c>
      <c r="AG11" s="26">
        <v>-27.972999999999999</v>
      </c>
      <c r="AH11" s="26">
        <v>-30.303000000000004</v>
      </c>
      <c r="AI11" s="26">
        <v>-31.976999999999997</v>
      </c>
      <c r="AK11" s="26">
        <f t="shared" si="4"/>
        <v>-5.9159999999999995</v>
      </c>
      <c r="AL11" s="26">
        <f t="shared" si="4"/>
        <v>-11.201000000000001</v>
      </c>
      <c r="AM11" s="26">
        <f t="shared" si="4"/>
        <v>-17.905999999999999</v>
      </c>
      <c r="AN11" s="26">
        <f t="shared" si="4"/>
        <v>-33.144999999999996</v>
      </c>
      <c r="AO11" s="26">
        <f t="shared" si="4"/>
        <v>-50.209999999999994</v>
      </c>
      <c r="AP11" s="26">
        <f t="shared" si="4"/>
        <v>-85.001999999999995</v>
      </c>
      <c r="AQ11" s="26">
        <f t="shared" si="4"/>
        <v>-93.423000000000002</v>
      </c>
      <c r="AR11" s="26">
        <f t="shared" si="4"/>
        <v>-90.253</v>
      </c>
    </row>
    <row r="12" spans="2:44" ht="14.5" customHeight="1" x14ac:dyDescent="0.35">
      <c r="B12" s="14" t="s">
        <v>92</v>
      </c>
      <c r="C12" s="15"/>
      <c r="D12" s="15"/>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-0.89700000000000002</v>
      </c>
      <c r="AE12" s="26">
        <v>-0.11999999999999988</v>
      </c>
      <c r="AF12" s="26">
        <v>-0.69799999999999995</v>
      </c>
      <c r="AG12" s="26">
        <v>0</v>
      </c>
      <c r="AH12" s="26">
        <v>-9.7000000000000003E-2</v>
      </c>
      <c r="AI12" s="26">
        <v>0</v>
      </c>
      <c r="AK12" s="26">
        <f t="shared" si="4"/>
        <v>0</v>
      </c>
      <c r="AL12" s="26">
        <f t="shared" si="4"/>
        <v>0</v>
      </c>
      <c r="AM12" s="26">
        <f t="shared" si="4"/>
        <v>0</v>
      </c>
      <c r="AN12" s="26">
        <f t="shared" si="4"/>
        <v>0</v>
      </c>
      <c r="AO12" s="26">
        <f t="shared" si="4"/>
        <v>0</v>
      </c>
      <c r="AP12" s="26">
        <f t="shared" si="4"/>
        <v>0</v>
      </c>
      <c r="AQ12" s="26">
        <f t="shared" si="4"/>
        <v>-1.7149999999999999</v>
      </c>
      <c r="AR12" s="26">
        <f t="shared" si="4"/>
        <v>-9.7000000000000003E-2</v>
      </c>
    </row>
    <row r="13" spans="2:44" ht="14.5" customHeight="1" x14ac:dyDescent="0.35">
      <c r="B13" s="14" t="s">
        <v>57</v>
      </c>
      <c r="C13" s="15"/>
      <c r="D13" s="15"/>
      <c r="E13" s="26">
        <v>-6.94</v>
      </c>
      <c r="F13" s="26">
        <v>-6.9389999999999992</v>
      </c>
      <c r="G13" s="26">
        <v>-6.9399999999999995</v>
      </c>
      <c r="H13" s="26">
        <v>-6.9390000000000001</v>
      </c>
      <c r="I13" s="26">
        <v>-6.9409999999999998</v>
      </c>
      <c r="J13" s="26">
        <v>-12.298</v>
      </c>
      <c r="K13" s="26">
        <v>-12.756</v>
      </c>
      <c r="L13" s="26">
        <v>-20.943000000000001</v>
      </c>
      <c r="M13" s="26">
        <v>-29.808</v>
      </c>
      <c r="N13" s="26">
        <v>-29.893999999999998</v>
      </c>
      <c r="O13" s="26">
        <v>-29.98</v>
      </c>
      <c r="P13" s="26">
        <v>-30.1</v>
      </c>
      <c r="Q13" s="26">
        <v>-34.54</v>
      </c>
      <c r="R13" s="26">
        <v>-40.722000000000001</v>
      </c>
      <c r="S13" s="26">
        <v>-53.603000000000002</v>
      </c>
      <c r="T13" s="26">
        <v>-56.332999999999998</v>
      </c>
      <c r="U13" s="26">
        <v>-58.444000000000003</v>
      </c>
      <c r="V13" s="26">
        <v>-63.476999999999997</v>
      </c>
      <c r="W13" s="26">
        <v>-62.314</v>
      </c>
      <c r="X13" s="26">
        <v>-76.623999999999995</v>
      </c>
      <c r="Y13" s="26">
        <v>-98.643000000000001</v>
      </c>
      <c r="Z13" s="26">
        <v>-98.728999999999999</v>
      </c>
      <c r="AA13" s="26">
        <v>-98.84</v>
      </c>
      <c r="AB13" s="26">
        <v>-99.074999999999989</v>
      </c>
      <c r="AC13" s="26">
        <v>-98.183999999999997</v>
      </c>
      <c r="AD13" s="26">
        <v>-98.400999999999996</v>
      </c>
      <c r="AE13" s="26">
        <v>-99.216000000000008</v>
      </c>
      <c r="AF13" s="26">
        <v>-99.542000000000002</v>
      </c>
      <c r="AG13" s="26">
        <v>-103.51900000000001</v>
      </c>
      <c r="AH13" s="26">
        <v>-112.042</v>
      </c>
      <c r="AI13" s="26">
        <v>-112.20399999999998</v>
      </c>
      <c r="AK13" s="26">
        <f t="shared" si="4"/>
        <v>-27.757999999999999</v>
      </c>
      <c r="AL13" s="26">
        <f t="shared" si="4"/>
        <v>-52.938000000000002</v>
      </c>
      <c r="AM13" s="26">
        <f t="shared" si="4"/>
        <v>-119.78200000000001</v>
      </c>
      <c r="AN13" s="26">
        <f t="shared" si="4"/>
        <v>-185.19800000000001</v>
      </c>
      <c r="AO13" s="26">
        <f t="shared" si="4"/>
        <v>-260.85899999999998</v>
      </c>
      <c r="AP13" s="26">
        <f t="shared" si="4"/>
        <v>-395.28699999999998</v>
      </c>
      <c r="AQ13" s="26">
        <f t="shared" si="4"/>
        <v>-395.34299999999996</v>
      </c>
      <c r="AR13" s="26">
        <f t="shared" si="4"/>
        <v>-327.76499999999999</v>
      </c>
    </row>
    <row r="14" spans="2:44" ht="14.5" customHeight="1" x14ac:dyDescent="0.35">
      <c r="B14" s="14" t="s">
        <v>89</v>
      </c>
      <c r="C14" s="15"/>
      <c r="D14" s="15"/>
      <c r="E14" s="26">
        <v>0.58899999999999997</v>
      </c>
      <c r="F14" s="26">
        <v>0.74900000000000011</v>
      </c>
      <c r="G14" s="26">
        <v>2.7249999999999996</v>
      </c>
      <c r="H14" s="26">
        <v>3.3000000000000007</v>
      </c>
      <c r="I14" s="26">
        <v>2.403</v>
      </c>
      <c r="J14" s="26">
        <v>4.423</v>
      </c>
      <c r="K14" s="26">
        <v>10.667999999999999</v>
      </c>
      <c r="L14" s="26">
        <v>12.562999999999999</v>
      </c>
      <c r="M14" s="26">
        <v>6.306</v>
      </c>
      <c r="N14" s="26">
        <v>7.1550000000000002</v>
      </c>
      <c r="O14" s="26">
        <v>6.9939999999999998</v>
      </c>
      <c r="P14" s="26">
        <v>8.8089999999999993</v>
      </c>
      <c r="Q14" s="26">
        <v>10.029999999999999</v>
      </c>
      <c r="R14" s="26">
        <v>8.98</v>
      </c>
      <c r="S14" s="26">
        <v>9.1790000000000003</v>
      </c>
      <c r="T14" s="26">
        <v>10.063000000000002</v>
      </c>
      <c r="U14" s="26">
        <v>6.383</v>
      </c>
      <c r="V14" s="26">
        <v>6.8090000000000002</v>
      </c>
      <c r="W14" s="26">
        <v>7.5380000000000003</v>
      </c>
      <c r="X14" s="26">
        <v>13.793000000000003</v>
      </c>
      <c r="Y14" s="26">
        <v>2.569</v>
      </c>
      <c r="Z14" s="26">
        <v>12.965</v>
      </c>
      <c r="AA14" s="26">
        <v>39.288000000000004</v>
      </c>
      <c r="AB14" s="26">
        <v>24.869</v>
      </c>
      <c r="AC14" s="26">
        <v>27.748000000000001</v>
      </c>
      <c r="AD14" s="26">
        <v>29.936</v>
      </c>
      <c r="AE14" s="26">
        <v>40.444000000000003</v>
      </c>
      <c r="AF14" s="26">
        <v>29.521000000000001</v>
      </c>
      <c r="AG14" s="26">
        <v>34.692</v>
      </c>
      <c r="AH14" s="26">
        <v>34.136000000000003</v>
      </c>
      <c r="AI14" s="26">
        <v>53.144999999999996</v>
      </c>
      <c r="AK14" s="26">
        <f t="shared" si="4"/>
        <v>7.3630000000000004</v>
      </c>
      <c r="AL14" s="26">
        <f t="shared" si="4"/>
        <v>30.056999999999999</v>
      </c>
      <c r="AM14" s="26">
        <f t="shared" si="4"/>
        <v>29.263999999999996</v>
      </c>
      <c r="AN14" s="26">
        <f t="shared" si="4"/>
        <v>38.252000000000002</v>
      </c>
      <c r="AO14" s="26">
        <f t="shared" si="4"/>
        <v>34.523000000000003</v>
      </c>
      <c r="AP14" s="26">
        <f t="shared" si="4"/>
        <v>79.691000000000003</v>
      </c>
      <c r="AQ14" s="26">
        <f t="shared" si="4"/>
        <v>127.649</v>
      </c>
      <c r="AR14" s="26">
        <f t="shared" si="4"/>
        <v>121.973</v>
      </c>
    </row>
    <row r="15" spans="2:44" ht="14.5" customHeight="1" x14ac:dyDescent="0.35">
      <c r="B15" s="34" t="s">
        <v>73</v>
      </c>
      <c r="C15" s="35"/>
      <c r="D15" s="35"/>
      <c r="E15" s="36">
        <v>-0.54400000000000004</v>
      </c>
      <c r="F15" s="36">
        <v>-0.57799999999999985</v>
      </c>
      <c r="G15" s="36">
        <v>-0.67300000000000004</v>
      </c>
      <c r="H15" s="36">
        <v>6.7629999999999999</v>
      </c>
      <c r="I15" s="36">
        <v>-0.624</v>
      </c>
      <c r="J15" s="36">
        <v>-1.175</v>
      </c>
      <c r="K15" s="36">
        <v>-1.1739999999999999</v>
      </c>
      <c r="L15" s="36">
        <v>-0.72100000000000009</v>
      </c>
      <c r="M15" s="36">
        <v>-0.88500000000000001</v>
      </c>
      <c r="N15" s="36">
        <v>-0.38</v>
      </c>
      <c r="O15" s="36">
        <v>-0.86199999999999999</v>
      </c>
      <c r="P15" s="36">
        <v>-0.874</v>
      </c>
      <c r="Q15" s="36">
        <v>-0.89</v>
      </c>
      <c r="R15" s="36">
        <v>-0.92900000000000005</v>
      </c>
      <c r="S15" s="36">
        <v>-1.2569999999999999</v>
      </c>
      <c r="T15" s="36">
        <v>-1.762</v>
      </c>
      <c r="U15" s="36">
        <v>-1.954</v>
      </c>
      <c r="V15" s="36">
        <v>-1.8460000000000001</v>
      </c>
      <c r="W15" s="36">
        <v>-2.11</v>
      </c>
      <c r="X15" s="36">
        <v>-2.0049999999999999</v>
      </c>
      <c r="Y15" s="36">
        <v>-3.4239999999999999</v>
      </c>
      <c r="Z15" s="36">
        <v>-3.56</v>
      </c>
      <c r="AA15" s="36">
        <v>-5.15</v>
      </c>
      <c r="AB15" s="36">
        <v>0.46</v>
      </c>
      <c r="AC15" s="36">
        <v>-3.38</v>
      </c>
      <c r="AD15" s="36">
        <v>-4.7709999999999999</v>
      </c>
      <c r="AE15" s="36">
        <v>-4.3230000000000004</v>
      </c>
      <c r="AF15" s="36">
        <v>-3.972</v>
      </c>
      <c r="AG15" s="36">
        <v>-4.7290000000000001</v>
      </c>
      <c r="AH15" s="36">
        <v>-6.0460000000000003</v>
      </c>
      <c r="AI15" s="36">
        <v>-5.4489999999999998</v>
      </c>
      <c r="AK15" s="36">
        <f t="shared" si="4"/>
        <v>4.968</v>
      </c>
      <c r="AL15" s="36">
        <f t="shared" si="4"/>
        <v>-3.694</v>
      </c>
      <c r="AM15" s="36">
        <f t="shared" si="4"/>
        <v>-3.0010000000000003</v>
      </c>
      <c r="AN15" s="36">
        <f t="shared" si="4"/>
        <v>-4.8379999999999992</v>
      </c>
      <c r="AO15" s="36">
        <f t="shared" si="4"/>
        <v>-7.915</v>
      </c>
      <c r="AP15" s="36">
        <f t="shared" si="4"/>
        <v>-11.673999999999999</v>
      </c>
      <c r="AQ15" s="36">
        <f t="shared" si="4"/>
        <v>-16.446000000000002</v>
      </c>
      <c r="AR15" s="36">
        <f t="shared" si="4"/>
        <v>-16.224</v>
      </c>
    </row>
    <row r="16" spans="2:44" ht="14.5" customHeight="1" x14ac:dyDescent="0.35">
      <c r="B16" s="30"/>
      <c r="AP16" s="47"/>
    </row>
    <row r="17" spans="2:44" ht="14.5" customHeight="1" x14ac:dyDescent="0.35">
      <c r="B17" s="11" t="s">
        <v>56</v>
      </c>
      <c r="C17" s="12"/>
      <c r="D17" s="12"/>
      <c r="E17" s="25">
        <f>SUM(E9:E15)</f>
        <v>-15.505000000000001</v>
      </c>
      <c r="F17" s="25">
        <f t="shared" ref="F17:AI17" si="5">SUM(F9:F15)</f>
        <v>-17.629000000000001</v>
      </c>
      <c r="G17" s="25">
        <f t="shared" si="5"/>
        <v>-37.264000000000003</v>
      </c>
      <c r="H17" s="25">
        <f t="shared" si="5"/>
        <v>-46.958000000000006</v>
      </c>
      <c r="I17" s="25">
        <f t="shared" si="5"/>
        <v>-35.369000000000007</v>
      </c>
      <c r="J17" s="25">
        <f t="shared" si="5"/>
        <v>-72.793999999999997</v>
      </c>
      <c r="K17" s="25">
        <f t="shared" si="5"/>
        <v>-111.79500000000002</v>
      </c>
      <c r="L17" s="25">
        <f t="shared" si="5"/>
        <v>-125.36999999999999</v>
      </c>
      <c r="M17" s="25">
        <f t="shared" si="5"/>
        <v>-131.41699999999997</v>
      </c>
      <c r="N17" s="25">
        <f t="shared" si="5"/>
        <v>-135.785</v>
      </c>
      <c r="O17" s="25">
        <f t="shared" si="5"/>
        <v>-74.271999999999991</v>
      </c>
      <c r="P17" s="25">
        <f t="shared" si="5"/>
        <v>-100.26300000000001</v>
      </c>
      <c r="Q17" s="25">
        <f t="shared" si="5"/>
        <v>-154.91399999999999</v>
      </c>
      <c r="R17" s="25">
        <f t="shared" si="5"/>
        <v>-151.35700000000003</v>
      </c>
      <c r="S17" s="25">
        <f t="shared" si="5"/>
        <v>-138.59300000000002</v>
      </c>
      <c r="T17" s="25">
        <f t="shared" si="5"/>
        <v>-172.14600000000007</v>
      </c>
      <c r="U17" s="25">
        <f t="shared" si="5"/>
        <v>-176.803</v>
      </c>
      <c r="V17" s="25">
        <f t="shared" si="5"/>
        <v>-153.15299999999999</v>
      </c>
      <c r="W17" s="25">
        <f t="shared" si="5"/>
        <v>-165.30799999999999</v>
      </c>
      <c r="X17" s="25">
        <f t="shared" si="5"/>
        <v>-199.92</v>
      </c>
      <c r="Y17" s="25">
        <f t="shared" si="5"/>
        <v>-253.84100000000001</v>
      </c>
      <c r="Z17" s="25">
        <f t="shared" si="5"/>
        <v>-313.41200000000003</v>
      </c>
      <c r="AA17" s="25">
        <f t="shared" si="5"/>
        <v>-323.745</v>
      </c>
      <c r="AB17" s="25">
        <f t="shared" si="5"/>
        <v>-274.738</v>
      </c>
      <c r="AC17" s="25">
        <f t="shared" si="5"/>
        <v>-428.20499999999998</v>
      </c>
      <c r="AD17" s="25">
        <f t="shared" si="5"/>
        <v>-400.93700000000001</v>
      </c>
      <c r="AE17" s="25">
        <f t="shared" si="5"/>
        <v>-465.601</v>
      </c>
      <c r="AF17" s="25">
        <f t="shared" si="5"/>
        <v>-473.66</v>
      </c>
      <c r="AG17" s="25">
        <f t="shared" si="5"/>
        <v>-451.28999999999996</v>
      </c>
      <c r="AH17" s="25">
        <f t="shared" si="5"/>
        <v>-463.27399999999989</v>
      </c>
      <c r="AI17" s="25">
        <f t="shared" si="5"/>
        <v>-504.86900000000009</v>
      </c>
      <c r="AK17" s="25">
        <f t="shared" ref="AK17:AR17" si="6">SUMIF($7:$7,AK$8,17:17)</f>
        <v>-117.35599999999999</v>
      </c>
      <c r="AL17" s="25">
        <f t="shared" si="6"/>
        <v>-345.32800000000003</v>
      </c>
      <c r="AM17" s="25">
        <f t="shared" si="6"/>
        <v>-441.73699999999997</v>
      </c>
      <c r="AN17" s="25">
        <f t="shared" si="6"/>
        <v>-617.0100000000001</v>
      </c>
      <c r="AO17" s="25">
        <f t="shared" si="6"/>
        <v>-695.18399999999997</v>
      </c>
      <c r="AP17" s="25">
        <f t="shared" si="6"/>
        <v>-1165.7360000000001</v>
      </c>
      <c r="AQ17" s="25">
        <f t="shared" si="6"/>
        <v>-1768.403</v>
      </c>
      <c r="AR17" s="25">
        <f t="shared" si="6"/>
        <v>-1419.433</v>
      </c>
    </row>
    <row r="19" spans="2:44" ht="14.5" customHeight="1" x14ac:dyDescent="0.35">
      <c r="E19" s="45"/>
      <c r="F19" s="45"/>
      <c r="J19" s="46"/>
    </row>
    <row r="20" spans="2:44" ht="14.5" customHeight="1" x14ac:dyDescent="0.35">
      <c r="J20" s="45"/>
      <c r="L20" s="45"/>
      <c r="M20" s="45"/>
      <c r="T20" s="45"/>
      <c r="AE20" s="47"/>
    </row>
    <row r="21" spans="2:44" ht="14.5" customHeight="1" x14ac:dyDescent="0.35">
      <c r="K21" s="45"/>
      <c r="L21" s="45"/>
      <c r="N21" s="45"/>
    </row>
    <row r="22" spans="2:44" ht="14.5" customHeight="1" x14ac:dyDescent="0.35">
      <c r="I22" s="29"/>
      <c r="L22" s="45"/>
    </row>
    <row r="23" spans="2:44" ht="14.5" customHeight="1" x14ac:dyDescent="0.35">
      <c r="L23" s="45"/>
    </row>
    <row r="24" spans="2:44" ht="14.5" customHeight="1" x14ac:dyDescent="0.35">
      <c r="L24" s="45"/>
    </row>
  </sheetData>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6178A-7638-44C6-9317-9AB37C1BAE0B}">
  <sheetPr>
    <tabColor theme="5"/>
  </sheetPr>
  <dimension ref="A6:AR24"/>
  <sheetViews>
    <sheetView showGridLines="0" zoomScaleNormal="100" workbookViewId="0">
      <pane xSplit="3" ySplit="8" topLeftCell="D9" activePane="bottomRight" state="frozen"/>
      <selection activeCell="D10" sqref="D10"/>
      <selection pane="topRight" activeCell="D10" sqref="D10"/>
      <selection pane="bottomLeft" activeCell="D10" sqref="D10"/>
      <selection pane="bottomRight" activeCell="D9" sqref="D9"/>
    </sheetView>
  </sheetViews>
  <sheetFormatPr defaultColWidth="10.54296875" defaultRowHeight="14.5" customHeight="1" x14ac:dyDescent="0.35"/>
  <cols>
    <col min="1" max="1" width="2.54296875" style="8" customWidth="1"/>
    <col min="2" max="2" width="42.81640625" style="8" customWidth="1"/>
    <col min="3" max="3" width="15.81640625" style="9" customWidth="1"/>
    <col min="4" max="4" width="2.54296875" style="9" customWidth="1"/>
    <col min="5" max="35" width="10.54296875" style="9" customWidth="1"/>
    <col min="36" max="36" width="2.54296875" style="9" customWidth="1"/>
    <col min="37" max="44" width="10.54296875" style="9" customWidth="1"/>
    <col min="45" max="16384" width="10.54296875" style="9"/>
  </cols>
  <sheetData>
    <row r="6" spans="2:44" ht="14.5" customHeight="1" x14ac:dyDescent="0.35">
      <c r="C6" s="3" t="s">
        <v>4</v>
      </c>
      <c r="D6" s="2"/>
      <c r="E6" s="4">
        <v>42460</v>
      </c>
      <c r="F6" s="4">
        <f t="shared" ref="F6:K6" si="0">EOMONTH(E6,3)</f>
        <v>42551</v>
      </c>
      <c r="G6" s="4">
        <f t="shared" si="0"/>
        <v>42643</v>
      </c>
      <c r="H6" s="4">
        <f t="shared" si="0"/>
        <v>42735</v>
      </c>
      <c r="I6" s="4">
        <f t="shared" si="0"/>
        <v>42825</v>
      </c>
      <c r="J6" s="4">
        <f t="shared" si="0"/>
        <v>42916</v>
      </c>
      <c r="K6" s="4">
        <f t="shared" si="0"/>
        <v>43008</v>
      </c>
      <c r="L6" s="4">
        <f t="shared" ref="L6:AI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K6" s="23"/>
      <c r="AL6" s="23"/>
      <c r="AM6" s="23"/>
      <c r="AN6" s="23"/>
      <c r="AO6" s="23"/>
      <c r="AP6" s="23"/>
      <c r="AQ6" s="23"/>
      <c r="AR6" s="23"/>
    </row>
    <row r="7" spans="2:44" ht="14.5" customHeight="1" x14ac:dyDescent="0.35">
      <c r="C7" s="3" t="s">
        <v>5</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K7" s="22"/>
      <c r="AL7" s="22"/>
      <c r="AM7" s="22"/>
      <c r="AN7" s="22"/>
      <c r="AO7" s="22"/>
      <c r="AP7" s="22"/>
      <c r="AQ7" s="22"/>
      <c r="AR7" s="22"/>
    </row>
    <row r="8" spans="2:44" ht="14.5" customHeight="1" x14ac:dyDescent="0.35">
      <c r="B8" s="5" t="s">
        <v>74</v>
      </c>
      <c r="C8" s="6"/>
      <c r="D8" s="6"/>
      <c r="E8" s="7" t="str">
        <f>MONTH(E$6)/3&amp;"Q"&amp;E$7</f>
        <v>1Q2016</v>
      </c>
      <c r="F8" s="7" t="str">
        <f t="shared" ref="F8:AI8" si="3">MONTH(F$6)/3&amp;"Q"&amp;F$7</f>
        <v>2Q2016</v>
      </c>
      <c r="G8" s="7" t="str">
        <f t="shared" si="3"/>
        <v>3Q2016</v>
      </c>
      <c r="H8" s="7" t="str">
        <f t="shared" si="3"/>
        <v>4Q2016</v>
      </c>
      <c r="I8" s="7" t="str">
        <f t="shared" si="3"/>
        <v>1Q2017</v>
      </c>
      <c r="J8" s="7" t="str">
        <f t="shared" si="3"/>
        <v>2Q2017</v>
      </c>
      <c r="K8" s="7" t="str">
        <f t="shared" si="3"/>
        <v>3Q2017</v>
      </c>
      <c r="L8" s="7" t="str">
        <f t="shared" si="3"/>
        <v>4Q2017</v>
      </c>
      <c r="M8" s="7" t="str">
        <f t="shared" si="3"/>
        <v>1Q2018</v>
      </c>
      <c r="N8" s="7" t="str">
        <f t="shared" si="3"/>
        <v>2Q2018</v>
      </c>
      <c r="O8" s="7" t="str">
        <f t="shared" si="3"/>
        <v>3Q2018</v>
      </c>
      <c r="P8" s="7" t="str">
        <f t="shared" si="3"/>
        <v>4Q2018</v>
      </c>
      <c r="Q8" s="7" t="str">
        <f t="shared" si="3"/>
        <v>1Q2019</v>
      </c>
      <c r="R8" s="7" t="str">
        <f t="shared" si="3"/>
        <v>2Q2019</v>
      </c>
      <c r="S8" s="7" t="str">
        <f t="shared" si="3"/>
        <v>3Q2019</v>
      </c>
      <c r="T8" s="7" t="str">
        <f t="shared" si="3"/>
        <v>4Q2019</v>
      </c>
      <c r="U8" s="7" t="str">
        <f t="shared" si="3"/>
        <v>1Q2020</v>
      </c>
      <c r="V8" s="7" t="str">
        <f t="shared" si="3"/>
        <v>2Q2020</v>
      </c>
      <c r="W8" s="7" t="str">
        <f t="shared" si="3"/>
        <v>3Q2020</v>
      </c>
      <c r="X8" s="7" t="str">
        <f t="shared" si="3"/>
        <v>4Q2020</v>
      </c>
      <c r="Y8" s="7" t="str">
        <f t="shared" si="3"/>
        <v>1Q2021</v>
      </c>
      <c r="Z8" s="7" t="str">
        <f t="shared" si="3"/>
        <v>2Q2021</v>
      </c>
      <c r="AA8" s="7" t="str">
        <f t="shared" si="3"/>
        <v>3Q2021</v>
      </c>
      <c r="AB8" s="7" t="str">
        <f t="shared" si="3"/>
        <v>4Q2021</v>
      </c>
      <c r="AC8" s="7" t="str">
        <f t="shared" si="3"/>
        <v>1Q2022</v>
      </c>
      <c r="AD8" s="7" t="str">
        <f t="shared" si="3"/>
        <v>2Q2022</v>
      </c>
      <c r="AE8" s="7" t="str">
        <f t="shared" si="3"/>
        <v>3Q2022</v>
      </c>
      <c r="AF8" s="7" t="str">
        <f t="shared" si="3"/>
        <v>4Q2022</v>
      </c>
      <c r="AG8" s="7" t="str">
        <f t="shared" si="3"/>
        <v>1Q2023</v>
      </c>
      <c r="AH8" s="7" t="str">
        <f t="shared" si="3"/>
        <v>2Q2023</v>
      </c>
      <c r="AI8" s="7" t="str">
        <f t="shared" si="3"/>
        <v>3Q2023</v>
      </c>
      <c r="AJ8" s="2"/>
      <c r="AK8" s="6">
        <v>2016</v>
      </c>
      <c r="AL8" s="6">
        <f>AK8+1</f>
        <v>2017</v>
      </c>
      <c r="AM8" s="6">
        <f t="shared" ref="AM8:AQ8" si="4">AL8+1</f>
        <v>2018</v>
      </c>
      <c r="AN8" s="6">
        <f t="shared" si="4"/>
        <v>2019</v>
      </c>
      <c r="AO8" s="6">
        <f t="shared" si="4"/>
        <v>2020</v>
      </c>
      <c r="AP8" s="6">
        <f t="shared" si="4"/>
        <v>2021</v>
      </c>
      <c r="AQ8" s="6">
        <f t="shared" si="4"/>
        <v>2022</v>
      </c>
      <c r="AR8" s="6">
        <v>2023</v>
      </c>
    </row>
    <row r="9" spans="2:44" ht="14.5" customHeight="1" x14ac:dyDescent="0.35">
      <c r="B9" s="40" t="s">
        <v>69</v>
      </c>
      <c r="C9" s="41"/>
      <c r="D9" s="41"/>
      <c r="E9" s="135">
        <v>-1.401</v>
      </c>
      <c r="F9" s="135">
        <v>-1.796</v>
      </c>
      <c r="G9" s="135">
        <v>-1.7889999999999999</v>
      </c>
      <c r="H9" s="135">
        <v>-3.4510000000000001</v>
      </c>
      <c r="I9" s="135">
        <v>-1.2689999999999999</v>
      </c>
      <c r="J9" s="135">
        <v>-4.0609999999999999</v>
      </c>
      <c r="K9" s="135">
        <v>-6.2629999999999999</v>
      </c>
      <c r="L9" s="135">
        <v>-8.9629999999999992</v>
      </c>
      <c r="M9" s="135">
        <v>-6.6890000000000001</v>
      </c>
      <c r="N9" s="135">
        <v>-6.4340000000000002</v>
      </c>
      <c r="O9" s="135">
        <v>-5.7060000000000004</v>
      </c>
      <c r="P9" s="135">
        <v>-7.6680000000000001</v>
      </c>
      <c r="Q9" s="135">
        <v>-6.9790000000000001</v>
      </c>
      <c r="R9" s="135">
        <v>-5.6619999999999999</v>
      </c>
      <c r="S9" s="135">
        <v>-7.7919999999999998</v>
      </c>
      <c r="T9" s="135">
        <v>-7.673</v>
      </c>
      <c r="U9" s="135">
        <v>-7.2560000000000002</v>
      </c>
      <c r="V9" s="135">
        <v>-7.4779999999999998</v>
      </c>
      <c r="W9" s="135">
        <v>-7.923</v>
      </c>
      <c r="X9" s="135">
        <v>-18.126999999999999</v>
      </c>
      <c r="Y9" s="135">
        <v>-15.638999999999999</v>
      </c>
      <c r="Z9" s="135">
        <v>-14.803000000000001</v>
      </c>
      <c r="AA9" s="135">
        <v>-15.420999999999999</v>
      </c>
      <c r="AB9" s="135">
        <v>-8</v>
      </c>
      <c r="AC9" s="135">
        <v>-25.675999999999998</v>
      </c>
      <c r="AD9" s="135">
        <v>-19.320000000000004</v>
      </c>
      <c r="AE9" s="135">
        <v>-28.360999999999997</v>
      </c>
      <c r="AF9" s="135">
        <v>-20.870999999999995</v>
      </c>
      <c r="AG9" s="135">
        <v>-7.8189999999999955</v>
      </c>
      <c r="AH9" s="135">
        <v>-41.724000000000004</v>
      </c>
      <c r="AI9" s="135">
        <v>-28.137000000000008</v>
      </c>
      <c r="AK9" s="135">
        <f t="shared" ref="AK9:AR15" si="5">SUMIF($7:$7,AK$8,9:9)</f>
        <v>-8.4369999999999994</v>
      </c>
      <c r="AL9" s="135">
        <f t="shared" si="5"/>
        <v>-20.555999999999997</v>
      </c>
      <c r="AM9" s="135">
        <f t="shared" si="5"/>
        <v>-26.497</v>
      </c>
      <c r="AN9" s="135">
        <f t="shared" si="5"/>
        <v>-28.106000000000002</v>
      </c>
      <c r="AO9" s="135">
        <f t="shared" si="5"/>
        <v>-40.783999999999999</v>
      </c>
      <c r="AP9" s="135">
        <f t="shared" si="5"/>
        <v>-53.863</v>
      </c>
      <c r="AQ9" s="135">
        <f t="shared" si="5"/>
        <v>-94.227999999999994</v>
      </c>
      <c r="AR9" s="135">
        <f t="shared" si="5"/>
        <v>-77.680000000000007</v>
      </c>
    </row>
    <row r="10" spans="2:44" ht="14.5" customHeight="1" x14ac:dyDescent="0.35">
      <c r="B10" s="14" t="s">
        <v>90</v>
      </c>
      <c r="C10" s="15"/>
      <c r="D10" s="15"/>
      <c r="E10" s="26">
        <v>0</v>
      </c>
      <c r="F10" s="26">
        <v>0</v>
      </c>
      <c r="G10" s="26">
        <v>0</v>
      </c>
      <c r="H10" s="26">
        <v>0</v>
      </c>
      <c r="I10" s="26">
        <v>0</v>
      </c>
      <c r="J10" s="26">
        <v>0</v>
      </c>
      <c r="K10" s="26">
        <v>0</v>
      </c>
      <c r="L10" s="26">
        <v>0</v>
      </c>
      <c r="M10" s="26">
        <v>-1.3979999999999999</v>
      </c>
      <c r="N10" s="26">
        <v>-4.6909999999999998</v>
      </c>
      <c r="O10" s="26">
        <v>-1.361</v>
      </c>
      <c r="P10" s="26">
        <v>0</v>
      </c>
      <c r="Q10" s="26">
        <v>0</v>
      </c>
      <c r="R10" s="26">
        <v>0</v>
      </c>
      <c r="S10" s="26">
        <v>0</v>
      </c>
      <c r="T10" s="26">
        <v>0</v>
      </c>
      <c r="U10" s="26">
        <v>0</v>
      </c>
      <c r="V10" s="26">
        <v>-2.3479999999999999</v>
      </c>
      <c r="W10" s="26">
        <v>0</v>
      </c>
      <c r="X10" s="26">
        <v>0</v>
      </c>
      <c r="Y10" s="26">
        <v>0</v>
      </c>
      <c r="Z10" s="26">
        <v>0</v>
      </c>
      <c r="AA10" s="26">
        <v>0</v>
      </c>
      <c r="AB10" s="26">
        <v>0</v>
      </c>
      <c r="AC10" s="26">
        <v>0</v>
      </c>
      <c r="AD10" s="26">
        <v>0</v>
      </c>
      <c r="AE10" s="26">
        <v>0</v>
      </c>
      <c r="AF10" s="26">
        <v>0</v>
      </c>
      <c r="AG10" s="26">
        <v>0</v>
      </c>
      <c r="AH10" s="26">
        <v>0</v>
      </c>
      <c r="AI10" s="26">
        <v>-1.3740000000000001</v>
      </c>
      <c r="AK10" s="26">
        <f t="shared" si="5"/>
        <v>0</v>
      </c>
      <c r="AL10" s="26">
        <f t="shared" si="5"/>
        <v>0</v>
      </c>
      <c r="AM10" s="26">
        <f t="shared" si="5"/>
        <v>-7.4499999999999993</v>
      </c>
      <c r="AN10" s="26">
        <f t="shared" si="5"/>
        <v>0</v>
      </c>
      <c r="AO10" s="26">
        <f t="shared" si="5"/>
        <v>-2.3479999999999999</v>
      </c>
      <c r="AP10" s="26">
        <f t="shared" si="5"/>
        <v>0</v>
      </c>
      <c r="AQ10" s="26">
        <f t="shared" si="5"/>
        <v>0</v>
      </c>
      <c r="AR10" s="26">
        <f t="shared" si="5"/>
        <v>-1.3740000000000001</v>
      </c>
    </row>
    <row r="11" spans="2:44" ht="14.5" customHeight="1" x14ac:dyDescent="0.35">
      <c r="B11" s="14" t="s">
        <v>70</v>
      </c>
      <c r="C11" s="15"/>
      <c r="D11" s="15"/>
      <c r="E11" s="26">
        <v>0</v>
      </c>
      <c r="F11" s="26">
        <v>0</v>
      </c>
      <c r="G11" s="26">
        <v>0</v>
      </c>
      <c r="H11" s="26">
        <v>0</v>
      </c>
      <c r="I11" s="26">
        <v>0</v>
      </c>
      <c r="J11" s="26">
        <v>0</v>
      </c>
      <c r="K11" s="26">
        <v>0</v>
      </c>
      <c r="L11" s="26">
        <v>0</v>
      </c>
      <c r="M11" s="26">
        <v>0</v>
      </c>
      <c r="N11" s="26">
        <v>0</v>
      </c>
      <c r="O11" s="26">
        <v>0</v>
      </c>
      <c r="P11" s="26">
        <v>0</v>
      </c>
      <c r="Q11" s="26">
        <v>-0.63</v>
      </c>
      <c r="R11" s="26">
        <v>-1.946</v>
      </c>
      <c r="S11" s="26">
        <v>-1.034</v>
      </c>
      <c r="T11" s="26">
        <v>-3.8260000000000001</v>
      </c>
      <c r="U11" s="26">
        <v>-1.1160000000000001</v>
      </c>
      <c r="V11" s="26">
        <v>-2.387</v>
      </c>
      <c r="W11" s="26">
        <v>-2.6859999999999999</v>
      </c>
      <c r="X11" s="26">
        <v>-3.0449999999999999</v>
      </c>
      <c r="Y11" s="26">
        <v>-4.125</v>
      </c>
      <c r="Z11" s="26">
        <v>-0.75</v>
      </c>
      <c r="AA11" s="26">
        <v>-1.28</v>
      </c>
      <c r="AB11" s="26">
        <v>-33.374000000000002</v>
      </c>
      <c r="AC11" s="26">
        <v>-2.8039999999999998</v>
      </c>
      <c r="AD11" s="26">
        <v>-9.2839999999999989</v>
      </c>
      <c r="AE11" s="26">
        <v>-3.702</v>
      </c>
      <c r="AF11" s="26">
        <v>4.9629999999999992</v>
      </c>
      <c r="AG11" s="26">
        <v>-13.753</v>
      </c>
      <c r="AH11" s="26">
        <v>9.2370000000000001</v>
      </c>
      <c r="AI11" s="26">
        <v>-12.712999999999999</v>
      </c>
      <c r="AK11" s="26">
        <f t="shared" si="5"/>
        <v>0</v>
      </c>
      <c r="AL11" s="26">
        <f t="shared" si="5"/>
        <v>0</v>
      </c>
      <c r="AM11" s="26">
        <f t="shared" si="5"/>
        <v>0</v>
      </c>
      <c r="AN11" s="26">
        <f t="shared" si="5"/>
        <v>-7.4359999999999999</v>
      </c>
      <c r="AO11" s="26">
        <f t="shared" si="5"/>
        <v>-9.234</v>
      </c>
      <c r="AP11" s="26">
        <f t="shared" si="5"/>
        <v>-39.529000000000003</v>
      </c>
      <c r="AQ11" s="26">
        <f t="shared" si="5"/>
        <v>-10.827</v>
      </c>
      <c r="AR11" s="26">
        <f t="shared" si="5"/>
        <v>-17.228999999999999</v>
      </c>
    </row>
    <row r="12" spans="2:44" ht="14.5" customHeight="1" x14ac:dyDescent="0.35">
      <c r="B12" s="14" t="s">
        <v>71</v>
      </c>
      <c r="C12" s="15"/>
      <c r="D12" s="15"/>
      <c r="E12" s="26">
        <v>-0.42099999999999999</v>
      </c>
      <c r="F12" s="26">
        <v>-0.46600000000000003</v>
      </c>
      <c r="G12" s="26">
        <v>-0.46100000000000002</v>
      </c>
      <c r="H12" s="26">
        <v>-0.61099999999999999</v>
      </c>
      <c r="I12" s="26">
        <v>0</v>
      </c>
      <c r="J12" s="26">
        <v>0</v>
      </c>
      <c r="K12" s="26">
        <v>0</v>
      </c>
      <c r="L12" s="26">
        <v>0</v>
      </c>
      <c r="M12" s="26">
        <v>0</v>
      </c>
      <c r="N12" s="26">
        <v>0</v>
      </c>
      <c r="O12" s="26">
        <v>0</v>
      </c>
      <c r="P12" s="26">
        <v>0</v>
      </c>
      <c r="Q12" s="26">
        <v>0</v>
      </c>
      <c r="R12" s="26">
        <v>0</v>
      </c>
      <c r="S12" s="26">
        <v>0</v>
      </c>
      <c r="T12" s="26">
        <v>0</v>
      </c>
      <c r="U12" s="26">
        <v>-0.52900000000000003</v>
      </c>
      <c r="V12" s="26">
        <v>-0.73599999999999999</v>
      </c>
      <c r="W12" s="26">
        <v>-0.497</v>
      </c>
      <c r="X12" s="26">
        <v>-0.44600000000000001</v>
      </c>
      <c r="Y12" s="26">
        <v>-0.25</v>
      </c>
      <c r="Z12" s="26">
        <v>-1.2310000000000001</v>
      </c>
      <c r="AA12" s="26">
        <v>-1.534</v>
      </c>
      <c r="AB12" s="26">
        <v>-1.746</v>
      </c>
      <c r="AC12" s="26">
        <v>-2.3290000000000002</v>
      </c>
      <c r="AD12" s="26">
        <v>-3.1320000000000001</v>
      </c>
      <c r="AE12" s="26">
        <v>-2.968</v>
      </c>
      <c r="AF12" s="26">
        <v>-2.8339999999999996</v>
      </c>
      <c r="AG12" s="26">
        <v>-2.3490000000000002</v>
      </c>
      <c r="AH12" s="26">
        <v>-0.35899999999999999</v>
      </c>
      <c r="AI12" s="26">
        <v>-2.6470000000000002</v>
      </c>
      <c r="AK12" s="26">
        <f t="shared" si="5"/>
        <v>-1.9590000000000001</v>
      </c>
      <c r="AL12" s="26">
        <f t="shared" si="5"/>
        <v>0</v>
      </c>
      <c r="AM12" s="26">
        <f t="shared" si="5"/>
        <v>0</v>
      </c>
      <c r="AN12" s="26">
        <f t="shared" si="5"/>
        <v>0</v>
      </c>
      <c r="AO12" s="26">
        <f t="shared" si="5"/>
        <v>-2.2080000000000002</v>
      </c>
      <c r="AP12" s="26">
        <f t="shared" si="5"/>
        <v>-4.7610000000000001</v>
      </c>
      <c r="AQ12" s="26">
        <f t="shared" si="5"/>
        <v>-11.263</v>
      </c>
      <c r="AR12" s="26">
        <f t="shared" si="5"/>
        <v>-5.3550000000000004</v>
      </c>
    </row>
    <row r="13" spans="2:44" ht="14.5" customHeight="1" x14ac:dyDescent="0.35">
      <c r="B13" s="14" t="s">
        <v>72</v>
      </c>
      <c r="C13" s="15"/>
      <c r="D13" s="15"/>
      <c r="E13" s="26">
        <v>0</v>
      </c>
      <c r="F13" s="26">
        <v>0</v>
      </c>
      <c r="G13" s="26">
        <v>0</v>
      </c>
      <c r="H13" s="26">
        <v>0</v>
      </c>
      <c r="I13" s="26">
        <v>0</v>
      </c>
      <c r="J13" s="26">
        <v>0</v>
      </c>
      <c r="K13" s="26">
        <v>0</v>
      </c>
      <c r="L13" s="26">
        <v>0</v>
      </c>
      <c r="M13" s="26">
        <v>0</v>
      </c>
      <c r="N13" s="26">
        <v>0</v>
      </c>
      <c r="O13" s="26">
        <v>0</v>
      </c>
      <c r="P13" s="26">
        <v>0</v>
      </c>
      <c r="Q13" s="26">
        <v>-9.8000000000000004E-2</v>
      </c>
      <c r="R13" s="26">
        <v>-0.33700000000000002</v>
      </c>
      <c r="S13" s="26">
        <v>8.7999999999999995E-2</v>
      </c>
      <c r="T13" s="26">
        <v>-0.188</v>
      </c>
      <c r="U13" s="26">
        <v>-0.10199999999999999</v>
      </c>
      <c r="V13" s="26">
        <v>-0.13900000000000001</v>
      </c>
      <c r="W13" s="26">
        <v>-0.106</v>
      </c>
      <c r="X13" s="26">
        <v>-0.123</v>
      </c>
      <c r="Y13" s="26">
        <v>-0.16400000000000001</v>
      </c>
      <c r="Z13" s="26">
        <v>-0.03</v>
      </c>
      <c r="AA13" s="26">
        <v>0.42499999999999999</v>
      </c>
      <c r="AB13" s="26">
        <v>-1.113</v>
      </c>
      <c r="AC13" s="26">
        <v>-1.1890000000000001</v>
      </c>
      <c r="AD13" s="26">
        <v>-0.89100000000000001</v>
      </c>
      <c r="AE13" s="26">
        <v>-1.677</v>
      </c>
      <c r="AF13" s="26">
        <v>-2.2159999999999997</v>
      </c>
      <c r="AG13" s="26">
        <v>-1.5760000000000001</v>
      </c>
      <c r="AH13" s="26">
        <v>-1.0470000000000002</v>
      </c>
      <c r="AI13" s="26">
        <v>-1.2359999999999998</v>
      </c>
      <c r="AK13" s="26">
        <f t="shared" si="5"/>
        <v>0</v>
      </c>
      <c r="AL13" s="26">
        <f t="shared" si="5"/>
        <v>0</v>
      </c>
      <c r="AM13" s="26">
        <f t="shared" si="5"/>
        <v>0</v>
      </c>
      <c r="AN13" s="26">
        <f t="shared" si="5"/>
        <v>-0.53500000000000014</v>
      </c>
      <c r="AO13" s="26">
        <f t="shared" si="5"/>
        <v>-0.47</v>
      </c>
      <c r="AP13" s="26">
        <f t="shared" si="5"/>
        <v>-0.88200000000000001</v>
      </c>
      <c r="AQ13" s="26">
        <f t="shared" si="5"/>
        <v>-5.9729999999999999</v>
      </c>
      <c r="AR13" s="26">
        <f t="shared" si="5"/>
        <v>-3.859</v>
      </c>
    </row>
    <row r="14" spans="2:44" ht="14.5" customHeight="1" x14ac:dyDescent="0.35">
      <c r="B14" s="14" t="s">
        <v>57</v>
      </c>
      <c r="C14" s="15"/>
      <c r="D14" s="15"/>
      <c r="E14" s="26">
        <v>-0.44500000000000001</v>
      </c>
      <c r="F14" s="26">
        <v>-0.443</v>
      </c>
      <c r="G14" s="26">
        <v>-0.44000000000000006</v>
      </c>
      <c r="H14" s="26">
        <v>-0.44699999999999984</v>
      </c>
      <c r="I14" s="26">
        <v>-0.44400000000000001</v>
      </c>
      <c r="J14" s="26">
        <v>-0.44900000000000001</v>
      </c>
      <c r="K14" s="26">
        <v>-0.42799999999999999</v>
      </c>
      <c r="L14" s="26">
        <v>-5.3819999999999997</v>
      </c>
      <c r="M14" s="26">
        <v>-0.123</v>
      </c>
      <c r="N14" s="26">
        <v>-0.13700000000000001</v>
      </c>
      <c r="O14" s="26">
        <v>-0.13600000000000001</v>
      </c>
      <c r="P14" s="26">
        <v>-0.13700000000000001</v>
      </c>
      <c r="Q14" s="26">
        <v>-0.13700000000000001</v>
      </c>
      <c r="R14" s="26">
        <v>-0.60099999999999998</v>
      </c>
      <c r="S14" s="26">
        <v>-0.57299999999999995</v>
      </c>
      <c r="T14" s="26">
        <v>-0.61399999999999999</v>
      </c>
      <c r="U14" s="26">
        <v>-0.33900000000000002</v>
      </c>
      <c r="V14" s="26">
        <v>-0.36</v>
      </c>
      <c r="W14" s="26">
        <v>-0.67100000000000004</v>
      </c>
      <c r="X14" s="26">
        <v>-1.3260000000000001</v>
      </c>
      <c r="Y14" s="26">
        <v>-1.2010000000000001</v>
      </c>
      <c r="Z14" s="26">
        <v>-1.2789999999999999</v>
      </c>
      <c r="AA14" s="26">
        <v>-1.369</v>
      </c>
      <c r="AB14" s="26">
        <v>-2.8879999999999999</v>
      </c>
      <c r="AC14" s="26">
        <v>-3.49</v>
      </c>
      <c r="AD14" s="26">
        <v>-3.3389999999999995</v>
      </c>
      <c r="AE14" s="26">
        <v>-3.519000000000001</v>
      </c>
      <c r="AF14" s="26">
        <v>-3.9689999999999994</v>
      </c>
      <c r="AG14" s="26">
        <v>-3.8530000000000002</v>
      </c>
      <c r="AH14" s="26">
        <v>-3.9649999999999994</v>
      </c>
      <c r="AI14" s="26">
        <v>-4.2670000000000012</v>
      </c>
      <c r="AK14" s="26">
        <f t="shared" si="5"/>
        <v>-1.7749999999999999</v>
      </c>
      <c r="AL14" s="26">
        <f t="shared" si="5"/>
        <v>-6.7029999999999994</v>
      </c>
      <c r="AM14" s="26">
        <f t="shared" si="5"/>
        <v>-0.53300000000000003</v>
      </c>
      <c r="AN14" s="26">
        <f t="shared" si="5"/>
        <v>-1.9249999999999998</v>
      </c>
      <c r="AO14" s="26">
        <f t="shared" si="5"/>
        <v>-2.6960000000000002</v>
      </c>
      <c r="AP14" s="26">
        <f t="shared" si="5"/>
        <v>-6.7370000000000001</v>
      </c>
      <c r="AQ14" s="26">
        <f t="shared" si="5"/>
        <v>-14.317</v>
      </c>
      <c r="AR14" s="26">
        <f t="shared" si="5"/>
        <v>-12.085000000000001</v>
      </c>
    </row>
    <row r="15" spans="2:44" ht="14.5" customHeight="1" x14ac:dyDescent="0.35">
      <c r="B15" s="34" t="s">
        <v>73</v>
      </c>
      <c r="C15" s="35"/>
      <c r="D15" s="35"/>
      <c r="E15" s="36">
        <v>-5.2999999999999999E-2</v>
      </c>
      <c r="F15" s="36">
        <v>-3.2000000000000001E-2</v>
      </c>
      <c r="G15" s="36">
        <v>-6.9000000000000006E-2</v>
      </c>
      <c r="H15" s="36">
        <v>-9.6000000000000002E-2</v>
      </c>
      <c r="I15" s="36">
        <v>-0.72499999999999998</v>
      </c>
      <c r="J15" s="36">
        <v>-1.375</v>
      </c>
      <c r="K15" s="36">
        <v>-1.167</v>
      </c>
      <c r="L15" s="36">
        <v>-3.282</v>
      </c>
      <c r="M15" s="36">
        <v>-2.323</v>
      </c>
      <c r="N15" s="36">
        <v>-0.86399999999999999</v>
      </c>
      <c r="O15" s="36">
        <v>-1.9730000000000001</v>
      </c>
      <c r="P15" s="36">
        <v>-0.77300000000000002</v>
      </c>
      <c r="Q15" s="36">
        <v>-0.74299999999999999</v>
      </c>
      <c r="R15" s="36">
        <v>-0.14799999999999999</v>
      </c>
      <c r="S15" s="36">
        <v>-0.48</v>
      </c>
      <c r="T15" s="36">
        <v>-1.2190000000000001</v>
      </c>
      <c r="U15" s="36">
        <v>-0.70699999999999996</v>
      </c>
      <c r="V15" s="36">
        <v>-0.73499999999999999</v>
      </c>
      <c r="W15" s="36">
        <v>-1.9330000000000001</v>
      </c>
      <c r="X15" s="36">
        <v>0.39700000000000002</v>
      </c>
      <c r="Y15" s="36">
        <v>-0.93799999999999994</v>
      </c>
      <c r="Z15" s="36">
        <v>-0.83499999999999996</v>
      </c>
      <c r="AA15" s="36">
        <v>-1.117</v>
      </c>
      <c r="AB15" s="36">
        <v>-0.76800000000000024</v>
      </c>
      <c r="AC15" s="36">
        <v>-3.3450000000000002</v>
      </c>
      <c r="AD15" s="36">
        <v>-3.7229999999999994</v>
      </c>
      <c r="AE15" s="36">
        <v>-1.7889999999999997</v>
      </c>
      <c r="AF15" s="36">
        <v>2.4079999999999995</v>
      </c>
      <c r="AG15" s="36">
        <v>-0.94099999999999995</v>
      </c>
      <c r="AH15" s="36">
        <v>0.2629999999999999</v>
      </c>
      <c r="AI15" s="36">
        <v>-2.3359999999999999</v>
      </c>
      <c r="AK15" s="36">
        <f t="shared" si="5"/>
        <v>-0.25</v>
      </c>
      <c r="AL15" s="36">
        <f t="shared" si="5"/>
        <v>-6.5490000000000004</v>
      </c>
      <c r="AM15" s="36">
        <f t="shared" si="5"/>
        <v>-5.9329999999999998</v>
      </c>
      <c r="AN15" s="36">
        <f t="shared" si="5"/>
        <v>-2.59</v>
      </c>
      <c r="AO15" s="36">
        <f t="shared" si="5"/>
        <v>-2.9779999999999998</v>
      </c>
      <c r="AP15" s="36">
        <f t="shared" si="5"/>
        <v>-3.6579999999999999</v>
      </c>
      <c r="AQ15" s="36">
        <f t="shared" si="5"/>
        <v>-6.4489999999999998</v>
      </c>
      <c r="AR15" s="36">
        <f t="shared" si="5"/>
        <v>-3.0139999999999998</v>
      </c>
    </row>
    <row r="16" spans="2:44" ht="14.5" customHeight="1" x14ac:dyDescent="0.35">
      <c r="B16" s="30"/>
    </row>
    <row r="17" spans="2:44" ht="14.5" customHeight="1" x14ac:dyDescent="0.35">
      <c r="B17" s="11" t="s">
        <v>61</v>
      </c>
      <c r="C17" s="12"/>
      <c r="D17" s="12"/>
      <c r="E17" s="25">
        <f>SUM(E9:E15)</f>
        <v>-2.3199999999999998</v>
      </c>
      <c r="F17" s="25">
        <f>SUM(F9:F15)</f>
        <v>-2.7370000000000001</v>
      </c>
      <c r="G17" s="25">
        <f>SUM(G9:G15)</f>
        <v>-2.7589999999999999</v>
      </c>
      <c r="H17" s="25">
        <f>SUM(H9:H15)</f>
        <v>-4.6050000000000004</v>
      </c>
      <c r="I17" s="25">
        <f t="shared" ref="I17:AI17" si="6">SUM(I9:I15)</f>
        <v>-2.4379999999999997</v>
      </c>
      <c r="J17" s="25">
        <f t="shared" si="6"/>
        <v>-5.8849999999999998</v>
      </c>
      <c r="K17" s="25">
        <f t="shared" si="6"/>
        <v>-7.8579999999999997</v>
      </c>
      <c r="L17" s="25">
        <f t="shared" si="6"/>
        <v>-17.626999999999999</v>
      </c>
      <c r="M17" s="25">
        <f t="shared" si="6"/>
        <v>-10.532999999999999</v>
      </c>
      <c r="N17" s="25">
        <f t="shared" si="6"/>
        <v>-12.126000000000001</v>
      </c>
      <c r="O17" s="25">
        <f t="shared" si="6"/>
        <v>-9.1760000000000002</v>
      </c>
      <c r="P17" s="25">
        <f t="shared" si="6"/>
        <v>-8.5779999999999994</v>
      </c>
      <c r="Q17" s="25">
        <f t="shared" si="6"/>
        <v>-8.5869999999999997</v>
      </c>
      <c r="R17" s="25">
        <f t="shared" si="6"/>
        <v>-8.6939999999999991</v>
      </c>
      <c r="S17" s="25">
        <f t="shared" si="6"/>
        <v>-9.7910000000000021</v>
      </c>
      <c r="T17" s="25">
        <f t="shared" si="6"/>
        <v>-13.520000000000001</v>
      </c>
      <c r="U17" s="25">
        <f t="shared" si="6"/>
        <v>-10.049000000000001</v>
      </c>
      <c r="V17" s="25">
        <f t="shared" si="6"/>
        <v>-14.183</v>
      </c>
      <c r="W17" s="25">
        <f t="shared" si="6"/>
        <v>-13.815999999999999</v>
      </c>
      <c r="X17" s="25">
        <f t="shared" si="6"/>
        <v>-22.67</v>
      </c>
      <c r="Y17" s="25">
        <f t="shared" si="6"/>
        <v>-22.317</v>
      </c>
      <c r="Z17" s="25">
        <f t="shared" si="6"/>
        <v>-18.928000000000004</v>
      </c>
      <c r="AA17" s="25">
        <f t="shared" si="6"/>
        <v>-20.295999999999999</v>
      </c>
      <c r="AB17" s="25">
        <f t="shared" si="6"/>
        <v>-47.889000000000003</v>
      </c>
      <c r="AC17" s="25">
        <f t="shared" si="6"/>
        <v>-38.832999999999998</v>
      </c>
      <c r="AD17" s="25">
        <f t="shared" si="6"/>
        <v>-39.689</v>
      </c>
      <c r="AE17" s="25">
        <f t="shared" si="6"/>
        <v>-42.015999999999991</v>
      </c>
      <c r="AF17" s="25">
        <f t="shared" si="6"/>
        <v>-22.518999999999998</v>
      </c>
      <c r="AG17" s="25">
        <f t="shared" si="6"/>
        <v>-30.290999999999997</v>
      </c>
      <c r="AH17" s="25">
        <f t="shared" si="6"/>
        <v>-37.594999999999999</v>
      </c>
      <c r="AI17" s="25">
        <f t="shared" si="6"/>
        <v>-52.71</v>
      </c>
      <c r="AK17" s="25">
        <f t="shared" ref="AK17:AR17" si="7">SUMIF($7:$7,AK$8,17:17)</f>
        <v>-12.421000000000001</v>
      </c>
      <c r="AL17" s="25">
        <f t="shared" si="7"/>
        <v>-33.808</v>
      </c>
      <c r="AM17" s="25">
        <f t="shared" si="7"/>
        <v>-40.412999999999997</v>
      </c>
      <c r="AN17" s="25">
        <f t="shared" si="7"/>
        <v>-40.592000000000006</v>
      </c>
      <c r="AO17" s="25">
        <f t="shared" si="7"/>
        <v>-60.718000000000004</v>
      </c>
      <c r="AP17" s="25">
        <f t="shared" si="7"/>
        <v>-109.43</v>
      </c>
      <c r="AQ17" s="25">
        <f t="shared" si="7"/>
        <v>-143.05699999999999</v>
      </c>
      <c r="AR17" s="25">
        <f t="shared" si="7"/>
        <v>-120.596</v>
      </c>
    </row>
    <row r="19" spans="2:44" ht="14.5" customHeight="1" x14ac:dyDescent="0.35">
      <c r="F19" s="44"/>
      <c r="I19" s="43"/>
      <c r="AC19" s="45"/>
      <c r="AD19" s="45"/>
      <c r="AE19" s="45"/>
      <c r="AF19" s="45"/>
    </row>
    <row r="20" spans="2:44" ht="14.5" customHeight="1" x14ac:dyDescent="0.35">
      <c r="I20" s="43"/>
    </row>
    <row r="21" spans="2:44" ht="14.5" customHeight="1" x14ac:dyDescent="0.35">
      <c r="I21" s="43"/>
    </row>
    <row r="22" spans="2:44" ht="14.5" customHeight="1" x14ac:dyDescent="0.35">
      <c r="I22" s="43"/>
    </row>
    <row r="23" spans="2:44" ht="14.5" customHeight="1" x14ac:dyDescent="0.35">
      <c r="I23" s="43"/>
    </row>
    <row r="24" spans="2:44" ht="14.5" customHeight="1" x14ac:dyDescent="0.35">
      <c r="I24" s="43"/>
    </row>
  </sheetData>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CABCC-A59E-4A17-A848-FAB45F083014}">
  <sheetPr>
    <tabColor theme="5"/>
  </sheetPr>
  <dimension ref="A6:AR33"/>
  <sheetViews>
    <sheetView showGridLines="0" zoomScaleNormal="100" workbookViewId="0">
      <pane xSplit="3" ySplit="8" topLeftCell="D9" activePane="bottomRight" state="frozen"/>
      <selection activeCell="D10" sqref="D10"/>
      <selection pane="topRight" activeCell="D10" sqref="D10"/>
      <selection pane="bottomLeft" activeCell="D10" sqref="D10"/>
      <selection pane="bottomRight" activeCell="D9" sqref="D9"/>
    </sheetView>
  </sheetViews>
  <sheetFormatPr defaultColWidth="10.54296875" defaultRowHeight="14.5" customHeight="1" x14ac:dyDescent="0.35"/>
  <cols>
    <col min="1" max="1" width="2.54296875" style="8" customWidth="1"/>
    <col min="2" max="2" width="42.81640625" style="8" customWidth="1"/>
    <col min="3" max="3" width="15.81640625" style="9" customWidth="1"/>
    <col min="4" max="4" width="2.54296875" style="9" customWidth="1"/>
    <col min="5" max="35" width="10.54296875" style="9"/>
    <col min="36" max="36" width="2.54296875" style="9" customWidth="1"/>
    <col min="37" max="16384" width="10.54296875" style="9"/>
  </cols>
  <sheetData>
    <row r="6" spans="2:44" ht="14.5" customHeight="1" x14ac:dyDescent="0.35">
      <c r="C6" s="3" t="s">
        <v>4</v>
      </c>
      <c r="D6" s="2"/>
      <c r="E6" s="4">
        <v>42460</v>
      </c>
      <c r="F6" s="4">
        <f>EOMONTH(E6,3)</f>
        <v>42551</v>
      </c>
      <c r="G6" s="4">
        <f>EOMONTH(F6,3)</f>
        <v>42643</v>
      </c>
      <c r="H6" s="4">
        <f>EOMONTH(G6,3)</f>
        <v>42735</v>
      </c>
      <c r="I6" s="4">
        <f>EOMONTH(H6,3)</f>
        <v>42825</v>
      </c>
      <c r="J6" s="4">
        <f>EOMONTH(I6,3)</f>
        <v>42916</v>
      </c>
      <c r="K6" s="4">
        <f t="shared" ref="K6:AI6" si="0">EOMONTH(J6,3)</f>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K6" s="23"/>
      <c r="AL6" s="23"/>
      <c r="AM6" s="23"/>
      <c r="AN6" s="23"/>
      <c r="AO6" s="23"/>
      <c r="AP6" s="23"/>
      <c r="AQ6" s="23"/>
      <c r="AR6" s="23"/>
    </row>
    <row r="7" spans="2:44" ht="14.5" customHeight="1" x14ac:dyDescent="0.35">
      <c r="C7" s="3" t="s">
        <v>5</v>
      </c>
      <c r="D7" s="2"/>
      <c r="E7" s="3">
        <f>YEAR(E6)</f>
        <v>2016</v>
      </c>
      <c r="F7" s="3">
        <f t="shared" ref="F7:AI7" si="1">YEAR(F6)</f>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YEAR(S6)</f>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K7" s="22"/>
      <c r="AL7" s="22"/>
      <c r="AM7" s="22"/>
      <c r="AN7" s="22"/>
      <c r="AO7" s="22"/>
      <c r="AP7" s="22"/>
      <c r="AQ7" s="22"/>
      <c r="AR7" s="22"/>
    </row>
    <row r="8" spans="2:44" ht="14.5" customHeight="1" x14ac:dyDescent="0.35">
      <c r="B8" s="5" t="s">
        <v>75</v>
      </c>
      <c r="C8" s="6"/>
      <c r="D8" s="6"/>
      <c r="E8" s="7" t="str">
        <f>MONTH(E$6)/3&amp;"Q"&amp;E$7</f>
        <v>1Q2016</v>
      </c>
      <c r="F8" s="7" t="str">
        <f t="shared" ref="F8:AI8" si="2">MONTH(F$6)/3&amp;"Q"&amp;F$7</f>
        <v>2Q2016</v>
      </c>
      <c r="G8" s="7" t="str">
        <f t="shared" si="2"/>
        <v>3Q2016</v>
      </c>
      <c r="H8" s="7" t="str">
        <f t="shared" si="2"/>
        <v>4Q2016</v>
      </c>
      <c r="I8" s="7" t="str">
        <f t="shared" si="2"/>
        <v>1Q2017</v>
      </c>
      <c r="J8" s="7" t="str">
        <f t="shared" si="2"/>
        <v>2Q2017</v>
      </c>
      <c r="K8" s="7" t="str">
        <f t="shared" si="2"/>
        <v>3Q2017</v>
      </c>
      <c r="L8" s="7" t="str">
        <f t="shared" si="2"/>
        <v>4Q2017</v>
      </c>
      <c r="M8" s="7" t="str">
        <f t="shared" si="2"/>
        <v>1Q2018</v>
      </c>
      <c r="N8" s="7" t="str">
        <f t="shared" si="2"/>
        <v>2Q2018</v>
      </c>
      <c r="O8" s="7" t="str">
        <f t="shared" si="2"/>
        <v>3Q2018</v>
      </c>
      <c r="P8" s="7" t="str">
        <f t="shared" si="2"/>
        <v>4Q2018</v>
      </c>
      <c r="Q8" s="7" t="str">
        <f t="shared" si="2"/>
        <v>1Q2019</v>
      </c>
      <c r="R8" s="7" t="str">
        <f t="shared" si="2"/>
        <v>2Q2019</v>
      </c>
      <c r="S8" s="7" t="str">
        <f t="shared" si="2"/>
        <v>3Q2019</v>
      </c>
      <c r="T8" s="7" t="str">
        <f t="shared" si="2"/>
        <v>4Q2019</v>
      </c>
      <c r="U8" s="7" t="str">
        <f t="shared" si="2"/>
        <v>1Q2020</v>
      </c>
      <c r="V8" s="7" t="str">
        <f t="shared" si="2"/>
        <v>2Q2020</v>
      </c>
      <c r="W8" s="7" t="str">
        <f t="shared" si="2"/>
        <v>3Q2020</v>
      </c>
      <c r="X8" s="7" t="str">
        <f t="shared" si="2"/>
        <v>4Q2020</v>
      </c>
      <c r="Y8" s="7" t="str">
        <f t="shared" si="2"/>
        <v>1Q2021</v>
      </c>
      <c r="Z8" s="7" t="str">
        <f t="shared" si="2"/>
        <v>2Q2021</v>
      </c>
      <c r="AA8" s="7" t="str">
        <f t="shared" si="2"/>
        <v>3Q2021</v>
      </c>
      <c r="AB8" s="7" t="str">
        <f t="shared" si="2"/>
        <v>4Q2021</v>
      </c>
      <c r="AC8" s="7" t="str">
        <f t="shared" si="2"/>
        <v>1Q2022</v>
      </c>
      <c r="AD8" s="7" t="str">
        <f t="shared" si="2"/>
        <v>2Q2022</v>
      </c>
      <c r="AE8" s="7" t="str">
        <f t="shared" si="2"/>
        <v>3Q2022</v>
      </c>
      <c r="AF8" s="7" t="str">
        <f t="shared" si="2"/>
        <v>4Q2022</v>
      </c>
      <c r="AG8" s="7" t="str">
        <f t="shared" si="2"/>
        <v>1Q2023</v>
      </c>
      <c r="AH8" s="7" t="str">
        <f t="shared" si="2"/>
        <v>2Q2023</v>
      </c>
      <c r="AI8" s="7" t="str">
        <f t="shared" si="2"/>
        <v>3Q2023</v>
      </c>
      <c r="AJ8" s="2"/>
      <c r="AK8" s="6">
        <v>2016</v>
      </c>
      <c r="AL8" s="6">
        <f>AK8+1</f>
        <v>2017</v>
      </c>
      <c r="AM8" s="6">
        <f t="shared" ref="AM8:AQ8" si="3">AL8+1</f>
        <v>2018</v>
      </c>
      <c r="AN8" s="6">
        <f t="shared" si="3"/>
        <v>2019</v>
      </c>
      <c r="AO8" s="6">
        <f t="shared" si="3"/>
        <v>2020</v>
      </c>
      <c r="AP8" s="6">
        <f t="shared" si="3"/>
        <v>2021</v>
      </c>
      <c r="AQ8" s="6">
        <f t="shared" si="3"/>
        <v>2022</v>
      </c>
      <c r="AR8" s="6">
        <v>2023</v>
      </c>
    </row>
    <row r="9" spans="2:44" ht="14.5" customHeight="1" x14ac:dyDescent="0.35">
      <c r="B9" s="37" t="s">
        <v>65</v>
      </c>
      <c r="C9" s="38"/>
      <c r="D9" s="38"/>
      <c r="E9" s="39">
        <f>SUM(E10:E11)</f>
        <v>1.548</v>
      </c>
      <c r="F9" s="39">
        <f>SUM(F10:F11)</f>
        <v>2.1219999999999999</v>
      </c>
      <c r="G9" s="39">
        <f>SUM(G10:G11)</f>
        <v>1.5950000000000002</v>
      </c>
      <c r="H9" s="39">
        <f>SUM(H10:H11)</f>
        <v>2.0900000000000003</v>
      </c>
      <c r="I9" s="39">
        <f t="shared" ref="I9:AI9" si="4">SUM(I10:I11)</f>
        <v>1.6520000000000001</v>
      </c>
      <c r="J9" s="39">
        <f t="shared" si="4"/>
        <v>2.1040000000000001</v>
      </c>
      <c r="K9" s="39">
        <f t="shared" si="4"/>
        <v>6.9160000000000004</v>
      </c>
      <c r="L9" s="39">
        <f t="shared" si="4"/>
        <v>7.7080000000000002</v>
      </c>
      <c r="M9" s="39">
        <f t="shared" si="4"/>
        <v>5.907</v>
      </c>
      <c r="N9" s="39">
        <f t="shared" si="4"/>
        <v>6.2009999999999996</v>
      </c>
      <c r="O9" s="39">
        <f t="shared" si="4"/>
        <v>6.7359999999999998</v>
      </c>
      <c r="P9" s="39">
        <f t="shared" si="4"/>
        <v>8.0299999999999994</v>
      </c>
      <c r="Q9" s="39">
        <f t="shared" si="4"/>
        <v>4.0179999999999998</v>
      </c>
      <c r="R9" s="39">
        <f t="shared" si="4"/>
        <v>4.7489999999999997</v>
      </c>
      <c r="S9" s="39">
        <f t="shared" si="4"/>
        <v>5.1559999999999997</v>
      </c>
      <c r="T9" s="39">
        <f t="shared" si="4"/>
        <v>10.739000000000001</v>
      </c>
      <c r="U9" s="39">
        <f t="shared" si="4"/>
        <v>6.1909999999999998</v>
      </c>
      <c r="V9" s="39">
        <f t="shared" si="4"/>
        <v>4.9279999999999999</v>
      </c>
      <c r="W9" s="39">
        <f t="shared" si="4"/>
        <v>5.1739999999999995</v>
      </c>
      <c r="X9" s="39">
        <f t="shared" si="4"/>
        <v>7.4049999999999994</v>
      </c>
      <c r="Y9" s="39">
        <f t="shared" si="4"/>
        <v>5.8170000000000002</v>
      </c>
      <c r="Z9" s="39">
        <f t="shared" si="4"/>
        <v>9.73</v>
      </c>
      <c r="AA9" s="39">
        <f t="shared" si="4"/>
        <v>11.100999999999999</v>
      </c>
      <c r="AB9" s="39">
        <f t="shared" si="4"/>
        <v>16.160000000000004</v>
      </c>
      <c r="AC9" s="39">
        <f t="shared" si="4"/>
        <v>26.771999999999998</v>
      </c>
      <c r="AD9" s="39">
        <f t="shared" si="4"/>
        <v>25.042999999999999</v>
      </c>
      <c r="AE9" s="39">
        <f t="shared" si="4"/>
        <v>36.843000000000004</v>
      </c>
      <c r="AF9" s="39">
        <f t="shared" si="4"/>
        <v>46.044999999999995</v>
      </c>
      <c r="AG9" s="39">
        <f t="shared" si="4"/>
        <v>40.883000000000003</v>
      </c>
      <c r="AH9" s="39">
        <f t="shared" si="4"/>
        <v>29.641000000000002</v>
      </c>
      <c r="AI9" s="39">
        <f t="shared" si="4"/>
        <v>24.960999999999984</v>
      </c>
      <c r="AK9" s="39">
        <f t="shared" ref="AK9:AR11" si="5">SUMIF($7:$7,AK$8,9:9)</f>
        <v>7.3550000000000004</v>
      </c>
      <c r="AL9" s="39">
        <f t="shared" si="5"/>
        <v>18.380000000000003</v>
      </c>
      <c r="AM9" s="39">
        <f t="shared" si="5"/>
        <v>26.874000000000002</v>
      </c>
      <c r="AN9" s="39">
        <f t="shared" si="5"/>
        <v>24.661999999999999</v>
      </c>
      <c r="AO9" s="39">
        <f t="shared" si="5"/>
        <v>23.698</v>
      </c>
      <c r="AP9" s="39">
        <f t="shared" si="5"/>
        <v>42.808000000000007</v>
      </c>
      <c r="AQ9" s="39">
        <f t="shared" si="5"/>
        <v>134.703</v>
      </c>
      <c r="AR9" s="39">
        <f t="shared" si="5"/>
        <v>95.484999999999985</v>
      </c>
    </row>
    <row r="10" spans="2:44" ht="14.5" customHeight="1" x14ac:dyDescent="0.35">
      <c r="B10" s="14" t="s">
        <v>76</v>
      </c>
      <c r="C10" s="15"/>
      <c r="D10" s="15"/>
      <c r="E10" s="26">
        <v>1.391</v>
      </c>
      <c r="F10" s="26">
        <v>1.9849999999999999</v>
      </c>
      <c r="G10" s="26">
        <v>1.4990000000000001</v>
      </c>
      <c r="H10" s="26">
        <v>1.9080000000000004</v>
      </c>
      <c r="I10" s="26">
        <v>1.4830000000000001</v>
      </c>
      <c r="J10" s="26">
        <v>1.821</v>
      </c>
      <c r="K10" s="26">
        <v>6.6760000000000002</v>
      </c>
      <c r="L10" s="26">
        <v>7.4140000000000006</v>
      </c>
      <c r="M10" s="26">
        <v>5.9009999999999998</v>
      </c>
      <c r="N10" s="26">
        <v>6.2009999999999996</v>
      </c>
      <c r="O10" s="26">
        <v>6.7279999999999998</v>
      </c>
      <c r="P10" s="26">
        <v>8.032</v>
      </c>
      <c r="Q10" s="26">
        <v>4.0179999999999998</v>
      </c>
      <c r="R10" s="26">
        <v>4.718</v>
      </c>
      <c r="S10" s="26">
        <v>5.1280000000000001</v>
      </c>
      <c r="T10" s="26">
        <v>10.768000000000001</v>
      </c>
      <c r="U10" s="26">
        <v>6.1769999999999996</v>
      </c>
      <c r="V10" s="26">
        <v>4.92</v>
      </c>
      <c r="W10" s="26">
        <v>5.84</v>
      </c>
      <c r="X10" s="26">
        <v>5.383</v>
      </c>
      <c r="Y10" s="26">
        <v>5.1520000000000001</v>
      </c>
      <c r="Z10" s="26">
        <v>9.4459999999999997</v>
      </c>
      <c r="AA10" s="26">
        <v>9.84</v>
      </c>
      <c r="AB10" s="26">
        <v>14.726000000000003</v>
      </c>
      <c r="AC10" s="26">
        <v>24.686</v>
      </c>
      <c r="AD10" s="26">
        <v>22.58</v>
      </c>
      <c r="AE10" s="26">
        <v>33.737000000000002</v>
      </c>
      <c r="AF10" s="26">
        <v>42.995999999999995</v>
      </c>
      <c r="AG10" s="26">
        <v>38.297000000000004</v>
      </c>
      <c r="AH10" s="26">
        <v>26.273000000000003</v>
      </c>
      <c r="AI10" s="26">
        <v>25.481999999999985</v>
      </c>
      <c r="AK10" s="26">
        <f t="shared" si="5"/>
        <v>6.7830000000000004</v>
      </c>
      <c r="AL10" s="26">
        <f t="shared" si="5"/>
        <v>17.394000000000002</v>
      </c>
      <c r="AM10" s="26">
        <f t="shared" si="5"/>
        <v>26.861999999999998</v>
      </c>
      <c r="AN10" s="26">
        <f t="shared" si="5"/>
        <v>24.632000000000001</v>
      </c>
      <c r="AO10" s="26">
        <f t="shared" si="5"/>
        <v>22.319999999999997</v>
      </c>
      <c r="AP10" s="26">
        <f t="shared" si="5"/>
        <v>39.164000000000001</v>
      </c>
      <c r="AQ10" s="26">
        <f t="shared" si="5"/>
        <v>123.999</v>
      </c>
      <c r="AR10" s="26">
        <f t="shared" si="5"/>
        <v>90.051999999999992</v>
      </c>
    </row>
    <row r="11" spans="2:44" ht="14.5" customHeight="1" x14ac:dyDescent="0.35">
      <c r="B11" s="14" t="s">
        <v>82</v>
      </c>
      <c r="C11" s="15"/>
      <c r="D11" s="15"/>
      <c r="E11" s="26">
        <v>0.157</v>
      </c>
      <c r="F11" s="26">
        <v>0.13699999999999998</v>
      </c>
      <c r="G11" s="26">
        <v>9.600000000000003E-2</v>
      </c>
      <c r="H11" s="26">
        <v>0.18199999999999994</v>
      </c>
      <c r="I11" s="26">
        <v>0.16900000000000001</v>
      </c>
      <c r="J11" s="26">
        <v>0.28299999999999997</v>
      </c>
      <c r="K11" s="26">
        <v>0.24</v>
      </c>
      <c r="L11" s="26">
        <v>0.29399999999999998</v>
      </c>
      <c r="M11" s="26">
        <v>6.0000000000000001E-3</v>
      </c>
      <c r="N11" s="26">
        <v>0</v>
      </c>
      <c r="O11" s="26">
        <v>8.0000000000000002E-3</v>
      </c>
      <c r="P11" s="26">
        <v>-2E-3</v>
      </c>
      <c r="Q11" s="26">
        <v>0</v>
      </c>
      <c r="R11" s="26">
        <v>3.1E-2</v>
      </c>
      <c r="S11" s="26">
        <v>2.8000000000000001E-2</v>
      </c>
      <c r="T11" s="26">
        <v>-2.9000000000000001E-2</v>
      </c>
      <c r="U11" s="26">
        <v>1.4E-2</v>
      </c>
      <c r="V11" s="26">
        <v>8.0000000000000002E-3</v>
      </c>
      <c r="W11" s="26">
        <v>-0.66600000000000004</v>
      </c>
      <c r="X11" s="26">
        <v>2.0219999999999998</v>
      </c>
      <c r="Y11" s="26">
        <v>0.66500000000000004</v>
      </c>
      <c r="Z11" s="26">
        <v>0.28399999999999997</v>
      </c>
      <c r="AA11" s="26">
        <v>1.2609999999999999</v>
      </c>
      <c r="AB11" s="26">
        <v>1.4340000000000002</v>
      </c>
      <c r="AC11" s="26">
        <v>2.0859999999999999</v>
      </c>
      <c r="AD11" s="26">
        <v>2.4630000000000001</v>
      </c>
      <c r="AE11" s="26">
        <v>3.1059999999999999</v>
      </c>
      <c r="AF11" s="26">
        <v>3.0490000000000013</v>
      </c>
      <c r="AG11" s="26">
        <v>2.5859999999999999</v>
      </c>
      <c r="AH11" s="26">
        <v>3.3679999999999999</v>
      </c>
      <c r="AI11" s="26">
        <v>-0.52099999999999991</v>
      </c>
      <c r="AK11" s="26">
        <f t="shared" si="5"/>
        <v>0.57199999999999995</v>
      </c>
      <c r="AL11" s="26">
        <f t="shared" si="5"/>
        <v>0.98599999999999999</v>
      </c>
      <c r="AM11" s="26">
        <f t="shared" si="5"/>
        <v>1.2E-2</v>
      </c>
      <c r="AN11" s="26">
        <f t="shared" si="5"/>
        <v>2.9999999999999995E-2</v>
      </c>
      <c r="AO11" s="26">
        <f t="shared" si="5"/>
        <v>1.3779999999999997</v>
      </c>
      <c r="AP11" s="26">
        <f t="shared" si="5"/>
        <v>3.6440000000000001</v>
      </c>
      <c r="AQ11" s="26">
        <f t="shared" si="5"/>
        <v>10.704000000000001</v>
      </c>
      <c r="AR11" s="26">
        <f t="shared" si="5"/>
        <v>5.4329999999999998</v>
      </c>
    </row>
    <row r="12" spans="2:44" ht="14.5" customHeight="1" x14ac:dyDescent="0.35">
      <c r="B12" s="30"/>
      <c r="E12" s="45"/>
    </row>
    <row r="13" spans="2:44" ht="14.5" customHeight="1" x14ac:dyDescent="0.35">
      <c r="B13" s="37" t="s">
        <v>66</v>
      </c>
      <c r="C13" s="38"/>
      <c r="D13" s="38"/>
      <c r="E13" s="39">
        <f>SUM(E14:E19)</f>
        <v>-10.546000000000001</v>
      </c>
      <c r="F13" s="39">
        <f t="shared" ref="F13:AI13" si="6">SUM(F14:F19)</f>
        <v>-10.564</v>
      </c>
      <c r="G13" s="39">
        <f t="shared" si="6"/>
        <v>-11.025999999999998</v>
      </c>
      <c r="H13" s="39">
        <f t="shared" si="6"/>
        <v>-10.915000000000001</v>
      </c>
      <c r="I13" s="39">
        <f t="shared" si="6"/>
        <v>-9.7390000000000008</v>
      </c>
      <c r="J13" s="39">
        <f t="shared" si="6"/>
        <v>-25.582999999999998</v>
      </c>
      <c r="K13" s="39">
        <f t="shared" si="6"/>
        <v>-24.338000000000001</v>
      </c>
      <c r="L13" s="39">
        <f t="shared" si="6"/>
        <v>-59.542000000000002</v>
      </c>
      <c r="M13" s="39">
        <f t="shared" si="6"/>
        <v>-56.942</v>
      </c>
      <c r="N13" s="39">
        <f t="shared" si="6"/>
        <v>-58.98</v>
      </c>
      <c r="O13" s="39">
        <f t="shared" si="6"/>
        <v>-53.863999999999997</v>
      </c>
      <c r="P13" s="39">
        <f t="shared" si="6"/>
        <v>-54.480000000000004</v>
      </c>
      <c r="Q13" s="39">
        <f t="shared" si="6"/>
        <v>-62.933999999999997</v>
      </c>
      <c r="R13" s="39">
        <f t="shared" si="6"/>
        <v>-70.448999999999998</v>
      </c>
      <c r="S13" s="39">
        <f t="shared" si="6"/>
        <v>-106.086</v>
      </c>
      <c r="T13" s="39">
        <f t="shared" si="6"/>
        <v>-105.492</v>
      </c>
      <c r="U13" s="39">
        <f t="shared" si="6"/>
        <v>-110.65600000000001</v>
      </c>
      <c r="V13" s="39">
        <f t="shared" si="6"/>
        <v>-74.795000000000002</v>
      </c>
      <c r="W13" s="39">
        <f t="shared" si="6"/>
        <v>-100.79299999999999</v>
      </c>
      <c r="X13" s="39">
        <f t="shared" si="6"/>
        <v>-155.172</v>
      </c>
      <c r="Y13" s="39">
        <f t="shared" si="6"/>
        <v>-182.51300000000001</v>
      </c>
      <c r="Z13" s="39">
        <f t="shared" si="6"/>
        <v>-197.95499999999998</v>
      </c>
      <c r="AA13" s="39">
        <f t="shared" si="6"/>
        <v>-171.607</v>
      </c>
      <c r="AB13" s="39">
        <f t="shared" si="6"/>
        <v>-194.25099999999995</v>
      </c>
      <c r="AC13" s="39">
        <f t="shared" si="6"/>
        <v>-186.85</v>
      </c>
      <c r="AD13" s="39">
        <f t="shared" si="6"/>
        <v>-191.727</v>
      </c>
      <c r="AE13" s="39">
        <f t="shared" si="6"/>
        <v>-154.34299999999996</v>
      </c>
      <c r="AF13" s="39">
        <f t="shared" si="6"/>
        <v>-160.54700000000008</v>
      </c>
      <c r="AG13" s="39">
        <f t="shared" si="6"/>
        <v>-229.16299999999998</v>
      </c>
      <c r="AH13" s="39">
        <f t="shared" si="6"/>
        <v>-230.82299999999998</v>
      </c>
      <c r="AI13" s="39">
        <f t="shared" si="6"/>
        <v>-218.41299999999993</v>
      </c>
      <c r="AK13" s="39">
        <f t="shared" ref="AK13:AR19" si="7">SUMIF($7:$7,AK$8,13:13)</f>
        <v>-43.050999999999995</v>
      </c>
      <c r="AL13" s="39">
        <f t="shared" si="7"/>
        <v>-119.202</v>
      </c>
      <c r="AM13" s="39">
        <f t="shared" si="7"/>
        <v>-224.26600000000002</v>
      </c>
      <c r="AN13" s="39">
        <f t="shared" si="7"/>
        <v>-344.96100000000001</v>
      </c>
      <c r="AO13" s="39">
        <f t="shared" si="7"/>
        <v>-441.41600000000005</v>
      </c>
      <c r="AP13" s="39">
        <f t="shared" si="7"/>
        <v>-746.32599999999991</v>
      </c>
      <c r="AQ13" s="39">
        <f t="shared" si="7"/>
        <v>-693.4670000000001</v>
      </c>
      <c r="AR13" s="39">
        <f t="shared" si="7"/>
        <v>-678.39899999999989</v>
      </c>
    </row>
    <row r="14" spans="2:44" ht="14.5" customHeight="1" x14ac:dyDescent="0.35">
      <c r="B14" s="14" t="s">
        <v>77</v>
      </c>
      <c r="C14" s="15"/>
      <c r="D14" s="15"/>
      <c r="E14" s="26">
        <v>-8.1170000000000009</v>
      </c>
      <c r="F14" s="26">
        <v>-7.9600000000000009</v>
      </c>
      <c r="G14" s="26">
        <v>-7.8909999999999982</v>
      </c>
      <c r="H14" s="26">
        <v>-7.6810000000000009</v>
      </c>
      <c r="I14" s="26">
        <v>-6.6950000000000003</v>
      </c>
      <c r="J14" s="26">
        <v>-19.815999999999999</v>
      </c>
      <c r="K14" s="26">
        <v>-17.105</v>
      </c>
      <c r="L14" s="26">
        <v>-44.283999999999999</v>
      </c>
      <c r="M14" s="26">
        <v>-44.286999999999999</v>
      </c>
      <c r="N14" s="26">
        <v>-44.06</v>
      </c>
      <c r="O14" s="26">
        <v>-45.575000000000003</v>
      </c>
      <c r="P14" s="26">
        <v>-47.088000000000001</v>
      </c>
      <c r="Q14" s="26">
        <v>-51.831000000000003</v>
      </c>
      <c r="R14" s="26">
        <v>-59.82</v>
      </c>
      <c r="S14" s="26">
        <v>-79.341999999999999</v>
      </c>
      <c r="T14" s="26">
        <v>-76.596000000000004</v>
      </c>
      <c r="U14" s="26">
        <v>-84.876000000000005</v>
      </c>
      <c r="V14" s="26">
        <v>-57.387</v>
      </c>
      <c r="W14" s="26">
        <v>-77.2</v>
      </c>
      <c r="X14" s="26">
        <v>-117.116</v>
      </c>
      <c r="Y14" s="26">
        <v>-146.477</v>
      </c>
      <c r="Z14" s="26">
        <v>-150.047</v>
      </c>
      <c r="AA14" s="26">
        <v>-135.608</v>
      </c>
      <c r="AB14" s="26">
        <v>-164.02899999999994</v>
      </c>
      <c r="AC14" s="26">
        <v>-157.327</v>
      </c>
      <c r="AD14" s="26">
        <v>-170.00700000000001</v>
      </c>
      <c r="AE14" s="26">
        <v>-134.52799999999999</v>
      </c>
      <c r="AF14" s="26">
        <v>-116.84300000000007</v>
      </c>
      <c r="AG14" s="26">
        <v>-190.40900000000002</v>
      </c>
      <c r="AH14" s="26">
        <v>-219.547</v>
      </c>
      <c r="AI14" s="26">
        <v>-182.52699999999993</v>
      </c>
      <c r="AK14" s="26">
        <f t="shared" si="7"/>
        <v>-31.649000000000001</v>
      </c>
      <c r="AL14" s="26">
        <f t="shared" si="7"/>
        <v>-87.9</v>
      </c>
      <c r="AM14" s="26">
        <f t="shared" si="7"/>
        <v>-181.01000000000002</v>
      </c>
      <c r="AN14" s="26">
        <f t="shared" si="7"/>
        <v>-267.589</v>
      </c>
      <c r="AO14" s="26">
        <f t="shared" si="7"/>
        <v>-336.57900000000001</v>
      </c>
      <c r="AP14" s="26">
        <f t="shared" si="7"/>
        <v>-596.16099999999994</v>
      </c>
      <c r="AQ14" s="26">
        <f t="shared" si="7"/>
        <v>-578.70500000000004</v>
      </c>
      <c r="AR14" s="26">
        <f t="shared" si="7"/>
        <v>-592.48299999999995</v>
      </c>
    </row>
    <row r="15" spans="2:44" ht="14.5" customHeight="1" x14ac:dyDescent="0.35">
      <c r="B15" s="14" t="s">
        <v>78</v>
      </c>
      <c r="C15" s="15"/>
      <c r="D15" s="15"/>
      <c r="E15" s="26">
        <v>-1.4610000000000001</v>
      </c>
      <c r="F15" s="26">
        <v>-1.8880000000000001</v>
      </c>
      <c r="G15" s="26">
        <v>-2.5449999999999999</v>
      </c>
      <c r="H15" s="26">
        <v>-2.7409999999999997</v>
      </c>
      <c r="I15" s="26">
        <v>-2.488</v>
      </c>
      <c r="J15" s="26">
        <v>-4.3220000000000001</v>
      </c>
      <c r="K15" s="26">
        <v>-2.948</v>
      </c>
      <c r="L15" s="26">
        <v>-4.2320000000000002</v>
      </c>
      <c r="M15" s="26">
        <v>-11.271000000000001</v>
      </c>
      <c r="N15" s="26">
        <v>-13.419</v>
      </c>
      <c r="O15" s="26">
        <v>-7.157</v>
      </c>
      <c r="P15" s="26">
        <v>-4.9820000000000002</v>
      </c>
      <c r="Q15" s="26">
        <v>-7.5979999999999999</v>
      </c>
      <c r="R15" s="26">
        <v>-6.5609999999999999</v>
      </c>
      <c r="S15" s="26">
        <v>-12.827</v>
      </c>
      <c r="T15" s="26">
        <v>-12.417</v>
      </c>
      <c r="U15" s="26">
        <v>-12.45</v>
      </c>
      <c r="V15" s="26">
        <v>-8.2409999999999997</v>
      </c>
      <c r="W15" s="26">
        <v>-10.718</v>
      </c>
      <c r="X15" s="26">
        <v>-15.676</v>
      </c>
      <c r="Y15" s="26">
        <v>-8.4459999999999997</v>
      </c>
      <c r="Z15" s="26">
        <v>-12.73</v>
      </c>
      <c r="AA15" s="26">
        <v>-10.608000000000001</v>
      </c>
      <c r="AB15" s="26">
        <v>-24.231999999999996</v>
      </c>
      <c r="AC15" s="26">
        <v>-8.9149999999999991</v>
      </c>
      <c r="AD15" s="26">
        <v>-6.9510000000000005</v>
      </c>
      <c r="AE15" s="26">
        <v>-13.120000000000001</v>
      </c>
      <c r="AF15" s="26">
        <v>-12.739999999999998</v>
      </c>
      <c r="AG15" s="26">
        <v>-8.3849999999999998</v>
      </c>
      <c r="AH15" s="26">
        <v>-8.3409999999999993</v>
      </c>
      <c r="AI15" s="26">
        <v>-10.379000000000001</v>
      </c>
      <c r="AK15" s="26">
        <f t="shared" si="7"/>
        <v>-8.6349999999999998</v>
      </c>
      <c r="AL15" s="26">
        <f t="shared" si="7"/>
        <v>-13.990000000000002</v>
      </c>
      <c r="AM15" s="26">
        <f t="shared" si="7"/>
        <v>-36.829000000000001</v>
      </c>
      <c r="AN15" s="26">
        <f t="shared" si="7"/>
        <v>-39.402999999999999</v>
      </c>
      <c r="AO15" s="26">
        <f t="shared" si="7"/>
        <v>-47.085000000000001</v>
      </c>
      <c r="AP15" s="26">
        <f t="shared" si="7"/>
        <v>-56.015999999999998</v>
      </c>
      <c r="AQ15" s="26">
        <f t="shared" si="7"/>
        <v>-41.725999999999999</v>
      </c>
      <c r="AR15" s="26">
        <f t="shared" si="7"/>
        <v>-27.105</v>
      </c>
    </row>
    <row r="16" spans="2:44" ht="14.5" customHeight="1" x14ac:dyDescent="0.35">
      <c r="B16" s="14" t="s">
        <v>79</v>
      </c>
      <c r="C16" s="15"/>
      <c r="D16" s="15"/>
      <c r="E16" s="26">
        <v>0</v>
      </c>
      <c r="F16" s="26">
        <v>0</v>
      </c>
      <c r="G16" s="26">
        <v>0</v>
      </c>
      <c r="H16" s="26">
        <v>0</v>
      </c>
      <c r="I16" s="26">
        <v>0</v>
      </c>
      <c r="J16" s="26">
        <v>0</v>
      </c>
      <c r="K16" s="26">
        <v>0</v>
      </c>
      <c r="L16" s="26">
        <v>0</v>
      </c>
      <c r="M16" s="26">
        <v>-0.39800000000000002</v>
      </c>
      <c r="N16" s="26">
        <v>0</v>
      </c>
      <c r="O16" s="26">
        <v>-1.208</v>
      </c>
      <c r="P16" s="26">
        <v>-3.0670000000000002</v>
      </c>
      <c r="Q16" s="26">
        <v>-1.7849999999999999</v>
      </c>
      <c r="R16" s="26">
        <v>-0.61899999999999999</v>
      </c>
      <c r="S16" s="26">
        <v>-1.2030000000000001</v>
      </c>
      <c r="T16" s="26">
        <v>-2.0720000000000001</v>
      </c>
      <c r="U16" s="26">
        <v>-2.585</v>
      </c>
      <c r="V16" s="26">
        <v>-2.0950000000000002</v>
      </c>
      <c r="W16" s="26">
        <v>-2.4550000000000001</v>
      </c>
      <c r="X16" s="26">
        <v>-2.266</v>
      </c>
      <c r="Y16" s="26">
        <v>-10.185</v>
      </c>
      <c r="Z16" s="26">
        <v>-22.268000000000001</v>
      </c>
      <c r="AA16" s="26">
        <v>-2.5710000000000002</v>
      </c>
      <c r="AB16" s="26">
        <v>-2.804000000000002</v>
      </c>
      <c r="AC16" s="26">
        <v>-3.157</v>
      </c>
      <c r="AD16" s="26">
        <v>-2.8579999999999997</v>
      </c>
      <c r="AE16" s="26">
        <v>-3.5279999999999996</v>
      </c>
      <c r="AF16" s="26">
        <v>-3.479000000000001</v>
      </c>
      <c r="AG16" s="26">
        <v>-3.516</v>
      </c>
      <c r="AH16" s="26">
        <v>-3.4039999999999999</v>
      </c>
      <c r="AI16" s="26">
        <v>-3.3529999999999998</v>
      </c>
      <c r="AK16" s="26">
        <f t="shared" si="7"/>
        <v>0</v>
      </c>
      <c r="AL16" s="26">
        <f t="shared" si="7"/>
        <v>0</v>
      </c>
      <c r="AM16" s="26">
        <f t="shared" si="7"/>
        <v>-4.673</v>
      </c>
      <c r="AN16" s="26">
        <f t="shared" si="7"/>
        <v>-5.6790000000000003</v>
      </c>
      <c r="AO16" s="26">
        <f t="shared" si="7"/>
        <v>-9.4009999999999998</v>
      </c>
      <c r="AP16" s="26">
        <f t="shared" si="7"/>
        <v>-37.828000000000003</v>
      </c>
      <c r="AQ16" s="26">
        <f t="shared" si="7"/>
        <v>-13.022</v>
      </c>
      <c r="AR16" s="26">
        <f t="shared" si="7"/>
        <v>-10.273</v>
      </c>
    </row>
    <row r="17" spans="2:44" ht="14.5" customHeight="1" x14ac:dyDescent="0.35">
      <c r="B17" s="14" t="s">
        <v>80</v>
      </c>
      <c r="C17" s="15"/>
      <c r="D17" s="15"/>
      <c r="E17" s="26">
        <v>0</v>
      </c>
      <c r="F17" s="26">
        <v>0</v>
      </c>
      <c r="G17" s="26">
        <v>0</v>
      </c>
      <c r="H17" s="26">
        <v>0</v>
      </c>
      <c r="I17" s="26">
        <v>0</v>
      </c>
      <c r="J17" s="26">
        <v>0</v>
      </c>
      <c r="K17" s="26">
        <v>-1.413</v>
      </c>
      <c r="L17" s="26">
        <v>0</v>
      </c>
      <c r="M17" s="26">
        <v>0</v>
      </c>
      <c r="N17" s="26">
        <v>0</v>
      </c>
      <c r="O17" s="26">
        <v>0</v>
      </c>
      <c r="P17" s="26">
        <v>0</v>
      </c>
      <c r="Q17" s="26">
        <v>-1.173</v>
      </c>
      <c r="R17" s="26">
        <v>-1.2E-2</v>
      </c>
      <c r="S17" s="26">
        <v>-1.0920000000000001</v>
      </c>
      <c r="T17" s="26">
        <v>-0.755</v>
      </c>
      <c r="U17" s="26">
        <v>-1.373</v>
      </c>
      <c r="V17" s="26">
        <v>-1.3720000000000001</v>
      </c>
      <c r="W17" s="26">
        <v>-1.4219999999999999</v>
      </c>
      <c r="X17" s="26">
        <v>-7.7089999999999996</v>
      </c>
      <c r="Y17" s="26">
        <v>-3.0830000000000002</v>
      </c>
      <c r="Z17" s="26">
        <v>-3.0920000000000001</v>
      </c>
      <c r="AA17" s="26">
        <v>-3.1019999999999999</v>
      </c>
      <c r="AB17" s="26">
        <v>-3.0829999999999984</v>
      </c>
      <c r="AC17" s="26">
        <v>-3.0009999999999999</v>
      </c>
      <c r="AD17" s="26">
        <v>-3.0029999999999997</v>
      </c>
      <c r="AE17" s="26">
        <v>-3.0030000000000001</v>
      </c>
      <c r="AF17" s="26">
        <v>-3.2550000000000008</v>
      </c>
      <c r="AG17" s="26">
        <v>-2.9260000000000002</v>
      </c>
      <c r="AH17" s="26">
        <v>-2.891</v>
      </c>
      <c r="AI17" s="26">
        <v>-2.9930000000000003</v>
      </c>
      <c r="AK17" s="26">
        <f t="shared" si="7"/>
        <v>0</v>
      </c>
      <c r="AL17" s="26">
        <f t="shared" si="7"/>
        <v>-1.413</v>
      </c>
      <c r="AM17" s="26">
        <f t="shared" si="7"/>
        <v>0</v>
      </c>
      <c r="AN17" s="26">
        <f t="shared" si="7"/>
        <v>-3.032</v>
      </c>
      <c r="AO17" s="26">
        <f t="shared" si="7"/>
        <v>-11.875999999999999</v>
      </c>
      <c r="AP17" s="26">
        <f t="shared" si="7"/>
        <v>-12.36</v>
      </c>
      <c r="AQ17" s="26">
        <f t="shared" si="7"/>
        <v>-12.262</v>
      </c>
      <c r="AR17" s="26">
        <f t="shared" si="7"/>
        <v>-8.81</v>
      </c>
    </row>
    <row r="18" spans="2:44" ht="14.5" customHeight="1" x14ac:dyDescent="0.35">
      <c r="B18" s="14" t="s">
        <v>87</v>
      </c>
      <c r="C18" s="15"/>
      <c r="D18" s="15"/>
      <c r="E18" s="26">
        <v>0</v>
      </c>
      <c r="F18" s="26">
        <v>0</v>
      </c>
      <c r="G18" s="26">
        <v>0</v>
      </c>
      <c r="H18" s="26">
        <v>0</v>
      </c>
      <c r="I18" s="26">
        <v>0</v>
      </c>
      <c r="J18" s="26">
        <v>0</v>
      </c>
      <c r="K18" s="26">
        <v>0</v>
      </c>
      <c r="L18" s="26">
        <v>-6.0019999999999998</v>
      </c>
      <c r="M18" s="26">
        <v>0</v>
      </c>
      <c r="N18" s="26">
        <v>0</v>
      </c>
      <c r="O18" s="26">
        <v>0</v>
      </c>
      <c r="P18" s="26">
        <v>0</v>
      </c>
      <c r="Q18" s="26">
        <v>0</v>
      </c>
      <c r="R18" s="26">
        <v>0</v>
      </c>
      <c r="S18" s="26">
        <v>-11.68</v>
      </c>
      <c r="T18" s="26">
        <v>-8.9779999999999998</v>
      </c>
      <c r="U18" s="26">
        <v>-6.1479999999999997</v>
      </c>
      <c r="V18" s="26">
        <v>-2.1429999999999998</v>
      </c>
      <c r="W18" s="26">
        <v>-6.3529999999999998</v>
      </c>
      <c r="X18" s="26">
        <v>-9.282</v>
      </c>
      <c r="Y18" s="26">
        <v>-10.454000000000001</v>
      </c>
      <c r="Z18" s="26">
        <v>-7.7889999999999997</v>
      </c>
      <c r="AA18" s="26">
        <v>-5.0410000000000004</v>
      </c>
      <c r="AB18" s="26">
        <v>-5.166999999999998</v>
      </c>
      <c r="AC18" s="26">
        <v>-4.3010000000000002</v>
      </c>
      <c r="AD18" s="26">
        <v>-0.66199999999999992</v>
      </c>
      <c r="AE18" s="26">
        <v>0</v>
      </c>
      <c r="AF18" s="26">
        <v>0</v>
      </c>
      <c r="AG18" s="26">
        <v>0</v>
      </c>
      <c r="AH18" s="26">
        <v>0</v>
      </c>
      <c r="AI18" s="26">
        <v>-0.53100000000000003</v>
      </c>
      <c r="AK18" s="26">
        <f t="shared" si="7"/>
        <v>0</v>
      </c>
      <c r="AL18" s="26">
        <f t="shared" si="7"/>
        <v>-6.0019999999999998</v>
      </c>
      <c r="AM18" s="26">
        <f t="shared" si="7"/>
        <v>0</v>
      </c>
      <c r="AN18" s="26">
        <f t="shared" si="7"/>
        <v>-20.658000000000001</v>
      </c>
      <c r="AO18" s="26">
        <f t="shared" si="7"/>
        <v>-23.926000000000002</v>
      </c>
      <c r="AP18" s="26">
        <f t="shared" si="7"/>
        <v>-28.451000000000001</v>
      </c>
      <c r="AQ18" s="26">
        <f t="shared" si="7"/>
        <v>-4.9630000000000001</v>
      </c>
      <c r="AR18" s="26">
        <f t="shared" si="7"/>
        <v>-0.53100000000000003</v>
      </c>
    </row>
    <row r="19" spans="2:44" ht="14.5" customHeight="1" x14ac:dyDescent="0.35">
      <c r="B19" s="34" t="s">
        <v>81</v>
      </c>
      <c r="C19" s="35"/>
      <c r="D19" s="35"/>
      <c r="E19" s="36">
        <v>-0.96800000000000008</v>
      </c>
      <c r="F19" s="36">
        <v>-0.71599999999999986</v>
      </c>
      <c r="G19" s="36">
        <v>-0.59000000000000008</v>
      </c>
      <c r="H19" s="36">
        <v>-0.49300000000000033</v>
      </c>
      <c r="I19" s="36">
        <v>-0.55600000000000005</v>
      </c>
      <c r="J19" s="36">
        <v>-1.4450000000000001</v>
      </c>
      <c r="K19" s="36">
        <v>-2.8719999999999999</v>
      </c>
      <c r="L19" s="36">
        <v>-5.024</v>
      </c>
      <c r="M19" s="36">
        <v>-0.98599999999999999</v>
      </c>
      <c r="N19" s="36">
        <v>-1.5009999999999999</v>
      </c>
      <c r="O19" s="36">
        <v>7.5999999999999998E-2</v>
      </c>
      <c r="P19" s="36">
        <v>0.65700000000000003</v>
      </c>
      <c r="Q19" s="36">
        <v>-0.54700000000000004</v>
      </c>
      <c r="R19" s="36">
        <v>-3.4369999999999998</v>
      </c>
      <c r="S19" s="36">
        <v>5.8000000000000003E-2</v>
      </c>
      <c r="T19" s="36">
        <v>-4.6740000000000004</v>
      </c>
      <c r="U19" s="36">
        <v>-3.2240000000000002</v>
      </c>
      <c r="V19" s="36">
        <v>-3.5569999999999999</v>
      </c>
      <c r="W19" s="36">
        <v>-2.645</v>
      </c>
      <c r="X19" s="36">
        <v>-3.1230000000000002</v>
      </c>
      <c r="Y19" s="36">
        <v>-3.8679999999999999</v>
      </c>
      <c r="Z19" s="36">
        <v>-2.0289999999999999</v>
      </c>
      <c r="AA19" s="36">
        <v>-14.677</v>
      </c>
      <c r="AB19" s="36">
        <v>5.0639999999999983</v>
      </c>
      <c r="AC19" s="36">
        <v>-10.148999999999999</v>
      </c>
      <c r="AD19" s="36">
        <v>-8.2460000000000004</v>
      </c>
      <c r="AE19" s="36">
        <v>-0.16400000000000148</v>
      </c>
      <c r="AF19" s="36">
        <v>-24.23</v>
      </c>
      <c r="AG19" s="36">
        <v>-23.927</v>
      </c>
      <c r="AH19" s="36">
        <v>3.3599999999999994</v>
      </c>
      <c r="AI19" s="36">
        <v>-18.630000000000003</v>
      </c>
      <c r="AK19" s="36">
        <f t="shared" si="7"/>
        <v>-2.7670000000000003</v>
      </c>
      <c r="AL19" s="36">
        <f t="shared" si="7"/>
        <v>-9.8970000000000002</v>
      </c>
      <c r="AM19" s="36">
        <f t="shared" si="7"/>
        <v>-1.754</v>
      </c>
      <c r="AN19" s="36">
        <f t="shared" si="7"/>
        <v>-8.6000000000000014</v>
      </c>
      <c r="AO19" s="36">
        <f t="shared" si="7"/>
        <v>-12.548999999999999</v>
      </c>
      <c r="AP19" s="36">
        <f t="shared" si="7"/>
        <v>-15.51</v>
      </c>
      <c r="AQ19" s="36">
        <f t="shared" si="7"/>
        <v>-42.789000000000001</v>
      </c>
      <c r="AR19" s="36">
        <f t="shared" si="7"/>
        <v>-39.197000000000003</v>
      </c>
    </row>
    <row r="20" spans="2:44" ht="14.5" customHeight="1" x14ac:dyDescent="0.35">
      <c r="B20" s="30"/>
    </row>
    <row r="21" spans="2:44" ht="14.5" customHeight="1" x14ac:dyDescent="0.35">
      <c r="B21" s="11" t="s">
        <v>64</v>
      </c>
      <c r="C21" s="12"/>
      <c r="D21" s="12"/>
      <c r="E21" s="25">
        <f>SUM(E9,E13)</f>
        <v>-8.9980000000000011</v>
      </c>
      <c r="F21" s="25">
        <f>SUM(F9,F13)</f>
        <v>-8.4420000000000002</v>
      </c>
      <c r="G21" s="25">
        <f>SUM(G9,G13)</f>
        <v>-9.4309999999999974</v>
      </c>
      <c r="H21" s="25">
        <f>SUM(H9,H13)</f>
        <v>-8.8250000000000011</v>
      </c>
      <c r="I21" s="25">
        <f t="shared" ref="I21:AI21" si="8">SUM(I9,I13)</f>
        <v>-8.0869999999999997</v>
      </c>
      <c r="J21" s="25">
        <f t="shared" si="8"/>
        <v>-23.478999999999999</v>
      </c>
      <c r="K21" s="25">
        <f t="shared" si="8"/>
        <v>-17.422000000000001</v>
      </c>
      <c r="L21" s="25">
        <f t="shared" si="8"/>
        <v>-51.834000000000003</v>
      </c>
      <c r="M21" s="25">
        <f t="shared" si="8"/>
        <v>-51.034999999999997</v>
      </c>
      <c r="N21" s="25">
        <f t="shared" si="8"/>
        <v>-52.778999999999996</v>
      </c>
      <c r="O21" s="25">
        <f t="shared" si="8"/>
        <v>-47.128</v>
      </c>
      <c r="P21" s="25">
        <f t="shared" si="8"/>
        <v>-46.45</v>
      </c>
      <c r="Q21" s="25">
        <f t="shared" si="8"/>
        <v>-58.915999999999997</v>
      </c>
      <c r="R21" s="25">
        <f t="shared" si="8"/>
        <v>-65.7</v>
      </c>
      <c r="S21" s="25">
        <f t="shared" si="8"/>
        <v>-100.92999999999999</v>
      </c>
      <c r="T21" s="25">
        <f t="shared" si="8"/>
        <v>-94.753</v>
      </c>
      <c r="U21" s="25">
        <f t="shared" si="8"/>
        <v>-104.465</v>
      </c>
      <c r="V21" s="25">
        <f t="shared" si="8"/>
        <v>-69.867000000000004</v>
      </c>
      <c r="W21" s="25">
        <f t="shared" si="8"/>
        <v>-95.619</v>
      </c>
      <c r="X21" s="25">
        <f t="shared" si="8"/>
        <v>-147.767</v>
      </c>
      <c r="Y21" s="25">
        <f t="shared" si="8"/>
        <v>-176.696</v>
      </c>
      <c r="Z21" s="25">
        <f t="shared" si="8"/>
        <v>-188.22499999999999</v>
      </c>
      <c r="AA21" s="25">
        <f t="shared" si="8"/>
        <v>-160.506</v>
      </c>
      <c r="AB21" s="25">
        <f t="shared" si="8"/>
        <v>-178.09099999999995</v>
      </c>
      <c r="AC21" s="25">
        <f t="shared" si="8"/>
        <v>-160.078</v>
      </c>
      <c r="AD21" s="25">
        <f t="shared" si="8"/>
        <v>-166.684</v>
      </c>
      <c r="AE21" s="25">
        <f t="shared" si="8"/>
        <v>-117.49999999999996</v>
      </c>
      <c r="AF21" s="25">
        <f t="shared" si="8"/>
        <v>-114.50200000000009</v>
      </c>
      <c r="AG21" s="25">
        <f t="shared" si="8"/>
        <v>-188.27999999999997</v>
      </c>
      <c r="AH21" s="25">
        <f t="shared" si="8"/>
        <v>-201.18199999999999</v>
      </c>
      <c r="AI21" s="25">
        <f t="shared" si="8"/>
        <v>-193.45199999999994</v>
      </c>
      <c r="AK21" s="25">
        <f t="shared" ref="AK21:AR21" si="9">SUMIF($7:$7,AK$8,21:21)</f>
        <v>-35.695999999999998</v>
      </c>
      <c r="AL21" s="25">
        <f t="shared" si="9"/>
        <v>-100.822</v>
      </c>
      <c r="AM21" s="25">
        <f t="shared" si="9"/>
        <v>-197.392</v>
      </c>
      <c r="AN21" s="25">
        <f t="shared" si="9"/>
        <v>-320.29899999999998</v>
      </c>
      <c r="AO21" s="25">
        <f t="shared" si="9"/>
        <v>-417.71800000000002</v>
      </c>
      <c r="AP21" s="25">
        <f t="shared" si="9"/>
        <v>-703.51800000000003</v>
      </c>
      <c r="AQ21" s="25">
        <f t="shared" si="9"/>
        <v>-558.76400000000001</v>
      </c>
      <c r="AR21" s="25">
        <f t="shared" si="9"/>
        <v>-582.91399999999999</v>
      </c>
    </row>
    <row r="23" spans="2:44" ht="14.5" customHeight="1" x14ac:dyDescent="0.35">
      <c r="I23" s="43"/>
    </row>
    <row r="24" spans="2:44" ht="14.5" customHeight="1" x14ac:dyDescent="0.35">
      <c r="I24" s="43"/>
      <c r="J24" s="43"/>
    </row>
    <row r="25" spans="2:44" ht="14.5" customHeight="1" x14ac:dyDescent="0.35">
      <c r="I25" s="43"/>
      <c r="J25" s="43"/>
    </row>
    <row r="28" spans="2:44" ht="14.5" customHeight="1" x14ac:dyDescent="0.35">
      <c r="I28" s="43"/>
    </row>
    <row r="29" spans="2:44" ht="14.5" customHeight="1" x14ac:dyDescent="0.35">
      <c r="I29" s="43"/>
    </row>
    <row r="30" spans="2:44" ht="14.5" customHeight="1" x14ac:dyDescent="0.35">
      <c r="I30" s="43"/>
    </row>
    <row r="31" spans="2:44" ht="14.5" customHeight="1" x14ac:dyDescent="0.35">
      <c r="I31" s="43"/>
    </row>
    <row r="32" spans="2:44" ht="14.5" customHeight="1" x14ac:dyDescent="0.35">
      <c r="I32" s="43"/>
    </row>
    <row r="33" spans="9:9" ht="14.5" customHeight="1" x14ac:dyDescent="0.35">
      <c r="I33" s="43"/>
    </row>
  </sheetData>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28B6D-4878-4F79-9D7F-C37729E2E7C5}">
  <sheetPr>
    <tabColor theme="1"/>
  </sheetPr>
  <dimension ref="A6:XFB41"/>
  <sheetViews>
    <sheetView showGridLines="0"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ColWidth="10.54296875" defaultRowHeight="14.5" customHeight="1" x14ac:dyDescent="0.35"/>
  <cols>
    <col min="1" max="1" width="2.54296875" style="8" customWidth="1"/>
    <col min="2" max="2" width="42.81640625" style="8" customWidth="1"/>
    <col min="3" max="3" width="15.81640625" style="9" customWidth="1"/>
    <col min="4" max="4" width="2.54296875" style="9" customWidth="1"/>
    <col min="5" max="6" width="10.54296875" style="9" customWidth="1"/>
    <col min="7" max="35" width="10.54296875" style="9" bestFit="1" customWidth="1"/>
    <col min="36" max="36" width="2.54296875" style="9" customWidth="1"/>
    <col min="37" max="16384" width="10.54296875" style="9"/>
  </cols>
  <sheetData>
    <row r="6" spans="2:44" ht="14.5" customHeight="1" x14ac:dyDescent="0.35">
      <c r="C6" s="3" t="s">
        <v>4</v>
      </c>
      <c r="D6" s="2"/>
      <c r="E6" s="4">
        <v>42459</v>
      </c>
      <c r="F6" s="4">
        <v>42551</v>
      </c>
      <c r="G6" s="4">
        <f t="shared" ref="G6:AI6" si="0">EOMONTH(F6,3)</f>
        <v>42643</v>
      </c>
      <c r="H6" s="4">
        <f t="shared" si="0"/>
        <v>42735</v>
      </c>
      <c r="I6" s="4">
        <f t="shared" si="0"/>
        <v>42825</v>
      </c>
      <c r="J6" s="4">
        <f t="shared" si="0"/>
        <v>42916</v>
      </c>
      <c r="K6" s="4">
        <f t="shared" si="0"/>
        <v>43008</v>
      </c>
      <c r="L6" s="4">
        <f t="shared" si="0"/>
        <v>43100</v>
      </c>
      <c r="M6" s="4">
        <f t="shared" si="0"/>
        <v>43190</v>
      </c>
      <c r="N6" s="4">
        <f t="shared" si="0"/>
        <v>43281</v>
      </c>
      <c r="O6" s="4">
        <f t="shared" si="0"/>
        <v>43373</v>
      </c>
      <c r="P6" s="4">
        <f t="shared" si="0"/>
        <v>43465</v>
      </c>
      <c r="Q6" s="4">
        <f t="shared" si="0"/>
        <v>43555</v>
      </c>
      <c r="R6" s="4">
        <f t="shared" si="0"/>
        <v>43646</v>
      </c>
      <c r="S6" s="4">
        <f t="shared" si="0"/>
        <v>43738</v>
      </c>
      <c r="T6" s="4">
        <f t="shared" si="0"/>
        <v>43830</v>
      </c>
      <c r="U6" s="4">
        <f t="shared" si="0"/>
        <v>43921</v>
      </c>
      <c r="V6" s="4">
        <f t="shared" si="0"/>
        <v>44012</v>
      </c>
      <c r="W6" s="4">
        <f t="shared" si="0"/>
        <v>44104</v>
      </c>
      <c r="X6" s="4">
        <f t="shared" si="0"/>
        <v>44196</v>
      </c>
      <c r="Y6" s="4">
        <f t="shared" si="0"/>
        <v>44286</v>
      </c>
      <c r="Z6" s="4">
        <f t="shared" si="0"/>
        <v>44377</v>
      </c>
      <c r="AA6" s="4">
        <f t="shared" si="0"/>
        <v>44469</v>
      </c>
      <c r="AB6" s="4">
        <f t="shared" si="0"/>
        <v>44561</v>
      </c>
      <c r="AC6" s="4">
        <f t="shared" si="0"/>
        <v>44651</v>
      </c>
      <c r="AD6" s="4">
        <f t="shared" si="0"/>
        <v>44742</v>
      </c>
      <c r="AE6" s="4">
        <f t="shared" si="0"/>
        <v>44834</v>
      </c>
      <c r="AF6" s="4">
        <f t="shared" si="0"/>
        <v>44926</v>
      </c>
      <c r="AG6" s="4">
        <f t="shared" si="0"/>
        <v>45016</v>
      </c>
      <c r="AH6" s="4">
        <f t="shared" si="0"/>
        <v>45107</v>
      </c>
      <c r="AI6" s="4">
        <f t="shared" si="0"/>
        <v>45199</v>
      </c>
      <c r="AK6" s="23"/>
      <c r="AL6" s="23"/>
      <c r="AM6" s="23"/>
      <c r="AN6" s="23"/>
      <c r="AO6" s="23"/>
      <c r="AP6" s="23"/>
      <c r="AQ6" s="23"/>
      <c r="AR6" s="23"/>
    </row>
    <row r="7" spans="2:44" ht="14.5" customHeight="1" x14ac:dyDescent="0.35">
      <c r="C7" s="3" t="s">
        <v>5</v>
      </c>
      <c r="D7" s="2"/>
      <c r="E7" s="3">
        <f t="shared" ref="E7:AI7" si="1">YEAR(E6)</f>
        <v>2016</v>
      </c>
      <c r="F7" s="3">
        <f t="shared" si="1"/>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 t="shared" si="1"/>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K7" s="22"/>
      <c r="AL7" s="22"/>
      <c r="AM7" s="22"/>
      <c r="AN7" s="22"/>
      <c r="AO7" s="22"/>
      <c r="AP7" s="22"/>
      <c r="AQ7" s="22"/>
      <c r="AR7" s="22"/>
    </row>
    <row r="8" spans="2:44" ht="14.5" customHeight="1" x14ac:dyDescent="0.35">
      <c r="B8" s="5" t="s">
        <v>898</v>
      </c>
      <c r="C8" s="6"/>
      <c r="D8" s="6"/>
      <c r="E8" s="7" t="str">
        <f t="shared" ref="E8:AI8" si="2">MONTH(E$6)/3&amp;"Q"&amp;E$7</f>
        <v>1Q2016</v>
      </c>
      <c r="F8" s="7" t="str">
        <f t="shared" si="2"/>
        <v>2Q2016</v>
      </c>
      <c r="G8" s="7" t="str">
        <f t="shared" si="2"/>
        <v>3Q2016</v>
      </c>
      <c r="H8" s="7" t="str">
        <f t="shared" si="2"/>
        <v>4Q2016</v>
      </c>
      <c r="I8" s="7" t="str">
        <f t="shared" si="2"/>
        <v>1Q2017</v>
      </c>
      <c r="J8" s="7" t="str">
        <f t="shared" si="2"/>
        <v>2Q2017</v>
      </c>
      <c r="K8" s="7" t="str">
        <f t="shared" si="2"/>
        <v>3Q2017</v>
      </c>
      <c r="L8" s="7" t="str">
        <f t="shared" si="2"/>
        <v>4Q2017</v>
      </c>
      <c r="M8" s="7" t="str">
        <f t="shared" si="2"/>
        <v>1Q2018</v>
      </c>
      <c r="N8" s="7" t="str">
        <f t="shared" si="2"/>
        <v>2Q2018</v>
      </c>
      <c r="O8" s="7" t="str">
        <f t="shared" si="2"/>
        <v>3Q2018</v>
      </c>
      <c r="P8" s="7" t="str">
        <f t="shared" si="2"/>
        <v>4Q2018</v>
      </c>
      <c r="Q8" s="7" t="str">
        <f t="shared" si="2"/>
        <v>1Q2019</v>
      </c>
      <c r="R8" s="7" t="str">
        <f t="shared" si="2"/>
        <v>2Q2019</v>
      </c>
      <c r="S8" s="7" t="str">
        <f t="shared" si="2"/>
        <v>3Q2019</v>
      </c>
      <c r="T8" s="7" t="str">
        <f t="shared" si="2"/>
        <v>4Q2019</v>
      </c>
      <c r="U8" s="7" t="str">
        <f t="shared" si="2"/>
        <v>1Q2020</v>
      </c>
      <c r="V8" s="7" t="str">
        <f t="shared" si="2"/>
        <v>2Q2020</v>
      </c>
      <c r="W8" s="7" t="str">
        <f t="shared" si="2"/>
        <v>3Q2020</v>
      </c>
      <c r="X8" s="7" t="str">
        <f t="shared" si="2"/>
        <v>4Q2020</v>
      </c>
      <c r="Y8" s="7" t="str">
        <f t="shared" si="2"/>
        <v>1Q2021</v>
      </c>
      <c r="Z8" s="7" t="str">
        <f t="shared" si="2"/>
        <v>2Q2021</v>
      </c>
      <c r="AA8" s="7" t="str">
        <f t="shared" si="2"/>
        <v>3Q2021</v>
      </c>
      <c r="AB8" s="7" t="str">
        <f t="shared" si="2"/>
        <v>4Q2021</v>
      </c>
      <c r="AC8" s="7" t="str">
        <f t="shared" si="2"/>
        <v>1Q2022</v>
      </c>
      <c r="AD8" s="7" t="str">
        <f t="shared" si="2"/>
        <v>2Q2022</v>
      </c>
      <c r="AE8" s="7" t="str">
        <f t="shared" si="2"/>
        <v>3Q2022</v>
      </c>
      <c r="AF8" s="7" t="str">
        <f t="shared" si="2"/>
        <v>4Q2022</v>
      </c>
      <c r="AG8" s="7" t="str">
        <f t="shared" si="2"/>
        <v>1Q2023</v>
      </c>
      <c r="AH8" s="7" t="str">
        <f t="shared" si="2"/>
        <v>2Q2023</v>
      </c>
      <c r="AI8" s="7" t="str">
        <f t="shared" si="2"/>
        <v>3Q2023</v>
      </c>
      <c r="AJ8" s="2"/>
      <c r="AK8" s="6">
        <v>2016</v>
      </c>
      <c r="AL8" s="6">
        <f t="shared" ref="AL8:AQ8" si="3">AK8+1</f>
        <v>2017</v>
      </c>
      <c r="AM8" s="6">
        <f t="shared" si="3"/>
        <v>2018</v>
      </c>
      <c r="AN8" s="6">
        <f t="shared" si="3"/>
        <v>2019</v>
      </c>
      <c r="AO8" s="6">
        <f t="shared" si="3"/>
        <v>2020</v>
      </c>
      <c r="AP8" s="6">
        <f t="shared" si="3"/>
        <v>2021</v>
      </c>
      <c r="AQ8" s="6">
        <f t="shared" si="3"/>
        <v>2022</v>
      </c>
      <c r="AR8" s="6" t="s">
        <v>890</v>
      </c>
    </row>
    <row r="9" spans="2:44" ht="14.5" customHeight="1" x14ac:dyDescent="0.35">
      <c r="B9" s="48" t="s">
        <v>694</v>
      </c>
      <c r="C9" s="49"/>
      <c r="D9" s="49"/>
      <c r="E9" s="133">
        <f t="shared" ref="E9:AI9" si="4">SUM(E10:E14)</f>
        <v>63.346000000000004</v>
      </c>
      <c r="F9" s="133">
        <f t="shared" si="4"/>
        <v>72.748999999999995</v>
      </c>
      <c r="G9" s="133">
        <f t="shared" si="4"/>
        <v>79.41</v>
      </c>
      <c r="H9" s="133">
        <f t="shared" si="4"/>
        <v>101.97300000000001</v>
      </c>
      <c r="I9" s="133">
        <f t="shared" si="4"/>
        <v>119.285</v>
      </c>
      <c r="J9" s="133">
        <f t="shared" si="4"/>
        <v>148.56100000000001</v>
      </c>
      <c r="K9" s="133">
        <f t="shared" si="4"/>
        <v>635.51400000000001</v>
      </c>
      <c r="L9" s="133">
        <f t="shared" si="4"/>
        <v>596.76700000000005</v>
      </c>
      <c r="M9" s="133">
        <f t="shared" si="4"/>
        <v>614.02499999999998</v>
      </c>
      <c r="N9" s="133">
        <f t="shared" si="4"/>
        <v>537.572</v>
      </c>
      <c r="O9" s="133">
        <f t="shared" si="4"/>
        <v>604.14099999999985</v>
      </c>
      <c r="P9" s="133">
        <f t="shared" si="4"/>
        <v>424.47400000000005</v>
      </c>
      <c r="Q9" s="133">
        <f t="shared" si="4"/>
        <v>480.87600000000003</v>
      </c>
      <c r="R9" s="133">
        <f t="shared" si="4"/>
        <v>458.70699999999999</v>
      </c>
      <c r="S9" s="133">
        <f t="shared" si="4"/>
        <v>1306.4070000000002</v>
      </c>
      <c r="T9" s="133">
        <f t="shared" si="4"/>
        <v>1276.8810000000003</v>
      </c>
      <c r="U9" s="133">
        <f t="shared" si="4"/>
        <v>993.42699999999991</v>
      </c>
      <c r="V9" s="133">
        <f t="shared" si="4"/>
        <v>978.51099999999997</v>
      </c>
      <c r="W9" s="133">
        <f t="shared" si="4"/>
        <v>2100.424</v>
      </c>
      <c r="X9" s="133">
        <f t="shared" si="4"/>
        <v>1331.009</v>
      </c>
      <c r="Y9" s="133">
        <f t="shared" si="4"/>
        <v>1891.7200000000003</v>
      </c>
      <c r="Z9" s="133">
        <f t="shared" si="4"/>
        <v>1135.2079999999999</v>
      </c>
      <c r="AA9" s="133">
        <f t="shared" si="4"/>
        <v>1217.702</v>
      </c>
      <c r="AB9" s="133">
        <f t="shared" si="4"/>
        <v>2269.9989999999998</v>
      </c>
      <c r="AC9" s="133">
        <f t="shared" si="4"/>
        <v>2234.4790000000003</v>
      </c>
      <c r="AD9" s="133">
        <f t="shared" si="4"/>
        <v>2652.3980000000001</v>
      </c>
      <c r="AE9" s="133">
        <f t="shared" si="4"/>
        <v>2740.1439999999998</v>
      </c>
      <c r="AF9" s="133">
        <f t="shared" si="4"/>
        <v>2973.62</v>
      </c>
      <c r="AG9" s="133">
        <f t="shared" si="4"/>
        <v>2469.8519999999999</v>
      </c>
      <c r="AH9" s="133">
        <f t="shared" si="4"/>
        <v>2021.6190000000001</v>
      </c>
      <c r="AI9" s="133">
        <f t="shared" si="4"/>
        <v>2122.2039999999997</v>
      </c>
      <c r="AK9" s="133">
        <f t="shared" ref="AK9:AR9" si="5">SUM(AK10:AK14)</f>
        <v>101.97300000000001</v>
      </c>
      <c r="AL9" s="133">
        <f t="shared" si="5"/>
        <v>596.76700000000005</v>
      </c>
      <c r="AM9" s="133">
        <f t="shared" si="5"/>
        <v>424.47400000000005</v>
      </c>
      <c r="AN9" s="133">
        <f t="shared" si="5"/>
        <v>1276.8810000000003</v>
      </c>
      <c r="AO9" s="133">
        <f t="shared" si="5"/>
        <v>1331.009</v>
      </c>
      <c r="AP9" s="133">
        <f t="shared" si="5"/>
        <v>2269.9989999999998</v>
      </c>
      <c r="AQ9" s="133">
        <f t="shared" si="5"/>
        <v>2973.62</v>
      </c>
      <c r="AR9" s="133">
        <f t="shared" si="5"/>
        <v>2122.2039999999997</v>
      </c>
    </row>
    <row r="10" spans="2:44" ht="14.5" customHeight="1" x14ac:dyDescent="0.35">
      <c r="B10" s="30" t="s">
        <v>718</v>
      </c>
      <c r="E10" s="29">
        <v>28.175000000000001</v>
      </c>
      <c r="F10" s="29">
        <v>25.452000000000002</v>
      </c>
      <c r="G10" s="29">
        <v>37.003999999999998</v>
      </c>
      <c r="H10" s="29">
        <v>38.188000000000002</v>
      </c>
      <c r="I10" s="29">
        <v>47.555999999999997</v>
      </c>
      <c r="J10" s="29">
        <v>53.164000000000001</v>
      </c>
      <c r="K10" s="29">
        <v>491.464</v>
      </c>
      <c r="L10" s="29">
        <v>350.887</v>
      </c>
      <c r="M10" s="29">
        <v>380.827</v>
      </c>
      <c r="N10" s="29">
        <v>357.36399999999998</v>
      </c>
      <c r="O10" s="29">
        <v>386.28699999999998</v>
      </c>
      <c r="P10" s="29">
        <v>195.38800000000001</v>
      </c>
      <c r="Q10" s="29">
        <v>249.23599999999999</v>
      </c>
      <c r="R10" s="29">
        <v>232.40799999999999</v>
      </c>
      <c r="S10" s="29">
        <v>1087.1010000000001</v>
      </c>
      <c r="T10" s="29">
        <v>984.47</v>
      </c>
      <c r="U10" s="29">
        <v>709.26400000000001</v>
      </c>
      <c r="V10" s="29">
        <v>694.09699999999998</v>
      </c>
      <c r="W10" s="29">
        <v>1761.4760000000001</v>
      </c>
      <c r="X10" s="29">
        <v>881.36400000000003</v>
      </c>
      <c r="Y10" s="29">
        <v>1469.8240000000001</v>
      </c>
      <c r="Z10" s="29">
        <v>533.298</v>
      </c>
      <c r="AA10" s="29">
        <v>605.72500000000002</v>
      </c>
      <c r="AB10" s="29">
        <v>1194.182</v>
      </c>
      <c r="AC10" s="29">
        <v>1072.769</v>
      </c>
      <c r="AD10" s="29">
        <v>1440.048</v>
      </c>
      <c r="AE10" s="29">
        <v>1469.5129999999999</v>
      </c>
      <c r="AF10" s="29">
        <v>1472.998</v>
      </c>
      <c r="AG10" s="29">
        <v>1152.568</v>
      </c>
      <c r="AH10" s="29">
        <v>736.60199999999998</v>
      </c>
      <c r="AI10" s="29">
        <v>758.46600000000001</v>
      </c>
      <c r="AK10" s="29">
        <f>H10</f>
        <v>38.188000000000002</v>
      </c>
      <c r="AL10" s="29">
        <f>L10</f>
        <v>350.887</v>
      </c>
      <c r="AM10" s="29">
        <f>P10</f>
        <v>195.38800000000001</v>
      </c>
      <c r="AN10" s="29">
        <f>T10</f>
        <v>984.47</v>
      </c>
      <c r="AO10" s="29">
        <f>X10</f>
        <v>881.36400000000003</v>
      </c>
      <c r="AP10" s="29">
        <f>AB10</f>
        <v>1194.182</v>
      </c>
      <c r="AQ10" s="29">
        <f>AF10</f>
        <v>1472.998</v>
      </c>
      <c r="AR10" s="29">
        <f>AI10</f>
        <v>758.46600000000001</v>
      </c>
    </row>
    <row r="11" spans="2:44" ht="14.5" customHeight="1" x14ac:dyDescent="0.35">
      <c r="B11" s="30" t="s">
        <v>719</v>
      </c>
      <c r="E11" s="29">
        <v>21.161999999999999</v>
      </c>
      <c r="F11" s="29">
        <v>30.949000000000002</v>
      </c>
      <c r="G11" s="29">
        <v>23.713000000000001</v>
      </c>
      <c r="H11" s="29">
        <v>47.491999999999997</v>
      </c>
      <c r="I11" s="29">
        <v>48.679000000000002</v>
      </c>
      <c r="J11" s="29">
        <v>62.933</v>
      </c>
      <c r="K11" s="29">
        <v>115.44799999999999</v>
      </c>
      <c r="L11" s="29">
        <v>209.715</v>
      </c>
      <c r="M11" s="29">
        <v>192.57900000000001</v>
      </c>
      <c r="N11" s="29">
        <v>133.27099999999999</v>
      </c>
      <c r="O11" s="29">
        <v>163.71600000000001</v>
      </c>
      <c r="P11" s="29">
        <v>179.01400000000001</v>
      </c>
      <c r="Q11" s="29">
        <v>182.85400000000001</v>
      </c>
      <c r="R11" s="29">
        <v>170.24199999999999</v>
      </c>
      <c r="S11" s="29">
        <v>159.66999999999999</v>
      </c>
      <c r="T11" s="29">
        <v>206.928</v>
      </c>
      <c r="U11" s="29">
        <v>193.04300000000001</v>
      </c>
      <c r="V11" s="29">
        <v>192.47200000000001</v>
      </c>
      <c r="W11" s="29">
        <v>204.66200000000001</v>
      </c>
      <c r="X11" s="29">
        <v>276.30700000000002</v>
      </c>
      <c r="Y11" s="29">
        <v>243.32400000000001</v>
      </c>
      <c r="Z11" s="29">
        <v>248.90600000000001</v>
      </c>
      <c r="AA11" s="29">
        <v>270.47399999999999</v>
      </c>
      <c r="AB11" s="29">
        <v>297.55099999999999</v>
      </c>
      <c r="AC11" s="29">
        <v>276.49299999999999</v>
      </c>
      <c r="AD11" s="29">
        <v>263.82</v>
      </c>
      <c r="AE11" s="29">
        <v>263.97399999999999</v>
      </c>
      <c r="AF11" s="29">
        <v>310.54599999999999</v>
      </c>
      <c r="AG11" s="29">
        <v>275.97300000000001</v>
      </c>
      <c r="AH11" s="29">
        <v>273.48</v>
      </c>
      <c r="AI11" s="29">
        <v>365.64299999999997</v>
      </c>
      <c r="AK11" s="29">
        <f>H11</f>
        <v>47.491999999999997</v>
      </c>
      <c r="AL11" s="29">
        <f>L11</f>
        <v>209.715</v>
      </c>
      <c r="AM11" s="29">
        <f>P11</f>
        <v>179.01400000000001</v>
      </c>
      <c r="AN11" s="29">
        <f>T11</f>
        <v>206.928</v>
      </c>
      <c r="AO11" s="29">
        <f>X11</f>
        <v>276.30700000000002</v>
      </c>
      <c r="AP11" s="29">
        <f>AB11</f>
        <v>297.55099999999999</v>
      </c>
      <c r="AQ11" s="29">
        <f>AF11</f>
        <v>310.54599999999999</v>
      </c>
      <c r="AR11" s="29">
        <f t="shared" ref="AR11:AR14" si="6">AI11</f>
        <v>365.64299999999997</v>
      </c>
    </row>
    <row r="12" spans="2:44" ht="14.5" customHeight="1" x14ac:dyDescent="0.35">
      <c r="B12" s="30" t="s">
        <v>720</v>
      </c>
      <c r="E12" s="29">
        <v>0.61699999999999999</v>
      </c>
      <c r="F12" s="29">
        <v>0</v>
      </c>
      <c r="G12" s="29">
        <v>0</v>
      </c>
      <c r="H12" s="29">
        <v>1.3360000000000001</v>
      </c>
      <c r="I12" s="29">
        <v>1.3360000000000001</v>
      </c>
      <c r="J12" s="29">
        <v>1.3360000000000001</v>
      </c>
      <c r="K12" s="29">
        <v>1.3360000000000001</v>
      </c>
      <c r="L12" s="29">
        <v>0.83899999999999997</v>
      </c>
      <c r="M12" s="29">
        <v>0</v>
      </c>
      <c r="N12" s="29">
        <v>0</v>
      </c>
      <c r="O12" s="29">
        <v>0.65</v>
      </c>
      <c r="P12" s="29">
        <v>1.19</v>
      </c>
      <c r="Q12" s="29">
        <v>1.19</v>
      </c>
      <c r="R12" s="29">
        <v>1.19</v>
      </c>
      <c r="S12" s="29">
        <v>1.19</v>
      </c>
      <c r="T12" s="29">
        <v>7.1609999999999996</v>
      </c>
      <c r="U12" s="29">
        <v>7.1609999999999996</v>
      </c>
      <c r="V12" s="29">
        <v>5.774</v>
      </c>
      <c r="W12" s="29">
        <v>5.774</v>
      </c>
      <c r="X12" s="29">
        <v>6.8390000000000004</v>
      </c>
      <c r="Y12" s="29">
        <v>6.6029999999999998</v>
      </c>
      <c r="Z12" s="29">
        <v>2.9239999999999999</v>
      </c>
      <c r="AA12" s="29">
        <v>1.367</v>
      </c>
      <c r="AB12" s="29">
        <v>7.5129999999999999</v>
      </c>
      <c r="AC12" s="29">
        <v>6.6779999999999999</v>
      </c>
      <c r="AD12" s="29">
        <v>2.7650000000000001</v>
      </c>
      <c r="AE12" s="29">
        <v>2.7650000000000001</v>
      </c>
      <c r="AF12" s="29">
        <v>4.04</v>
      </c>
      <c r="AG12" s="29">
        <v>20.672999999999998</v>
      </c>
      <c r="AH12" s="29">
        <v>14.744999999999999</v>
      </c>
      <c r="AI12" s="29">
        <v>12.176</v>
      </c>
      <c r="AK12" s="29">
        <f>H12</f>
        <v>1.3360000000000001</v>
      </c>
      <c r="AL12" s="29">
        <f>L12</f>
        <v>0.83899999999999997</v>
      </c>
      <c r="AM12" s="29">
        <f>P12</f>
        <v>1.19</v>
      </c>
      <c r="AN12" s="29">
        <f>T12</f>
        <v>7.1609999999999996</v>
      </c>
      <c r="AO12" s="29">
        <f>X12</f>
        <v>6.8390000000000004</v>
      </c>
      <c r="AP12" s="29">
        <f>AB12</f>
        <v>7.5129999999999999</v>
      </c>
      <c r="AQ12" s="29">
        <f>AF12</f>
        <v>4.04</v>
      </c>
      <c r="AR12" s="29">
        <f t="shared" si="6"/>
        <v>12.176</v>
      </c>
    </row>
    <row r="13" spans="2:44" ht="14.5" customHeight="1" x14ac:dyDescent="0.35">
      <c r="B13" s="30" t="s">
        <v>721</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581.86800000000005</v>
      </c>
      <c r="AC13" s="29">
        <v>721.53</v>
      </c>
      <c r="AD13" s="29">
        <v>776.32299999999998</v>
      </c>
      <c r="AE13" s="29">
        <v>825.91200000000003</v>
      </c>
      <c r="AF13" s="29">
        <v>960.48800000000006</v>
      </c>
      <c r="AG13" s="29">
        <v>842.93299999999999</v>
      </c>
      <c r="AH13" s="29">
        <v>808.12199999999996</v>
      </c>
      <c r="AI13" s="29">
        <v>815.61699999999996</v>
      </c>
      <c r="AK13" s="29">
        <f>H13</f>
        <v>0</v>
      </c>
      <c r="AL13" s="29">
        <f>L13</f>
        <v>0</v>
      </c>
      <c r="AM13" s="29">
        <f>P13</f>
        <v>0</v>
      </c>
      <c r="AN13" s="29">
        <f>T13</f>
        <v>0</v>
      </c>
      <c r="AO13" s="29">
        <f>X13</f>
        <v>0</v>
      </c>
      <c r="AP13" s="29">
        <f>AB13</f>
        <v>581.86800000000005</v>
      </c>
      <c r="AQ13" s="29">
        <f>AF13</f>
        <v>960.48800000000006</v>
      </c>
      <c r="AR13" s="29">
        <f t="shared" si="6"/>
        <v>815.61699999999996</v>
      </c>
    </row>
    <row r="14" spans="2:44" ht="14.5" customHeight="1" x14ac:dyDescent="0.35">
      <c r="B14" s="30" t="s">
        <v>722</v>
      </c>
      <c r="E14" s="29">
        <v>13.391999999999999</v>
      </c>
      <c r="F14" s="29">
        <v>16.347999999999999</v>
      </c>
      <c r="G14" s="29">
        <v>18.693000000000001</v>
      </c>
      <c r="H14" s="29">
        <v>14.957000000000001</v>
      </c>
      <c r="I14" s="29">
        <v>21.713999999999999</v>
      </c>
      <c r="J14" s="29">
        <v>31.128</v>
      </c>
      <c r="K14" s="29">
        <v>27.265999999999998</v>
      </c>
      <c r="L14" s="29">
        <v>35.326000000000001</v>
      </c>
      <c r="M14" s="29">
        <v>40.619</v>
      </c>
      <c r="N14" s="29">
        <v>46.936999999999998</v>
      </c>
      <c r="O14" s="29">
        <v>53.488</v>
      </c>
      <c r="P14" s="29">
        <v>48.881999999999998</v>
      </c>
      <c r="Q14" s="29">
        <v>47.595999999999997</v>
      </c>
      <c r="R14" s="29">
        <v>54.866999999999997</v>
      </c>
      <c r="S14" s="29">
        <v>58.445999999999998</v>
      </c>
      <c r="T14" s="29">
        <v>78.322000000000003</v>
      </c>
      <c r="U14" s="29">
        <v>83.959000000000003</v>
      </c>
      <c r="V14" s="29">
        <v>86.168000000000006</v>
      </c>
      <c r="W14" s="29">
        <v>128.512</v>
      </c>
      <c r="X14" s="29">
        <v>166.499</v>
      </c>
      <c r="Y14" s="29">
        <v>171.96899999999999</v>
      </c>
      <c r="Z14" s="29">
        <v>350.08</v>
      </c>
      <c r="AA14" s="29">
        <v>340.13600000000002</v>
      </c>
      <c r="AB14" s="29">
        <v>188.88499999999999</v>
      </c>
      <c r="AC14" s="29">
        <v>157.00899999999999</v>
      </c>
      <c r="AD14" s="29">
        <v>169.44200000000001</v>
      </c>
      <c r="AE14" s="29">
        <v>177.98</v>
      </c>
      <c r="AF14" s="29">
        <v>225.548</v>
      </c>
      <c r="AG14" s="29">
        <v>177.70500000000001</v>
      </c>
      <c r="AH14" s="29">
        <v>188.67</v>
      </c>
      <c r="AI14" s="29">
        <v>170.30199999999999</v>
      </c>
      <c r="AK14" s="29">
        <f>H14</f>
        <v>14.957000000000001</v>
      </c>
      <c r="AL14" s="29">
        <f>L14</f>
        <v>35.326000000000001</v>
      </c>
      <c r="AM14" s="29">
        <f>P14</f>
        <v>48.881999999999998</v>
      </c>
      <c r="AN14" s="29">
        <f>T14</f>
        <v>78.322000000000003</v>
      </c>
      <c r="AO14" s="29">
        <f>X14</f>
        <v>166.499</v>
      </c>
      <c r="AP14" s="29">
        <f>AB14</f>
        <v>188.88499999999999</v>
      </c>
      <c r="AQ14" s="29">
        <f>AF14</f>
        <v>225.548</v>
      </c>
      <c r="AR14" s="29">
        <f t="shared" si="6"/>
        <v>170.30199999999999</v>
      </c>
    </row>
    <row r="15" spans="2:44" ht="14.5" customHeight="1" x14ac:dyDescent="0.35">
      <c r="B15" s="48" t="s">
        <v>723</v>
      </c>
      <c r="C15" s="49"/>
      <c r="D15" s="49"/>
      <c r="E15" s="133">
        <f t="shared" ref="E15:AI15" si="7">SUM(E16:E20,E22:E24)</f>
        <v>696.87699999999995</v>
      </c>
      <c r="F15" s="133">
        <f t="shared" si="7"/>
        <v>688.84899999999993</v>
      </c>
      <c r="G15" s="133">
        <f t="shared" si="7"/>
        <v>682.60400000000004</v>
      </c>
      <c r="H15" s="133">
        <f t="shared" si="7"/>
        <v>671.63400000000013</v>
      </c>
      <c r="I15" s="133">
        <f t="shared" si="7"/>
        <v>662.69200000000001</v>
      </c>
      <c r="J15" s="133">
        <f t="shared" si="7"/>
        <v>1291.318</v>
      </c>
      <c r="K15" s="133">
        <f t="shared" si="7"/>
        <v>1274.8719999999998</v>
      </c>
      <c r="L15" s="133">
        <f t="shared" si="7"/>
        <v>3309.0049999999997</v>
      </c>
      <c r="M15" s="133">
        <f t="shared" si="7"/>
        <v>3288.0519999999997</v>
      </c>
      <c r="N15" s="133">
        <f t="shared" si="7"/>
        <v>3290.6179999999999</v>
      </c>
      <c r="O15" s="133">
        <f t="shared" si="7"/>
        <v>3261.1350000000002</v>
      </c>
      <c r="P15" s="133">
        <f t="shared" si="7"/>
        <v>3680.72</v>
      </c>
      <c r="Q15" s="133">
        <f t="shared" si="7"/>
        <v>4200.4740000000002</v>
      </c>
      <c r="R15" s="133">
        <f t="shared" si="7"/>
        <v>6164.0659999999998</v>
      </c>
      <c r="S15" s="133">
        <f t="shared" si="7"/>
        <v>6125.3310000000001</v>
      </c>
      <c r="T15" s="133">
        <f t="shared" si="7"/>
        <v>5985.59</v>
      </c>
      <c r="U15" s="133">
        <f t="shared" si="7"/>
        <v>6735.0420000000004</v>
      </c>
      <c r="V15" s="133">
        <f t="shared" si="7"/>
        <v>6687.3009999999995</v>
      </c>
      <c r="W15" s="133">
        <f t="shared" si="7"/>
        <v>6754.6140000000005</v>
      </c>
      <c r="X15" s="133">
        <f t="shared" si="7"/>
        <v>9262.1949999999997</v>
      </c>
      <c r="Y15" s="133">
        <f t="shared" si="7"/>
        <v>9204.8349999999991</v>
      </c>
      <c r="Z15" s="133">
        <f t="shared" si="7"/>
        <v>9114.2530000000006</v>
      </c>
      <c r="AA15" s="133">
        <f t="shared" si="7"/>
        <v>8958.0049999999992</v>
      </c>
      <c r="AB15" s="133">
        <f t="shared" si="7"/>
        <v>10393.928</v>
      </c>
      <c r="AC15" s="133">
        <f t="shared" si="7"/>
        <v>10874.511</v>
      </c>
      <c r="AD15" s="133">
        <f t="shared" si="7"/>
        <v>11871.157000000001</v>
      </c>
      <c r="AE15" s="133">
        <f t="shared" si="7"/>
        <v>12911.547999999999</v>
      </c>
      <c r="AF15" s="133">
        <f t="shared" si="7"/>
        <v>13903.981000000002</v>
      </c>
      <c r="AG15" s="133">
        <f t="shared" si="7"/>
        <v>14355.456</v>
      </c>
      <c r="AH15" s="133">
        <f t="shared" si="7"/>
        <v>15142.163</v>
      </c>
      <c r="AI15" s="133">
        <f t="shared" si="7"/>
        <v>15823.156999999999</v>
      </c>
      <c r="AK15" s="133">
        <f t="shared" ref="AK15:AR15" si="8">SUM(AK16:AK20,AK22:AK24)</f>
        <v>671.63400000000013</v>
      </c>
      <c r="AL15" s="133">
        <f t="shared" si="8"/>
        <v>3309.0049999999997</v>
      </c>
      <c r="AM15" s="133">
        <f t="shared" si="8"/>
        <v>3680.72</v>
      </c>
      <c r="AN15" s="133">
        <f t="shared" si="8"/>
        <v>5985.59</v>
      </c>
      <c r="AO15" s="133">
        <f t="shared" si="8"/>
        <v>9262.1949999999997</v>
      </c>
      <c r="AP15" s="133">
        <f t="shared" si="8"/>
        <v>10393.928</v>
      </c>
      <c r="AQ15" s="133">
        <f t="shared" si="8"/>
        <v>13903.981000000002</v>
      </c>
      <c r="AR15" s="133">
        <f t="shared" si="8"/>
        <v>15823.156999999999</v>
      </c>
    </row>
    <row r="16" spans="2:44" ht="14.5" customHeight="1" x14ac:dyDescent="0.35">
      <c r="B16" s="30" t="s">
        <v>724</v>
      </c>
      <c r="E16" s="29">
        <v>26.6</v>
      </c>
      <c r="F16" s="29">
        <v>26.474</v>
      </c>
      <c r="G16" s="29">
        <v>27.547999999999998</v>
      </c>
      <c r="H16" s="29">
        <v>25.12</v>
      </c>
      <c r="I16" s="29">
        <v>25.516999999999999</v>
      </c>
      <c r="J16" s="29">
        <v>39.749000000000002</v>
      </c>
      <c r="K16" s="29">
        <v>50.497999999999998</v>
      </c>
      <c r="L16" s="29">
        <v>82.513999999999996</v>
      </c>
      <c r="M16" s="29">
        <v>80.819999999999993</v>
      </c>
      <c r="N16" s="29">
        <v>98.382000000000005</v>
      </c>
      <c r="O16" s="29">
        <v>102.354</v>
      </c>
      <c r="P16" s="29">
        <v>95.963999999999999</v>
      </c>
      <c r="Q16" s="29">
        <v>117.405</v>
      </c>
      <c r="R16" s="29">
        <v>186.404</v>
      </c>
      <c r="S16" s="29">
        <v>200.32</v>
      </c>
      <c r="T16" s="29">
        <v>154.06299999999999</v>
      </c>
      <c r="U16" s="29">
        <v>176.26900000000001</v>
      </c>
      <c r="V16" s="29">
        <v>165.059</v>
      </c>
      <c r="W16" s="29">
        <v>182.874</v>
      </c>
      <c r="X16" s="29">
        <v>461.77100000000002</v>
      </c>
      <c r="Y16" s="29">
        <v>496.65800000000002</v>
      </c>
      <c r="Z16" s="29">
        <v>510.411</v>
      </c>
      <c r="AA16" s="29">
        <v>439.39400000000001</v>
      </c>
      <c r="AB16" s="29">
        <v>229.29900000000001</v>
      </c>
      <c r="AC16" s="29">
        <v>262.10700000000003</v>
      </c>
      <c r="AD16" s="29">
        <v>200.23500000000001</v>
      </c>
      <c r="AE16" s="29">
        <v>341.53500000000003</v>
      </c>
      <c r="AF16" s="29">
        <v>211.06899999999999</v>
      </c>
      <c r="AG16" s="29">
        <v>230.34800000000001</v>
      </c>
      <c r="AH16" s="29">
        <v>224.50299999999999</v>
      </c>
      <c r="AI16" s="29">
        <v>243.309</v>
      </c>
      <c r="AK16" s="29">
        <f>H16</f>
        <v>25.12</v>
      </c>
      <c r="AL16" s="29">
        <f>L16</f>
        <v>82.513999999999996</v>
      </c>
      <c r="AM16" s="29">
        <f>P16</f>
        <v>95.963999999999999</v>
      </c>
      <c r="AN16" s="29">
        <f>T16</f>
        <v>154.06299999999999</v>
      </c>
      <c r="AO16" s="29">
        <f>X16</f>
        <v>461.77100000000002</v>
      </c>
      <c r="AP16" s="29">
        <f>AB16</f>
        <v>229.29900000000001</v>
      </c>
      <c r="AQ16" s="29">
        <f>AF16</f>
        <v>211.06899999999999</v>
      </c>
      <c r="AR16" s="29">
        <f>AI16</f>
        <v>243.309</v>
      </c>
    </row>
    <row r="17" spans="2:44 16382:16382" ht="14.5" customHeight="1" x14ac:dyDescent="0.35">
      <c r="B17" s="30" t="s">
        <v>725</v>
      </c>
      <c r="E17" s="29">
        <v>1.903</v>
      </c>
      <c r="F17" s="29">
        <v>0.65600000000000003</v>
      </c>
      <c r="G17" s="29">
        <v>0.51700000000000002</v>
      </c>
      <c r="H17" s="29">
        <v>0.59399999999999997</v>
      </c>
      <c r="I17" s="29">
        <v>0.54800000000000004</v>
      </c>
      <c r="J17" s="29">
        <v>0.39800000000000002</v>
      </c>
      <c r="K17" s="29">
        <v>0.34100000000000003</v>
      </c>
      <c r="L17" s="29">
        <v>0</v>
      </c>
      <c r="M17" s="29">
        <v>0</v>
      </c>
      <c r="N17" s="29">
        <v>15.782999999999999</v>
      </c>
      <c r="O17" s="29">
        <v>9.9589999999999996</v>
      </c>
      <c r="P17" s="29">
        <v>6.9169999999999998</v>
      </c>
      <c r="Q17" s="29">
        <v>0</v>
      </c>
      <c r="R17" s="29">
        <v>15.945</v>
      </c>
      <c r="S17" s="29">
        <v>19.963999999999999</v>
      </c>
      <c r="T17" s="29">
        <v>26.385999999999999</v>
      </c>
      <c r="U17" s="29">
        <v>10.615</v>
      </c>
      <c r="V17" s="29">
        <v>16.116</v>
      </c>
      <c r="W17" s="29">
        <v>30.553000000000001</v>
      </c>
      <c r="X17" s="29">
        <v>31.088000000000001</v>
      </c>
      <c r="Y17" s="29">
        <v>28.129000000000001</v>
      </c>
      <c r="Z17" s="29">
        <v>38.107999999999997</v>
      </c>
      <c r="AA17" s="29">
        <v>9.7880000000000003</v>
      </c>
      <c r="AB17" s="29">
        <v>18.492999999999999</v>
      </c>
      <c r="AC17" s="29">
        <v>16.826000000000001</v>
      </c>
      <c r="AD17" s="29">
        <v>21.067</v>
      </c>
      <c r="AE17" s="29">
        <v>35.308999999999997</v>
      </c>
      <c r="AF17" s="29">
        <v>46.661999999999999</v>
      </c>
      <c r="AG17" s="29">
        <v>41.664999999999999</v>
      </c>
      <c r="AH17" s="29">
        <v>38.4</v>
      </c>
      <c r="AI17" s="29">
        <v>53.661999999999999</v>
      </c>
      <c r="AK17" s="29">
        <f>H17</f>
        <v>0.59399999999999997</v>
      </c>
      <c r="AL17" s="29">
        <f>L17</f>
        <v>0</v>
      </c>
      <c r="AM17" s="29">
        <f>P17</f>
        <v>6.9169999999999998</v>
      </c>
      <c r="AN17" s="29">
        <f>T17</f>
        <v>26.385999999999999</v>
      </c>
      <c r="AO17" s="29">
        <f>X17</f>
        <v>31.088000000000001</v>
      </c>
      <c r="AP17" s="29">
        <f>AB17</f>
        <v>18.492999999999999</v>
      </c>
      <c r="AQ17" s="29">
        <f>AF17</f>
        <v>46.661999999999999</v>
      </c>
      <c r="AR17" s="29">
        <f t="shared" ref="AR17:AR20" si="9">AI17</f>
        <v>53.661999999999999</v>
      </c>
    </row>
    <row r="18" spans="2:44 16382:16382" ht="14.5" customHeight="1" x14ac:dyDescent="0.35">
      <c r="B18" s="30" t="s">
        <v>726</v>
      </c>
      <c r="E18" s="29">
        <v>7.1580000000000004</v>
      </c>
      <c r="F18" s="29">
        <v>6.0279999999999996</v>
      </c>
      <c r="G18" s="29">
        <v>4.8979999999999997</v>
      </c>
      <c r="H18" s="29">
        <v>3.7679999999999998</v>
      </c>
      <c r="I18" s="29">
        <v>0</v>
      </c>
      <c r="J18" s="29">
        <v>0</v>
      </c>
      <c r="K18" s="29">
        <v>0</v>
      </c>
      <c r="L18" s="29">
        <v>0</v>
      </c>
      <c r="M18" s="29">
        <v>0</v>
      </c>
      <c r="N18" s="29">
        <v>0</v>
      </c>
      <c r="O18" s="29">
        <v>0</v>
      </c>
      <c r="P18" s="29">
        <v>0</v>
      </c>
      <c r="Q18" s="29">
        <v>0</v>
      </c>
      <c r="R18" s="29">
        <v>0</v>
      </c>
      <c r="S18" s="29">
        <v>0</v>
      </c>
      <c r="T18" s="29">
        <v>3.5640000000000001</v>
      </c>
      <c r="U18" s="29">
        <v>0</v>
      </c>
      <c r="V18" s="29">
        <v>0</v>
      </c>
      <c r="W18" s="29">
        <v>0</v>
      </c>
      <c r="X18" s="29">
        <v>157.30600000000001</v>
      </c>
      <c r="Y18" s="29">
        <v>157.27199999999999</v>
      </c>
      <c r="Z18" s="29">
        <v>157.23699999999999</v>
      </c>
      <c r="AA18" s="29">
        <v>158.399</v>
      </c>
      <c r="AB18" s="29">
        <v>3.597</v>
      </c>
      <c r="AC18" s="29">
        <v>4.6159999999999997</v>
      </c>
      <c r="AD18" s="29">
        <v>5.1870000000000003</v>
      </c>
      <c r="AE18" s="29">
        <v>4.5960000000000001</v>
      </c>
      <c r="AF18" s="29">
        <v>1.2390000000000001</v>
      </c>
      <c r="AG18" s="29">
        <v>1.923</v>
      </c>
      <c r="AH18" s="29">
        <v>3.0110000000000001</v>
      </c>
      <c r="AI18" s="29">
        <v>1.986</v>
      </c>
      <c r="AK18" s="29">
        <f>H18</f>
        <v>3.7679999999999998</v>
      </c>
      <c r="AL18" s="29">
        <f>L18</f>
        <v>0</v>
      </c>
      <c r="AM18" s="29">
        <f>P18</f>
        <v>0</v>
      </c>
      <c r="AN18" s="29">
        <f>T18</f>
        <v>3.5640000000000001</v>
      </c>
      <c r="AO18" s="29">
        <f>X18</f>
        <v>157.30600000000001</v>
      </c>
      <c r="AP18" s="29">
        <f>AB18</f>
        <v>3.597</v>
      </c>
      <c r="AQ18" s="29">
        <f>AF18</f>
        <v>1.2390000000000001</v>
      </c>
      <c r="AR18" s="29">
        <f t="shared" si="9"/>
        <v>1.986</v>
      </c>
    </row>
    <row r="19" spans="2:44 16382:16382" ht="14.5" customHeight="1" x14ac:dyDescent="0.35">
      <c r="B19" s="30" t="s">
        <v>727</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974.36</v>
      </c>
      <c r="AC19" s="29">
        <v>1175.144</v>
      </c>
      <c r="AD19" s="29">
        <v>1383.28</v>
      </c>
      <c r="AE19" s="29">
        <v>1478.27</v>
      </c>
      <c r="AF19" s="29">
        <v>1472.26</v>
      </c>
      <c r="AG19" s="29">
        <v>1475.758</v>
      </c>
      <c r="AH19" s="29">
        <v>1534.0989999999999</v>
      </c>
      <c r="AI19" s="29">
        <v>1629.481</v>
      </c>
      <c r="AK19" s="29">
        <f>H19</f>
        <v>0</v>
      </c>
      <c r="AL19" s="29">
        <f>L19</f>
        <v>0</v>
      </c>
      <c r="AM19" s="29">
        <f>P19</f>
        <v>0</v>
      </c>
      <c r="AN19" s="29">
        <f>T19</f>
        <v>0</v>
      </c>
      <c r="AO19" s="29">
        <f>X19</f>
        <v>0</v>
      </c>
      <c r="AP19" s="29">
        <f>AB19</f>
        <v>974.36</v>
      </c>
      <c r="AQ19" s="29">
        <f>AF19</f>
        <v>1472.26</v>
      </c>
      <c r="AR19" s="29">
        <f t="shared" si="9"/>
        <v>1629.481</v>
      </c>
    </row>
    <row r="20" spans="2:44 16382:16382" ht="14.5" customHeight="1" x14ac:dyDescent="0.35">
      <c r="B20" s="30" t="s">
        <v>722</v>
      </c>
      <c r="E20" s="29">
        <v>4.407</v>
      </c>
      <c r="F20" s="29">
        <v>4.9489999999999998</v>
      </c>
      <c r="G20" s="29">
        <v>4.7690000000000001</v>
      </c>
      <c r="H20" s="29">
        <v>4.516</v>
      </c>
      <c r="I20" s="29">
        <v>4.1040000000000001</v>
      </c>
      <c r="J20" s="29">
        <v>2.8719999999999999</v>
      </c>
      <c r="K20" s="29">
        <v>1.7330000000000001</v>
      </c>
      <c r="L20" s="29">
        <v>1.69</v>
      </c>
      <c r="M20" s="29">
        <v>4.9169999999999998</v>
      </c>
      <c r="N20" s="29">
        <v>1.341</v>
      </c>
      <c r="O20" s="29">
        <v>1.34</v>
      </c>
      <c r="P20" s="29">
        <v>1.34</v>
      </c>
      <c r="Q20" s="29">
        <v>1.34</v>
      </c>
      <c r="R20" s="29">
        <v>10.068</v>
      </c>
      <c r="S20" s="29">
        <v>10.863</v>
      </c>
      <c r="T20" s="29">
        <v>12.984</v>
      </c>
      <c r="U20" s="29">
        <v>13.648</v>
      </c>
      <c r="V20" s="29">
        <v>16.062999999999999</v>
      </c>
      <c r="W20" s="29">
        <v>83.875</v>
      </c>
      <c r="X20" s="29">
        <v>71.653000000000006</v>
      </c>
      <c r="Y20" s="29">
        <v>71.843999999999994</v>
      </c>
      <c r="Z20" s="29">
        <v>63.612000000000002</v>
      </c>
      <c r="AA20" s="29">
        <v>64.915999999999997</v>
      </c>
      <c r="AB20" s="29">
        <v>83.554000000000002</v>
      </c>
      <c r="AC20" s="29">
        <v>70.984999999999999</v>
      </c>
      <c r="AD20" s="29">
        <v>70.441999999999993</v>
      </c>
      <c r="AE20" s="29">
        <v>71</v>
      </c>
      <c r="AF20" s="29">
        <v>70.418999999999997</v>
      </c>
      <c r="AG20" s="29">
        <v>86.796000000000006</v>
      </c>
      <c r="AH20" s="29">
        <v>100.248</v>
      </c>
      <c r="AI20" s="29">
        <v>198.35399999999998</v>
      </c>
      <c r="AK20" s="29">
        <f>H20</f>
        <v>4.516</v>
      </c>
      <c r="AL20" s="29">
        <f>L20</f>
        <v>1.69</v>
      </c>
      <c r="AM20" s="29">
        <f>P20</f>
        <v>1.34</v>
      </c>
      <c r="AN20" s="29">
        <f>T20</f>
        <v>12.984</v>
      </c>
      <c r="AO20" s="29">
        <f>X20</f>
        <v>71.653000000000006</v>
      </c>
      <c r="AP20" s="29">
        <f>AB20</f>
        <v>83.554000000000002</v>
      </c>
      <c r="AQ20" s="29">
        <f>AF20</f>
        <v>70.418999999999997</v>
      </c>
      <c r="AR20" s="29">
        <f t="shared" si="9"/>
        <v>198.35399999999998</v>
      </c>
    </row>
    <row r="21" spans="2:44 16382:16382" ht="14.5" customHeight="1" x14ac:dyDescent="0.35">
      <c r="B21" s="48"/>
      <c r="C21" s="49"/>
      <c r="D21" s="49"/>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K21" s="133"/>
      <c r="AL21" s="133"/>
      <c r="AM21" s="133"/>
      <c r="AN21" s="133"/>
      <c r="AO21" s="133"/>
      <c r="AP21" s="133"/>
      <c r="AQ21" s="133"/>
      <c r="AR21" s="133"/>
    </row>
    <row r="22" spans="2:44 16382:16382" ht="14.5" customHeight="1" x14ac:dyDescent="0.35">
      <c r="B22" s="30" t="s">
        <v>728</v>
      </c>
      <c r="E22" s="29">
        <v>30.452000000000002</v>
      </c>
      <c r="F22" s="29">
        <v>31.684000000000001</v>
      </c>
      <c r="G22" s="29">
        <v>33.040999999999997</v>
      </c>
      <c r="H22" s="29">
        <v>33.164000000000001</v>
      </c>
      <c r="I22" s="29">
        <v>35.374000000000002</v>
      </c>
      <c r="J22" s="29">
        <v>36.109000000000002</v>
      </c>
      <c r="K22" s="29">
        <v>36.616</v>
      </c>
      <c r="L22" s="29">
        <v>29.286000000000001</v>
      </c>
      <c r="M22" s="29">
        <v>30.376000000000001</v>
      </c>
      <c r="N22" s="29">
        <v>30.733000000000001</v>
      </c>
      <c r="O22" s="29">
        <v>30.036000000000001</v>
      </c>
      <c r="P22" s="29">
        <v>490.142</v>
      </c>
      <c r="Q22" s="29">
        <v>494.97800000000001</v>
      </c>
      <c r="R22" s="29">
        <v>496.762</v>
      </c>
      <c r="S22" s="29">
        <v>504.589</v>
      </c>
      <c r="T22" s="29">
        <v>460.21899999999999</v>
      </c>
      <c r="U22" s="29">
        <v>458.84699999999998</v>
      </c>
      <c r="V22" s="29">
        <v>469.89400000000001</v>
      </c>
      <c r="W22" s="29">
        <v>474.43099999999998</v>
      </c>
      <c r="X22" s="29">
        <v>821.26300000000003</v>
      </c>
      <c r="Y22" s="29">
        <v>818.05499999999995</v>
      </c>
      <c r="Z22" s="29">
        <v>795.44200000000001</v>
      </c>
      <c r="AA22" s="29">
        <v>819.75900000000001</v>
      </c>
      <c r="AB22" s="29">
        <v>726.54300000000001</v>
      </c>
      <c r="AC22" s="29">
        <v>733.96900000000005</v>
      </c>
      <c r="AD22" s="29">
        <v>735.73299999999995</v>
      </c>
      <c r="AE22" s="29">
        <v>759.60900000000004</v>
      </c>
      <c r="AF22" s="29">
        <v>953.45500000000004</v>
      </c>
      <c r="AG22" s="29">
        <v>955.46600000000001</v>
      </c>
      <c r="AH22" s="29">
        <v>959.81600000000003</v>
      </c>
      <c r="AI22" s="29">
        <v>982.84</v>
      </c>
      <c r="AK22" s="29">
        <f>H22</f>
        <v>33.164000000000001</v>
      </c>
      <c r="AL22" s="29">
        <f>L22</f>
        <v>29.286000000000001</v>
      </c>
      <c r="AM22" s="29">
        <f>P22</f>
        <v>490.142</v>
      </c>
      <c r="AN22" s="29">
        <f>T22</f>
        <v>460.21899999999999</v>
      </c>
      <c r="AO22" s="29">
        <f>X22</f>
        <v>821.26300000000003</v>
      </c>
      <c r="AP22" s="29">
        <f>AB22</f>
        <v>726.54300000000001</v>
      </c>
      <c r="AQ22" s="29">
        <f>AF22</f>
        <v>953.45500000000004</v>
      </c>
      <c r="AR22" s="29">
        <f>AI22</f>
        <v>982.84</v>
      </c>
    </row>
    <row r="23" spans="2:44 16382:16382" ht="14.5" customHeight="1" x14ac:dyDescent="0.35">
      <c r="B23" s="30" t="s">
        <v>729</v>
      </c>
      <c r="E23" s="29">
        <v>605.64099999999996</v>
      </c>
      <c r="F23" s="29">
        <v>598.71199999999999</v>
      </c>
      <c r="G23" s="29">
        <v>591.76</v>
      </c>
      <c r="H23" s="29">
        <v>584.77700000000004</v>
      </c>
      <c r="I23" s="29">
        <v>577.79700000000003</v>
      </c>
      <c r="J23" s="29">
        <v>1192.2370000000001</v>
      </c>
      <c r="K23" s="29">
        <v>1164.173</v>
      </c>
      <c r="L23" s="29">
        <v>2735.29</v>
      </c>
      <c r="M23" s="29">
        <v>2717.605</v>
      </c>
      <c r="N23" s="29">
        <v>2695.31</v>
      </c>
      <c r="O23" s="29">
        <v>2673.7640000000001</v>
      </c>
      <c r="P23" s="29">
        <v>2648.212</v>
      </c>
      <c r="Q23" s="29">
        <v>3089.0230000000001</v>
      </c>
      <c r="R23" s="29">
        <v>4614.7939999999999</v>
      </c>
      <c r="S23" s="29">
        <v>4557.8519999999999</v>
      </c>
      <c r="T23" s="29">
        <v>4516.4219999999996</v>
      </c>
      <c r="U23" s="29">
        <v>5117.8620000000001</v>
      </c>
      <c r="V23" s="29">
        <v>5074.93</v>
      </c>
      <c r="W23" s="29">
        <v>5033.0460000000003</v>
      </c>
      <c r="X23" s="29">
        <v>6599.6779999999999</v>
      </c>
      <c r="Y23" s="29">
        <v>6527.0510000000004</v>
      </c>
      <c r="Z23" s="29">
        <v>6455.7910000000002</v>
      </c>
      <c r="AA23" s="29">
        <v>6369.2969999999996</v>
      </c>
      <c r="AB23" s="29">
        <v>7246.4709999999995</v>
      </c>
      <c r="AC23" s="29">
        <v>7421.9480000000003</v>
      </c>
      <c r="AD23" s="29">
        <v>7866.3280000000004</v>
      </c>
      <c r="AE23" s="29">
        <v>8632.0769999999993</v>
      </c>
      <c r="AF23" s="29">
        <v>9582.9760000000006</v>
      </c>
      <c r="AG23" s="29">
        <v>10021.821</v>
      </c>
      <c r="AH23" s="29">
        <v>10731.546</v>
      </c>
      <c r="AI23" s="29">
        <v>11146.044</v>
      </c>
      <c r="AK23" s="29">
        <f>H23</f>
        <v>584.77700000000004</v>
      </c>
      <c r="AL23" s="29">
        <f>L23</f>
        <v>2735.29</v>
      </c>
      <c r="AM23" s="29">
        <f>P23</f>
        <v>2648.212</v>
      </c>
      <c r="AN23" s="29">
        <f>T23</f>
        <v>4516.4219999999996</v>
      </c>
      <c r="AO23" s="29">
        <f>X23</f>
        <v>6599.6779999999999</v>
      </c>
      <c r="AP23" s="29">
        <f>AB23</f>
        <v>7246.4709999999995</v>
      </c>
      <c r="AQ23" s="29">
        <f>AF23</f>
        <v>9582.9760000000006</v>
      </c>
      <c r="AR23" s="29">
        <f t="shared" ref="AR23:AR24" si="10">AI23</f>
        <v>11146.044</v>
      </c>
    </row>
    <row r="24" spans="2:44 16382:16382" ht="14.5" customHeight="1" x14ac:dyDescent="0.35">
      <c r="B24" s="31" t="s">
        <v>730</v>
      </c>
      <c r="C24" s="32"/>
      <c r="D24" s="32"/>
      <c r="E24" s="137">
        <v>20.716000000000001</v>
      </c>
      <c r="F24" s="137">
        <v>20.346</v>
      </c>
      <c r="G24" s="137">
        <v>20.071000000000002</v>
      </c>
      <c r="H24" s="137">
        <v>19.695</v>
      </c>
      <c r="I24" s="137">
        <v>19.352</v>
      </c>
      <c r="J24" s="137">
        <v>19.952999999999999</v>
      </c>
      <c r="K24" s="137">
        <v>21.510999999999999</v>
      </c>
      <c r="L24" s="137">
        <v>460.22500000000002</v>
      </c>
      <c r="M24" s="137">
        <v>454.334</v>
      </c>
      <c r="N24" s="137">
        <v>449.06900000000002</v>
      </c>
      <c r="O24" s="137">
        <v>443.68200000000002</v>
      </c>
      <c r="P24" s="137">
        <v>438.14499999999998</v>
      </c>
      <c r="Q24" s="137">
        <v>497.72800000000001</v>
      </c>
      <c r="R24" s="137">
        <v>840.09299999999996</v>
      </c>
      <c r="S24" s="137">
        <v>831.74300000000005</v>
      </c>
      <c r="T24" s="137">
        <v>811.952</v>
      </c>
      <c r="U24" s="137">
        <v>957.80100000000004</v>
      </c>
      <c r="V24" s="137">
        <v>945.23900000000003</v>
      </c>
      <c r="W24" s="137">
        <v>949.83500000000004</v>
      </c>
      <c r="X24" s="137">
        <v>1119.4359999999999</v>
      </c>
      <c r="Y24" s="137">
        <v>1105.826</v>
      </c>
      <c r="Z24" s="137">
        <v>1093.652</v>
      </c>
      <c r="AA24" s="137">
        <v>1096.452</v>
      </c>
      <c r="AB24" s="137">
        <v>1111.6110000000001</v>
      </c>
      <c r="AC24" s="137">
        <v>1188.9159999999999</v>
      </c>
      <c r="AD24" s="137">
        <v>1588.885</v>
      </c>
      <c r="AE24" s="137">
        <v>1589.152</v>
      </c>
      <c r="AF24" s="137">
        <v>1565.9010000000001</v>
      </c>
      <c r="AG24" s="137">
        <v>1541.6790000000001</v>
      </c>
      <c r="AH24" s="137">
        <v>1550.54</v>
      </c>
      <c r="AI24" s="137">
        <v>1567.481</v>
      </c>
      <c r="AK24" s="137">
        <f>H24</f>
        <v>19.695</v>
      </c>
      <c r="AL24" s="137">
        <f>L24</f>
        <v>460.22500000000002</v>
      </c>
      <c r="AM24" s="137">
        <f>P24</f>
        <v>438.14499999999998</v>
      </c>
      <c r="AN24" s="137">
        <f>T24</f>
        <v>811.952</v>
      </c>
      <c r="AO24" s="137">
        <f>X24</f>
        <v>1119.4359999999999</v>
      </c>
      <c r="AP24" s="137">
        <f>AB24</f>
        <v>1111.6110000000001</v>
      </c>
      <c r="AQ24" s="137">
        <f>AF24</f>
        <v>1565.9010000000001</v>
      </c>
      <c r="AR24" s="137">
        <f t="shared" si="10"/>
        <v>1567.481</v>
      </c>
    </row>
    <row r="26" spans="2:44 16382:16382" ht="14.5" customHeight="1" x14ac:dyDescent="0.35">
      <c r="B26" s="99" t="s">
        <v>731</v>
      </c>
      <c r="C26" s="12"/>
      <c r="D26" s="12"/>
      <c r="E26" s="25">
        <f t="shared" ref="E26:AI26" si="11">SUM(E9,E15)</f>
        <v>760.22299999999996</v>
      </c>
      <c r="F26" s="25">
        <f t="shared" si="11"/>
        <v>761.59799999999996</v>
      </c>
      <c r="G26" s="25">
        <f t="shared" si="11"/>
        <v>762.01400000000001</v>
      </c>
      <c r="H26" s="25">
        <f t="shared" si="11"/>
        <v>773.6070000000002</v>
      </c>
      <c r="I26" s="25">
        <f t="shared" si="11"/>
        <v>781.97699999999998</v>
      </c>
      <c r="J26" s="25">
        <f t="shared" si="11"/>
        <v>1439.8789999999999</v>
      </c>
      <c r="K26" s="25">
        <f t="shared" si="11"/>
        <v>1910.386</v>
      </c>
      <c r="L26" s="25">
        <f t="shared" si="11"/>
        <v>3905.7719999999999</v>
      </c>
      <c r="M26" s="25">
        <f t="shared" si="11"/>
        <v>3902.0769999999998</v>
      </c>
      <c r="N26" s="25">
        <f t="shared" si="11"/>
        <v>3828.19</v>
      </c>
      <c r="O26" s="25">
        <f t="shared" si="11"/>
        <v>3865.2759999999998</v>
      </c>
      <c r="P26" s="25">
        <f t="shared" si="11"/>
        <v>4105.1939999999995</v>
      </c>
      <c r="Q26" s="25">
        <f t="shared" si="11"/>
        <v>4681.3500000000004</v>
      </c>
      <c r="R26" s="25">
        <f t="shared" si="11"/>
        <v>6622.7730000000001</v>
      </c>
      <c r="S26" s="25">
        <f t="shared" si="11"/>
        <v>7431.7380000000003</v>
      </c>
      <c r="T26" s="25">
        <f t="shared" si="11"/>
        <v>7262.4710000000005</v>
      </c>
      <c r="U26" s="25">
        <f t="shared" si="11"/>
        <v>7728.4690000000001</v>
      </c>
      <c r="V26" s="25">
        <f t="shared" si="11"/>
        <v>7665.8119999999999</v>
      </c>
      <c r="W26" s="25">
        <f t="shared" si="11"/>
        <v>8855.0380000000005</v>
      </c>
      <c r="X26" s="25">
        <f t="shared" si="11"/>
        <v>10593.204</v>
      </c>
      <c r="Y26" s="25">
        <f t="shared" si="11"/>
        <v>11096.555</v>
      </c>
      <c r="Z26" s="25">
        <f t="shared" si="11"/>
        <v>10249.461000000001</v>
      </c>
      <c r="AA26" s="25">
        <f t="shared" si="11"/>
        <v>10175.706999999999</v>
      </c>
      <c r="AB26" s="25">
        <f t="shared" si="11"/>
        <v>12663.927</v>
      </c>
      <c r="AC26" s="25">
        <f t="shared" si="11"/>
        <v>13108.990000000002</v>
      </c>
      <c r="AD26" s="25">
        <f t="shared" si="11"/>
        <v>14523.555</v>
      </c>
      <c r="AE26" s="25">
        <f t="shared" si="11"/>
        <v>15651.691999999999</v>
      </c>
      <c r="AF26" s="25">
        <f t="shared" si="11"/>
        <v>16877.601000000002</v>
      </c>
      <c r="AG26" s="25">
        <f t="shared" si="11"/>
        <v>16825.308000000001</v>
      </c>
      <c r="AH26" s="25">
        <f t="shared" si="11"/>
        <v>17163.781999999999</v>
      </c>
      <c r="AI26" s="25">
        <f t="shared" si="11"/>
        <v>17945.360999999997</v>
      </c>
      <c r="AK26" s="25">
        <f>SUM(AK9,AK15)</f>
        <v>773.6070000000002</v>
      </c>
      <c r="AL26" s="25">
        <f>SUM(AL9,AL15)</f>
        <v>3905.7719999999999</v>
      </c>
      <c r="AM26" s="25">
        <f>SUM(AM9,AM15)</f>
        <v>4105.1939999999995</v>
      </c>
      <c r="AN26" s="25">
        <f>SUM(AN9,AN15)</f>
        <v>7262.4710000000005</v>
      </c>
      <c r="AO26" s="25">
        <f>SUM(AO9,AO15)</f>
        <v>10593.204</v>
      </c>
      <c r="AP26" s="25">
        <f>SUM(AP9,AP15)</f>
        <v>12663.927</v>
      </c>
      <c r="AQ26" s="25">
        <f>SUM(AQ9,AQ15)</f>
        <v>16877.601000000002</v>
      </c>
      <c r="AR26" s="25">
        <f>SUM(AR9,AR15)</f>
        <v>17945.360999999997</v>
      </c>
    </row>
    <row r="27" spans="2:44 16382:16382" ht="14.5" customHeight="1" x14ac:dyDescent="0.35">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XFB27" s="52"/>
    </row>
    <row r="28" spans="2:44 16382:16382" ht="14.5" customHeight="1" x14ac:dyDescent="0.35">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K28" s="53"/>
      <c r="AL28" s="53"/>
      <c r="AM28" s="53"/>
      <c r="AN28" s="53"/>
      <c r="AO28" s="53"/>
      <c r="AP28" s="53"/>
      <c r="AQ28" s="53"/>
      <c r="AR28" s="53"/>
      <c r="XFB28" s="53"/>
    </row>
    <row r="29" spans="2:44 16382:16382" ht="14.5" customHeight="1" x14ac:dyDescent="0.35">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row>
    <row r="30" spans="2:44 16382:16382" ht="14.5" customHeight="1" x14ac:dyDescent="0.35">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row>
    <row r="31" spans="2:44 16382:16382" ht="14.5" customHeight="1" x14ac:dyDescent="0.35">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row>
    <row r="32" spans="2:44 16382:16382" ht="14.5" customHeight="1" x14ac:dyDescent="0.35">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row>
    <row r="33" spans="6:35" ht="14.5" customHeight="1" x14ac:dyDescent="0.35">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row>
    <row r="34" spans="6:35" ht="14.5" customHeight="1" x14ac:dyDescent="0.35">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row>
    <row r="35" spans="6:35" ht="14.5" customHeight="1" x14ac:dyDescent="0.35">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row>
    <row r="36" spans="6:35" ht="14.5" customHeight="1" x14ac:dyDescent="0.35">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row>
    <row r="37" spans="6:35" ht="14.5" customHeight="1" x14ac:dyDescent="0.35">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row>
    <row r="38" spans="6:35" ht="14.5" customHeight="1" x14ac:dyDescent="0.35">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row>
    <row r="39" spans="6:35" ht="14.5" customHeight="1" x14ac:dyDescent="0.35">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row>
    <row r="41" spans="6:35" ht="14.5" customHeight="1" x14ac:dyDescent="0.35">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row>
  </sheetData>
  <pageMargins left="0.511811024" right="0.511811024" top="0.78740157499999996" bottom="0.78740157499999996" header="0.31496062000000002" footer="0.31496062000000002"/>
  <pageSetup paperSize="9" orientation="portrait" r:id="rId1"/>
  <ignoredErrors>
    <ignoredError sqref="AK15:AR15"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FC998-497D-4FA8-ABA2-0E7DC9934CAA}">
  <sheetPr>
    <tabColor theme="1"/>
  </sheetPr>
  <dimension ref="A6:XFB70"/>
  <sheetViews>
    <sheetView showGridLines="0"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ColWidth="10.54296875" defaultRowHeight="14.5" customHeight="1" x14ac:dyDescent="0.35"/>
  <cols>
    <col min="1" max="1" width="2.54296875" style="8" customWidth="1"/>
    <col min="2" max="2" width="42.81640625" style="8" customWidth="1"/>
    <col min="3" max="3" width="15.81640625" style="9" customWidth="1"/>
    <col min="4" max="4" width="2.54296875" style="9" customWidth="1"/>
    <col min="5" max="6" width="10.54296875" style="9" customWidth="1"/>
    <col min="7" max="35" width="10.54296875" style="9" bestFit="1" customWidth="1"/>
    <col min="36" max="36" width="2.54296875" style="9" customWidth="1"/>
    <col min="37" max="16384" width="10.54296875" style="9"/>
  </cols>
  <sheetData>
    <row r="6" spans="2:44" ht="14.5" customHeight="1" x14ac:dyDescent="0.35">
      <c r="C6" s="3" t="s">
        <v>4</v>
      </c>
      <c r="D6" s="2"/>
      <c r="E6" s="4">
        <v>42459</v>
      </c>
      <c r="F6" s="4">
        <v>42551</v>
      </c>
      <c r="G6" s="4">
        <f t="shared" ref="G6:AI6" si="0">EOMONTH(F6,3)</f>
        <v>42643</v>
      </c>
      <c r="H6" s="4">
        <f t="shared" si="0"/>
        <v>42735</v>
      </c>
      <c r="I6" s="4">
        <f t="shared" si="0"/>
        <v>42825</v>
      </c>
      <c r="J6" s="4">
        <f t="shared" si="0"/>
        <v>42916</v>
      </c>
      <c r="K6" s="4">
        <f t="shared" si="0"/>
        <v>43008</v>
      </c>
      <c r="L6" s="4">
        <f t="shared" si="0"/>
        <v>43100</v>
      </c>
      <c r="M6" s="4">
        <f t="shared" si="0"/>
        <v>43190</v>
      </c>
      <c r="N6" s="4">
        <f t="shared" si="0"/>
        <v>43281</v>
      </c>
      <c r="O6" s="4">
        <f t="shared" si="0"/>
        <v>43373</v>
      </c>
      <c r="P6" s="4">
        <f t="shared" si="0"/>
        <v>43465</v>
      </c>
      <c r="Q6" s="4">
        <f t="shared" si="0"/>
        <v>43555</v>
      </c>
      <c r="R6" s="4">
        <f t="shared" si="0"/>
        <v>43646</v>
      </c>
      <c r="S6" s="4">
        <f t="shared" si="0"/>
        <v>43738</v>
      </c>
      <c r="T6" s="4">
        <f t="shared" si="0"/>
        <v>43830</v>
      </c>
      <c r="U6" s="4">
        <f t="shared" si="0"/>
        <v>43921</v>
      </c>
      <c r="V6" s="4">
        <f t="shared" si="0"/>
        <v>44012</v>
      </c>
      <c r="W6" s="4">
        <f t="shared" si="0"/>
        <v>44104</v>
      </c>
      <c r="X6" s="4">
        <f t="shared" si="0"/>
        <v>44196</v>
      </c>
      <c r="Y6" s="4">
        <f t="shared" si="0"/>
        <v>44286</v>
      </c>
      <c r="Z6" s="4">
        <f t="shared" si="0"/>
        <v>44377</v>
      </c>
      <c r="AA6" s="4">
        <f t="shared" si="0"/>
        <v>44469</v>
      </c>
      <c r="AB6" s="4">
        <f t="shared" si="0"/>
        <v>44561</v>
      </c>
      <c r="AC6" s="4">
        <f t="shared" si="0"/>
        <v>44651</v>
      </c>
      <c r="AD6" s="4">
        <f t="shared" si="0"/>
        <v>44742</v>
      </c>
      <c r="AE6" s="4">
        <f t="shared" si="0"/>
        <v>44834</v>
      </c>
      <c r="AF6" s="4">
        <f t="shared" si="0"/>
        <v>44926</v>
      </c>
      <c r="AG6" s="4">
        <f t="shared" si="0"/>
        <v>45016</v>
      </c>
      <c r="AH6" s="4">
        <f t="shared" si="0"/>
        <v>45107</v>
      </c>
      <c r="AI6" s="4">
        <f t="shared" si="0"/>
        <v>45199</v>
      </c>
      <c r="AK6" s="23"/>
      <c r="AL6" s="23"/>
      <c r="AM6" s="23"/>
      <c r="AN6" s="23"/>
      <c r="AO6" s="23"/>
      <c r="AP6" s="23"/>
      <c r="AQ6" s="23"/>
      <c r="AR6" s="23"/>
    </row>
    <row r="7" spans="2:44" ht="14.5" customHeight="1" x14ac:dyDescent="0.35">
      <c r="C7" s="3" t="s">
        <v>5</v>
      </c>
      <c r="D7" s="2"/>
      <c r="E7" s="3">
        <f t="shared" ref="E7:AI7" si="1">YEAR(E6)</f>
        <v>2016</v>
      </c>
      <c r="F7" s="3">
        <f t="shared" si="1"/>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 t="shared" si="1"/>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K7" s="22"/>
      <c r="AL7" s="22"/>
      <c r="AM7" s="22"/>
      <c r="AN7" s="22"/>
      <c r="AO7" s="22"/>
      <c r="AP7" s="22"/>
      <c r="AQ7" s="22"/>
      <c r="AR7" s="22"/>
    </row>
    <row r="8" spans="2:44" ht="14.5" customHeight="1" x14ac:dyDescent="0.35">
      <c r="B8" s="5" t="s">
        <v>891</v>
      </c>
      <c r="C8" s="6"/>
      <c r="D8" s="6"/>
      <c r="E8" s="7" t="str">
        <f t="shared" ref="E8:AI8" si="2">MONTH(E$6)/3&amp;"Q"&amp;E$7</f>
        <v>1Q2016</v>
      </c>
      <c r="F8" s="7" t="str">
        <f t="shared" si="2"/>
        <v>2Q2016</v>
      </c>
      <c r="G8" s="7" t="str">
        <f t="shared" si="2"/>
        <v>3Q2016</v>
      </c>
      <c r="H8" s="7" t="str">
        <f t="shared" si="2"/>
        <v>4Q2016</v>
      </c>
      <c r="I8" s="7" t="str">
        <f t="shared" si="2"/>
        <v>1Q2017</v>
      </c>
      <c r="J8" s="7" t="str">
        <f t="shared" si="2"/>
        <v>2Q2017</v>
      </c>
      <c r="K8" s="7" t="str">
        <f t="shared" si="2"/>
        <v>3Q2017</v>
      </c>
      <c r="L8" s="7" t="str">
        <f t="shared" si="2"/>
        <v>4Q2017</v>
      </c>
      <c r="M8" s="7" t="str">
        <f t="shared" si="2"/>
        <v>1Q2018</v>
      </c>
      <c r="N8" s="7" t="str">
        <f t="shared" si="2"/>
        <v>2Q2018</v>
      </c>
      <c r="O8" s="7" t="str">
        <f t="shared" si="2"/>
        <v>3Q2018</v>
      </c>
      <c r="P8" s="7" t="str">
        <f t="shared" si="2"/>
        <v>4Q2018</v>
      </c>
      <c r="Q8" s="7" t="str">
        <f t="shared" si="2"/>
        <v>1Q2019</v>
      </c>
      <c r="R8" s="7" t="str">
        <f t="shared" si="2"/>
        <v>2Q2019</v>
      </c>
      <c r="S8" s="7" t="str">
        <f t="shared" si="2"/>
        <v>3Q2019</v>
      </c>
      <c r="T8" s="7" t="str">
        <f t="shared" si="2"/>
        <v>4Q2019</v>
      </c>
      <c r="U8" s="7" t="str">
        <f t="shared" si="2"/>
        <v>1Q2020</v>
      </c>
      <c r="V8" s="7" t="str">
        <f t="shared" si="2"/>
        <v>2Q2020</v>
      </c>
      <c r="W8" s="7" t="str">
        <f t="shared" si="2"/>
        <v>3Q2020</v>
      </c>
      <c r="X8" s="7" t="str">
        <f t="shared" si="2"/>
        <v>4Q2020</v>
      </c>
      <c r="Y8" s="7" t="str">
        <f t="shared" si="2"/>
        <v>1Q2021</v>
      </c>
      <c r="Z8" s="7" t="str">
        <f t="shared" si="2"/>
        <v>2Q2021</v>
      </c>
      <c r="AA8" s="7" t="str">
        <f t="shared" si="2"/>
        <v>3Q2021</v>
      </c>
      <c r="AB8" s="7" t="str">
        <f t="shared" si="2"/>
        <v>4Q2021</v>
      </c>
      <c r="AC8" s="7" t="str">
        <f t="shared" si="2"/>
        <v>1Q2022</v>
      </c>
      <c r="AD8" s="7" t="str">
        <f t="shared" si="2"/>
        <v>2Q2022</v>
      </c>
      <c r="AE8" s="7" t="str">
        <f t="shared" si="2"/>
        <v>3Q2022</v>
      </c>
      <c r="AF8" s="7" t="str">
        <f t="shared" si="2"/>
        <v>4Q2022</v>
      </c>
      <c r="AG8" s="7" t="str">
        <f t="shared" si="2"/>
        <v>1Q2023</v>
      </c>
      <c r="AH8" s="7" t="str">
        <f t="shared" si="2"/>
        <v>2Q2023</v>
      </c>
      <c r="AI8" s="7" t="str">
        <f t="shared" si="2"/>
        <v>3Q2023</v>
      </c>
      <c r="AJ8" s="2"/>
      <c r="AK8" s="6">
        <v>2016</v>
      </c>
      <c r="AL8" s="6">
        <f t="shared" ref="AL8:AQ8" si="3">AK8+1</f>
        <v>2017</v>
      </c>
      <c r="AM8" s="6">
        <f t="shared" si="3"/>
        <v>2018</v>
      </c>
      <c r="AN8" s="6">
        <f t="shared" si="3"/>
        <v>2019</v>
      </c>
      <c r="AO8" s="6">
        <f t="shared" si="3"/>
        <v>2020</v>
      </c>
      <c r="AP8" s="6">
        <f t="shared" si="3"/>
        <v>2021</v>
      </c>
      <c r="AQ8" s="6">
        <f t="shared" si="3"/>
        <v>2022</v>
      </c>
      <c r="AR8" s="6" t="s">
        <v>890</v>
      </c>
    </row>
    <row r="9" spans="2:44" ht="14.5" customHeight="1" x14ac:dyDescent="0.35">
      <c r="B9" s="48" t="s">
        <v>732</v>
      </c>
      <c r="C9" s="49"/>
      <c r="D9" s="49"/>
      <c r="E9" s="133">
        <f t="shared" ref="E9:AI9" si="4">SUM(E10:E16)</f>
        <v>59.28</v>
      </c>
      <c r="F9" s="133">
        <f t="shared" si="4"/>
        <v>62.993000000000002</v>
      </c>
      <c r="G9" s="133">
        <f t="shared" si="4"/>
        <v>78.832999999999998</v>
      </c>
      <c r="H9" s="133">
        <f t="shared" si="4"/>
        <v>101.42599999999999</v>
      </c>
      <c r="I9" s="133">
        <f t="shared" si="4"/>
        <v>100.17699999999999</v>
      </c>
      <c r="J9" s="133">
        <f t="shared" si="4"/>
        <v>231.61499999999998</v>
      </c>
      <c r="K9" s="133">
        <f t="shared" si="4"/>
        <v>184.28</v>
      </c>
      <c r="L9" s="133">
        <f t="shared" si="4"/>
        <v>319.101</v>
      </c>
      <c r="M9" s="133">
        <f t="shared" si="4"/>
        <v>309.12599999999998</v>
      </c>
      <c r="N9" s="133">
        <f t="shared" si="4"/>
        <v>253.48399999999998</v>
      </c>
      <c r="O9" s="133">
        <f t="shared" si="4"/>
        <v>264.31700000000001</v>
      </c>
      <c r="P9" s="133">
        <f t="shared" si="4"/>
        <v>211.55899999999997</v>
      </c>
      <c r="Q9" s="133">
        <f t="shared" si="4"/>
        <v>279.15199999999999</v>
      </c>
      <c r="R9" s="133">
        <f t="shared" si="4"/>
        <v>343.572</v>
      </c>
      <c r="S9" s="133">
        <f t="shared" si="4"/>
        <v>513.12400000000002</v>
      </c>
      <c r="T9" s="133">
        <f t="shared" si="4"/>
        <v>334.82300000000004</v>
      </c>
      <c r="U9" s="133">
        <f t="shared" si="4"/>
        <v>404.41</v>
      </c>
      <c r="V9" s="133">
        <f t="shared" si="4"/>
        <v>395.858</v>
      </c>
      <c r="W9" s="133">
        <f t="shared" si="4"/>
        <v>408.84800000000001</v>
      </c>
      <c r="X9" s="133">
        <f t="shared" si="4"/>
        <v>608.33100000000002</v>
      </c>
      <c r="Y9" s="133">
        <f t="shared" si="4"/>
        <v>596.81399999999996</v>
      </c>
      <c r="Z9" s="133">
        <f t="shared" si="4"/>
        <v>646.92200000000003</v>
      </c>
      <c r="AA9" s="133">
        <f t="shared" si="4"/>
        <v>709.41099999999994</v>
      </c>
      <c r="AB9" s="133">
        <f t="shared" si="4"/>
        <v>1520.623</v>
      </c>
      <c r="AC9" s="133">
        <f t="shared" si="4"/>
        <v>1766.6990000000001</v>
      </c>
      <c r="AD9" s="133">
        <f t="shared" si="4"/>
        <v>2470.6840000000002</v>
      </c>
      <c r="AE9" s="133">
        <f t="shared" si="4"/>
        <v>2859.9760000000006</v>
      </c>
      <c r="AF9" s="133">
        <f t="shared" si="4"/>
        <v>3109.6549999999997</v>
      </c>
      <c r="AG9" s="133">
        <f t="shared" si="4"/>
        <v>2814.8920000000003</v>
      </c>
      <c r="AH9" s="133">
        <f t="shared" si="4"/>
        <v>3288.6890000000003</v>
      </c>
      <c r="AI9" s="133">
        <f t="shared" si="4"/>
        <v>4462.9430000000002</v>
      </c>
      <c r="AK9" s="133">
        <f>SUM(AK10:AK16)</f>
        <v>101.42599999999999</v>
      </c>
      <c r="AL9" s="133">
        <f t="shared" ref="AL9:AR9" si="5">SUM(AL10:AL16)</f>
        <v>319.101</v>
      </c>
      <c r="AM9" s="133">
        <f t="shared" si="5"/>
        <v>211.55899999999997</v>
      </c>
      <c r="AN9" s="133">
        <f t="shared" si="5"/>
        <v>334.82300000000004</v>
      </c>
      <c r="AO9" s="133">
        <f t="shared" si="5"/>
        <v>608.33100000000002</v>
      </c>
      <c r="AP9" s="133">
        <f t="shared" si="5"/>
        <v>1520.623</v>
      </c>
      <c r="AQ9" s="133">
        <f t="shared" si="5"/>
        <v>3109.6549999999997</v>
      </c>
      <c r="AR9" s="133">
        <f t="shared" si="5"/>
        <v>4462.9430000000002</v>
      </c>
    </row>
    <row r="10" spans="2:44" ht="14.5" customHeight="1" x14ac:dyDescent="0.35">
      <c r="B10" s="30" t="s">
        <v>733</v>
      </c>
      <c r="E10" s="29">
        <v>3.6930000000000001</v>
      </c>
      <c r="F10" s="29">
        <v>6.3840000000000003</v>
      </c>
      <c r="G10" s="29">
        <v>17.379000000000001</v>
      </c>
      <c r="H10" s="29">
        <v>27.478000000000002</v>
      </c>
      <c r="I10" s="29">
        <v>29.47</v>
      </c>
      <c r="J10" s="29">
        <v>61.884</v>
      </c>
      <c r="K10" s="29">
        <v>63.305</v>
      </c>
      <c r="L10" s="29">
        <v>95.173000000000002</v>
      </c>
      <c r="M10" s="29">
        <v>88.262</v>
      </c>
      <c r="N10" s="29">
        <v>49.139000000000003</v>
      </c>
      <c r="O10" s="29">
        <v>70.055000000000007</v>
      </c>
      <c r="P10" s="29">
        <v>67.010000000000005</v>
      </c>
      <c r="Q10" s="29">
        <v>104.955</v>
      </c>
      <c r="R10" s="29">
        <v>83.119</v>
      </c>
      <c r="S10" s="29">
        <v>70.022999999999996</v>
      </c>
      <c r="T10" s="29">
        <v>69.19</v>
      </c>
      <c r="U10" s="29">
        <v>78.697999999999993</v>
      </c>
      <c r="V10" s="29">
        <v>87.534000000000006</v>
      </c>
      <c r="W10" s="29">
        <v>80.206000000000003</v>
      </c>
      <c r="X10" s="29">
        <v>84.814999999999998</v>
      </c>
      <c r="Y10" s="29">
        <v>73.712000000000003</v>
      </c>
      <c r="Z10" s="29">
        <v>104.806</v>
      </c>
      <c r="AA10" s="29">
        <v>194.98599999999999</v>
      </c>
      <c r="AB10" s="29">
        <v>219.251</v>
      </c>
      <c r="AC10" s="29">
        <v>217.34399999999999</v>
      </c>
      <c r="AD10" s="29">
        <v>195.761</v>
      </c>
      <c r="AE10" s="29">
        <v>235.18</v>
      </c>
      <c r="AF10" s="29">
        <v>236.73400000000001</v>
      </c>
      <c r="AG10" s="29">
        <v>251.042</v>
      </c>
      <c r="AH10" s="29">
        <v>174.48500000000001</v>
      </c>
      <c r="AI10" s="29">
        <v>252.44</v>
      </c>
      <c r="AK10" s="29">
        <f t="shared" ref="AK10:AK16" si="6">H10</f>
        <v>27.478000000000002</v>
      </c>
      <c r="AL10" s="29">
        <f t="shared" ref="AL10:AL16" si="7">L10</f>
        <v>95.173000000000002</v>
      </c>
      <c r="AM10" s="29">
        <f t="shared" ref="AM10:AM16" si="8">P10</f>
        <v>67.010000000000005</v>
      </c>
      <c r="AN10" s="29">
        <f t="shared" ref="AN10:AN16" si="9">T10</f>
        <v>69.19</v>
      </c>
      <c r="AO10" s="29">
        <f t="shared" ref="AO10:AO16" si="10">X10</f>
        <v>84.814999999999998</v>
      </c>
      <c r="AP10" s="29">
        <f t="shared" ref="AP10:AP16" si="11">AB10</f>
        <v>219.251</v>
      </c>
      <c r="AQ10" s="29">
        <f t="shared" ref="AQ10:AQ16" si="12">AF10</f>
        <v>236.73400000000001</v>
      </c>
      <c r="AR10" s="29">
        <f>AI10</f>
        <v>252.44</v>
      </c>
    </row>
    <row r="11" spans="2:44" ht="14.5" customHeight="1" x14ac:dyDescent="0.35">
      <c r="B11" s="30" t="s">
        <v>734</v>
      </c>
      <c r="E11" s="29">
        <v>34.206000000000003</v>
      </c>
      <c r="F11" s="29">
        <v>34.029000000000003</v>
      </c>
      <c r="G11" s="29">
        <v>34.085000000000001</v>
      </c>
      <c r="H11" s="29">
        <v>34.351999999999997</v>
      </c>
      <c r="I11" s="29">
        <v>32.536999999999999</v>
      </c>
      <c r="J11" s="29">
        <v>125.051</v>
      </c>
      <c r="K11" s="29">
        <v>65.59</v>
      </c>
      <c r="L11" s="29">
        <v>135.47999999999999</v>
      </c>
      <c r="M11" s="29">
        <v>134.15199999999999</v>
      </c>
      <c r="N11" s="29">
        <v>143.87799999999999</v>
      </c>
      <c r="O11" s="29">
        <v>146.21700000000001</v>
      </c>
      <c r="P11" s="29">
        <v>107.86799999999999</v>
      </c>
      <c r="Q11" s="29">
        <v>132.62299999999999</v>
      </c>
      <c r="R11" s="29">
        <v>188.303</v>
      </c>
      <c r="S11" s="29">
        <v>200.78200000000001</v>
      </c>
      <c r="T11" s="29">
        <v>193.666</v>
      </c>
      <c r="U11" s="29">
        <v>241.45599999999999</v>
      </c>
      <c r="V11" s="29">
        <v>215.423</v>
      </c>
      <c r="W11" s="29">
        <v>242.405</v>
      </c>
      <c r="X11" s="29">
        <v>373.86099999999999</v>
      </c>
      <c r="Y11" s="29">
        <v>385.74</v>
      </c>
      <c r="Z11" s="29">
        <v>298.86200000000002</v>
      </c>
      <c r="AA11" s="29">
        <v>320.99599999999998</v>
      </c>
      <c r="AB11" s="29">
        <v>482.08800000000002</v>
      </c>
      <c r="AC11" s="29">
        <v>561.49099999999999</v>
      </c>
      <c r="AD11" s="29">
        <v>1329.1969999999999</v>
      </c>
      <c r="AE11" s="29">
        <v>1637.6790000000001</v>
      </c>
      <c r="AF11" s="29">
        <v>1724.473</v>
      </c>
      <c r="AG11" s="29">
        <v>1549.3689999999999</v>
      </c>
      <c r="AH11" s="29">
        <v>2142.88</v>
      </c>
      <c r="AI11" s="29">
        <v>3184.7440000000001</v>
      </c>
      <c r="AK11" s="29">
        <f t="shared" si="6"/>
        <v>34.351999999999997</v>
      </c>
      <c r="AL11" s="29">
        <f t="shared" si="7"/>
        <v>135.47999999999999</v>
      </c>
      <c r="AM11" s="29">
        <f t="shared" si="8"/>
        <v>107.86799999999999</v>
      </c>
      <c r="AN11" s="29">
        <f t="shared" si="9"/>
        <v>193.666</v>
      </c>
      <c r="AO11" s="29">
        <f t="shared" si="10"/>
        <v>373.86099999999999</v>
      </c>
      <c r="AP11" s="29">
        <f t="shared" si="11"/>
        <v>482.08800000000002</v>
      </c>
      <c r="AQ11" s="29">
        <f t="shared" si="12"/>
        <v>1724.473</v>
      </c>
      <c r="AR11" s="29">
        <f t="shared" ref="AR11:AR24" si="13">AI11</f>
        <v>3184.7440000000001</v>
      </c>
    </row>
    <row r="12" spans="2:44" ht="14.5" customHeight="1" x14ac:dyDescent="0.35">
      <c r="B12" s="30" t="s">
        <v>735</v>
      </c>
      <c r="E12" s="29">
        <v>3.306</v>
      </c>
      <c r="F12" s="29">
        <v>4.375</v>
      </c>
      <c r="G12" s="29">
        <v>4.601</v>
      </c>
      <c r="H12" s="29">
        <v>5.5380000000000003</v>
      </c>
      <c r="I12" s="29">
        <v>6.194</v>
      </c>
      <c r="J12" s="29">
        <v>10.569000000000001</v>
      </c>
      <c r="K12" s="29">
        <v>12.244</v>
      </c>
      <c r="L12" s="29">
        <v>24.949000000000002</v>
      </c>
      <c r="M12" s="29">
        <v>26.603999999999999</v>
      </c>
      <c r="N12" s="29">
        <v>33.582000000000001</v>
      </c>
      <c r="O12" s="29">
        <v>36.250999999999998</v>
      </c>
      <c r="P12" s="29">
        <v>22.039000000000001</v>
      </c>
      <c r="Q12" s="29">
        <v>25.143999999999998</v>
      </c>
      <c r="R12" s="29">
        <v>20.584</v>
      </c>
      <c r="S12" s="29">
        <v>31.108000000000001</v>
      </c>
      <c r="T12" s="29">
        <v>38.725999999999999</v>
      </c>
      <c r="U12" s="29">
        <v>47.942</v>
      </c>
      <c r="V12" s="29">
        <v>41.597999999999999</v>
      </c>
      <c r="W12" s="29">
        <v>41.052</v>
      </c>
      <c r="X12" s="29">
        <v>44.536999999999999</v>
      </c>
      <c r="Y12" s="29">
        <v>37.439</v>
      </c>
      <c r="Z12" s="29">
        <v>42.069000000000003</v>
      </c>
      <c r="AA12" s="29">
        <v>55.253</v>
      </c>
      <c r="AB12" s="29">
        <v>62.372999999999998</v>
      </c>
      <c r="AC12" s="29">
        <v>63.508000000000003</v>
      </c>
      <c r="AD12" s="29">
        <v>66.393000000000001</v>
      </c>
      <c r="AE12" s="29">
        <v>86.738</v>
      </c>
      <c r="AF12" s="29">
        <v>102.535</v>
      </c>
      <c r="AG12" s="29">
        <v>89.111000000000004</v>
      </c>
      <c r="AH12" s="29">
        <v>94.021000000000001</v>
      </c>
      <c r="AI12" s="29">
        <v>119.83799999999999</v>
      </c>
      <c r="AK12" s="29">
        <f t="shared" si="6"/>
        <v>5.5380000000000003</v>
      </c>
      <c r="AL12" s="29">
        <f t="shared" si="7"/>
        <v>24.949000000000002</v>
      </c>
      <c r="AM12" s="29">
        <f t="shared" si="8"/>
        <v>22.039000000000001</v>
      </c>
      <c r="AN12" s="29">
        <f t="shared" si="9"/>
        <v>38.725999999999999</v>
      </c>
      <c r="AO12" s="29">
        <f t="shared" si="10"/>
        <v>44.536999999999999</v>
      </c>
      <c r="AP12" s="29">
        <f t="shared" si="11"/>
        <v>62.372999999999998</v>
      </c>
      <c r="AQ12" s="29">
        <f t="shared" si="12"/>
        <v>102.535</v>
      </c>
      <c r="AR12" s="29">
        <f t="shared" si="13"/>
        <v>119.83799999999999</v>
      </c>
    </row>
    <row r="13" spans="2:44" ht="14.5" customHeight="1" x14ac:dyDescent="0.35">
      <c r="B13" s="30" t="s">
        <v>736</v>
      </c>
      <c r="E13" s="29">
        <v>0</v>
      </c>
      <c r="F13" s="29">
        <v>0</v>
      </c>
      <c r="G13" s="29">
        <v>0</v>
      </c>
      <c r="H13" s="29">
        <v>0</v>
      </c>
      <c r="I13" s="29">
        <v>0</v>
      </c>
      <c r="J13" s="29">
        <v>0</v>
      </c>
      <c r="K13" s="29">
        <v>0</v>
      </c>
      <c r="L13" s="29">
        <v>0</v>
      </c>
      <c r="M13" s="29">
        <v>0</v>
      </c>
      <c r="N13" s="29">
        <v>0</v>
      </c>
      <c r="O13" s="29">
        <v>0</v>
      </c>
      <c r="P13" s="29">
        <v>0</v>
      </c>
      <c r="Q13" s="29">
        <v>0</v>
      </c>
      <c r="R13" s="29">
        <v>4.5629999999999997</v>
      </c>
      <c r="S13" s="29">
        <v>4.5960000000000001</v>
      </c>
      <c r="T13" s="29">
        <v>4.9340000000000002</v>
      </c>
      <c r="U13" s="29">
        <v>5.5449999999999999</v>
      </c>
      <c r="V13" s="29">
        <v>5.556</v>
      </c>
      <c r="W13" s="29">
        <v>7.601</v>
      </c>
      <c r="X13" s="29">
        <v>20.056999999999999</v>
      </c>
      <c r="Y13" s="29">
        <v>20.806000000000001</v>
      </c>
      <c r="Z13" s="29">
        <v>16.141999999999999</v>
      </c>
      <c r="AA13" s="29">
        <v>16.43</v>
      </c>
      <c r="AB13" s="29">
        <v>16.794</v>
      </c>
      <c r="AC13" s="29">
        <v>16.834</v>
      </c>
      <c r="AD13" s="29">
        <v>16.532</v>
      </c>
      <c r="AE13" s="29">
        <v>16.393000000000001</v>
      </c>
      <c r="AF13" s="29">
        <v>17.484999999999999</v>
      </c>
      <c r="AG13" s="29">
        <v>17.533999999999999</v>
      </c>
      <c r="AH13" s="29">
        <v>13.497999999999999</v>
      </c>
      <c r="AI13" s="29">
        <v>12.826000000000001</v>
      </c>
      <c r="AK13" s="29">
        <f t="shared" si="6"/>
        <v>0</v>
      </c>
      <c r="AL13" s="29">
        <f t="shared" si="7"/>
        <v>0</v>
      </c>
      <c r="AM13" s="29">
        <f t="shared" si="8"/>
        <v>0</v>
      </c>
      <c r="AN13" s="29">
        <f t="shared" si="9"/>
        <v>4.9340000000000002</v>
      </c>
      <c r="AO13" s="29">
        <f t="shared" si="10"/>
        <v>20.056999999999999</v>
      </c>
      <c r="AP13" s="29">
        <f t="shared" si="11"/>
        <v>16.794</v>
      </c>
      <c r="AQ13" s="29">
        <f t="shared" si="12"/>
        <v>17.484999999999999</v>
      </c>
      <c r="AR13" s="29">
        <f t="shared" si="13"/>
        <v>12.826000000000001</v>
      </c>
    </row>
    <row r="14" spans="2:44" ht="14.5" customHeight="1" x14ac:dyDescent="0.35">
      <c r="B14" s="30" t="s">
        <v>727</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591.84799999999996</v>
      </c>
      <c r="AC14" s="29">
        <v>718.91499999999996</v>
      </c>
      <c r="AD14" s="29">
        <v>779.80899999999997</v>
      </c>
      <c r="AE14" s="29">
        <v>818.49</v>
      </c>
      <c r="AF14" s="29">
        <v>949.54200000000003</v>
      </c>
      <c r="AG14" s="29">
        <v>828.81100000000004</v>
      </c>
      <c r="AH14" s="29">
        <v>788.35199999999998</v>
      </c>
      <c r="AI14" s="29">
        <v>796.91</v>
      </c>
      <c r="AK14" s="29">
        <f t="shared" si="6"/>
        <v>0</v>
      </c>
      <c r="AL14" s="29">
        <f t="shared" si="7"/>
        <v>0</v>
      </c>
      <c r="AM14" s="29">
        <f t="shared" si="8"/>
        <v>0</v>
      </c>
      <c r="AN14" s="29">
        <f t="shared" si="9"/>
        <v>0</v>
      </c>
      <c r="AO14" s="29">
        <f t="shared" si="10"/>
        <v>0</v>
      </c>
      <c r="AP14" s="29">
        <f t="shared" si="11"/>
        <v>591.84799999999996</v>
      </c>
      <c r="AQ14" s="29">
        <f t="shared" si="12"/>
        <v>949.54200000000003</v>
      </c>
      <c r="AR14" s="29">
        <f t="shared" si="13"/>
        <v>796.91</v>
      </c>
    </row>
    <row r="15" spans="2:44" ht="14.5" customHeight="1" x14ac:dyDescent="0.35">
      <c r="B15" s="30" t="s">
        <v>737</v>
      </c>
      <c r="E15" s="29">
        <v>0</v>
      </c>
      <c r="F15" s="29">
        <v>0</v>
      </c>
      <c r="G15" s="29">
        <v>0</v>
      </c>
      <c r="H15" s="29">
        <v>0</v>
      </c>
      <c r="I15" s="29">
        <v>0</v>
      </c>
      <c r="J15" s="29">
        <v>0</v>
      </c>
      <c r="K15" s="29">
        <v>0</v>
      </c>
      <c r="L15" s="29">
        <v>0</v>
      </c>
      <c r="M15" s="29">
        <v>0</v>
      </c>
      <c r="N15" s="29">
        <v>0</v>
      </c>
      <c r="O15" s="29">
        <v>0</v>
      </c>
      <c r="P15" s="29">
        <v>0</v>
      </c>
      <c r="Q15" s="29">
        <v>0</v>
      </c>
      <c r="R15" s="29">
        <v>28.268999999999998</v>
      </c>
      <c r="S15" s="29">
        <v>188.96600000000001</v>
      </c>
      <c r="T15" s="29">
        <v>1.204</v>
      </c>
      <c r="U15" s="29">
        <v>1.663</v>
      </c>
      <c r="V15" s="29">
        <v>23.17</v>
      </c>
      <c r="W15" s="29">
        <v>17.771000000000001</v>
      </c>
      <c r="X15" s="29">
        <v>18.542999999999999</v>
      </c>
      <c r="Y15" s="29">
        <v>19.428999999999998</v>
      </c>
      <c r="Z15" s="29">
        <v>127.782</v>
      </c>
      <c r="AA15" s="29">
        <v>83.037999999999997</v>
      </c>
      <c r="AB15" s="29">
        <v>88.204999999999998</v>
      </c>
      <c r="AC15" s="29">
        <v>92.506</v>
      </c>
      <c r="AD15" s="29">
        <v>53.436</v>
      </c>
      <c r="AE15" s="29">
        <v>55.469000000000001</v>
      </c>
      <c r="AF15" s="29">
        <v>65.161999999999992</v>
      </c>
      <c r="AG15" s="29">
        <v>69.614000000000004</v>
      </c>
      <c r="AH15" s="29">
        <v>66.036000000000001</v>
      </c>
      <c r="AI15" s="29">
        <v>69.811999999999998</v>
      </c>
      <c r="AK15" s="29">
        <f t="shared" si="6"/>
        <v>0</v>
      </c>
      <c r="AL15" s="29">
        <f t="shared" si="7"/>
        <v>0</v>
      </c>
      <c r="AM15" s="29">
        <f t="shared" si="8"/>
        <v>0</v>
      </c>
      <c r="AN15" s="29">
        <f t="shared" si="9"/>
        <v>1.204</v>
      </c>
      <c r="AO15" s="29">
        <f t="shared" si="10"/>
        <v>18.542999999999999</v>
      </c>
      <c r="AP15" s="29">
        <f t="shared" si="11"/>
        <v>88.204999999999998</v>
      </c>
      <c r="AQ15" s="29">
        <f t="shared" si="12"/>
        <v>65.161999999999992</v>
      </c>
      <c r="AR15" s="29">
        <f t="shared" si="13"/>
        <v>69.811999999999998</v>
      </c>
    </row>
    <row r="16" spans="2:44" ht="14.5" customHeight="1" x14ac:dyDescent="0.35">
      <c r="B16" s="30" t="s">
        <v>722</v>
      </c>
      <c r="E16" s="29">
        <v>18.074999999999999</v>
      </c>
      <c r="F16" s="29">
        <v>18.204999999999998</v>
      </c>
      <c r="G16" s="29">
        <v>22.768000000000001</v>
      </c>
      <c r="H16" s="29">
        <v>34.058</v>
      </c>
      <c r="I16" s="29">
        <v>31.975999999999999</v>
      </c>
      <c r="J16" s="29">
        <v>34.110999999999997</v>
      </c>
      <c r="K16" s="29">
        <v>43.140999999999998</v>
      </c>
      <c r="L16" s="29">
        <v>63.499000000000002</v>
      </c>
      <c r="M16" s="29">
        <v>60.107999999999997</v>
      </c>
      <c r="N16" s="29">
        <v>26.885000000000002</v>
      </c>
      <c r="O16" s="29">
        <v>11.794</v>
      </c>
      <c r="P16" s="29">
        <v>14.641999999999999</v>
      </c>
      <c r="Q16" s="29">
        <v>16.43</v>
      </c>
      <c r="R16" s="29">
        <v>18.734000000000002</v>
      </c>
      <c r="S16" s="29">
        <v>17.649000000000001</v>
      </c>
      <c r="T16" s="29">
        <v>27.103000000000002</v>
      </c>
      <c r="U16" s="29">
        <v>29.106000000000002</v>
      </c>
      <c r="V16" s="29">
        <v>22.577000000000002</v>
      </c>
      <c r="W16" s="29">
        <v>19.812999999999999</v>
      </c>
      <c r="X16" s="29">
        <v>66.518000000000001</v>
      </c>
      <c r="Y16" s="29">
        <v>59.688000000000002</v>
      </c>
      <c r="Z16" s="29">
        <v>57.261000000000003</v>
      </c>
      <c r="AA16" s="29">
        <v>38.707999999999998</v>
      </c>
      <c r="AB16" s="29">
        <v>60.064</v>
      </c>
      <c r="AC16" s="29">
        <v>96.100999999999999</v>
      </c>
      <c r="AD16" s="29">
        <v>29.556000000000001</v>
      </c>
      <c r="AE16" s="29">
        <v>10.026999999999999</v>
      </c>
      <c r="AF16" s="29">
        <v>13.724</v>
      </c>
      <c r="AG16" s="29">
        <v>9.4109999999999996</v>
      </c>
      <c r="AH16" s="29">
        <v>9.4169999999999998</v>
      </c>
      <c r="AI16" s="29">
        <v>26.373000000000001</v>
      </c>
      <c r="AK16" s="29">
        <f t="shared" si="6"/>
        <v>34.058</v>
      </c>
      <c r="AL16" s="29">
        <f t="shared" si="7"/>
        <v>63.499000000000002</v>
      </c>
      <c r="AM16" s="29">
        <f t="shared" si="8"/>
        <v>14.641999999999999</v>
      </c>
      <c r="AN16" s="29">
        <f t="shared" si="9"/>
        <v>27.103000000000002</v>
      </c>
      <c r="AO16" s="29">
        <f t="shared" si="10"/>
        <v>66.518000000000001</v>
      </c>
      <c r="AP16" s="29">
        <f t="shared" si="11"/>
        <v>60.064</v>
      </c>
      <c r="AQ16" s="29">
        <f t="shared" si="12"/>
        <v>13.724</v>
      </c>
      <c r="AR16" s="29">
        <f t="shared" si="13"/>
        <v>26.373000000000001</v>
      </c>
    </row>
    <row r="17" spans="2:44" ht="14.5" customHeight="1" x14ac:dyDescent="0.35">
      <c r="B17" s="48" t="s">
        <v>738</v>
      </c>
      <c r="C17" s="49"/>
      <c r="D17" s="49"/>
      <c r="E17" s="133">
        <f t="shared" ref="E17:AI17" si="14">SUM(E18:E24)</f>
        <v>328.66699999999997</v>
      </c>
      <c r="F17" s="133">
        <f t="shared" si="14"/>
        <v>323.19</v>
      </c>
      <c r="G17" s="133">
        <f t="shared" si="14"/>
        <v>308.13200000000006</v>
      </c>
      <c r="H17" s="133">
        <f t="shared" si="14"/>
        <v>302.43399999999997</v>
      </c>
      <c r="I17" s="133">
        <f t="shared" si="14"/>
        <v>298.28800000000001</v>
      </c>
      <c r="J17" s="133">
        <f t="shared" si="14"/>
        <v>702.04199999999992</v>
      </c>
      <c r="K17" s="133">
        <f t="shared" si="14"/>
        <v>697.38800000000003</v>
      </c>
      <c r="L17" s="133">
        <f t="shared" si="14"/>
        <v>1776.1550000000002</v>
      </c>
      <c r="M17" s="133">
        <f t="shared" si="14"/>
        <v>1795.913</v>
      </c>
      <c r="N17" s="133">
        <f t="shared" si="14"/>
        <v>1793.1679999999999</v>
      </c>
      <c r="O17" s="133">
        <f t="shared" si="14"/>
        <v>2043.627</v>
      </c>
      <c r="P17" s="133">
        <f t="shared" si="14"/>
        <v>2038.097</v>
      </c>
      <c r="Q17" s="133">
        <f t="shared" si="14"/>
        <v>2420.6779999999999</v>
      </c>
      <c r="R17" s="133">
        <f t="shared" si="14"/>
        <v>4307.473</v>
      </c>
      <c r="S17" s="133">
        <f t="shared" si="14"/>
        <v>4106.5420000000004</v>
      </c>
      <c r="T17" s="133">
        <f t="shared" si="14"/>
        <v>4065.9850000000001</v>
      </c>
      <c r="U17" s="133">
        <f t="shared" si="14"/>
        <v>4515.4909999999991</v>
      </c>
      <c r="V17" s="133">
        <f t="shared" si="14"/>
        <v>4495.0220000000018</v>
      </c>
      <c r="W17" s="133">
        <f t="shared" si="14"/>
        <v>4679.5479999999998</v>
      </c>
      <c r="X17" s="133">
        <f t="shared" si="14"/>
        <v>6130.0330000000004</v>
      </c>
      <c r="Y17" s="133">
        <f t="shared" si="14"/>
        <v>6738.6350000000002</v>
      </c>
      <c r="Z17" s="133">
        <f t="shared" si="14"/>
        <v>5813.0879999999997</v>
      </c>
      <c r="AA17" s="133">
        <f t="shared" si="14"/>
        <v>5698.5400000000009</v>
      </c>
      <c r="AB17" s="133">
        <f t="shared" si="14"/>
        <v>6837.0550000000003</v>
      </c>
      <c r="AC17" s="133">
        <f t="shared" si="14"/>
        <v>7131.9509999999991</v>
      </c>
      <c r="AD17" s="133">
        <f t="shared" si="14"/>
        <v>7912.8490000000011</v>
      </c>
      <c r="AE17" s="133">
        <f t="shared" si="14"/>
        <v>8598.5420000000013</v>
      </c>
      <c r="AF17" s="133">
        <f t="shared" si="14"/>
        <v>8588.5800000000017</v>
      </c>
      <c r="AG17" s="133">
        <f t="shared" si="14"/>
        <v>8923.1490000000013</v>
      </c>
      <c r="AH17" s="133">
        <f t="shared" si="14"/>
        <v>8901.3670000000002</v>
      </c>
      <c r="AI17" s="133">
        <f t="shared" si="14"/>
        <v>8371.58</v>
      </c>
      <c r="AK17" s="133">
        <f>SUM(AK18:AK24)</f>
        <v>302.43399999999997</v>
      </c>
      <c r="AL17" s="133">
        <f t="shared" ref="AL17:AR17" si="15">SUM(AL18:AL24)</f>
        <v>1776.1550000000002</v>
      </c>
      <c r="AM17" s="133">
        <f t="shared" si="15"/>
        <v>2038.097</v>
      </c>
      <c r="AN17" s="133">
        <f t="shared" si="15"/>
        <v>4065.9850000000001</v>
      </c>
      <c r="AO17" s="133">
        <f t="shared" si="15"/>
        <v>6130.0330000000004</v>
      </c>
      <c r="AP17" s="133">
        <f t="shared" si="15"/>
        <v>6837.0550000000003</v>
      </c>
      <c r="AQ17" s="133">
        <f t="shared" si="15"/>
        <v>8588.5800000000017</v>
      </c>
      <c r="AR17" s="133">
        <f t="shared" si="15"/>
        <v>8371.58</v>
      </c>
    </row>
    <row r="18" spans="2:44" ht="14.5" customHeight="1" x14ac:dyDescent="0.35">
      <c r="B18" s="30" t="s">
        <v>739</v>
      </c>
      <c r="E18" s="29">
        <v>20.907</v>
      </c>
      <c r="F18" s="29">
        <v>21.689</v>
      </c>
      <c r="G18" s="29">
        <v>12.05</v>
      </c>
      <c r="H18" s="29">
        <v>11.936999999999999</v>
      </c>
      <c r="I18" s="29">
        <v>12.137</v>
      </c>
      <c r="J18" s="29">
        <v>12.327999999999999</v>
      </c>
      <c r="K18" s="29">
        <v>15.515000000000001</v>
      </c>
      <c r="L18" s="29">
        <v>15.615</v>
      </c>
      <c r="M18" s="29">
        <v>13.805</v>
      </c>
      <c r="N18" s="29">
        <v>12.298999999999999</v>
      </c>
      <c r="O18" s="29">
        <v>12.958</v>
      </c>
      <c r="P18" s="29">
        <v>12.864000000000001</v>
      </c>
      <c r="Q18" s="29">
        <v>33.640999999999998</v>
      </c>
      <c r="R18" s="29">
        <v>62.805</v>
      </c>
      <c r="S18" s="29">
        <v>32.451999999999998</v>
      </c>
      <c r="T18" s="29">
        <v>28.59</v>
      </c>
      <c r="U18" s="29">
        <v>57.99</v>
      </c>
      <c r="V18" s="29">
        <v>97.626999999999995</v>
      </c>
      <c r="W18" s="29">
        <v>85.433999999999997</v>
      </c>
      <c r="X18" s="29">
        <v>214.68199999999999</v>
      </c>
      <c r="Y18" s="29">
        <v>223.34899999999999</v>
      </c>
      <c r="Z18" s="29">
        <v>252.923</v>
      </c>
      <c r="AA18" s="29">
        <v>160.417</v>
      </c>
      <c r="AB18" s="29">
        <v>168.50800000000001</v>
      </c>
      <c r="AC18" s="29">
        <v>204.81200000000001</v>
      </c>
      <c r="AD18" s="29">
        <v>256.07299999999998</v>
      </c>
      <c r="AE18" s="29">
        <v>225.99199999999999</v>
      </c>
      <c r="AF18" s="29">
        <v>179.523</v>
      </c>
      <c r="AG18" s="29">
        <v>206.429</v>
      </c>
      <c r="AH18" s="29">
        <v>253.65299999999999</v>
      </c>
      <c r="AI18" s="29">
        <v>217.02099999999999</v>
      </c>
      <c r="AK18" s="29">
        <f t="shared" ref="AK18:AK24" si="16">H18</f>
        <v>11.936999999999999</v>
      </c>
      <c r="AL18" s="29">
        <f t="shared" ref="AL18:AL24" si="17">L18</f>
        <v>15.615</v>
      </c>
      <c r="AM18" s="29">
        <f t="shared" ref="AM18:AM24" si="18">P18</f>
        <v>12.864000000000001</v>
      </c>
      <c r="AN18" s="29">
        <f t="shared" ref="AN18:AN24" si="19">T18</f>
        <v>28.59</v>
      </c>
      <c r="AO18" s="29">
        <f t="shared" ref="AO18:AO24" si="20">X18</f>
        <v>214.68199999999999</v>
      </c>
      <c r="AP18" s="29">
        <f t="shared" ref="AP18:AP24" si="21">AB18</f>
        <v>168.50800000000001</v>
      </c>
      <c r="AQ18" s="29">
        <f t="shared" ref="AQ18:AQ24" si="22">AF18</f>
        <v>179.523</v>
      </c>
      <c r="AR18" s="29">
        <f t="shared" si="13"/>
        <v>217.02099999999999</v>
      </c>
    </row>
    <row r="19" spans="2:44" ht="14.5" customHeight="1" x14ac:dyDescent="0.35">
      <c r="B19" s="30" t="s">
        <v>734</v>
      </c>
      <c r="E19" s="29">
        <v>301.52199999999999</v>
      </c>
      <c r="F19" s="29">
        <v>295.214</v>
      </c>
      <c r="G19" s="29">
        <v>288.70800000000003</v>
      </c>
      <c r="H19" s="29">
        <v>281.95499999999998</v>
      </c>
      <c r="I19" s="29">
        <v>277.06799999999998</v>
      </c>
      <c r="J19" s="29">
        <v>678.71699999999998</v>
      </c>
      <c r="K19" s="29">
        <v>669.93799999999999</v>
      </c>
      <c r="L19" s="29">
        <v>1747.249</v>
      </c>
      <c r="M19" s="29">
        <v>1768.5250000000001</v>
      </c>
      <c r="N19" s="29">
        <v>1766.8340000000001</v>
      </c>
      <c r="O19" s="29">
        <v>2015.154</v>
      </c>
      <c r="P19" s="29">
        <v>2001.1420000000001</v>
      </c>
      <c r="Q19" s="29">
        <v>2301.16</v>
      </c>
      <c r="R19" s="29">
        <v>3819.4290000000001</v>
      </c>
      <c r="S19" s="29">
        <v>3800.05</v>
      </c>
      <c r="T19" s="29">
        <v>3757.2179999999998</v>
      </c>
      <c r="U19" s="29">
        <v>4174.09</v>
      </c>
      <c r="V19" s="29">
        <v>4130.6980000000003</v>
      </c>
      <c r="W19" s="29">
        <v>4308.2520000000004</v>
      </c>
      <c r="X19" s="29">
        <v>5522.9930000000004</v>
      </c>
      <c r="Y19" s="29">
        <v>6118.335</v>
      </c>
      <c r="Z19" s="29">
        <v>5363.9719999999998</v>
      </c>
      <c r="AA19" s="29">
        <v>5342.1170000000002</v>
      </c>
      <c r="AB19" s="29">
        <v>5556.3450000000003</v>
      </c>
      <c r="AC19" s="29">
        <v>5523.3850000000002</v>
      </c>
      <c r="AD19" s="29">
        <v>5818.2790000000005</v>
      </c>
      <c r="AE19" s="29">
        <v>6433.73</v>
      </c>
      <c r="AF19" s="29">
        <v>6651.5309999999999</v>
      </c>
      <c r="AG19" s="29">
        <v>7018.81</v>
      </c>
      <c r="AH19" s="29">
        <v>6752.6379999999999</v>
      </c>
      <c r="AI19" s="29">
        <v>6072.2669999999998</v>
      </c>
      <c r="AK19" s="29">
        <f t="shared" si="16"/>
        <v>281.95499999999998</v>
      </c>
      <c r="AL19" s="29">
        <f t="shared" si="17"/>
        <v>1747.249</v>
      </c>
      <c r="AM19" s="29">
        <f t="shared" si="18"/>
        <v>2001.1420000000001</v>
      </c>
      <c r="AN19" s="29">
        <f t="shared" si="19"/>
        <v>3757.2179999999998</v>
      </c>
      <c r="AO19" s="29">
        <f t="shared" si="20"/>
        <v>5522.9930000000004</v>
      </c>
      <c r="AP19" s="29">
        <f t="shared" si="21"/>
        <v>5556.3450000000003</v>
      </c>
      <c r="AQ19" s="29">
        <f t="shared" si="22"/>
        <v>6651.5309999999999</v>
      </c>
      <c r="AR19" s="29">
        <f t="shared" si="13"/>
        <v>6072.2669999999998</v>
      </c>
    </row>
    <row r="20" spans="2:44" ht="14.5" customHeight="1" x14ac:dyDescent="0.35">
      <c r="B20" s="30" t="s">
        <v>736</v>
      </c>
      <c r="E20" s="29">
        <v>0</v>
      </c>
      <c r="F20" s="29">
        <v>0</v>
      </c>
      <c r="G20" s="29">
        <v>0</v>
      </c>
      <c r="H20" s="29">
        <v>0</v>
      </c>
      <c r="I20" s="29">
        <v>0</v>
      </c>
      <c r="J20" s="29">
        <v>0</v>
      </c>
      <c r="K20" s="29">
        <v>0</v>
      </c>
      <c r="L20" s="29">
        <v>0</v>
      </c>
      <c r="M20" s="29">
        <v>0</v>
      </c>
      <c r="N20" s="29">
        <v>0</v>
      </c>
      <c r="O20" s="29">
        <v>0</v>
      </c>
      <c r="P20" s="29">
        <v>0</v>
      </c>
      <c r="Q20" s="29">
        <v>66.149000000000001</v>
      </c>
      <c r="R20" s="29">
        <v>61.061</v>
      </c>
      <c r="S20" s="29">
        <v>61.104999999999997</v>
      </c>
      <c r="T20" s="29">
        <v>48.19</v>
      </c>
      <c r="U20" s="29">
        <v>53.378</v>
      </c>
      <c r="V20" s="29">
        <v>53.359000000000002</v>
      </c>
      <c r="W20" s="29">
        <v>66.933000000000007</v>
      </c>
      <c r="X20" s="29">
        <v>105.33</v>
      </c>
      <c r="Y20" s="29">
        <v>104.09399999999999</v>
      </c>
      <c r="Z20" s="29">
        <v>107.74299999999999</v>
      </c>
      <c r="AA20" s="29">
        <v>106.53700000000001</v>
      </c>
      <c r="AB20" s="29">
        <v>105.215</v>
      </c>
      <c r="AC20" s="29">
        <v>104.137</v>
      </c>
      <c r="AD20" s="29">
        <v>103.137</v>
      </c>
      <c r="AE20" s="29">
        <v>101.901</v>
      </c>
      <c r="AF20" s="29">
        <v>101.66</v>
      </c>
      <c r="AG20" s="29">
        <v>100.166</v>
      </c>
      <c r="AH20" s="29">
        <v>141.27600000000001</v>
      </c>
      <c r="AI20" s="29">
        <v>156.71199999999999</v>
      </c>
      <c r="AK20" s="29">
        <f t="shared" si="16"/>
        <v>0</v>
      </c>
      <c r="AL20" s="29">
        <f t="shared" si="17"/>
        <v>0</v>
      </c>
      <c r="AM20" s="29">
        <f t="shared" si="18"/>
        <v>0</v>
      </c>
      <c r="AN20" s="29">
        <f t="shared" si="19"/>
        <v>48.19</v>
      </c>
      <c r="AO20" s="29">
        <f t="shared" si="20"/>
        <v>105.33</v>
      </c>
      <c r="AP20" s="29">
        <f t="shared" si="21"/>
        <v>105.215</v>
      </c>
      <c r="AQ20" s="29">
        <f t="shared" si="22"/>
        <v>101.66</v>
      </c>
      <c r="AR20" s="29">
        <f t="shared" si="13"/>
        <v>156.71199999999999</v>
      </c>
    </row>
    <row r="21" spans="2:44" ht="14.5" customHeight="1" x14ac:dyDescent="0.35">
      <c r="B21" s="30" t="s">
        <v>740</v>
      </c>
      <c r="E21" s="29">
        <v>6.2380000000000004</v>
      </c>
      <c r="F21" s="29">
        <v>6.2869999999999999</v>
      </c>
      <c r="G21" s="29">
        <v>7.3739999999999997</v>
      </c>
      <c r="H21" s="29">
        <v>8.5419999999999998</v>
      </c>
      <c r="I21" s="29">
        <v>9.0830000000000002</v>
      </c>
      <c r="J21" s="29">
        <v>10.113</v>
      </c>
      <c r="K21" s="29">
        <v>11.086</v>
      </c>
      <c r="L21" s="29">
        <v>12.064</v>
      </c>
      <c r="M21" s="29">
        <v>12.387</v>
      </c>
      <c r="N21" s="29">
        <v>12.387</v>
      </c>
      <c r="O21" s="29">
        <v>12.387</v>
      </c>
      <c r="P21" s="29">
        <v>20.907</v>
      </c>
      <c r="Q21" s="29">
        <v>17.09</v>
      </c>
      <c r="R21" s="29">
        <v>18.786000000000001</v>
      </c>
      <c r="S21" s="29">
        <v>20.945</v>
      </c>
      <c r="T21" s="29">
        <v>32.988</v>
      </c>
      <c r="U21" s="29">
        <v>24.82</v>
      </c>
      <c r="V21" s="29">
        <v>23.206</v>
      </c>
      <c r="W21" s="29">
        <v>22.864999999999998</v>
      </c>
      <c r="X21" s="29">
        <v>62.021999999999998</v>
      </c>
      <c r="Y21" s="29">
        <v>62.113</v>
      </c>
      <c r="Z21" s="29">
        <v>64.34</v>
      </c>
      <c r="AA21" s="29">
        <v>69.435000000000002</v>
      </c>
      <c r="AB21" s="29">
        <v>63.832000000000001</v>
      </c>
      <c r="AC21" s="29">
        <v>65.602000000000004</v>
      </c>
      <c r="AD21" s="29">
        <v>62.234000000000002</v>
      </c>
      <c r="AE21" s="29">
        <v>68.777000000000001</v>
      </c>
      <c r="AF21" s="29">
        <v>54.947000000000003</v>
      </c>
      <c r="AG21" s="29">
        <v>54.273000000000003</v>
      </c>
      <c r="AH21" s="29">
        <v>57.36</v>
      </c>
      <c r="AI21" s="29">
        <v>69.879000000000005</v>
      </c>
      <c r="AK21" s="29">
        <f t="shared" si="16"/>
        <v>8.5419999999999998</v>
      </c>
      <c r="AL21" s="29">
        <f t="shared" si="17"/>
        <v>12.064</v>
      </c>
      <c r="AM21" s="29">
        <f t="shared" si="18"/>
        <v>20.907</v>
      </c>
      <c r="AN21" s="29">
        <f t="shared" si="19"/>
        <v>32.988</v>
      </c>
      <c r="AO21" s="29">
        <f t="shared" si="20"/>
        <v>62.021999999999998</v>
      </c>
      <c r="AP21" s="29">
        <f t="shared" si="21"/>
        <v>63.832000000000001</v>
      </c>
      <c r="AQ21" s="29">
        <f t="shared" si="22"/>
        <v>54.947000000000003</v>
      </c>
      <c r="AR21" s="29">
        <f t="shared" si="13"/>
        <v>69.879000000000005</v>
      </c>
    </row>
    <row r="22" spans="2:44" ht="14.5" customHeight="1" x14ac:dyDescent="0.35">
      <c r="B22" s="30" t="s">
        <v>727</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928.33299999999997</v>
      </c>
      <c r="AC22" s="29">
        <v>1126.596</v>
      </c>
      <c r="AD22" s="29">
        <v>1325.25</v>
      </c>
      <c r="AE22" s="29">
        <v>1411.046</v>
      </c>
      <c r="AF22" s="29">
        <v>1394.0630000000001</v>
      </c>
      <c r="AG22" s="29">
        <v>1388.69</v>
      </c>
      <c r="AH22" s="29">
        <v>1430.5360000000001</v>
      </c>
      <c r="AI22" s="29">
        <v>1474.7460000000001</v>
      </c>
      <c r="AK22" s="29">
        <f t="shared" si="16"/>
        <v>0</v>
      </c>
      <c r="AL22" s="29">
        <f t="shared" si="17"/>
        <v>0</v>
      </c>
      <c r="AM22" s="29">
        <f t="shared" si="18"/>
        <v>0</v>
      </c>
      <c r="AN22" s="29">
        <f t="shared" si="19"/>
        <v>0</v>
      </c>
      <c r="AO22" s="29">
        <f t="shared" si="20"/>
        <v>0</v>
      </c>
      <c r="AP22" s="29">
        <f t="shared" si="21"/>
        <v>928.33299999999997</v>
      </c>
      <c r="AQ22" s="29">
        <f t="shared" si="22"/>
        <v>1394.0630000000001</v>
      </c>
      <c r="AR22" s="29">
        <f t="shared" si="13"/>
        <v>1474.7460000000001</v>
      </c>
    </row>
    <row r="23" spans="2:44" ht="14.5" customHeight="1" x14ac:dyDescent="0.35">
      <c r="B23" s="30" t="s">
        <v>737</v>
      </c>
      <c r="E23" s="29">
        <v>0</v>
      </c>
      <c r="F23" s="29">
        <v>0</v>
      </c>
      <c r="G23" s="29">
        <v>0</v>
      </c>
      <c r="H23" s="29">
        <v>0</v>
      </c>
      <c r="I23" s="29">
        <v>0</v>
      </c>
      <c r="J23" s="29">
        <v>0</v>
      </c>
      <c r="K23" s="29">
        <v>0</v>
      </c>
      <c r="L23" s="29">
        <v>0</v>
      </c>
      <c r="M23" s="29">
        <v>0</v>
      </c>
      <c r="N23" s="29">
        <v>0</v>
      </c>
      <c r="O23" s="29">
        <v>0</v>
      </c>
      <c r="P23" s="29">
        <v>0</v>
      </c>
      <c r="Q23" s="29">
        <v>0</v>
      </c>
      <c r="R23" s="29">
        <v>330.35399999999998</v>
      </c>
      <c r="S23" s="29">
        <v>178.709</v>
      </c>
      <c r="T23" s="29">
        <v>186.84899999999999</v>
      </c>
      <c r="U23" s="29">
        <v>192.98500000000001</v>
      </c>
      <c r="V23" s="29">
        <v>177.881</v>
      </c>
      <c r="W23" s="29">
        <v>183.70400000000001</v>
      </c>
      <c r="X23" s="29">
        <v>191.148</v>
      </c>
      <c r="Y23" s="29">
        <v>200.5</v>
      </c>
      <c r="Z23" s="29">
        <v>0</v>
      </c>
      <c r="AA23" s="29">
        <v>0</v>
      </c>
      <c r="AB23" s="29">
        <v>0</v>
      </c>
      <c r="AC23" s="29">
        <v>92.561999999999998</v>
      </c>
      <c r="AD23" s="29">
        <v>332.99</v>
      </c>
      <c r="AE23" s="29">
        <v>343.53899999999999</v>
      </c>
      <c r="AF23" s="29">
        <v>193.423</v>
      </c>
      <c r="AG23" s="29">
        <v>132.18100000000001</v>
      </c>
      <c r="AH23" s="29">
        <v>128.02000000000001</v>
      </c>
      <c r="AI23" s="29">
        <v>131.02099999999999</v>
      </c>
      <c r="AK23" s="29">
        <f t="shared" si="16"/>
        <v>0</v>
      </c>
      <c r="AL23" s="29">
        <f t="shared" si="17"/>
        <v>0</v>
      </c>
      <c r="AM23" s="29">
        <f t="shared" si="18"/>
        <v>0</v>
      </c>
      <c r="AN23" s="29">
        <f t="shared" si="19"/>
        <v>186.84899999999999</v>
      </c>
      <c r="AO23" s="29">
        <f t="shared" si="20"/>
        <v>191.148</v>
      </c>
      <c r="AP23" s="29">
        <f t="shared" si="21"/>
        <v>0</v>
      </c>
      <c r="AQ23" s="29">
        <f t="shared" si="22"/>
        <v>193.423</v>
      </c>
      <c r="AR23" s="29">
        <f t="shared" si="13"/>
        <v>131.02099999999999</v>
      </c>
    </row>
    <row r="24" spans="2:44" ht="14.5" customHeight="1" x14ac:dyDescent="0.35">
      <c r="B24" s="30" t="s">
        <v>722</v>
      </c>
      <c r="E24" s="29">
        <v>0</v>
      </c>
      <c r="F24" s="29">
        <v>0</v>
      </c>
      <c r="G24" s="29">
        <v>0</v>
      </c>
      <c r="H24" s="29">
        <v>0</v>
      </c>
      <c r="I24" s="29">
        <v>0</v>
      </c>
      <c r="J24" s="29">
        <v>0.88400000000000001</v>
      </c>
      <c r="K24" s="29">
        <v>0.84899999999999998</v>
      </c>
      <c r="L24" s="29">
        <v>1.2270000000000001</v>
      </c>
      <c r="M24" s="29">
        <v>1.196</v>
      </c>
      <c r="N24" s="29">
        <v>1.6479999999999999</v>
      </c>
      <c r="O24" s="29">
        <v>3.1280000000000001</v>
      </c>
      <c r="P24" s="29">
        <v>3.1840000000000002</v>
      </c>
      <c r="Q24" s="29">
        <v>2.6379999999999999</v>
      </c>
      <c r="R24" s="29">
        <v>15.038</v>
      </c>
      <c r="S24" s="29">
        <v>13.281000000000001</v>
      </c>
      <c r="T24" s="29">
        <v>12.15</v>
      </c>
      <c r="U24" s="29">
        <v>12.228</v>
      </c>
      <c r="V24" s="29">
        <v>12.250999999999999</v>
      </c>
      <c r="W24" s="29">
        <v>12.36</v>
      </c>
      <c r="X24" s="29">
        <v>33.857999999999997</v>
      </c>
      <c r="Y24" s="29">
        <v>30.244</v>
      </c>
      <c r="Z24" s="29">
        <v>24.11</v>
      </c>
      <c r="AA24" s="29">
        <v>20.033999999999999</v>
      </c>
      <c r="AB24" s="29">
        <v>14.821999999999999</v>
      </c>
      <c r="AC24" s="29">
        <v>14.856999999999999</v>
      </c>
      <c r="AD24" s="29">
        <v>14.885999999999999</v>
      </c>
      <c r="AE24" s="29">
        <v>13.557</v>
      </c>
      <c r="AF24" s="29">
        <v>13.433</v>
      </c>
      <c r="AG24" s="29">
        <v>22.6</v>
      </c>
      <c r="AH24" s="29">
        <v>137.88399999999999</v>
      </c>
      <c r="AI24" s="29">
        <v>249.934</v>
      </c>
      <c r="AK24" s="29">
        <f t="shared" si="16"/>
        <v>0</v>
      </c>
      <c r="AL24" s="29">
        <f t="shared" si="17"/>
        <v>1.2270000000000001</v>
      </c>
      <c r="AM24" s="29">
        <f t="shared" si="18"/>
        <v>3.1840000000000002</v>
      </c>
      <c r="AN24" s="29">
        <f t="shared" si="19"/>
        <v>12.15</v>
      </c>
      <c r="AO24" s="29">
        <f t="shared" si="20"/>
        <v>33.857999999999997</v>
      </c>
      <c r="AP24" s="29">
        <f t="shared" si="21"/>
        <v>14.821999999999999</v>
      </c>
      <c r="AQ24" s="29">
        <f t="shared" si="22"/>
        <v>13.433</v>
      </c>
      <c r="AR24" s="29">
        <f t="shared" si="13"/>
        <v>249.934</v>
      </c>
    </row>
    <row r="25" spans="2:44" ht="14.5" customHeight="1" x14ac:dyDescent="0.35">
      <c r="B25" s="50" t="s">
        <v>741</v>
      </c>
      <c r="C25" s="38"/>
      <c r="D25" s="38"/>
      <c r="E25" s="39">
        <f>SUM(E1,E9)</f>
        <v>59.28</v>
      </c>
      <c r="F25" s="39">
        <f>SUM(F1,F9)</f>
        <v>62.993000000000002</v>
      </c>
      <c r="G25" s="39">
        <f t="shared" ref="G25:AI25" si="23">SUM(G9,G17)</f>
        <v>386.96500000000003</v>
      </c>
      <c r="H25" s="39">
        <f t="shared" si="23"/>
        <v>403.85999999999996</v>
      </c>
      <c r="I25" s="39">
        <f t="shared" si="23"/>
        <v>398.46500000000003</v>
      </c>
      <c r="J25" s="39">
        <f t="shared" si="23"/>
        <v>933.65699999999993</v>
      </c>
      <c r="K25" s="39">
        <f t="shared" si="23"/>
        <v>881.66800000000001</v>
      </c>
      <c r="L25" s="39">
        <f t="shared" si="23"/>
        <v>2095.2560000000003</v>
      </c>
      <c r="M25" s="39">
        <f t="shared" si="23"/>
        <v>2105.0389999999998</v>
      </c>
      <c r="N25" s="39">
        <f t="shared" si="23"/>
        <v>2046.6519999999998</v>
      </c>
      <c r="O25" s="39">
        <f t="shared" si="23"/>
        <v>2307.944</v>
      </c>
      <c r="P25" s="39">
        <f t="shared" si="23"/>
        <v>2249.6559999999999</v>
      </c>
      <c r="Q25" s="39">
        <f t="shared" si="23"/>
        <v>2699.83</v>
      </c>
      <c r="R25" s="39">
        <f t="shared" si="23"/>
        <v>4651.0450000000001</v>
      </c>
      <c r="S25" s="39">
        <f t="shared" si="23"/>
        <v>4619.6660000000002</v>
      </c>
      <c r="T25" s="39">
        <f t="shared" si="23"/>
        <v>4400.808</v>
      </c>
      <c r="U25" s="39">
        <f t="shared" si="23"/>
        <v>4919.9009999999989</v>
      </c>
      <c r="V25" s="39">
        <f t="shared" si="23"/>
        <v>4890.8800000000019</v>
      </c>
      <c r="W25" s="39">
        <f t="shared" si="23"/>
        <v>5088.3959999999997</v>
      </c>
      <c r="X25" s="39">
        <f t="shared" si="23"/>
        <v>6738.3640000000005</v>
      </c>
      <c r="Y25" s="39">
        <f t="shared" si="23"/>
        <v>7335.4490000000005</v>
      </c>
      <c r="Z25" s="39">
        <f t="shared" si="23"/>
        <v>6460.01</v>
      </c>
      <c r="AA25" s="39">
        <f t="shared" si="23"/>
        <v>6407.9510000000009</v>
      </c>
      <c r="AB25" s="39">
        <f t="shared" si="23"/>
        <v>8357.6779999999999</v>
      </c>
      <c r="AC25" s="39">
        <f t="shared" si="23"/>
        <v>8898.65</v>
      </c>
      <c r="AD25" s="39">
        <f t="shared" si="23"/>
        <v>10383.533000000001</v>
      </c>
      <c r="AE25" s="39">
        <f t="shared" si="23"/>
        <v>11458.518000000002</v>
      </c>
      <c r="AF25" s="39">
        <f t="shared" si="23"/>
        <v>11698.235000000001</v>
      </c>
      <c r="AG25" s="39">
        <f t="shared" si="23"/>
        <v>11738.041000000001</v>
      </c>
      <c r="AH25" s="39">
        <f t="shared" si="23"/>
        <v>12190.056</v>
      </c>
      <c r="AI25" s="39">
        <f t="shared" si="23"/>
        <v>12834.523000000001</v>
      </c>
      <c r="AK25" s="39">
        <f t="shared" ref="AK25:AR25" si="24">SUM(AK9,AK17)</f>
        <v>403.85999999999996</v>
      </c>
      <c r="AL25" s="39">
        <f t="shared" si="24"/>
        <v>2095.2560000000003</v>
      </c>
      <c r="AM25" s="39">
        <f t="shared" si="24"/>
        <v>2249.6559999999999</v>
      </c>
      <c r="AN25" s="39">
        <f t="shared" si="24"/>
        <v>4400.808</v>
      </c>
      <c r="AO25" s="39">
        <f t="shared" si="24"/>
        <v>6738.3640000000005</v>
      </c>
      <c r="AP25" s="39">
        <f t="shared" si="24"/>
        <v>8357.6779999999999</v>
      </c>
      <c r="AQ25" s="39">
        <f t="shared" si="24"/>
        <v>11698.235000000001</v>
      </c>
      <c r="AR25" s="39">
        <f t="shared" si="24"/>
        <v>12834.523000000001</v>
      </c>
    </row>
    <row r="26" spans="2:44" ht="14.5" customHeight="1" x14ac:dyDescent="0.35">
      <c r="B26" s="30"/>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K26" s="45"/>
      <c r="AL26" s="45"/>
      <c r="AM26" s="45"/>
      <c r="AN26" s="45"/>
      <c r="AO26" s="45"/>
      <c r="AP26" s="45"/>
      <c r="AQ26" s="45"/>
      <c r="AR26" s="45"/>
    </row>
    <row r="27" spans="2:44" ht="14.5" customHeight="1" x14ac:dyDescent="0.35">
      <c r="B27" s="50" t="s">
        <v>892</v>
      </c>
      <c r="C27" s="38"/>
      <c r="D27" s="38"/>
      <c r="E27" s="39">
        <f t="shared" ref="E27:AI27" si="25">SUM(E28:E36)</f>
        <v>372.27600000000007</v>
      </c>
      <c r="F27" s="39">
        <f t="shared" si="25"/>
        <v>375.41500000000002</v>
      </c>
      <c r="G27" s="39">
        <f t="shared" si="25"/>
        <v>375.04899999999998</v>
      </c>
      <c r="H27" s="39">
        <f t="shared" si="25"/>
        <v>369.74700000000007</v>
      </c>
      <c r="I27" s="39">
        <f t="shared" si="25"/>
        <v>383.512</v>
      </c>
      <c r="J27" s="39">
        <f t="shared" si="25"/>
        <v>506.22199999999998</v>
      </c>
      <c r="K27" s="39">
        <f t="shared" si="25"/>
        <v>1028.7180000000001</v>
      </c>
      <c r="L27" s="39">
        <f t="shared" si="25"/>
        <v>1810.5160000000001</v>
      </c>
      <c r="M27" s="39">
        <f t="shared" si="25"/>
        <v>1797.038</v>
      </c>
      <c r="N27" s="39">
        <f t="shared" si="25"/>
        <v>1781.5380000000002</v>
      </c>
      <c r="O27" s="39">
        <f t="shared" si="25"/>
        <v>1805.7580000000003</v>
      </c>
      <c r="P27" s="39">
        <f t="shared" si="25"/>
        <v>1855.538</v>
      </c>
      <c r="Q27" s="39">
        <f t="shared" si="25"/>
        <v>1981.52</v>
      </c>
      <c r="R27" s="39">
        <f t="shared" si="25"/>
        <v>1971.7280000000001</v>
      </c>
      <c r="S27" s="39">
        <f t="shared" si="25"/>
        <v>2812.0719999999997</v>
      </c>
      <c r="T27" s="39">
        <f t="shared" si="25"/>
        <v>2861.6629999999996</v>
      </c>
      <c r="U27" s="39">
        <f t="shared" si="25"/>
        <v>2808.5679999999998</v>
      </c>
      <c r="V27" s="39">
        <f t="shared" si="25"/>
        <v>2774.9319999999998</v>
      </c>
      <c r="W27" s="39">
        <f t="shared" si="25"/>
        <v>3766.6419999999994</v>
      </c>
      <c r="X27" s="39">
        <f t="shared" si="25"/>
        <v>3854.84</v>
      </c>
      <c r="Y27" s="39">
        <f t="shared" si="25"/>
        <v>3761.1059999999998</v>
      </c>
      <c r="Z27" s="39">
        <f t="shared" si="25"/>
        <v>3789.4509999999996</v>
      </c>
      <c r="AA27" s="39">
        <f t="shared" si="25"/>
        <v>3767.7560000000003</v>
      </c>
      <c r="AB27" s="39">
        <f t="shared" si="25"/>
        <v>4306.2489999999998</v>
      </c>
      <c r="AC27" s="39">
        <f t="shared" si="25"/>
        <v>4210.3419999999996</v>
      </c>
      <c r="AD27" s="39">
        <f t="shared" si="25"/>
        <v>4140.0219999999999</v>
      </c>
      <c r="AE27" s="39">
        <f t="shared" si="25"/>
        <v>4193.1719999999996</v>
      </c>
      <c r="AF27" s="39">
        <f t="shared" si="25"/>
        <v>5179.3670000000002</v>
      </c>
      <c r="AG27" s="39">
        <f t="shared" si="25"/>
        <v>5087.2730000000001</v>
      </c>
      <c r="AH27" s="39">
        <f t="shared" si="25"/>
        <v>4973.7259999999997</v>
      </c>
      <c r="AI27" s="39">
        <f t="shared" si="25"/>
        <v>5110.76</v>
      </c>
      <c r="AK27" s="39">
        <f>SUM(AK28:AK36)</f>
        <v>369.74700000000007</v>
      </c>
      <c r="AL27" s="39">
        <f t="shared" ref="AL27:AR27" si="26">SUM(AL28:AL36)</f>
        <v>1810.5160000000001</v>
      </c>
      <c r="AM27" s="39">
        <f t="shared" si="26"/>
        <v>1855.538</v>
      </c>
      <c r="AN27" s="39">
        <f t="shared" si="26"/>
        <v>2861.6629999999996</v>
      </c>
      <c r="AO27" s="39">
        <f t="shared" si="26"/>
        <v>3854.84</v>
      </c>
      <c r="AP27" s="39">
        <f t="shared" si="26"/>
        <v>4306.2489999999998</v>
      </c>
      <c r="AQ27" s="39">
        <f t="shared" si="26"/>
        <v>5179.3670000000002</v>
      </c>
      <c r="AR27" s="39">
        <f t="shared" si="26"/>
        <v>5110.76</v>
      </c>
    </row>
    <row r="28" spans="2:44" ht="14.5" customHeight="1" x14ac:dyDescent="0.35">
      <c r="B28" s="30" t="s">
        <v>742</v>
      </c>
      <c r="E28" s="29">
        <v>265.29599999999999</v>
      </c>
      <c r="F28" s="29">
        <v>265.29599999999999</v>
      </c>
      <c r="G28" s="29">
        <v>265.29599999999999</v>
      </c>
      <c r="H28" s="29">
        <v>265.29599999999999</v>
      </c>
      <c r="I28" s="29">
        <v>265.29599999999999</v>
      </c>
      <c r="J28" s="29">
        <v>432.15699999999998</v>
      </c>
      <c r="K28" s="29">
        <v>970.69500000000005</v>
      </c>
      <c r="L28" s="29">
        <v>1754.463</v>
      </c>
      <c r="M28" s="29">
        <v>1754.463</v>
      </c>
      <c r="N28" s="29">
        <v>1754.463</v>
      </c>
      <c r="O28" s="29">
        <v>1754.463</v>
      </c>
      <c r="P28" s="29">
        <v>1754.463</v>
      </c>
      <c r="Q28" s="29">
        <v>1829.6369999999999</v>
      </c>
      <c r="R28" s="29">
        <v>1830.297</v>
      </c>
      <c r="S28" s="29">
        <v>2662.5039999999999</v>
      </c>
      <c r="T28" s="29">
        <v>2664.0140000000001</v>
      </c>
      <c r="U28" s="29">
        <v>2865.03</v>
      </c>
      <c r="V28" s="29">
        <v>2867.2739999999999</v>
      </c>
      <c r="W28" s="29">
        <v>3831.1109999999999</v>
      </c>
      <c r="X28" s="29">
        <v>3833.2449999999999</v>
      </c>
      <c r="Y28" s="29">
        <v>3834.9450000000002</v>
      </c>
      <c r="Z28" s="29">
        <v>3839.1889999999999</v>
      </c>
      <c r="AA28" s="29">
        <v>3843.9720000000002</v>
      </c>
      <c r="AB28" s="29">
        <v>3736.3249999999998</v>
      </c>
      <c r="AC28" s="29">
        <v>3736.3249999999998</v>
      </c>
      <c r="AD28" s="29">
        <v>3759.268</v>
      </c>
      <c r="AE28" s="29">
        <v>3759.268</v>
      </c>
      <c r="AF28" s="29">
        <v>4439.3599999999997</v>
      </c>
      <c r="AG28" s="29">
        <v>4439.3599999999997</v>
      </c>
      <c r="AH28" s="29">
        <v>4439.3599999999997</v>
      </c>
      <c r="AI28" s="29">
        <v>4439.3599999999997</v>
      </c>
      <c r="AK28" s="29">
        <f t="shared" ref="AK28:AK36" si="27">H28</f>
        <v>265.29599999999999</v>
      </c>
      <c r="AL28" s="29">
        <f t="shared" ref="AL28:AL36" si="28">L28</f>
        <v>1754.463</v>
      </c>
      <c r="AM28" s="29">
        <f t="shared" ref="AM28:AM36" si="29">P28</f>
        <v>1754.463</v>
      </c>
      <c r="AN28" s="29">
        <f t="shared" ref="AN28:AN36" si="30">T28</f>
        <v>2664.0140000000001</v>
      </c>
      <c r="AO28" s="29">
        <f t="shared" ref="AO28:AO36" si="31">X28</f>
        <v>3833.2449999999999</v>
      </c>
      <c r="AP28" s="29">
        <f t="shared" ref="AP28:AP36" si="32">AB28</f>
        <v>3736.3249999999998</v>
      </c>
      <c r="AQ28" s="29">
        <f t="shared" ref="AQ28:AQ36" si="33">AF28</f>
        <v>4439.3599999999997</v>
      </c>
      <c r="AR28" s="29">
        <f>AI28</f>
        <v>4439.3599999999997</v>
      </c>
    </row>
    <row r="29" spans="2:44" ht="14.5" customHeight="1" x14ac:dyDescent="0.35">
      <c r="B29" s="30" t="s">
        <v>743</v>
      </c>
      <c r="E29" s="29">
        <v>0</v>
      </c>
      <c r="F29" s="29">
        <v>0</v>
      </c>
      <c r="G29" s="29">
        <v>0</v>
      </c>
      <c r="H29" s="29">
        <v>0</v>
      </c>
      <c r="I29" s="29">
        <v>0</v>
      </c>
      <c r="J29" s="29">
        <v>0</v>
      </c>
      <c r="K29" s="29">
        <v>0</v>
      </c>
      <c r="L29" s="29">
        <v>-33.067999999999998</v>
      </c>
      <c r="M29" s="29">
        <v>0</v>
      </c>
      <c r="N29" s="29">
        <v>0</v>
      </c>
      <c r="O29" s="29">
        <v>0</v>
      </c>
      <c r="P29" s="29">
        <v>0</v>
      </c>
      <c r="Q29" s="29">
        <v>0</v>
      </c>
      <c r="R29" s="29">
        <v>0</v>
      </c>
      <c r="S29" s="29">
        <v>0</v>
      </c>
      <c r="T29" s="29">
        <v>0</v>
      </c>
      <c r="U29" s="29">
        <v>0</v>
      </c>
      <c r="V29" s="29">
        <v>0</v>
      </c>
      <c r="W29" s="29">
        <v>0</v>
      </c>
      <c r="X29" s="29">
        <v>0</v>
      </c>
      <c r="Y29" s="29">
        <v>-1.6639999999999999</v>
      </c>
      <c r="Z29" s="29">
        <v>-1.6639999999999999</v>
      </c>
      <c r="AA29" s="29">
        <v>-1.6639999999999999</v>
      </c>
      <c r="AB29" s="29">
        <v>0</v>
      </c>
      <c r="AC29" s="29">
        <v>0</v>
      </c>
      <c r="AD29" s="29">
        <v>0</v>
      </c>
      <c r="AE29" s="29">
        <v>0</v>
      </c>
      <c r="AF29" s="29">
        <v>0</v>
      </c>
      <c r="AG29" s="29">
        <v>0</v>
      </c>
      <c r="AH29" s="29">
        <v>0</v>
      </c>
      <c r="AI29" s="29">
        <v>0</v>
      </c>
      <c r="AK29" s="29">
        <f t="shared" si="27"/>
        <v>0</v>
      </c>
      <c r="AL29" s="29">
        <f t="shared" si="28"/>
        <v>-33.067999999999998</v>
      </c>
      <c r="AM29" s="29">
        <f t="shared" si="29"/>
        <v>0</v>
      </c>
      <c r="AN29" s="29">
        <f t="shared" si="30"/>
        <v>0</v>
      </c>
      <c r="AO29" s="29">
        <f t="shared" si="31"/>
        <v>0</v>
      </c>
      <c r="AP29" s="29">
        <f t="shared" si="32"/>
        <v>0</v>
      </c>
      <c r="AQ29" s="29">
        <f t="shared" si="33"/>
        <v>0</v>
      </c>
      <c r="AR29" s="29">
        <f t="shared" ref="AR29:AR36" si="34">AI29</f>
        <v>0</v>
      </c>
    </row>
    <row r="30" spans="2:44" ht="14.5" customHeight="1" x14ac:dyDescent="0.35">
      <c r="B30" s="30" t="s">
        <v>744</v>
      </c>
      <c r="E30" s="29">
        <v>0</v>
      </c>
      <c r="F30" s="29">
        <v>0</v>
      </c>
      <c r="G30" s="29">
        <v>0</v>
      </c>
      <c r="H30" s="29">
        <v>-2.3540000000000001</v>
      </c>
      <c r="I30" s="29">
        <v>31.06</v>
      </c>
      <c r="J30" s="29">
        <v>35.073999999999998</v>
      </c>
      <c r="K30" s="29">
        <v>6.742</v>
      </c>
      <c r="L30" s="29">
        <v>0</v>
      </c>
      <c r="M30" s="29">
        <v>-33.067999999999998</v>
      </c>
      <c r="N30" s="29">
        <v>-33.067999999999998</v>
      </c>
      <c r="O30" s="29">
        <v>-33.067999999999998</v>
      </c>
      <c r="P30" s="29">
        <v>-33.067999999999998</v>
      </c>
      <c r="Q30" s="29">
        <v>-33.067999999999998</v>
      </c>
      <c r="R30" s="29">
        <v>-33.067999999999998</v>
      </c>
      <c r="S30" s="29">
        <v>-55.81</v>
      </c>
      <c r="T30" s="29">
        <v>-55.81</v>
      </c>
      <c r="U30" s="29">
        <v>-55.81</v>
      </c>
      <c r="V30" s="29">
        <v>-55.81</v>
      </c>
      <c r="W30" s="29">
        <v>-72.944000000000003</v>
      </c>
      <c r="X30" s="29">
        <v>-72.944000000000003</v>
      </c>
      <c r="Y30" s="29">
        <v>-72.944000000000003</v>
      </c>
      <c r="Z30" s="29">
        <v>-72.944000000000003</v>
      </c>
      <c r="AA30" s="29">
        <v>-72.944000000000003</v>
      </c>
      <c r="AB30" s="29">
        <v>0</v>
      </c>
      <c r="AC30" s="29">
        <v>0</v>
      </c>
      <c r="AD30" s="29">
        <v>0</v>
      </c>
      <c r="AE30" s="29">
        <v>0</v>
      </c>
      <c r="AF30" s="29">
        <v>0</v>
      </c>
      <c r="AG30" s="29">
        <v>0</v>
      </c>
      <c r="AH30" s="29">
        <v>0</v>
      </c>
      <c r="AI30" s="29">
        <v>0</v>
      </c>
      <c r="AK30" s="29">
        <f t="shared" si="27"/>
        <v>-2.3540000000000001</v>
      </c>
      <c r="AL30" s="29">
        <f t="shared" si="28"/>
        <v>0</v>
      </c>
      <c r="AM30" s="29">
        <f t="shared" si="29"/>
        <v>-33.067999999999998</v>
      </c>
      <c r="AN30" s="29">
        <f t="shared" si="30"/>
        <v>-55.81</v>
      </c>
      <c r="AO30" s="29">
        <f t="shared" si="31"/>
        <v>-72.944000000000003</v>
      </c>
      <c r="AP30" s="29">
        <f t="shared" si="32"/>
        <v>0</v>
      </c>
      <c r="AQ30" s="29">
        <f t="shared" si="33"/>
        <v>0</v>
      </c>
      <c r="AR30" s="29">
        <f t="shared" si="34"/>
        <v>0</v>
      </c>
    </row>
    <row r="31" spans="2:44" ht="14.5" customHeight="1" x14ac:dyDescent="0.35">
      <c r="B31" s="30" t="s">
        <v>745</v>
      </c>
      <c r="E31" s="29">
        <v>35.581000000000003</v>
      </c>
      <c r="F31" s="29">
        <v>34.451000000000001</v>
      </c>
      <c r="G31" s="29">
        <v>33.320999999999998</v>
      </c>
      <c r="H31" s="29">
        <v>34.545000000000002</v>
      </c>
      <c r="I31" s="29">
        <v>0</v>
      </c>
      <c r="J31" s="29">
        <v>0</v>
      </c>
      <c r="K31" s="29">
        <v>0</v>
      </c>
      <c r="L31" s="29">
        <v>35.920999999999999</v>
      </c>
      <c r="M31" s="29">
        <v>39.384999999999998</v>
      </c>
      <c r="N31" s="29">
        <v>44.256999999999998</v>
      </c>
      <c r="O31" s="29">
        <v>45.707999999999998</v>
      </c>
      <c r="P31" s="29">
        <v>45.820999999999998</v>
      </c>
      <c r="Q31" s="29">
        <v>121.48699999999999</v>
      </c>
      <c r="R31" s="29">
        <v>121.557</v>
      </c>
      <c r="S31" s="29">
        <v>121.584</v>
      </c>
      <c r="T31" s="29">
        <v>121.584</v>
      </c>
      <c r="U31" s="29">
        <v>121.584</v>
      </c>
      <c r="V31" s="29">
        <v>123.932</v>
      </c>
      <c r="W31" s="29">
        <v>132.077</v>
      </c>
      <c r="X31" s="29">
        <v>132.077</v>
      </c>
      <c r="Y31" s="29">
        <v>132.077</v>
      </c>
      <c r="Z31" s="29">
        <v>135.483</v>
      </c>
      <c r="AA31" s="29">
        <v>135.483</v>
      </c>
      <c r="AB31" s="29">
        <v>0</v>
      </c>
      <c r="AC31" s="29">
        <v>0</v>
      </c>
      <c r="AD31" s="29">
        <v>0</v>
      </c>
      <c r="AE31" s="29">
        <v>0</v>
      </c>
      <c r="AF31" s="29">
        <v>170.024</v>
      </c>
      <c r="AG31" s="29">
        <v>170.023</v>
      </c>
      <c r="AH31" s="29">
        <v>170.023</v>
      </c>
      <c r="AI31" s="29">
        <v>178.678</v>
      </c>
      <c r="AK31" s="29">
        <f t="shared" si="27"/>
        <v>34.545000000000002</v>
      </c>
      <c r="AL31" s="29">
        <f t="shared" si="28"/>
        <v>35.920999999999999</v>
      </c>
      <c r="AM31" s="29">
        <f t="shared" si="29"/>
        <v>45.820999999999998</v>
      </c>
      <c r="AN31" s="29">
        <f t="shared" si="30"/>
        <v>121.584</v>
      </c>
      <c r="AO31" s="29">
        <f t="shared" si="31"/>
        <v>132.077</v>
      </c>
      <c r="AP31" s="29">
        <f t="shared" si="32"/>
        <v>0</v>
      </c>
      <c r="AQ31" s="29">
        <f t="shared" si="33"/>
        <v>170.024</v>
      </c>
      <c r="AR31" s="29">
        <f t="shared" si="34"/>
        <v>178.678</v>
      </c>
    </row>
    <row r="32" spans="2:44" ht="14.5" customHeight="1" x14ac:dyDescent="0.35">
      <c r="B32" s="30" t="s">
        <v>746</v>
      </c>
      <c r="E32" s="29">
        <v>0</v>
      </c>
      <c r="F32" s="29">
        <v>0</v>
      </c>
      <c r="G32" s="29">
        <v>0</v>
      </c>
      <c r="H32" s="29">
        <v>0</v>
      </c>
      <c r="I32" s="29">
        <v>0</v>
      </c>
      <c r="J32" s="29">
        <v>0</v>
      </c>
      <c r="K32" s="29">
        <v>0</v>
      </c>
      <c r="L32" s="29">
        <v>98.593000000000004</v>
      </c>
      <c r="M32" s="29">
        <v>98.593000000000004</v>
      </c>
      <c r="N32" s="29">
        <v>98.593000000000004</v>
      </c>
      <c r="O32" s="29">
        <v>98.593000000000004</v>
      </c>
      <c r="P32" s="29">
        <v>140.47900000000001</v>
      </c>
      <c r="Q32" s="29">
        <v>140.47900000000001</v>
      </c>
      <c r="R32" s="29">
        <v>155.30799999999999</v>
      </c>
      <c r="S32" s="29">
        <v>155.30799999999999</v>
      </c>
      <c r="T32" s="29">
        <v>182.45699999999999</v>
      </c>
      <c r="U32" s="29">
        <v>182.45699999999999</v>
      </c>
      <c r="V32" s="29">
        <v>182.45699999999999</v>
      </c>
      <c r="W32" s="29">
        <v>182.45699999999999</v>
      </c>
      <c r="X32" s="29">
        <v>241.61799999999999</v>
      </c>
      <c r="Y32" s="29">
        <v>241.61799999999999</v>
      </c>
      <c r="Z32" s="29">
        <v>241.61799999999999</v>
      </c>
      <c r="AA32" s="29">
        <v>241.61799999999999</v>
      </c>
      <c r="AB32" s="29">
        <v>598.23099999999999</v>
      </c>
      <c r="AC32" s="29">
        <v>580.20000000000005</v>
      </c>
      <c r="AD32" s="29">
        <v>580.20000000000005</v>
      </c>
      <c r="AE32" s="29">
        <v>580.20000000000005</v>
      </c>
      <c r="AF32" s="29">
        <v>587.21500000000003</v>
      </c>
      <c r="AG32" s="29">
        <v>590.19799999999998</v>
      </c>
      <c r="AH32" s="29">
        <v>590.19799999999998</v>
      </c>
      <c r="AI32" s="29">
        <v>590.19799999999998</v>
      </c>
      <c r="AK32" s="29">
        <f t="shared" si="27"/>
        <v>0</v>
      </c>
      <c r="AL32" s="29">
        <f t="shared" si="28"/>
        <v>98.593000000000004</v>
      </c>
      <c r="AM32" s="29">
        <f t="shared" si="29"/>
        <v>140.47900000000001</v>
      </c>
      <c r="AN32" s="29">
        <f t="shared" si="30"/>
        <v>182.45699999999999</v>
      </c>
      <c r="AO32" s="29">
        <f t="shared" si="31"/>
        <v>241.61799999999999</v>
      </c>
      <c r="AP32" s="29">
        <f t="shared" si="32"/>
        <v>598.23099999999999</v>
      </c>
      <c r="AQ32" s="29">
        <f t="shared" si="33"/>
        <v>587.21500000000003</v>
      </c>
      <c r="AR32" s="29">
        <f t="shared" si="34"/>
        <v>590.19799999999998</v>
      </c>
    </row>
    <row r="33" spans="2:44" ht="14.5" customHeight="1" x14ac:dyDescent="0.35">
      <c r="B33" s="30" t="s">
        <v>747</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K33" s="29">
        <f t="shared" si="27"/>
        <v>0</v>
      </c>
      <c r="AL33" s="29">
        <f t="shared" si="28"/>
        <v>0</v>
      </c>
      <c r="AM33" s="29">
        <f t="shared" si="29"/>
        <v>0</v>
      </c>
      <c r="AN33" s="29">
        <f t="shared" si="30"/>
        <v>0</v>
      </c>
      <c r="AO33" s="29">
        <f t="shared" si="31"/>
        <v>0</v>
      </c>
      <c r="AP33" s="29">
        <f t="shared" si="32"/>
        <v>0</v>
      </c>
      <c r="AQ33" s="29">
        <f t="shared" si="33"/>
        <v>0</v>
      </c>
      <c r="AR33" s="29">
        <f t="shared" si="34"/>
        <v>0</v>
      </c>
    </row>
    <row r="34" spans="2:44" ht="14.5" customHeight="1" x14ac:dyDescent="0.35">
      <c r="B34" s="30" t="s">
        <v>748</v>
      </c>
      <c r="E34" s="29">
        <v>0</v>
      </c>
      <c r="F34" s="29">
        <v>0</v>
      </c>
      <c r="G34" s="29">
        <v>0</v>
      </c>
      <c r="H34" s="29">
        <v>0</v>
      </c>
      <c r="I34" s="29">
        <v>0</v>
      </c>
      <c r="J34" s="29">
        <v>0</v>
      </c>
      <c r="K34" s="29">
        <v>0</v>
      </c>
      <c r="L34" s="29">
        <v>-95.733000000000004</v>
      </c>
      <c r="M34" s="29">
        <v>-95.733000000000004</v>
      </c>
      <c r="N34" s="29">
        <v>-95.733000000000004</v>
      </c>
      <c r="O34" s="29">
        <v>-95.733000000000004</v>
      </c>
      <c r="P34" s="29">
        <v>-95.733000000000004</v>
      </c>
      <c r="Q34" s="29">
        <v>-95.733000000000004</v>
      </c>
      <c r="R34" s="29">
        <v>-95.733000000000004</v>
      </c>
      <c r="S34" s="29">
        <v>-95.733000000000004</v>
      </c>
      <c r="T34" s="29">
        <v>-95.733000000000004</v>
      </c>
      <c r="U34" s="29">
        <v>-297.44</v>
      </c>
      <c r="V34" s="29">
        <v>-301.08199999999999</v>
      </c>
      <c r="W34" s="29">
        <v>-301.08199999999999</v>
      </c>
      <c r="X34" s="29">
        <v>-391.02499999999998</v>
      </c>
      <c r="Y34" s="29">
        <v>-391.02499999999998</v>
      </c>
      <c r="Z34" s="29">
        <v>-391.02499999999998</v>
      </c>
      <c r="AA34" s="29">
        <v>-391.75599999999997</v>
      </c>
      <c r="AB34" s="29">
        <v>-28.306999999999999</v>
      </c>
      <c r="AC34" s="29">
        <v>-28.306999999999999</v>
      </c>
      <c r="AD34" s="29">
        <v>-28.306999999999999</v>
      </c>
      <c r="AE34" s="29">
        <v>-45.51</v>
      </c>
      <c r="AF34" s="29">
        <v>-45.51</v>
      </c>
      <c r="AG34" s="29">
        <v>-28.306999999999999</v>
      </c>
      <c r="AH34" s="29">
        <v>-59.366999999999997</v>
      </c>
      <c r="AI34" s="29">
        <v>-46.073999999999998</v>
      </c>
      <c r="AK34" s="29">
        <f t="shared" si="27"/>
        <v>0</v>
      </c>
      <c r="AL34" s="29">
        <f t="shared" si="28"/>
        <v>-95.733000000000004</v>
      </c>
      <c r="AM34" s="29">
        <f t="shared" si="29"/>
        <v>-95.733000000000004</v>
      </c>
      <c r="AN34" s="29">
        <f t="shared" si="30"/>
        <v>-95.733000000000004</v>
      </c>
      <c r="AO34" s="29">
        <f t="shared" si="31"/>
        <v>-391.02499999999998</v>
      </c>
      <c r="AP34" s="29">
        <f t="shared" si="32"/>
        <v>-28.306999999999999</v>
      </c>
      <c r="AQ34" s="29">
        <f t="shared" si="33"/>
        <v>-45.51</v>
      </c>
      <c r="AR34" s="29">
        <f t="shared" si="34"/>
        <v>-46.073999999999998</v>
      </c>
    </row>
    <row r="35" spans="2:44" ht="14.5" customHeight="1" x14ac:dyDescent="0.35">
      <c r="B35" s="30" t="s">
        <v>749</v>
      </c>
      <c r="E35" s="29">
        <v>-8.5299999999999994</v>
      </c>
      <c r="F35" s="29">
        <v>-1.06</v>
      </c>
      <c r="G35" s="29">
        <v>-1.9410000000000001</v>
      </c>
      <c r="H35" s="29">
        <v>-1.9530000000000001</v>
      </c>
      <c r="I35" s="29">
        <v>10.164999999999999</v>
      </c>
      <c r="J35" s="29">
        <v>-12.487</v>
      </c>
      <c r="K35" s="29">
        <v>-1.8720000000000001</v>
      </c>
      <c r="L35" s="29">
        <v>0</v>
      </c>
      <c r="M35" s="29">
        <v>-16.422999999999998</v>
      </c>
      <c r="N35" s="29">
        <v>-36.161999999999999</v>
      </c>
      <c r="O35" s="29">
        <v>-11.847</v>
      </c>
      <c r="P35" s="29">
        <v>0</v>
      </c>
      <c r="Q35" s="29">
        <v>-25.172999999999998</v>
      </c>
      <c r="R35" s="29">
        <v>-50.392000000000003</v>
      </c>
      <c r="S35" s="29">
        <v>-20.053000000000001</v>
      </c>
      <c r="T35" s="29">
        <v>0</v>
      </c>
      <c r="U35" s="29">
        <v>-52.933999999999997</v>
      </c>
      <c r="V35" s="29">
        <v>-84.911000000000001</v>
      </c>
      <c r="W35" s="29">
        <v>-49.424999999999997</v>
      </c>
      <c r="X35" s="29">
        <v>0</v>
      </c>
      <c r="Y35" s="29">
        <v>-91.304000000000002</v>
      </c>
      <c r="Z35" s="29">
        <v>-241.77</v>
      </c>
      <c r="AA35" s="29">
        <v>-271.14</v>
      </c>
      <c r="AB35" s="29">
        <v>0</v>
      </c>
      <c r="AC35" s="29">
        <v>-77.876000000000005</v>
      </c>
      <c r="AD35" s="29">
        <v>-171.13900000000001</v>
      </c>
      <c r="AE35" s="29">
        <v>-126.937</v>
      </c>
      <c r="AF35" s="29">
        <v>0</v>
      </c>
      <c r="AG35" s="29">
        <v>-84.001000000000005</v>
      </c>
      <c r="AH35" s="29">
        <v>-185.22900000000001</v>
      </c>
      <c r="AI35" s="29">
        <v>-82.200999999999993</v>
      </c>
      <c r="AK35" s="29">
        <f t="shared" si="27"/>
        <v>-1.9530000000000001</v>
      </c>
      <c r="AL35" s="29">
        <f t="shared" si="28"/>
        <v>0</v>
      </c>
      <c r="AM35" s="29">
        <f t="shared" si="29"/>
        <v>0</v>
      </c>
      <c r="AN35" s="29">
        <f t="shared" si="30"/>
        <v>0</v>
      </c>
      <c r="AO35" s="29">
        <f t="shared" si="31"/>
        <v>0</v>
      </c>
      <c r="AP35" s="29">
        <f t="shared" si="32"/>
        <v>0</v>
      </c>
      <c r="AQ35" s="29">
        <f t="shared" si="33"/>
        <v>0</v>
      </c>
      <c r="AR35" s="29">
        <f t="shared" si="34"/>
        <v>-82.200999999999993</v>
      </c>
    </row>
    <row r="36" spans="2:44" ht="14.5" customHeight="1" x14ac:dyDescent="0.35">
      <c r="B36" s="54" t="s">
        <v>750</v>
      </c>
      <c r="C36" s="55"/>
      <c r="D36" s="55"/>
      <c r="E36" s="137">
        <v>79.929000000000002</v>
      </c>
      <c r="F36" s="137">
        <v>76.727999999999994</v>
      </c>
      <c r="G36" s="137">
        <v>78.373000000000005</v>
      </c>
      <c r="H36" s="137">
        <v>74.212999999999994</v>
      </c>
      <c r="I36" s="137">
        <v>76.991</v>
      </c>
      <c r="J36" s="137">
        <v>51.478000000000002</v>
      </c>
      <c r="K36" s="137">
        <v>53.152999999999999</v>
      </c>
      <c r="L36" s="137">
        <v>50.34</v>
      </c>
      <c r="M36" s="137">
        <v>49.820999999999998</v>
      </c>
      <c r="N36" s="137">
        <v>49.188000000000002</v>
      </c>
      <c r="O36" s="137">
        <v>47.642000000000003</v>
      </c>
      <c r="P36" s="137">
        <v>43.576000000000001</v>
      </c>
      <c r="Q36" s="137">
        <v>43.890999999999998</v>
      </c>
      <c r="R36" s="137">
        <v>43.759</v>
      </c>
      <c r="S36" s="137">
        <v>44.271999999999998</v>
      </c>
      <c r="T36" s="137">
        <v>45.151000000000003</v>
      </c>
      <c r="U36" s="137">
        <v>45.680999999999997</v>
      </c>
      <c r="V36" s="137">
        <v>43.072000000000003</v>
      </c>
      <c r="W36" s="137">
        <v>44.448</v>
      </c>
      <c r="X36" s="137">
        <v>111.869</v>
      </c>
      <c r="Y36" s="137">
        <v>109.40300000000001</v>
      </c>
      <c r="Z36" s="137">
        <v>280.56400000000002</v>
      </c>
      <c r="AA36" s="137">
        <v>284.18700000000001</v>
      </c>
      <c r="AB36" s="137">
        <v>0</v>
      </c>
      <c r="AC36" s="137">
        <v>0</v>
      </c>
      <c r="AD36" s="137">
        <v>0</v>
      </c>
      <c r="AE36" s="137">
        <v>26.151</v>
      </c>
      <c r="AF36" s="137">
        <v>28.277999999999999</v>
      </c>
      <c r="AG36" s="137">
        <v>0</v>
      </c>
      <c r="AH36" s="137">
        <v>18.741</v>
      </c>
      <c r="AI36" s="137">
        <v>30.798999999999999</v>
      </c>
      <c r="AK36" s="137">
        <f t="shared" si="27"/>
        <v>74.212999999999994</v>
      </c>
      <c r="AL36" s="137">
        <f t="shared" si="28"/>
        <v>50.34</v>
      </c>
      <c r="AM36" s="137">
        <f t="shared" si="29"/>
        <v>43.576000000000001</v>
      </c>
      <c r="AN36" s="137">
        <f t="shared" si="30"/>
        <v>45.151000000000003</v>
      </c>
      <c r="AO36" s="137">
        <f t="shared" si="31"/>
        <v>111.869</v>
      </c>
      <c r="AP36" s="137">
        <f t="shared" si="32"/>
        <v>0</v>
      </c>
      <c r="AQ36" s="137">
        <f t="shared" si="33"/>
        <v>28.277999999999999</v>
      </c>
      <c r="AR36" s="137">
        <f t="shared" si="34"/>
        <v>30.798999999999999</v>
      </c>
    </row>
    <row r="37" spans="2:44" ht="14.5" customHeight="1" x14ac:dyDescent="0.35">
      <c r="B37" s="30"/>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K37" s="45"/>
      <c r="AL37" s="45"/>
      <c r="AM37" s="45"/>
      <c r="AN37" s="45"/>
      <c r="AO37" s="45"/>
      <c r="AP37" s="45"/>
      <c r="AQ37" s="45"/>
      <c r="AR37" s="45"/>
    </row>
    <row r="38" spans="2:44" ht="14.5" customHeight="1" x14ac:dyDescent="0.35">
      <c r="B38" s="99" t="s">
        <v>751</v>
      </c>
      <c r="C38" s="12"/>
      <c r="D38" s="12"/>
      <c r="E38" s="25">
        <f t="shared" ref="E38:AI38" si="35">SUM(E25,E27)</f>
        <v>431.55600000000004</v>
      </c>
      <c r="F38" s="25">
        <f t="shared" si="35"/>
        <v>438.40800000000002</v>
      </c>
      <c r="G38" s="25">
        <f t="shared" si="35"/>
        <v>762.01400000000001</v>
      </c>
      <c r="H38" s="25">
        <f t="shared" si="35"/>
        <v>773.60699999999997</v>
      </c>
      <c r="I38" s="25">
        <f t="shared" si="35"/>
        <v>781.97700000000009</v>
      </c>
      <c r="J38" s="25">
        <f t="shared" si="35"/>
        <v>1439.8789999999999</v>
      </c>
      <c r="K38" s="25">
        <f t="shared" si="35"/>
        <v>1910.386</v>
      </c>
      <c r="L38" s="25">
        <f t="shared" si="35"/>
        <v>3905.7720000000004</v>
      </c>
      <c r="M38" s="25">
        <f t="shared" si="35"/>
        <v>3902.0769999999998</v>
      </c>
      <c r="N38" s="25">
        <f t="shared" si="35"/>
        <v>3828.19</v>
      </c>
      <c r="O38" s="25">
        <f t="shared" si="35"/>
        <v>4113.7020000000002</v>
      </c>
      <c r="P38" s="25">
        <f t="shared" si="35"/>
        <v>4105.1939999999995</v>
      </c>
      <c r="Q38" s="25">
        <f t="shared" si="35"/>
        <v>4681.3500000000004</v>
      </c>
      <c r="R38" s="25">
        <f t="shared" si="35"/>
        <v>6622.7730000000001</v>
      </c>
      <c r="S38" s="25">
        <f t="shared" si="35"/>
        <v>7431.7379999999994</v>
      </c>
      <c r="T38" s="25">
        <f t="shared" si="35"/>
        <v>7262.4709999999995</v>
      </c>
      <c r="U38" s="25">
        <f t="shared" si="35"/>
        <v>7728.4689999999991</v>
      </c>
      <c r="V38" s="25">
        <f t="shared" si="35"/>
        <v>7665.8120000000017</v>
      </c>
      <c r="W38" s="25">
        <f t="shared" si="35"/>
        <v>8855.0379999999986</v>
      </c>
      <c r="X38" s="25">
        <f t="shared" si="35"/>
        <v>10593.204000000002</v>
      </c>
      <c r="Y38" s="25">
        <f t="shared" si="35"/>
        <v>11096.555</v>
      </c>
      <c r="Z38" s="25">
        <f t="shared" si="35"/>
        <v>10249.460999999999</v>
      </c>
      <c r="AA38" s="25">
        <f t="shared" si="35"/>
        <v>10175.707000000002</v>
      </c>
      <c r="AB38" s="25">
        <f t="shared" si="35"/>
        <v>12663.927</v>
      </c>
      <c r="AC38" s="25">
        <f t="shared" si="35"/>
        <v>13108.991999999998</v>
      </c>
      <c r="AD38" s="25">
        <f t="shared" si="35"/>
        <v>14523.555</v>
      </c>
      <c r="AE38" s="25">
        <f t="shared" si="35"/>
        <v>15651.690000000002</v>
      </c>
      <c r="AF38" s="25">
        <f t="shared" si="35"/>
        <v>16877.601999999999</v>
      </c>
      <c r="AG38" s="25">
        <f t="shared" si="35"/>
        <v>16825.314000000002</v>
      </c>
      <c r="AH38" s="25">
        <f t="shared" si="35"/>
        <v>17163.781999999999</v>
      </c>
      <c r="AI38" s="25">
        <f t="shared" si="35"/>
        <v>17945.283000000003</v>
      </c>
      <c r="AK38" s="25">
        <f>SUM(AK25,AK27)</f>
        <v>773.60699999999997</v>
      </c>
      <c r="AL38" s="25">
        <f t="shared" ref="AL38:AR38" si="36">SUM(AL25,AL27)</f>
        <v>3905.7720000000004</v>
      </c>
      <c r="AM38" s="25">
        <f t="shared" si="36"/>
        <v>4105.1939999999995</v>
      </c>
      <c r="AN38" s="25">
        <f t="shared" si="36"/>
        <v>7262.4709999999995</v>
      </c>
      <c r="AO38" s="25">
        <f t="shared" si="36"/>
        <v>10593.204000000002</v>
      </c>
      <c r="AP38" s="25">
        <f t="shared" si="36"/>
        <v>12663.927</v>
      </c>
      <c r="AQ38" s="25">
        <f t="shared" si="36"/>
        <v>16877.601999999999</v>
      </c>
      <c r="AR38" s="25">
        <f t="shared" si="36"/>
        <v>17945.283000000003</v>
      </c>
    </row>
    <row r="39" spans="2:44" ht="14.5" customHeight="1" x14ac:dyDescent="0.35">
      <c r="B39" s="30"/>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K39" s="45"/>
      <c r="AL39" s="45"/>
      <c r="AM39" s="45"/>
      <c r="AN39" s="45"/>
      <c r="AO39" s="45"/>
      <c r="AP39" s="45"/>
      <c r="AQ39" s="45"/>
      <c r="AR39" s="45"/>
    </row>
    <row r="40" spans="2:44" ht="14.5" customHeight="1" x14ac:dyDescent="0.35">
      <c r="B40" s="30"/>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K40" s="45"/>
      <c r="AL40" s="45"/>
      <c r="AM40" s="45"/>
      <c r="AN40" s="45"/>
      <c r="AO40" s="45"/>
      <c r="AP40" s="45"/>
      <c r="AQ40" s="45"/>
      <c r="AR40" s="45"/>
    </row>
    <row r="41" spans="2:44" ht="14.5" customHeight="1" x14ac:dyDescent="0.35">
      <c r="B41" s="30"/>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K41" s="45"/>
      <c r="AL41" s="45"/>
      <c r="AM41" s="45"/>
      <c r="AN41" s="45"/>
      <c r="AO41" s="45"/>
      <c r="AP41" s="45"/>
      <c r="AQ41" s="45"/>
      <c r="AR41" s="45"/>
    </row>
    <row r="42" spans="2:44" ht="14.5" customHeight="1" x14ac:dyDescent="0.35">
      <c r="B42" s="30"/>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K42" s="45"/>
      <c r="AL42" s="45"/>
      <c r="AM42" s="45"/>
      <c r="AN42" s="45"/>
      <c r="AO42" s="45"/>
      <c r="AP42" s="45"/>
      <c r="AQ42" s="45"/>
      <c r="AR42" s="45"/>
    </row>
    <row r="43" spans="2:44" ht="14.5" customHeight="1" x14ac:dyDescent="0.35">
      <c r="B43" s="30"/>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K43" s="45"/>
      <c r="AL43" s="45"/>
      <c r="AM43" s="45"/>
      <c r="AN43" s="45"/>
      <c r="AO43" s="45"/>
      <c r="AP43" s="45"/>
      <c r="AQ43" s="45"/>
      <c r="AR43" s="45"/>
    </row>
    <row r="44" spans="2:44" ht="14.5" customHeight="1" x14ac:dyDescent="0.35">
      <c r="B44" s="30"/>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K44" s="45"/>
      <c r="AL44" s="45"/>
      <c r="AM44" s="45"/>
      <c r="AN44" s="45"/>
      <c r="AO44" s="45"/>
      <c r="AP44" s="45"/>
      <c r="AQ44" s="45"/>
      <c r="AR44" s="45"/>
    </row>
    <row r="45" spans="2:44" ht="14.5" customHeight="1" x14ac:dyDescent="0.35">
      <c r="B45" s="30"/>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K45" s="45"/>
      <c r="AL45" s="45"/>
      <c r="AM45" s="45"/>
      <c r="AN45" s="45"/>
      <c r="AO45" s="45"/>
      <c r="AP45" s="45"/>
      <c r="AQ45" s="45"/>
      <c r="AR45" s="45"/>
    </row>
    <row r="46" spans="2:44" ht="14.5" customHeight="1" x14ac:dyDescent="0.35">
      <c r="B46" s="30"/>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K46" s="45"/>
      <c r="AL46" s="45"/>
      <c r="AM46" s="45"/>
      <c r="AN46" s="45"/>
      <c r="AO46" s="45"/>
      <c r="AP46" s="45"/>
      <c r="AQ46" s="45"/>
      <c r="AR46" s="45"/>
    </row>
    <row r="47" spans="2:44" ht="14.5" customHeight="1" x14ac:dyDescent="0.35">
      <c r="B47" s="30"/>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K47" s="45"/>
      <c r="AL47" s="45"/>
      <c r="AM47" s="45"/>
      <c r="AN47" s="45"/>
      <c r="AO47" s="45"/>
      <c r="AP47" s="45"/>
      <c r="AQ47" s="45"/>
      <c r="AR47" s="45"/>
    </row>
    <row r="48" spans="2:44" ht="14.5" customHeight="1" x14ac:dyDescent="0.35">
      <c r="B48" s="30"/>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K48" s="45"/>
      <c r="AL48" s="45"/>
      <c r="AM48" s="45"/>
      <c r="AN48" s="45"/>
      <c r="AO48" s="45"/>
      <c r="AP48" s="45"/>
      <c r="AQ48" s="45"/>
      <c r="AR48" s="45"/>
    </row>
    <row r="49" spans="2:44 16382:16382" ht="14.5" customHeight="1" x14ac:dyDescent="0.35">
      <c r="B49" s="30"/>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K49" s="45"/>
      <c r="AL49" s="45"/>
      <c r="AM49" s="45"/>
      <c r="AN49" s="45"/>
      <c r="AO49" s="45"/>
      <c r="AP49" s="45"/>
      <c r="AQ49" s="45"/>
      <c r="AR49" s="45"/>
    </row>
    <row r="50" spans="2:44 16382:16382" ht="14.5" customHeight="1" x14ac:dyDescent="0.35">
      <c r="B50" s="140"/>
      <c r="C50" s="141"/>
      <c r="D50" s="141"/>
      <c r="E50" s="141"/>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c r="AI50" s="142"/>
      <c r="AK50" s="142"/>
      <c r="AL50" s="142"/>
      <c r="AM50" s="142"/>
      <c r="AN50" s="142"/>
      <c r="AO50" s="142"/>
      <c r="AP50" s="142"/>
      <c r="AQ50" s="142"/>
      <c r="AR50" s="142"/>
    </row>
    <row r="51" spans="2:44 16382:16382" ht="14.5" customHeight="1" x14ac:dyDescent="0.35">
      <c r="B51" s="30"/>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K51" s="45"/>
      <c r="AL51" s="45"/>
      <c r="AM51" s="45"/>
      <c r="AN51" s="45"/>
      <c r="AO51" s="45"/>
      <c r="AP51" s="45"/>
      <c r="AQ51" s="45"/>
      <c r="AR51" s="45"/>
    </row>
    <row r="52" spans="2:44 16382:16382" ht="14.5" customHeight="1" x14ac:dyDescent="0.35">
      <c r="B52" s="30"/>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K52" s="45"/>
      <c r="AL52" s="45"/>
      <c r="AM52" s="45"/>
      <c r="AN52" s="45"/>
      <c r="AO52" s="45"/>
      <c r="AP52" s="45"/>
      <c r="AQ52" s="45"/>
      <c r="AR52" s="45"/>
    </row>
    <row r="53" spans="2:44 16382:16382" ht="14.5" customHeight="1" x14ac:dyDescent="0.35">
      <c r="B53" s="30"/>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K53" s="45"/>
      <c r="AL53" s="45"/>
      <c r="AM53" s="45"/>
      <c r="AN53" s="45"/>
      <c r="AO53" s="45"/>
      <c r="AP53" s="45"/>
      <c r="AQ53" s="45"/>
      <c r="AR53" s="45"/>
    </row>
    <row r="55" spans="2:44 16382:16382" ht="14.5" customHeight="1" x14ac:dyDescent="0.35">
      <c r="B55" s="143"/>
      <c r="C55" s="144"/>
      <c r="D55" s="144"/>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K55" s="145"/>
      <c r="AL55" s="145"/>
      <c r="AM55" s="145"/>
      <c r="AN55" s="145"/>
      <c r="AO55" s="145"/>
      <c r="AP55" s="145"/>
      <c r="AQ55" s="145"/>
      <c r="AR55" s="145"/>
    </row>
    <row r="56" spans="2:44 16382:16382" ht="14.5" customHeight="1" x14ac:dyDescent="0.35">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XFB56" s="52"/>
    </row>
    <row r="57" spans="2:44 16382:16382" ht="14.5" customHeight="1" x14ac:dyDescent="0.35">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K57" s="53"/>
      <c r="AL57" s="53"/>
      <c r="AM57" s="53"/>
      <c r="AN57" s="53"/>
      <c r="AO57" s="53"/>
      <c r="AP57" s="53"/>
      <c r="AQ57" s="53"/>
      <c r="AR57" s="53"/>
      <c r="XFB57" s="53"/>
    </row>
    <row r="58" spans="2:44 16382:16382" ht="14.5" customHeight="1" x14ac:dyDescent="0.35">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row>
    <row r="59" spans="2:44 16382:16382" ht="14.5" customHeight="1" x14ac:dyDescent="0.35">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row>
    <row r="60" spans="2:44 16382:16382" ht="14.5" customHeight="1" x14ac:dyDescent="0.35">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row>
    <row r="61" spans="2:44 16382:16382" ht="14.5" customHeight="1" x14ac:dyDescent="0.35">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row>
    <row r="62" spans="2:44 16382:16382" ht="14.5" customHeight="1" x14ac:dyDescent="0.35">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row>
    <row r="63" spans="2:44 16382:16382" ht="14.5" customHeight="1" x14ac:dyDescent="0.35">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row>
    <row r="64" spans="2:44 16382:16382" ht="14.5" customHeight="1" x14ac:dyDescent="0.35">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row>
    <row r="65" spans="6:35" ht="14.5" customHeight="1" x14ac:dyDescent="0.35">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row>
    <row r="66" spans="6:35" ht="14.5" customHeight="1" x14ac:dyDescent="0.35">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row>
    <row r="67" spans="6:35" ht="14.5" customHeight="1" x14ac:dyDescent="0.35">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row>
    <row r="68" spans="6:35" ht="14.5" customHeight="1" x14ac:dyDescent="0.35">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row>
    <row r="70" spans="6:35" ht="14.5" customHeight="1" x14ac:dyDescent="0.35">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row>
  </sheetData>
  <pageMargins left="0.511811024" right="0.511811024" top="0.78740157499999996" bottom="0.78740157499999996" header="0.31496062000000002" footer="0.31496062000000002"/>
  <pageSetup paperSize="9" orientation="portrait" r:id="rId1"/>
  <ignoredErrors>
    <ignoredError sqref="AK17:AR17"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5CEC5-D74A-434D-A578-244A381FA8F5}">
  <sheetPr>
    <tabColor theme="1"/>
  </sheetPr>
  <dimension ref="A1:XDV116"/>
  <sheetViews>
    <sheetView showGridLines="0" zoomScaleNormal="100" workbookViewId="0"/>
  </sheetViews>
  <sheetFormatPr defaultColWidth="11.54296875" defaultRowHeight="14.5" customHeight="1" x14ac:dyDescent="0.35"/>
  <cols>
    <col min="1" max="1" width="2.54296875" style="1" customWidth="1"/>
    <col min="2" max="2" width="42.81640625" style="1" customWidth="1"/>
    <col min="3" max="3" width="15.81640625" style="2" customWidth="1"/>
    <col min="4" max="7" width="13.81640625" style="2" customWidth="1"/>
    <col min="8" max="16384" width="11.54296875" style="2"/>
  </cols>
  <sheetData>
    <row r="1" spans="1:12" s="9" customFormat="1" ht="14.5" customHeight="1" x14ac:dyDescent="0.35">
      <c r="A1" s="8"/>
      <c r="B1" s="8"/>
    </row>
    <row r="2" spans="1:12" s="9" customFormat="1" ht="14.5" customHeight="1" x14ac:dyDescent="0.35">
      <c r="A2" s="8"/>
      <c r="B2" s="8"/>
    </row>
    <row r="3" spans="1:12" s="9" customFormat="1" ht="14.5" customHeight="1" x14ac:dyDescent="0.35">
      <c r="A3" s="8"/>
      <c r="B3" s="8"/>
    </row>
    <row r="4" spans="1:12" s="9" customFormat="1" ht="14.5" customHeight="1" x14ac:dyDescent="0.35">
      <c r="A4" s="8"/>
      <c r="B4" s="8"/>
    </row>
    <row r="5" spans="1:12" s="9" customFormat="1" ht="14.5" customHeight="1" x14ac:dyDescent="0.35">
      <c r="A5" s="8"/>
      <c r="B5" s="8"/>
    </row>
    <row r="6" spans="1:12" s="9" customFormat="1" ht="14.5" customHeight="1" x14ac:dyDescent="0.35">
      <c r="A6" s="8"/>
      <c r="B6" s="8"/>
    </row>
    <row r="7" spans="1:12" s="9" customFormat="1" ht="14.5" customHeight="1" x14ac:dyDescent="0.35">
      <c r="A7" s="8"/>
      <c r="B7" s="143"/>
      <c r="C7" s="161"/>
      <c r="D7" s="161"/>
      <c r="E7" s="161"/>
      <c r="F7" s="161"/>
      <c r="G7" s="161"/>
      <c r="H7" s="161"/>
      <c r="I7" s="161"/>
      <c r="J7" s="2"/>
      <c r="K7" s="144"/>
      <c r="L7" s="144"/>
    </row>
    <row r="8" spans="1:12" s="9" customFormat="1" ht="14.5" customHeight="1" x14ac:dyDescent="0.35">
      <c r="A8" s="8"/>
      <c r="B8" s="146" t="s">
        <v>759</v>
      </c>
      <c r="C8" s="147"/>
      <c r="D8" s="147"/>
      <c r="E8" s="147"/>
      <c r="F8" s="147"/>
      <c r="G8" s="147"/>
      <c r="H8" s="147"/>
      <c r="I8" s="147"/>
      <c r="J8" s="2"/>
      <c r="K8" s="120"/>
      <c r="L8" s="120"/>
    </row>
    <row r="9" spans="1:12" s="9" customFormat="1" ht="14.5" customHeight="1" x14ac:dyDescent="0.35">
      <c r="A9" s="8"/>
      <c r="B9" s="8"/>
      <c r="C9" s="3"/>
      <c r="D9" s="3"/>
      <c r="E9" s="3"/>
      <c r="F9" s="3"/>
      <c r="G9" s="3"/>
      <c r="H9" s="3"/>
      <c r="I9" s="3"/>
      <c r="K9" s="22"/>
      <c r="L9" s="22"/>
    </row>
    <row r="10" spans="1:12" s="9" customFormat="1" ht="14.5" customHeight="1" x14ac:dyDescent="0.35">
      <c r="A10" s="8"/>
      <c r="B10" s="5" t="s">
        <v>752</v>
      </c>
      <c r="C10" s="7" t="s">
        <v>753</v>
      </c>
      <c r="D10" s="148" t="s">
        <v>767</v>
      </c>
      <c r="E10" s="7" t="s">
        <v>754</v>
      </c>
      <c r="F10" s="148" t="s">
        <v>768</v>
      </c>
      <c r="G10" s="148" t="s">
        <v>769</v>
      </c>
      <c r="H10" s="148" t="s">
        <v>770</v>
      </c>
      <c r="I10" s="7" t="s">
        <v>755</v>
      </c>
      <c r="J10" s="2"/>
      <c r="K10" s="6" t="s">
        <v>756</v>
      </c>
      <c r="L10" s="6" t="s">
        <v>757</v>
      </c>
    </row>
    <row r="11" spans="1:12" s="9" customFormat="1" ht="14.5" customHeight="1" x14ac:dyDescent="0.35">
      <c r="A11" s="8"/>
      <c r="B11" s="30" t="s">
        <v>2</v>
      </c>
      <c r="C11" s="154" t="s">
        <v>9</v>
      </c>
      <c r="D11" s="155" t="s">
        <v>760</v>
      </c>
      <c r="E11" s="156">
        <v>45839</v>
      </c>
      <c r="F11" s="155" t="s">
        <v>761</v>
      </c>
      <c r="G11" s="155" t="s">
        <v>761</v>
      </c>
      <c r="H11" s="155" t="s">
        <v>762</v>
      </c>
      <c r="I11" s="178">
        <v>37.064999999999998</v>
      </c>
      <c r="K11" s="179">
        <v>42.164999999999999</v>
      </c>
      <c r="L11" s="179">
        <v>52.314999999999998</v>
      </c>
    </row>
    <row r="12" spans="1:12" s="9" customFormat="1" ht="14.5" customHeight="1" x14ac:dyDescent="0.35">
      <c r="A12" s="8"/>
      <c r="B12" s="30" t="s">
        <v>12</v>
      </c>
      <c r="C12" s="154" t="s">
        <v>9</v>
      </c>
      <c r="D12" s="155" t="s">
        <v>763</v>
      </c>
      <c r="E12" s="156">
        <v>47757</v>
      </c>
      <c r="F12" s="155" t="s">
        <v>761</v>
      </c>
      <c r="G12" s="155" t="s">
        <v>761</v>
      </c>
      <c r="H12" s="155" t="s">
        <v>764</v>
      </c>
      <c r="I12" s="178">
        <v>108.95</v>
      </c>
      <c r="K12" s="179">
        <v>112.52500000000001</v>
      </c>
      <c r="L12" s="179">
        <v>119.482</v>
      </c>
    </row>
    <row r="13" spans="1:12" s="9" customFormat="1" ht="14.5" customHeight="1" x14ac:dyDescent="0.35">
      <c r="A13" s="8"/>
      <c r="B13" s="30" t="s">
        <v>27</v>
      </c>
      <c r="C13" s="154" t="s">
        <v>9</v>
      </c>
      <c r="D13" s="155" t="s">
        <v>763</v>
      </c>
      <c r="E13" s="156">
        <v>50222</v>
      </c>
      <c r="F13" s="155" t="s">
        <v>761</v>
      </c>
      <c r="G13" s="155" t="s">
        <v>761</v>
      </c>
      <c r="H13" s="155" t="s">
        <v>765</v>
      </c>
      <c r="I13" s="178">
        <v>85.896000000000001</v>
      </c>
      <c r="K13" s="179">
        <v>87.24</v>
      </c>
      <c r="L13" s="179">
        <v>89.796999999999997</v>
      </c>
    </row>
    <row r="14" spans="1:12" s="9" customFormat="1" ht="14.5" customHeight="1" x14ac:dyDescent="0.35">
      <c r="A14" s="8"/>
      <c r="B14" s="30" t="s">
        <v>14</v>
      </c>
      <c r="C14" s="154" t="s">
        <v>9</v>
      </c>
      <c r="D14" s="155" t="s">
        <v>763</v>
      </c>
      <c r="E14" s="156">
        <v>48580</v>
      </c>
      <c r="F14" s="155" t="s">
        <v>761</v>
      </c>
      <c r="G14" s="155" t="s">
        <v>761</v>
      </c>
      <c r="H14" s="155" t="s">
        <v>766</v>
      </c>
      <c r="I14" s="178">
        <v>218.92400000000001</v>
      </c>
      <c r="K14" s="179">
        <v>222.309</v>
      </c>
      <c r="L14" s="179">
        <v>228.46799999999999</v>
      </c>
    </row>
    <row r="15" spans="1:12" s="9" customFormat="1" ht="14.5" customHeight="1" x14ac:dyDescent="0.35">
      <c r="A15" s="8"/>
      <c r="B15" s="30" t="s">
        <v>14</v>
      </c>
      <c r="C15" s="157" t="s">
        <v>771</v>
      </c>
      <c r="D15" s="155" t="s">
        <v>772</v>
      </c>
      <c r="E15" s="156">
        <v>46357</v>
      </c>
      <c r="F15" s="155" t="s">
        <v>773</v>
      </c>
      <c r="G15" s="155" t="s">
        <v>831</v>
      </c>
      <c r="H15" s="155" t="s">
        <v>775</v>
      </c>
      <c r="I15" s="178">
        <v>27.972000000000001</v>
      </c>
      <c r="K15" s="179">
        <v>27.327999999999999</v>
      </c>
      <c r="L15" s="179">
        <v>29.594000000000001</v>
      </c>
    </row>
    <row r="16" spans="1:12" s="9" customFormat="1" ht="14.5" customHeight="1" x14ac:dyDescent="0.35">
      <c r="A16" s="8"/>
      <c r="B16" s="30" t="s">
        <v>16</v>
      </c>
      <c r="C16" s="154" t="s">
        <v>9</v>
      </c>
      <c r="D16" s="155" t="s">
        <v>763</v>
      </c>
      <c r="E16" s="156">
        <v>49004</v>
      </c>
      <c r="F16" s="155" t="s">
        <v>761</v>
      </c>
      <c r="G16" s="155" t="s">
        <v>761</v>
      </c>
      <c r="H16" s="155" t="s">
        <v>776</v>
      </c>
      <c r="I16" s="178">
        <v>813.36300000000006</v>
      </c>
      <c r="K16" s="179">
        <v>823.63400000000001</v>
      </c>
      <c r="L16" s="179">
        <v>842.07899999999995</v>
      </c>
    </row>
    <row r="17" spans="1:12" s="9" customFormat="1" ht="14.5" customHeight="1" x14ac:dyDescent="0.35">
      <c r="A17" s="8"/>
      <c r="B17" s="30" t="s">
        <v>16</v>
      </c>
      <c r="C17" s="157" t="s">
        <v>777</v>
      </c>
      <c r="D17" s="155" t="s">
        <v>772</v>
      </c>
      <c r="E17" s="156">
        <v>47453</v>
      </c>
      <c r="F17" s="155" t="s">
        <v>773</v>
      </c>
      <c r="G17" s="155" t="s">
        <v>831</v>
      </c>
      <c r="H17" s="155" t="s">
        <v>778</v>
      </c>
      <c r="I17" s="178">
        <v>212.30199999999999</v>
      </c>
      <c r="K17" s="179">
        <v>207.64400000000001</v>
      </c>
      <c r="L17" s="179">
        <v>209.93199999999999</v>
      </c>
    </row>
    <row r="18" spans="1:12" s="9" customFormat="1" ht="14.5" customHeight="1" x14ac:dyDescent="0.35">
      <c r="A18" s="8"/>
      <c r="B18" s="30" t="s">
        <v>168</v>
      </c>
      <c r="C18" s="154" t="s">
        <v>9</v>
      </c>
      <c r="D18" s="155" t="s">
        <v>779</v>
      </c>
      <c r="E18" s="156">
        <v>50526</v>
      </c>
      <c r="F18" s="155" t="s">
        <v>761</v>
      </c>
      <c r="G18" s="155" t="s">
        <v>780</v>
      </c>
      <c r="H18" s="155" t="s">
        <v>781</v>
      </c>
      <c r="I18" s="178">
        <v>285.50400000000002</v>
      </c>
      <c r="K18" s="179">
        <v>288.755</v>
      </c>
      <c r="L18" s="179">
        <v>295.97500000000002</v>
      </c>
    </row>
    <row r="19" spans="1:12" s="9" customFormat="1" ht="14.5" customHeight="1" x14ac:dyDescent="0.35">
      <c r="A19" s="8"/>
      <c r="B19" s="30" t="s">
        <v>169</v>
      </c>
      <c r="C19" s="154" t="s">
        <v>9</v>
      </c>
      <c r="D19" s="155" t="s">
        <v>779</v>
      </c>
      <c r="E19" s="156">
        <v>50771</v>
      </c>
      <c r="F19" s="155" t="s">
        <v>761</v>
      </c>
      <c r="G19" s="155" t="s">
        <v>780</v>
      </c>
      <c r="H19" s="155" t="s">
        <v>782</v>
      </c>
      <c r="I19" s="178">
        <v>268.29399999999998</v>
      </c>
      <c r="K19" s="179">
        <v>272.44900000000001</v>
      </c>
      <c r="L19" s="179">
        <v>281.13099999999997</v>
      </c>
    </row>
    <row r="20" spans="1:12" s="9" customFormat="1" ht="14.5" customHeight="1" x14ac:dyDescent="0.35">
      <c r="A20" s="8"/>
      <c r="B20" s="30" t="s">
        <v>783</v>
      </c>
      <c r="C20" s="157" t="s">
        <v>784</v>
      </c>
      <c r="D20" s="155" t="s">
        <v>772</v>
      </c>
      <c r="E20" s="156">
        <v>45413</v>
      </c>
      <c r="F20" s="155" t="s">
        <v>773</v>
      </c>
      <c r="G20" s="155" t="s">
        <v>785</v>
      </c>
      <c r="H20" s="155" t="s">
        <v>786</v>
      </c>
      <c r="I20" s="178">
        <v>178.97499999999999</v>
      </c>
      <c r="K20" s="179">
        <v>172.86799999999999</v>
      </c>
      <c r="L20" s="179">
        <v>314.13099999999997</v>
      </c>
    </row>
    <row r="21" spans="1:12" s="9" customFormat="1" ht="14.5" customHeight="1" x14ac:dyDescent="0.35">
      <c r="A21" s="8"/>
      <c r="B21" s="30" t="s">
        <v>783</v>
      </c>
      <c r="C21" s="157" t="s">
        <v>787</v>
      </c>
      <c r="D21" s="155" t="s">
        <v>772</v>
      </c>
      <c r="E21" s="156">
        <v>46143</v>
      </c>
      <c r="F21" s="155" t="s">
        <v>773</v>
      </c>
      <c r="G21" s="155" t="s">
        <v>785</v>
      </c>
      <c r="H21" s="155" t="s">
        <v>788</v>
      </c>
      <c r="I21" s="178">
        <v>177.21799999999999</v>
      </c>
      <c r="K21" s="179">
        <v>171.12799999999999</v>
      </c>
      <c r="L21" s="179">
        <v>171.03200000000001</v>
      </c>
    </row>
    <row r="22" spans="1:12" s="9" customFormat="1" ht="14.5" customHeight="1" x14ac:dyDescent="0.35">
      <c r="A22" s="8"/>
      <c r="B22" s="30" t="s">
        <v>783</v>
      </c>
      <c r="C22" s="157" t="s">
        <v>789</v>
      </c>
      <c r="D22" s="155" t="s">
        <v>772</v>
      </c>
      <c r="E22" s="156">
        <v>46143</v>
      </c>
      <c r="F22" s="155" t="s">
        <v>773</v>
      </c>
      <c r="G22" s="155" t="s">
        <v>785</v>
      </c>
      <c r="H22" s="155" t="s">
        <v>790</v>
      </c>
      <c r="I22" s="178">
        <v>240.673</v>
      </c>
      <c r="K22" s="179">
        <v>236.251</v>
      </c>
      <c r="L22" s="179">
        <v>235.26599999999999</v>
      </c>
    </row>
    <row r="23" spans="1:12" s="9" customFormat="1" ht="14.5" customHeight="1" x14ac:dyDescent="0.35">
      <c r="A23" s="8"/>
      <c r="B23" s="30" t="s">
        <v>783</v>
      </c>
      <c r="C23" s="157" t="s">
        <v>791</v>
      </c>
      <c r="D23" s="155" t="s">
        <v>772</v>
      </c>
      <c r="E23" s="156">
        <v>46508</v>
      </c>
      <c r="F23" s="155" t="s">
        <v>773</v>
      </c>
      <c r="G23" s="155" t="s">
        <v>792</v>
      </c>
      <c r="H23" s="155" t="s">
        <v>793</v>
      </c>
      <c r="I23" s="178">
        <v>196.41200000000001</v>
      </c>
      <c r="K23" s="179">
        <v>193.08199999999999</v>
      </c>
      <c r="L23" s="179">
        <v>187.072</v>
      </c>
    </row>
    <row r="24" spans="1:12" s="9" customFormat="1" ht="14.5" customHeight="1" x14ac:dyDescent="0.35">
      <c r="A24" s="8"/>
      <c r="B24" s="30" t="s">
        <v>783</v>
      </c>
      <c r="C24" s="157" t="s">
        <v>794</v>
      </c>
      <c r="D24" s="155" t="s">
        <v>772</v>
      </c>
      <c r="E24" s="156">
        <v>46997</v>
      </c>
      <c r="F24" s="155" t="s">
        <v>773</v>
      </c>
      <c r="G24" s="155" t="s">
        <v>792</v>
      </c>
      <c r="H24" s="155" t="s">
        <v>795</v>
      </c>
      <c r="I24" s="178">
        <v>137.67599999999999</v>
      </c>
      <c r="K24" s="179">
        <v>138.49199999999999</v>
      </c>
      <c r="L24" s="179">
        <v>134.209</v>
      </c>
    </row>
    <row r="25" spans="1:12" s="9" customFormat="1" ht="14.5" customHeight="1" x14ac:dyDescent="0.35">
      <c r="A25" s="8"/>
      <c r="B25" s="30" t="s">
        <v>783</v>
      </c>
      <c r="C25" s="157" t="s">
        <v>796</v>
      </c>
      <c r="D25" s="155" t="s">
        <v>772</v>
      </c>
      <c r="E25" s="156">
        <v>46997</v>
      </c>
      <c r="F25" s="155" t="s">
        <v>797</v>
      </c>
      <c r="G25" s="155" t="s">
        <v>792</v>
      </c>
      <c r="H25" s="155" t="s">
        <v>795</v>
      </c>
      <c r="I25" s="178">
        <v>62.594999999999999</v>
      </c>
      <c r="K25" s="179">
        <v>64.289000000000001</v>
      </c>
      <c r="L25" s="179">
        <v>61.003999999999998</v>
      </c>
    </row>
    <row r="26" spans="1:12" s="9" customFormat="1" ht="14.5" customHeight="1" x14ac:dyDescent="0.35">
      <c r="A26" s="8"/>
      <c r="B26" s="30" t="s">
        <v>783</v>
      </c>
      <c r="C26" s="157" t="s">
        <v>798</v>
      </c>
      <c r="D26" s="155" t="s">
        <v>772</v>
      </c>
      <c r="E26" s="156">
        <v>47178</v>
      </c>
      <c r="F26" s="155" t="s">
        <v>773</v>
      </c>
      <c r="G26" s="155" t="s">
        <v>799</v>
      </c>
      <c r="H26" s="155" t="s">
        <v>800</v>
      </c>
      <c r="I26" s="178">
        <v>934.44899999999996</v>
      </c>
      <c r="K26" s="179">
        <v>969.86</v>
      </c>
      <c r="L26" s="179">
        <v>1052.0519999999999</v>
      </c>
    </row>
    <row r="27" spans="1:12" s="9" customFormat="1" ht="14.5" customHeight="1" x14ac:dyDescent="0.35">
      <c r="A27" s="8"/>
      <c r="B27" s="30" t="s">
        <v>783</v>
      </c>
      <c r="C27" s="157" t="s">
        <v>801</v>
      </c>
      <c r="D27" s="155" t="s">
        <v>772</v>
      </c>
      <c r="E27" s="156">
        <v>46905</v>
      </c>
      <c r="F27" s="155" t="s">
        <v>773</v>
      </c>
      <c r="G27" s="155" t="s">
        <v>774</v>
      </c>
      <c r="H27" s="155" t="s">
        <v>802</v>
      </c>
      <c r="I27" s="178">
        <v>77.334999999999994</v>
      </c>
      <c r="K27" s="179">
        <v>75.391999999999996</v>
      </c>
      <c r="L27" s="179">
        <v>77.688999999999993</v>
      </c>
    </row>
    <row r="28" spans="1:12" s="9" customFormat="1" ht="14.5" customHeight="1" x14ac:dyDescent="0.35">
      <c r="A28" s="8"/>
      <c r="B28" s="30" t="s">
        <v>803</v>
      </c>
      <c r="C28" s="154" t="s">
        <v>9</v>
      </c>
      <c r="D28" s="155" t="s">
        <v>763</v>
      </c>
      <c r="E28" s="156">
        <v>48519</v>
      </c>
      <c r="F28" s="155" t="s">
        <v>761</v>
      </c>
      <c r="G28" s="155" t="s">
        <v>761</v>
      </c>
      <c r="H28" s="155" t="s">
        <v>804</v>
      </c>
      <c r="I28" s="178">
        <v>116.711</v>
      </c>
      <c r="K28" s="179">
        <v>118.499</v>
      </c>
      <c r="L28" s="179">
        <v>121.816</v>
      </c>
    </row>
    <row r="29" spans="1:12" s="9" customFormat="1" ht="14.5" customHeight="1" x14ac:dyDescent="0.35">
      <c r="A29" s="8"/>
      <c r="B29" s="30" t="s">
        <v>803</v>
      </c>
      <c r="C29" s="157" t="s">
        <v>805</v>
      </c>
      <c r="D29" s="155" t="s">
        <v>772</v>
      </c>
      <c r="E29" s="156">
        <v>47788</v>
      </c>
      <c r="F29" s="155" t="s">
        <v>773</v>
      </c>
      <c r="G29" s="155" t="s">
        <v>774</v>
      </c>
      <c r="H29" s="155" t="s">
        <v>806</v>
      </c>
      <c r="I29" s="178">
        <v>40.991999999999997</v>
      </c>
      <c r="K29" s="179">
        <v>40.1</v>
      </c>
      <c r="L29" s="179">
        <v>39.451000000000001</v>
      </c>
    </row>
    <row r="30" spans="1:12" s="9" customFormat="1" ht="14.5" customHeight="1" x14ac:dyDescent="0.35">
      <c r="A30" s="8"/>
      <c r="B30" s="30" t="s">
        <v>807</v>
      </c>
      <c r="C30" s="154" t="s">
        <v>9</v>
      </c>
      <c r="D30" s="155" t="s">
        <v>763</v>
      </c>
      <c r="E30" s="156">
        <v>49096</v>
      </c>
      <c r="F30" s="155" t="s">
        <v>761</v>
      </c>
      <c r="G30" s="155" t="s">
        <v>761</v>
      </c>
      <c r="H30" s="155" t="s">
        <v>808</v>
      </c>
      <c r="I30" s="178">
        <v>628.73900000000003</v>
      </c>
      <c r="K30" s="179">
        <v>636.13199999999995</v>
      </c>
      <c r="L30" s="179">
        <v>649.31700000000001</v>
      </c>
    </row>
    <row r="31" spans="1:12" s="9" customFormat="1" ht="14.5" customHeight="1" x14ac:dyDescent="0.35">
      <c r="A31" s="8"/>
      <c r="B31" s="30" t="s">
        <v>807</v>
      </c>
      <c r="C31" s="157" t="s">
        <v>809</v>
      </c>
      <c r="D31" s="155" t="s">
        <v>772</v>
      </c>
      <c r="E31" s="156">
        <v>47635</v>
      </c>
      <c r="F31" s="155" t="s">
        <v>773</v>
      </c>
      <c r="G31" s="155" t="s">
        <v>774</v>
      </c>
      <c r="H31" s="155" t="s">
        <v>810</v>
      </c>
      <c r="I31" s="178">
        <v>165.11600000000001</v>
      </c>
      <c r="K31" s="179">
        <v>161.65700000000001</v>
      </c>
      <c r="L31" s="179">
        <v>163.864</v>
      </c>
    </row>
    <row r="32" spans="1:12" s="9" customFormat="1" ht="14.5" customHeight="1" x14ac:dyDescent="0.35">
      <c r="A32" s="8"/>
      <c r="B32" s="30" t="s">
        <v>21</v>
      </c>
      <c r="C32" s="154" t="s">
        <v>9</v>
      </c>
      <c r="D32" s="155" t="s">
        <v>779</v>
      </c>
      <c r="E32" s="156">
        <v>50710</v>
      </c>
      <c r="F32" s="155" t="s">
        <v>761</v>
      </c>
      <c r="G32" s="155" t="s">
        <v>780</v>
      </c>
      <c r="H32" s="155" t="s">
        <v>811</v>
      </c>
      <c r="I32" s="178">
        <v>184.857</v>
      </c>
      <c r="K32" s="179">
        <v>186.56</v>
      </c>
      <c r="L32" s="179">
        <v>190.23500000000001</v>
      </c>
    </row>
    <row r="33" spans="1:12" s="9" customFormat="1" ht="14.5" customHeight="1" x14ac:dyDescent="0.35">
      <c r="A33" s="8"/>
      <c r="B33" s="30" t="s">
        <v>812</v>
      </c>
      <c r="C33" s="157" t="s">
        <v>813</v>
      </c>
      <c r="D33" s="155" t="s">
        <v>772</v>
      </c>
      <c r="E33" s="156">
        <v>45292</v>
      </c>
      <c r="F33" s="155" t="s">
        <v>792</v>
      </c>
      <c r="G33" s="155" t="s">
        <v>792</v>
      </c>
      <c r="H33" s="155" t="s">
        <v>814</v>
      </c>
      <c r="I33" s="178">
        <v>751.11800000000005</v>
      </c>
      <c r="K33" s="179">
        <v>722.60199999999998</v>
      </c>
      <c r="L33" s="179">
        <v>669.351</v>
      </c>
    </row>
    <row r="34" spans="1:12" s="9" customFormat="1" ht="14.5" customHeight="1" x14ac:dyDescent="0.35">
      <c r="A34" s="8"/>
      <c r="B34" s="30" t="s">
        <v>815</v>
      </c>
      <c r="C34" s="154" t="s">
        <v>9</v>
      </c>
      <c r="D34" s="155" t="s">
        <v>779</v>
      </c>
      <c r="E34" s="156">
        <v>52413</v>
      </c>
      <c r="F34" s="155" t="s">
        <v>761</v>
      </c>
      <c r="G34" s="155" t="s">
        <v>780</v>
      </c>
      <c r="H34" s="155" t="s">
        <v>816</v>
      </c>
      <c r="I34" s="178">
        <v>597.98699999999997</v>
      </c>
      <c r="K34" s="179">
        <v>520.48599999999999</v>
      </c>
      <c r="L34" s="179">
        <v>384.904</v>
      </c>
    </row>
    <row r="35" spans="1:12" s="9" customFormat="1" ht="14.5" customHeight="1" x14ac:dyDescent="0.35">
      <c r="A35" s="8"/>
      <c r="B35" s="30" t="s">
        <v>817</v>
      </c>
      <c r="C35" s="154" t="s">
        <v>9</v>
      </c>
      <c r="D35" s="155" t="s">
        <v>818</v>
      </c>
      <c r="E35" s="156">
        <v>51683</v>
      </c>
      <c r="F35" s="155" t="s">
        <v>773</v>
      </c>
      <c r="G35" s="155" t="s">
        <v>773</v>
      </c>
      <c r="H35" s="155" t="s">
        <v>819</v>
      </c>
      <c r="I35" s="178">
        <v>231.76300000000001</v>
      </c>
      <c r="K35" s="179">
        <v>229.78</v>
      </c>
      <c r="L35" s="179">
        <v>219.07499999999999</v>
      </c>
    </row>
    <row r="36" spans="1:12" s="9" customFormat="1" ht="14.5" customHeight="1" x14ac:dyDescent="0.35">
      <c r="A36" s="8"/>
      <c r="B36" s="30" t="s">
        <v>820</v>
      </c>
      <c r="C36" s="154" t="s">
        <v>9</v>
      </c>
      <c r="D36" s="155" t="s">
        <v>893</v>
      </c>
      <c r="E36" s="156">
        <v>45323</v>
      </c>
      <c r="F36" s="155" t="s">
        <v>792</v>
      </c>
      <c r="G36" s="155" t="s">
        <v>792</v>
      </c>
      <c r="H36" s="155" t="s">
        <v>821</v>
      </c>
      <c r="I36" s="178">
        <v>157.96799999999999</v>
      </c>
      <c r="K36" s="179">
        <v>175.447</v>
      </c>
      <c r="L36" s="179">
        <v>163.31299999999999</v>
      </c>
    </row>
    <row r="37" spans="1:12" s="9" customFormat="1" ht="14.5" customHeight="1" x14ac:dyDescent="0.35">
      <c r="A37" s="8"/>
      <c r="B37" s="30" t="s">
        <v>820</v>
      </c>
      <c r="C37" s="157" t="s">
        <v>822</v>
      </c>
      <c r="D37" s="155" t="s">
        <v>772</v>
      </c>
      <c r="E37" s="156">
        <v>45809</v>
      </c>
      <c r="F37" s="155" t="s">
        <v>773</v>
      </c>
      <c r="G37" s="155" t="s">
        <v>792</v>
      </c>
      <c r="H37" s="155" t="s">
        <v>823</v>
      </c>
      <c r="I37" s="178">
        <v>680.05899999999997</v>
      </c>
      <c r="K37" s="179">
        <v>654.399</v>
      </c>
      <c r="L37" s="179">
        <v>654.40099999999995</v>
      </c>
    </row>
    <row r="38" spans="1:12" s="9" customFormat="1" ht="14.5" customHeight="1" x14ac:dyDescent="0.35">
      <c r="A38" s="8"/>
      <c r="B38" s="30" t="s">
        <v>824</v>
      </c>
      <c r="C38" s="154" t="s">
        <v>9</v>
      </c>
      <c r="D38" s="155" t="s">
        <v>825</v>
      </c>
      <c r="E38" s="156">
        <v>45505</v>
      </c>
      <c r="F38" s="155" t="s">
        <v>773</v>
      </c>
      <c r="G38" s="155" t="s">
        <v>792</v>
      </c>
      <c r="H38" s="155" t="s">
        <v>826</v>
      </c>
      <c r="I38" s="178">
        <v>507.99</v>
      </c>
      <c r="K38" s="179">
        <v>492.81099999999998</v>
      </c>
      <c r="L38" s="179">
        <v>521.77</v>
      </c>
    </row>
    <row r="39" spans="1:12" s="9" customFormat="1" ht="14.5" customHeight="1" x14ac:dyDescent="0.35">
      <c r="A39" s="8"/>
      <c r="B39" s="30" t="s">
        <v>824</v>
      </c>
      <c r="C39" s="154" t="s">
        <v>9</v>
      </c>
      <c r="D39" s="155" t="s">
        <v>825</v>
      </c>
      <c r="E39" s="156">
        <v>45505</v>
      </c>
      <c r="F39" s="155" t="s">
        <v>773</v>
      </c>
      <c r="G39" s="155" t="s">
        <v>792</v>
      </c>
      <c r="H39" s="155" t="s">
        <v>827</v>
      </c>
      <c r="I39" s="178">
        <v>252.351</v>
      </c>
      <c r="K39" s="179">
        <v>251.16300000000001</v>
      </c>
      <c r="L39" s="179">
        <v>279.58300000000003</v>
      </c>
    </row>
    <row r="40" spans="1:12" s="9" customFormat="1" ht="14.5" customHeight="1" x14ac:dyDescent="0.35">
      <c r="A40" s="8"/>
      <c r="B40" s="30" t="s">
        <v>828</v>
      </c>
      <c r="C40" s="154" t="s">
        <v>9</v>
      </c>
      <c r="D40" s="155" t="s">
        <v>829</v>
      </c>
      <c r="E40" s="156">
        <v>45261</v>
      </c>
      <c r="F40" s="155" t="s">
        <v>761</v>
      </c>
      <c r="G40" s="155" t="s">
        <v>792</v>
      </c>
      <c r="H40" s="155" t="s">
        <v>830</v>
      </c>
      <c r="I40" s="178">
        <v>929.78800000000001</v>
      </c>
      <c r="K40" s="179">
        <v>655.85400000000004</v>
      </c>
      <c r="L40" s="179">
        <v>0</v>
      </c>
    </row>
    <row r="41" spans="1:12" s="9" customFormat="1" ht="14.5" customHeight="1" x14ac:dyDescent="0.35">
      <c r="A41" s="8"/>
      <c r="B41" s="50" t="s">
        <v>758</v>
      </c>
      <c r="C41" s="56"/>
      <c r="D41" s="56"/>
      <c r="E41" s="56"/>
      <c r="F41" s="56"/>
      <c r="G41" s="56"/>
      <c r="H41" s="56"/>
      <c r="I41" s="39">
        <f>SUM(I11:I40)</f>
        <v>9309.0420000000013</v>
      </c>
      <c r="K41" s="39">
        <f>SUM(K11:K40)</f>
        <v>8950.9009999999998</v>
      </c>
      <c r="L41" s="39">
        <f>SUM(L11:L40)</f>
        <v>8438.3079999999991</v>
      </c>
    </row>
    <row r="42" spans="1:12" s="9" customFormat="1" ht="14.5" customHeight="1" x14ac:dyDescent="0.35">
      <c r="A42" s="8"/>
      <c r="B42" s="30" t="s">
        <v>174</v>
      </c>
      <c r="C42" s="158" t="s">
        <v>9</v>
      </c>
      <c r="D42" s="155" t="s">
        <v>763</v>
      </c>
      <c r="E42" s="156">
        <v>45658</v>
      </c>
      <c r="F42" s="155" t="s">
        <v>761</v>
      </c>
      <c r="G42" s="155" t="s">
        <v>761</v>
      </c>
      <c r="H42" s="155" t="s">
        <v>832</v>
      </c>
      <c r="I42" s="178">
        <v>4.4909999999999997</v>
      </c>
      <c r="K42" s="179">
        <v>5.32</v>
      </c>
      <c r="L42" s="179">
        <v>6.9585944331000009</v>
      </c>
    </row>
    <row r="43" spans="1:12" s="9" customFormat="1" ht="14.5" customHeight="1" x14ac:dyDescent="0.35">
      <c r="A43" s="8"/>
      <c r="B43" s="30" t="s">
        <v>173</v>
      </c>
      <c r="C43" s="157" t="s">
        <v>833</v>
      </c>
      <c r="D43" s="155" t="s">
        <v>772</v>
      </c>
      <c r="E43" s="156">
        <v>49157</v>
      </c>
      <c r="F43" s="155" t="s">
        <v>773</v>
      </c>
      <c r="G43" s="155" t="s">
        <v>774</v>
      </c>
      <c r="H43" s="155" t="s">
        <v>834</v>
      </c>
      <c r="I43" s="178">
        <v>122.197</v>
      </c>
      <c r="K43" s="179">
        <v>126.642</v>
      </c>
      <c r="L43" s="179">
        <v>125.724620945</v>
      </c>
    </row>
    <row r="44" spans="1:12" s="9" customFormat="1" ht="14.5" customHeight="1" x14ac:dyDescent="0.35">
      <c r="A44" s="8"/>
      <c r="B44" s="30" t="s">
        <v>173</v>
      </c>
      <c r="C44" s="158" t="s">
        <v>9</v>
      </c>
      <c r="D44" s="155" t="s">
        <v>763</v>
      </c>
      <c r="E44" s="156">
        <v>49706</v>
      </c>
      <c r="F44" s="155" t="s">
        <v>761</v>
      </c>
      <c r="G44" s="155" t="s">
        <v>761</v>
      </c>
      <c r="H44" s="155" t="s">
        <v>835</v>
      </c>
      <c r="I44" s="178">
        <v>228.767</v>
      </c>
      <c r="K44" s="179">
        <v>230.77600000000001</v>
      </c>
      <c r="L44" s="179">
        <v>234.14185337000001</v>
      </c>
    </row>
    <row r="45" spans="1:12" s="9" customFormat="1" ht="14.5" customHeight="1" x14ac:dyDescent="0.35">
      <c r="A45" s="8"/>
      <c r="B45" s="30" t="s">
        <v>173</v>
      </c>
      <c r="C45" s="157" t="s">
        <v>836</v>
      </c>
      <c r="D45" s="155" t="s">
        <v>772</v>
      </c>
      <c r="E45" s="156">
        <v>48183</v>
      </c>
      <c r="F45" s="155" t="s">
        <v>773</v>
      </c>
      <c r="G45" s="155" t="s">
        <v>774</v>
      </c>
      <c r="H45" s="155" t="s">
        <v>837</v>
      </c>
      <c r="I45" s="178">
        <v>69.674000000000007</v>
      </c>
      <c r="K45" s="179">
        <v>68.715000000000003</v>
      </c>
      <c r="L45" s="179">
        <v>68.243919015000003</v>
      </c>
    </row>
    <row r="46" spans="1:12" s="9" customFormat="1" ht="14.5" customHeight="1" x14ac:dyDescent="0.35">
      <c r="A46" s="8"/>
      <c r="B46" s="30" t="s">
        <v>173</v>
      </c>
      <c r="C46" s="158" t="s">
        <v>9</v>
      </c>
      <c r="D46" s="155" t="s">
        <v>779</v>
      </c>
      <c r="E46" s="156">
        <v>50587</v>
      </c>
      <c r="F46" s="155" t="s">
        <v>761</v>
      </c>
      <c r="G46" s="155" t="s">
        <v>780</v>
      </c>
      <c r="H46" s="155" t="s">
        <v>838</v>
      </c>
      <c r="I46" s="178">
        <v>140.44200000000001</v>
      </c>
      <c r="K46" s="179">
        <v>142.75399999999999</v>
      </c>
      <c r="L46" s="179">
        <v>147.44609763</v>
      </c>
    </row>
    <row r="47" spans="1:12" s="9" customFormat="1" ht="14.5" customHeight="1" x14ac:dyDescent="0.35">
      <c r="A47" s="8"/>
      <c r="B47" s="30" t="s">
        <v>173</v>
      </c>
      <c r="C47" s="158" t="s">
        <v>9</v>
      </c>
      <c r="D47" s="155" t="s">
        <v>763</v>
      </c>
      <c r="E47" s="156">
        <v>49096</v>
      </c>
      <c r="F47" s="155" t="s">
        <v>761</v>
      </c>
      <c r="G47" s="155" t="s">
        <v>761</v>
      </c>
      <c r="H47" s="155" t="s">
        <v>839</v>
      </c>
      <c r="I47" s="178">
        <v>106.72499999999999</v>
      </c>
      <c r="K47" s="179">
        <v>108.29600000000001</v>
      </c>
      <c r="L47" s="179">
        <v>111.12660226000001</v>
      </c>
    </row>
    <row r="48" spans="1:12" s="9" customFormat="1" ht="14.5" customHeight="1" x14ac:dyDescent="0.35">
      <c r="A48" s="8"/>
      <c r="B48" s="30" t="s">
        <v>532</v>
      </c>
      <c r="C48" s="158" t="s">
        <v>9</v>
      </c>
      <c r="D48" s="155" t="s">
        <v>763</v>
      </c>
      <c r="E48" s="156">
        <v>49096</v>
      </c>
      <c r="F48" s="155" t="s">
        <v>761</v>
      </c>
      <c r="G48" s="155" t="s">
        <v>761</v>
      </c>
      <c r="H48" s="155" t="s">
        <v>840</v>
      </c>
      <c r="I48" s="178">
        <v>91.134</v>
      </c>
      <c r="K48" s="179">
        <v>93.067999999999998</v>
      </c>
      <c r="L48" s="179">
        <v>96.624505534999997</v>
      </c>
    </row>
    <row r="49" spans="1:26 16350:16350" s="9" customFormat="1" ht="14.5" customHeight="1" x14ac:dyDescent="0.35">
      <c r="A49" s="8"/>
      <c r="B49" s="30" t="s">
        <v>542</v>
      </c>
      <c r="C49" s="157" t="s">
        <v>841</v>
      </c>
      <c r="D49" s="155" t="s">
        <v>772</v>
      </c>
      <c r="E49" s="156">
        <v>48670</v>
      </c>
      <c r="F49" s="155" t="s">
        <v>773</v>
      </c>
      <c r="G49" s="155" t="s">
        <v>774</v>
      </c>
      <c r="H49" s="155" t="s">
        <v>842</v>
      </c>
      <c r="I49" s="178">
        <v>66.073999999999998</v>
      </c>
      <c r="K49" s="179">
        <v>65.213999999999999</v>
      </c>
      <c r="L49" s="179">
        <v>64.209382444999989</v>
      </c>
    </row>
    <row r="50" spans="1:26 16350:16350" s="9" customFormat="1" ht="14.5" customHeight="1" x14ac:dyDescent="0.35">
      <c r="A50" s="8"/>
      <c r="B50" s="30" t="s">
        <v>542</v>
      </c>
      <c r="C50" s="158" t="s">
        <v>9</v>
      </c>
      <c r="D50" s="155" t="s">
        <v>763</v>
      </c>
      <c r="E50" s="156">
        <v>49400</v>
      </c>
      <c r="F50" s="155" t="s">
        <v>761</v>
      </c>
      <c r="G50" s="155" t="s">
        <v>761</v>
      </c>
      <c r="H50" s="155" t="s">
        <v>843</v>
      </c>
      <c r="I50" s="178">
        <v>211.22499999999999</v>
      </c>
      <c r="K50" s="179">
        <v>213.18</v>
      </c>
      <c r="L50" s="179">
        <v>217.11276373999999</v>
      </c>
    </row>
    <row r="51" spans="1:26 16350:16350" s="9" customFormat="1" ht="14.5" customHeight="1" x14ac:dyDescent="0.35">
      <c r="A51" s="8"/>
      <c r="B51" s="30" t="s">
        <v>172</v>
      </c>
      <c r="C51" s="157" t="s">
        <v>844</v>
      </c>
      <c r="D51" s="155" t="s">
        <v>772</v>
      </c>
      <c r="E51" s="156">
        <v>45231</v>
      </c>
      <c r="F51" s="159" t="s">
        <v>845</v>
      </c>
      <c r="G51" s="159" t="s">
        <v>845</v>
      </c>
      <c r="H51" s="155" t="s">
        <v>786</v>
      </c>
      <c r="I51" s="178">
        <v>27.821000000000002</v>
      </c>
      <c r="K51" s="179">
        <v>26.870999999999999</v>
      </c>
      <c r="L51" s="179">
        <v>25.08337671</v>
      </c>
    </row>
    <row r="52" spans="1:26 16350:16350" s="9" customFormat="1" ht="14.5" customHeight="1" x14ac:dyDescent="0.35">
      <c r="A52" s="8"/>
      <c r="B52" s="30" t="s">
        <v>172</v>
      </c>
      <c r="C52" s="158" t="s">
        <v>9</v>
      </c>
      <c r="D52" s="155" t="s">
        <v>779</v>
      </c>
      <c r="E52" s="156">
        <v>52718</v>
      </c>
      <c r="F52" s="155" t="s">
        <v>761</v>
      </c>
      <c r="G52" s="155" t="s">
        <v>780</v>
      </c>
      <c r="H52" s="155" t="s">
        <v>846</v>
      </c>
      <c r="I52" s="178">
        <v>237.16800000000001</v>
      </c>
      <c r="K52" s="179">
        <v>239.69300000000001</v>
      </c>
      <c r="L52" s="179">
        <v>232.07206461499999</v>
      </c>
    </row>
    <row r="53" spans="1:26 16350:16350" s="9" customFormat="1" ht="14.5" customHeight="1" x14ac:dyDescent="0.35">
      <c r="A53" s="8"/>
      <c r="B53" s="50" t="s">
        <v>847</v>
      </c>
      <c r="C53" s="56"/>
      <c r="D53" s="56"/>
      <c r="E53" s="56"/>
      <c r="F53" s="56"/>
      <c r="G53" s="56"/>
      <c r="H53" s="56"/>
      <c r="I53" s="39">
        <f>SUM(I41:I52)</f>
        <v>10614.760000000002</v>
      </c>
      <c r="K53" s="39">
        <f>SUM(K41:K52)</f>
        <v>10271.429999999998</v>
      </c>
      <c r="L53" s="39">
        <f>SUM(L41:L52)</f>
        <v>9767.051780698097</v>
      </c>
    </row>
    <row r="54" spans="1:26 16350:16350" s="9" customFormat="1" ht="14.5" customHeight="1" x14ac:dyDescent="0.35">
      <c r="A54" s="8"/>
      <c r="B54" s="143"/>
      <c r="C54" s="145"/>
      <c r="D54" s="145"/>
      <c r="E54" s="145"/>
      <c r="F54" s="145"/>
      <c r="G54" s="145"/>
      <c r="H54" s="145"/>
      <c r="I54" s="145"/>
      <c r="K54" s="145"/>
      <c r="L54" s="145"/>
    </row>
    <row r="55" spans="1:26 16350:16350" s="9" customFormat="1" ht="14.5" customHeight="1" x14ac:dyDescent="0.35">
      <c r="A55" s="8"/>
      <c r="B55" s="149" t="s">
        <v>33</v>
      </c>
      <c r="C55" s="145"/>
      <c r="D55" s="145"/>
      <c r="E55" s="145"/>
      <c r="F55" s="145"/>
      <c r="G55" s="145"/>
      <c r="H55" s="145"/>
      <c r="I55" s="145"/>
      <c r="K55" s="145"/>
      <c r="L55" s="145"/>
    </row>
    <row r="56" spans="1:26 16350:16350" s="9" customFormat="1" ht="14.5" customHeight="1" x14ac:dyDescent="0.35">
      <c r="A56" s="8"/>
      <c r="B56" s="149" t="s">
        <v>894</v>
      </c>
      <c r="C56" s="45"/>
      <c r="D56" s="45"/>
      <c r="E56" s="45"/>
      <c r="F56" s="45"/>
      <c r="G56" s="45"/>
      <c r="H56" s="45"/>
      <c r="I56" s="45"/>
      <c r="K56" s="45"/>
      <c r="L56" s="45"/>
    </row>
    <row r="57" spans="1:26 16350:16350" s="9" customFormat="1" ht="14.5" customHeight="1" x14ac:dyDescent="0.35">
      <c r="A57" s="8"/>
      <c r="B57" s="30"/>
      <c r="C57" s="45"/>
      <c r="D57" s="45"/>
      <c r="E57" s="45"/>
      <c r="F57" s="45"/>
      <c r="G57" s="45"/>
      <c r="H57" s="45"/>
      <c r="I57" s="45"/>
      <c r="K57" s="45"/>
      <c r="L57" s="45"/>
    </row>
    <row r="58" spans="1:26 16350:16350" s="9" customFormat="1" ht="14.5" customHeight="1" x14ac:dyDescent="0.35">
      <c r="A58" s="8"/>
      <c r="B58" s="146" t="s">
        <v>860</v>
      </c>
      <c r="C58" s="45"/>
      <c r="D58" s="45"/>
      <c r="E58" s="45"/>
      <c r="F58" s="45"/>
      <c r="G58" s="45"/>
      <c r="H58" s="45"/>
      <c r="I58" s="45"/>
      <c r="K58" s="45"/>
      <c r="L58" s="45"/>
    </row>
    <row r="59" spans="1:26 16350:16350" s="9" customFormat="1" ht="14.5" customHeight="1" x14ac:dyDescent="0.35">
      <c r="A59" s="8"/>
      <c r="B59" s="30"/>
      <c r="C59" s="45"/>
      <c r="D59" s="45"/>
      <c r="E59" s="45"/>
      <c r="F59" s="45"/>
      <c r="G59" s="45"/>
      <c r="H59" s="45"/>
      <c r="I59" s="45"/>
      <c r="K59" s="45"/>
      <c r="L59" s="45"/>
    </row>
    <row r="60" spans="1:26 16350:16350" s="9" customFormat="1" ht="14.5" customHeight="1" x14ac:dyDescent="0.35">
      <c r="A60" s="8"/>
      <c r="B60" s="5" t="s">
        <v>861</v>
      </c>
      <c r="C60" s="78" t="s">
        <v>864</v>
      </c>
      <c r="D60" s="78" t="s">
        <v>865</v>
      </c>
      <c r="E60" s="78" t="s">
        <v>866</v>
      </c>
      <c r="F60" s="78" t="s">
        <v>867</v>
      </c>
      <c r="G60" s="78" t="s">
        <v>868</v>
      </c>
      <c r="H60" s="78" t="s">
        <v>869</v>
      </c>
      <c r="I60" s="78" t="s">
        <v>870</v>
      </c>
      <c r="J60" s="78" t="s">
        <v>871</v>
      </c>
      <c r="K60" s="78" t="s">
        <v>872</v>
      </c>
      <c r="L60" s="78" t="s">
        <v>873</v>
      </c>
      <c r="M60" s="78" t="s">
        <v>874</v>
      </c>
      <c r="N60" s="78" t="s">
        <v>875</v>
      </c>
      <c r="O60" s="78" t="s">
        <v>876</v>
      </c>
      <c r="P60" s="78" t="s">
        <v>877</v>
      </c>
      <c r="Q60" s="78" t="s">
        <v>878</v>
      </c>
      <c r="R60" s="78" t="s">
        <v>879</v>
      </c>
      <c r="S60" s="78" t="s">
        <v>880</v>
      </c>
      <c r="T60" s="78" t="s">
        <v>881</v>
      </c>
      <c r="U60" s="78" t="s">
        <v>882</v>
      </c>
      <c r="V60" s="78" t="s">
        <v>883</v>
      </c>
      <c r="W60" s="78" t="s">
        <v>884</v>
      </c>
      <c r="X60" s="78" t="s">
        <v>885</v>
      </c>
      <c r="Y60" s="78" t="s">
        <v>886</v>
      </c>
      <c r="Z60" s="78" t="s">
        <v>887</v>
      </c>
    </row>
    <row r="61" spans="1:26 16350:16350" s="9" customFormat="1" ht="14.5" customHeight="1" x14ac:dyDescent="0.35">
      <c r="A61" s="8"/>
      <c r="B61" s="30" t="s">
        <v>862</v>
      </c>
      <c r="C61" s="160">
        <v>9.2999999999999999E-2</v>
      </c>
      <c r="D61" s="160">
        <v>9.4399999999999998E-2</v>
      </c>
      <c r="E61" s="160">
        <v>9.6699999999999994E-2</v>
      </c>
      <c r="F61" s="160">
        <v>9.35E-2</v>
      </c>
      <c r="G61" s="160">
        <v>9.2999999999999999E-2</v>
      </c>
      <c r="H61" s="160">
        <v>8.6900000000000005E-2</v>
      </c>
      <c r="I61" s="160">
        <v>8.9700000000000002E-2</v>
      </c>
      <c r="J61" s="160">
        <v>8.8599999999999998E-2</v>
      </c>
      <c r="K61" s="160">
        <v>8.3699999999999997E-2</v>
      </c>
      <c r="L61" s="160">
        <v>7.7799999999999994E-2</v>
      </c>
      <c r="M61" s="160">
        <v>7.7499999999999999E-2</v>
      </c>
      <c r="N61" s="160">
        <v>7.7700000000000005E-2</v>
      </c>
      <c r="O61" s="160">
        <v>7.85E-2</v>
      </c>
      <c r="P61" s="160">
        <v>7.7600000000000002E-2</v>
      </c>
      <c r="Q61" s="160">
        <v>7.6899999999999996E-2</v>
      </c>
      <c r="R61" s="160">
        <v>8.2600000000000007E-2</v>
      </c>
      <c r="S61" s="160">
        <v>8.6599999999999996E-2</v>
      </c>
      <c r="T61" s="160">
        <v>9.5100000000000004E-2</v>
      </c>
      <c r="U61" s="160">
        <v>0.1003</v>
      </c>
      <c r="V61" s="160">
        <v>9.7199999999999995E-2</v>
      </c>
      <c r="W61" s="160">
        <v>0.10680000000000001</v>
      </c>
      <c r="X61" s="160">
        <v>0.10340000000000001</v>
      </c>
      <c r="Y61" s="160">
        <v>0.1007</v>
      </c>
      <c r="Z61" s="160">
        <v>9.0800000000000006E-2</v>
      </c>
    </row>
    <row r="62" spans="1:26 16350:16350" s="9" customFormat="1" ht="14.5" customHeight="1" x14ac:dyDescent="0.35">
      <c r="A62" s="8"/>
      <c r="B62" s="31" t="s">
        <v>863</v>
      </c>
      <c r="C62" s="177">
        <v>8.8000000000000007</v>
      </c>
      <c r="D62" s="177">
        <v>7.8</v>
      </c>
      <c r="E62" s="177">
        <v>8.1</v>
      </c>
      <c r="F62" s="177">
        <v>7.5</v>
      </c>
      <c r="G62" s="177">
        <v>7.7</v>
      </c>
      <c r="H62" s="177">
        <v>7.7</v>
      </c>
      <c r="I62" s="177">
        <v>7.8</v>
      </c>
      <c r="J62" s="177">
        <v>7.6</v>
      </c>
      <c r="K62" s="177">
        <v>7.4</v>
      </c>
      <c r="L62" s="177">
        <v>7.6</v>
      </c>
      <c r="M62" s="177">
        <v>7.5</v>
      </c>
      <c r="N62" s="177">
        <v>7.3</v>
      </c>
      <c r="O62" s="177">
        <v>6.8</v>
      </c>
      <c r="P62" s="177">
        <v>6.7</v>
      </c>
      <c r="Q62" s="177">
        <v>6.4</v>
      </c>
      <c r="R62" s="177">
        <v>6.3</v>
      </c>
      <c r="S62" s="177">
        <v>5.9</v>
      </c>
      <c r="T62" s="177">
        <v>5.6</v>
      </c>
      <c r="U62" s="177">
        <v>5.0999999999999996</v>
      </c>
      <c r="V62" s="177">
        <v>4.5999999999999996</v>
      </c>
      <c r="W62" s="177">
        <v>4.7</v>
      </c>
      <c r="X62" s="177">
        <v>4.7</v>
      </c>
      <c r="Y62" s="177">
        <v>4.3</v>
      </c>
      <c r="Z62" s="177">
        <v>4</v>
      </c>
    </row>
    <row r="63" spans="1:26 16350:16350" s="9" customFormat="1" ht="14.5" customHeight="1" x14ac:dyDescent="0.35">
      <c r="A63" s="8"/>
      <c r="B63" s="8"/>
      <c r="D63" s="53"/>
      <c r="E63" s="53"/>
      <c r="F63" s="53"/>
      <c r="G63" s="53"/>
      <c r="H63" s="53"/>
      <c r="I63" s="53"/>
      <c r="K63" s="53"/>
      <c r="L63" s="53"/>
      <c r="XDV63" s="53"/>
    </row>
    <row r="64" spans="1:26 16350:16350" s="9" customFormat="1" ht="14.5" customHeight="1" x14ac:dyDescent="0.35">
      <c r="A64" s="8"/>
      <c r="B64" s="146" t="s">
        <v>903</v>
      </c>
      <c r="C64" s="175"/>
      <c r="D64" s="176"/>
      <c r="E64" s="176"/>
      <c r="F64" s="176"/>
      <c r="G64" s="176"/>
      <c r="H64" s="52"/>
      <c r="I64" s="52"/>
    </row>
    <row r="65" spans="1:9" s="9" customFormat="1" ht="14.5" customHeight="1" x14ac:dyDescent="0.35">
      <c r="A65" s="8"/>
      <c r="B65" s="8"/>
      <c r="D65" s="52"/>
      <c r="E65" s="52"/>
      <c r="F65" s="52"/>
      <c r="G65" s="52"/>
      <c r="H65" s="52"/>
      <c r="I65" s="52"/>
    </row>
    <row r="66" spans="1:9" s="9" customFormat="1" ht="46.5" x14ac:dyDescent="0.35">
      <c r="A66" s="8"/>
      <c r="B66" s="173" t="s">
        <v>5</v>
      </c>
      <c r="C66" s="174" t="s">
        <v>899</v>
      </c>
      <c r="D66" s="174" t="s">
        <v>901</v>
      </c>
      <c r="E66" s="174" t="s">
        <v>902</v>
      </c>
      <c r="F66" s="174" t="s">
        <v>904</v>
      </c>
      <c r="G66" s="174" t="s">
        <v>900</v>
      </c>
      <c r="H66" s="52"/>
      <c r="I66" s="52"/>
    </row>
    <row r="67" spans="1:9" s="9" customFormat="1" ht="14.5" customHeight="1" x14ac:dyDescent="0.35">
      <c r="A67" s="8"/>
      <c r="B67" s="172">
        <v>2023</v>
      </c>
      <c r="C67" s="180">
        <v>1002.258</v>
      </c>
      <c r="D67" s="180">
        <v>43.087000000000003</v>
      </c>
      <c r="E67" s="180">
        <f>C67+D67</f>
        <v>1045.345</v>
      </c>
      <c r="F67" s="180">
        <v>180.249</v>
      </c>
      <c r="G67" s="180">
        <f>SUM(E67:F67)</f>
        <v>1225.5940000000001</v>
      </c>
      <c r="H67" s="52"/>
      <c r="I67" s="52"/>
    </row>
    <row r="68" spans="1:9" s="9" customFormat="1" ht="14.5" customHeight="1" x14ac:dyDescent="0.35">
      <c r="A68" s="8"/>
      <c r="B68" s="172">
        <v>2024</v>
      </c>
      <c r="C68" s="180">
        <v>1994.94</v>
      </c>
      <c r="D68" s="180">
        <v>241.673</v>
      </c>
      <c r="E68" s="180">
        <f t="shared" ref="E68:E87" si="0">C68+D68</f>
        <v>2236.6130000000003</v>
      </c>
      <c r="F68" s="180">
        <v>750.83399999999995</v>
      </c>
      <c r="G68" s="180">
        <f t="shared" ref="G68:G87" si="1">SUM(E68:F68)</f>
        <v>2987.4470000000001</v>
      </c>
      <c r="H68" s="52"/>
      <c r="I68" s="52"/>
    </row>
    <row r="69" spans="1:9" s="9" customFormat="1" ht="14.5" customHeight="1" x14ac:dyDescent="0.35">
      <c r="A69" s="8"/>
      <c r="B69" s="172">
        <v>2025</v>
      </c>
      <c r="C69" s="180">
        <v>1162.3610000000001</v>
      </c>
      <c r="D69" s="180">
        <v>57.643999999999998</v>
      </c>
      <c r="E69" s="180">
        <f t="shared" si="0"/>
        <v>1220.0050000000001</v>
      </c>
      <c r="F69" s="180">
        <v>497.45299999999997</v>
      </c>
      <c r="G69" s="180">
        <f t="shared" si="1"/>
        <v>1717.4580000000001</v>
      </c>
      <c r="H69" s="52"/>
      <c r="I69" s="52"/>
    </row>
    <row r="70" spans="1:9" s="9" customFormat="1" ht="14.5" customHeight="1" x14ac:dyDescent="0.35">
      <c r="A70" s="8"/>
      <c r="B70" s="172">
        <v>2026</v>
      </c>
      <c r="C70" s="180">
        <v>584.39800000000002</v>
      </c>
      <c r="D70" s="180">
        <v>44.487000000000002</v>
      </c>
      <c r="E70" s="180">
        <f t="shared" si="0"/>
        <v>628.88499999999999</v>
      </c>
      <c r="F70" s="180">
        <v>440.29</v>
      </c>
      <c r="G70" s="180">
        <f t="shared" si="1"/>
        <v>1069.175</v>
      </c>
      <c r="H70" s="52"/>
      <c r="I70" s="52"/>
    </row>
    <row r="71" spans="1:9" s="9" customFormat="1" ht="14.5" customHeight="1" x14ac:dyDescent="0.35">
      <c r="A71" s="8"/>
      <c r="B71" s="172">
        <v>2027</v>
      </c>
      <c r="C71" s="180">
        <v>656.83199999999999</v>
      </c>
      <c r="D71" s="180">
        <v>43.384</v>
      </c>
      <c r="E71" s="180">
        <f t="shared" si="0"/>
        <v>700.21600000000001</v>
      </c>
      <c r="F71" s="180">
        <v>404.02199999999999</v>
      </c>
      <c r="G71" s="180">
        <f t="shared" si="1"/>
        <v>1104.2380000000001</v>
      </c>
      <c r="H71" s="52"/>
      <c r="I71" s="52"/>
    </row>
    <row r="72" spans="1:9" s="9" customFormat="1" ht="14.5" customHeight="1" x14ac:dyDescent="0.35">
      <c r="A72" s="8"/>
      <c r="B72" s="172">
        <v>2028</v>
      </c>
      <c r="C72" s="180">
        <v>674.95799999999997</v>
      </c>
      <c r="D72" s="180">
        <v>42.280999999999999</v>
      </c>
      <c r="E72" s="180">
        <f t="shared" si="0"/>
        <v>717.23899999999992</v>
      </c>
      <c r="F72" s="180">
        <v>364.06099999999998</v>
      </c>
      <c r="G72" s="180">
        <f t="shared" si="1"/>
        <v>1081.3</v>
      </c>
      <c r="H72" s="52"/>
      <c r="I72" s="52"/>
    </row>
    <row r="73" spans="1:9" s="9" customFormat="1" ht="14.5" customHeight="1" x14ac:dyDescent="0.35">
      <c r="A73" s="8"/>
      <c r="B73" s="172">
        <v>2029</v>
      </c>
      <c r="C73" s="180">
        <v>700.74</v>
      </c>
      <c r="D73" s="180">
        <v>42.280999999999999</v>
      </c>
      <c r="E73" s="180">
        <f t="shared" si="0"/>
        <v>743.02099999999996</v>
      </c>
      <c r="F73" s="180">
        <v>212.28</v>
      </c>
      <c r="G73" s="180">
        <f t="shared" si="1"/>
        <v>955.30099999999993</v>
      </c>
      <c r="H73" s="52"/>
      <c r="I73" s="52"/>
    </row>
    <row r="74" spans="1:9" s="9" customFormat="1" ht="14.5" customHeight="1" x14ac:dyDescent="0.35">
      <c r="A74" s="8"/>
      <c r="B74" s="172">
        <v>2030</v>
      </c>
      <c r="C74" s="180">
        <v>315.64</v>
      </c>
      <c r="D74" s="180">
        <v>37.725999999999999</v>
      </c>
      <c r="E74" s="180">
        <f t="shared" si="0"/>
        <v>353.36599999999999</v>
      </c>
      <c r="F74" s="180">
        <v>144.66399999999999</v>
      </c>
      <c r="G74" s="180">
        <f t="shared" si="1"/>
        <v>498.03</v>
      </c>
      <c r="H74" s="52"/>
      <c r="I74" s="52"/>
    </row>
    <row r="75" spans="1:9" s="9" customFormat="1" ht="14.5" customHeight="1" x14ac:dyDescent="0.35">
      <c r="A75" s="8"/>
      <c r="B75" s="172">
        <v>2031</v>
      </c>
      <c r="C75" s="180">
        <v>303.05599999999998</v>
      </c>
      <c r="D75" s="180">
        <v>0.73299999999999998</v>
      </c>
      <c r="E75" s="180">
        <f t="shared" si="0"/>
        <v>303.78899999999999</v>
      </c>
      <c r="F75" s="180">
        <v>106.96299999999999</v>
      </c>
      <c r="G75" s="180">
        <f t="shared" si="1"/>
        <v>410.75199999999995</v>
      </c>
    </row>
    <row r="76" spans="1:9" s="9" customFormat="1" ht="14.5" customHeight="1" x14ac:dyDescent="0.35">
      <c r="A76" s="8"/>
      <c r="B76" s="172">
        <v>2032</v>
      </c>
      <c r="C76" s="180">
        <v>318.61900000000003</v>
      </c>
      <c r="D76" s="180">
        <v>0</v>
      </c>
      <c r="E76" s="180">
        <f t="shared" si="0"/>
        <v>318.61900000000003</v>
      </c>
      <c r="F76" s="180">
        <v>83.304000000000002</v>
      </c>
      <c r="G76" s="180">
        <f t="shared" si="1"/>
        <v>401.923</v>
      </c>
      <c r="H76" s="52"/>
      <c r="I76" s="52"/>
    </row>
    <row r="77" spans="1:9" s="9" customFormat="1" ht="14.5" customHeight="1" x14ac:dyDescent="0.35">
      <c r="A77" s="8"/>
      <c r="B77" s="172">
        <v>2033</v>
      </c>
      <c r="C77" s="180">
        <v>287.81099999999998</v>
      </c>
      <c r="D77" s="180">
        <v>0</v>
      </c>
      <c r="E77" s="180">
        <f t="shared" si="0"/>
        <v>287.81099999999998</v>
      </c>
      <c r="F77" s="180">
        <v>60.213000000000001</v>
      </c>
      <c r="G77" s="180">
        <f t="shared" si="1"/>
        <v>348.024</v>
      </c>
    </row>
    <row r="78" spans="1:9" s="9" customFormat="1" ht="14.5" customHeight="1" x14ac:dyDescent="0.35">
      <c r="A78" s="8"/>
      <c r="B78" s="172">
        <v>2034</v>
      </c>
      <c r="C78" s="180">
        <v>172.80799999999999</v>
      </c>
      <c r="D78" s="180">
        <v>0</v>
      </c>
      <c r="E78" s="180">
        <f t="shared" si="0"/>
        <v>172.80799999999999</v>
      </c>
      <c r="F78" s="180">
        <v>41.012999999999998</v>
      </c>
      <c r="G78" s="180">
        <f t="shared" si="1"/>
        <v>213.821</v>
      </c>
    </row>
    <row r="79" spans="1:9" s="9" customFormat="1" ht="14.5" customHeight="1" x14ac:dyDescent="0.35">
      <c r="A79" s="8"/>
      <c r="B79" s="172">
        <v>2035</v>
      </c>
      <c r="C79" s="180">
        <v>101.58499999999999</v>
      </c>
      <c r="D79" s="180">
        <v>0</v>
      </c>
      <c r="E79" s="180">
        <f t="shared" si="0"/>
        <v>101.58499999999999</v>
      </c>
      <c r="F79" s="180">
        <v>33.054000000000002</v>
      </c>
      <c r="G79" s="180">
        <f t="shared" si="1"/>
        <v>134.63900000000001</v>
      </c>
    </row>
    <row r="80" spans="1:9" s="9" customFormat="1" ht="14.5" customHeight="1" x14ac:dyDescent="0.35">
      <c r="A80" s="8"/>
      <c r="B80" s="172">
        <v>2036</v>
      </c>
      <c r="C80" s="180">
        <v>101.182</v>
      </c>
      <c r="D80" s="180">
        <v>0</v>
      </c>
      <c r="E80" s="180">
        <f t="shared" si="0"/>
        <v>101.182</v>
      </c>
      <c r="F80" s="180">
        <v>26.844000000000001</v>
      </c>
      <c r="G80" s="180">
        <f t="shared" si="1"/>
        <v>128.02600000000001</v>
      </c>
    </row>
    <row r="81" spans="1:7" s="9" customFormat="1" ht="14.5" customHeight="1" x14ac:dyDescent="0.35">
      <c r="A81" s="8"/>
      <c r="B81" s="172">
        <v>2037</v>
      </c>
      <c r="C81" s="180">
        <v>103.268</v>
      </c>
      <c r="D81" s="180">
        <v>0</v>
      </c>
      <c r="E81" s="180">
        <f t="shared" si="0"/>
        <v>103.268</v>
      </c>
      <c r="F81" s="180">
        <v>20.334</v>
      </c>
      <c r="G81" s="180">
        <f t="shared" si="1"/>
        <v>123.602</v>
      </c>
    </row>
    <row r="82" spans="1:7" s="9" customFormat="1" ht="14.5" customHeight="1" x14ac:dyDescent="0.35">
      <c r="A82" s="8"/>
      <c r="B82" s="172">
        <v>2038</v>
      </c>
      <c r="C82" s="180">
        <v>87.495999999999995</v>
      </c>
      <c r="D82" s="180">
        <v>0</v>
      </c>
      <c r="E82" s="180">
        <f t="shared" si="0"/>
        <v>87.495999999999995</v>
      </c>
      <c r="F82" s="180">
        <v>14.218999999999999</v>
      </c>
      <c r="G82" s="180">
        <f t="shared" si="1"/>
        <v>101.71499999999999</v>
      </c>
    </row>
    <row r="83" spans="1:7" s="9" customFormat="1" ht="14.5" customHeight="1" x14ac:dyDescent="0.35">
      <c r="A83" s="8"/>
      <c r="B83" s="172">
        <v>2039</v>
      </c>
      <c r="C83" s="180">
        <v>43.634999999999998</v>
      </c>
      <c r="D83" s="180">
        <v>0</v>
      </c>
      <c r="E83" s="180">
        <f t="shared" si="0"/>
        <v>43.634999999999998</v>
      </c>
      <c r="F83" s="180">
        <v>10.316000000000001</v>
      </c>
      <c r="G83" s="180">
        <f t="shared" si="1"/>
        <v>53.951000000000001</v>
      </c>
    </row>
    <row r="84" spans="1:7" s="9" customFormat="1" ht="14.5" customHeight="1" x14ac:dyDescent="0.35">
      <c r="A84" s="8"/>
      <c r="B84" s="172">
        <v>2040</v>
      </c>
      <c r="C84" s="180">
        <v>43.683</v>
      </c>
      <c r="D84" s="180">
        <v>0</v>
      </c>
      <c r="E84" s="180">
        <f t="shared" si="0"/>
        <v>43.683</v>
      </c>
      <c r="F84" s="180">
        <v>7.7130000000000001</v>
      </c>
      <c r="G84" s="180">
        <f t="shared" si="1"/>
        <v>51.396000000000001</v>
      </c>
    </row>
    <row r="85" spans="1:7" s="9" customFormat="1" ht="14.5" customHeight="1" x14ac:dyDescent="0.35">
      <c r="A85" s="8"/>
      <c r="B85" s="172">
        <v>2041</v>
      </c>
      <c r="C85" s="180">
        <v>45.485999999999997</v>
      </c>
      <c r="D85" s="180">
        <v>0</v>
      </c>
      <c r="E85" s="180">
        <f t="shared" si="0"/>
        <v>45.485999999999997</v>
      </c>
      <c r="F85" s="180">
        <v>4.9880000000000004</v>
      </c>
      <c r="G85" s="180">
        <f t="shared" si="1"/>
        <v>50.473999999999997</v>
      </c>
    </row>
    <row r="86" spans="1:7" s="9" customFormat="1" ht="14.5" customHeight="1" x14ac:dyDescent="0.35">
      <c r="A86" s="8"/>
      <c r="B86" s="172">
        <v>2042</v>
      </c>
      <c r="C86" s="180">
        <v>34.247999999999998</v>
      </c>
      <c r="D86" s="180">
        <v>0</v>
      </c>
      <c r="E86" s="180">
        <f t="shared" si="0"/>
        <v>34.247999999999998</v>
      </c>
      <c r="F86" s="180">
        <v>2.379</v>
      </c>
      <c r="G86" s="180">
        <f t="shared" si="1"/>
        <v>36.626999999999995</v>
      </c>
    </row>
    <row r="87" spans="1:7" s="9" customFormat="1" ht="14.5" customHeight="1" x14ac:dyDescent="0.35">
      <c r="A87" s="8"/>
      <c r="B87" s="172">
        <v>2043</v>
      </c>
      <c r="C87" s="180">
        <v>20.742000000000001</v>
      </c>
      <c r="D87" s="180">
        <v>0</v>
      </c>
      <c r="E87" s="180">
        <f t="shared" si="0"/>
        <v>20.742000000000001</v>
      </c>
      <c r="F87" s="180">
        <v>0.41799999999999998</v>
      </c>
      <c r="G87" s="180">
        <f t="shared" si="1"/>
        <v>21.16</v>
      </c>
    </row>
    <row r="88" spans="1:7" s="9" customFormat="1" ht="14.5" customHeight="1" x14ac:dyDescent="0.35">
      <c r="A88" s="8"/>
      <c r="B88" s="170" t="s">
        <v>188</v>
      </c>
      <c r="C88" s="181">
        <f>SUM(C67:C87)</f>
        <v>8755.746000000001</v>
      </c>
      <c r="D88" s="181">
        <f>SUM(D67:D87)</f>
        <v>553.29599999999994</v>
      </c>
      <c r="E88" s="181">
        <f>SUM(E67:E87)</f>
        <v>9309.0420000000013</v>
      </c>
      <c r="F88" s="181">
        <f>SUM(F67:F87)</f>
        <v>3405.6110000000003</v>
      </c>
      <c r="G88" s="181">
        <f>SUM(G67:G87)</f>
        <v>12714.653</v>
      </c>
    </row>
    <row r="89" spans="1:7" ht="14.5" customHeight="1" x14ac:dyDescent="0.35">
      <c r="C89" s="1"/>
      <c r="D89" s="1"/>
      <c r="E89" s="1"/>
      <c r="F89" s="171"/>
      <c r="G89" s="171"/>
    </row>
    <row r="90" spans="1:7" ht="14.5" customHeight="1" x14ac:dyDescent="0.35">
      <c r="B90" s="1" t="s">
        <v>33</v>
      </c>
    </row>
    <row r="91" spans="1:7" ht="14.5" customHeight="1" x14ac:dyDescent="0.35">
      <c r="B91" s="1" t="s">
        <v>906</v>
      </c>
    </row>
    <row r="92" spans="1:7" ht="14.5" customHeight="1" x14ac:dyDescent="0.35">
      <c r="B92" s="1" t="s">
        <v>905</v>
      </c>
    </row>
    <row r="94" spans="1:7" ht="31" x14ac:dyDescent="0.35">
      <c r="B94" s="173" t="s">
        <v>5</v>
      </c>
      <c r="C94" s="174" t="s">
        <v>907</v>
      </c>
      <c r="D94" s="174" t="s">
        <v>908</v>
      </c>
      <c r="E94" s="174" t="s">
        <v>909</v>
      </c>
      <c r="F94" s="174" t="s">
        <v>910</v>
      </c>
    </row>
    <row r="95" spans="1:7" ht="14.5" customHeight="1" x14ac:dyDescent="0.35">
      <c r="B95" s="172">
        <v>2023</v>
      </c>
      <c r="C95" s="180">
        <v>72.535000000000082</v>
      </c>
      <c r="D95" s="24">
        <v>929.72299999999996</v>
      </c>
      <c r="E95" s="2" t="s">
        <v>9</v>
      </c>
      <c r="F95" s="2" t="s">
        <v>9</v>
      </c>
    </row>
    <row r="96" spans="1:7" ht="14.5" customHeight="1" x14ac:dyDescent="0.35">
      <c r="B96" s="172">
        <v>2024</v>
      </c>
      <c r="C96" s="180">
        <v>478.25300000000016</v>
      </c>
      <c r="D96" s="2" t="s">
        <v>9</v>
      </c>
      <c r="E96" s="24">
        <v>755.63699999999994</v>
      </c>
      <c r="F96" s="24">
        <v>761.05</v>
      </c>
    </row>
    <row r="97" spans="2:6" ht="14.5" customHeight="1" x14ac:dyDescent="0.35">
      <c r="B97" s="172">
        <v>2025</v>
      </c>
      <c r="C97" s="180">
        <v>1162.3610000000001</v>
      </c>
      <c r="D97" s="2" t="s">
        <v>9</v>
      </c>
      <c r="E97" s="2" t="s">
        <v>9</v>
      </c>
      <c r="F97" s="2" t="s">
        <v>9</v>
      </c>
    </row>
    <row r="98" spans="2:6" ht="14.5" customHeight="1" x14ac:dyDescent="0.35">
      <c r="B98" s="172">
        <v>2026</v>
      </c>
      <c r="C98" s="180">
        <v>584.39800000000002</v>
      </c>
      <c r="D98" s="2" t="s">
        <v>9</v>
      </c>
      <c r="E98" s="2" t="s">
        <v>9</v>
      </c>
      <c r="F98" s="2" t="s">
        <v>9</v>
      </c>
    </row>
    <row r="99" spans="2:6" ht="14.5" customHeight="1" x14ac:dyDescent="0.35">
      <c r="B99" s="172">
        <v>2027</v>
      </c>
      <c r="C99" s="180">
        <v>656.83199999999999</v>
      </c>
      <c r="D99" s="2" t="s">
        <v>9</v>
      </c>
      <c r="E99" s="2" t="s">
        <v>9</v>
      </c>
      <c r="F99" s="2" t="s">
        <v>9</v>
      </c>
    </row>
    <row r="100" spans="2:6" ht="14.5" customHeight="1" x14ac:dyDescent="0.35">
      <c r="B100" s="172">
        <v>2028</v>
      </c>
      <c r="C100" s="180">
        <v>674.95799999999997</v>
      </c>
      <c r="D100" s="2" t="s">
        <v>9</v>
      </c>
      <c r="E100" s="2" t="s">
        <v>9</v>
      </c>
      <c r="F100" s="2" t="s">
        <v>9</v>
      </c>
    </row>
    <row r="101" spans="2:6" ht="14.5" customHeight="1" x14ac:dyDescent="0.35">
      <c r="B101" s="172">
        <v>2029</v>
      </c>
      <c r="C101" s="180">
        <v>700.74</v>
      </c>
      <c r="D101" s="2" t="s">
        <v>9</v>
      </c>
      <c r="E101" s="2" t="s">
        <v>9</v>
      </c>
      <c r="F101" s="2" t="s">
        <v>9</v>
      </c>
    </row>
    <row r="102" spans="2:6" ht="14.5" customHeight="1" x14ac:dyDescent="0.35">
      <c r="B102" s="172">
        <v>2030</v>
      </c>
      <c r="C102" s="180">
        <v>315.64</v>
      </c>
      <c r="D102" s="2" t="s">
        <v>9</v>
      </c>
      <c r="E102" s="2" t="s">
        <v>9</v>
      </c>
      <c r="F102" s="2" t="s">
        <v>9</v>
      </c>
    </row>
    <row r="103" spans="2:6" ht="14.5" customHeight="1" x14ac:dyDescent="0.35">
      <c r="B103" s="172">
        <v>2031</v>
      </c>
      <c r="C103" s="180">
        <v>303.05599999999998</v>
      </c>
      <c r="D103" s="2" t="s">
        <v>9</v>
      </c>
      <c r="E103" s="2" t="s">
        <v>9</v>
      </c>
      <c r="F103" s="2" t="s">
        <v>9</v>
      </c>
    </row>
    <row r="104" spans="2:6" ht="14.5" customHeight="1" x14ac:dyDescent="0.35">
      <c r="B104" s="172">
        <v>2032</v>
      </c>
      <c r="C104" s="180">
        <v>318.61900000000003</v>
      </c>
      <c r="D104" s="2" t="s">
        <v>9</v>
      </c>
      <c r="E104" s="2" t="s">
        <v>9</v>
      </c>
      <c r="F104" s="2" t="s">
        <v>9</v>
      </c>
    </row>
    <row r="105" spans="2:6" ht="14.5" customHeight="1" x14ac:dyDescent="0.35">
      <c r="B105" s="172">
        <v>2033</v>
      </c>
      <c r="C105" s="180">
        <v>287.81099999999998</v>
      </c>
      <c r="D105" s="2" t="s">
        <v>9</v>
      </c>
      <c r="E105" s="2" t="s">
        <v>9</v>
      </c>
      <c r="F105" s="2" t="s">
        <v>9</v>
      </c>
    </row>
    <row r="106" spans="2:6" ht="14.5" customHeight="1" x14ac:dyDescent="0.35">
      <c r="B106" s="172">
        <v>2034</v>
      </c>
      <c r="C106" s="180">
        <v>172.80799999999999</v>
      </c>
      <c r="D106" s="2" t="s">
        <v>9</v>
      </c>
      <c r="E106" s="2" t="s">
        <v>9</v>
      </c>
      <c r="F106" s="2" t="s">
        <v>9</v>
      </c>
    </row>
    <row r="107" spans="2:6" ht="14.5" customHeight="1" x14ac:dyDescent="0.35">
      <c r="B107" s="172">
        <v>2035</v>
      </c>
      <c r="C107" s="180">
        <v>101.58499999999999</v>
      </c>
      <c r="D107" s="2" t="s">
        <v>9</v>
      </c>
      <c r="E107" s="2" t="s">
        <v>9</v>
      </c>
      <c r="F107" s="2" t="s">
        <v>9</v>
      </c>
    </row>
    <row r="108" spans="2:6" ht="14.5" customHeight="1" x14ac:dyDescent="0.35">
      <c r="B108" s="172">
        <v>2036</v>
      </c>
      <c r="C108" s="180">
        <v>101.182</v>
      </c>
      <c r="D108" s="2" t="s">
        <v>9</v>
      </c>
      <c r="E108" s="2" t="s">
        <v>9</v>
      </c>
      <c r="F108" s="2" t="s">
        <v>9</v>
      </c>
    </row>
    <row r="109" spans="2:6" ht="14.5" customHeight="1" x14ac:dyDescent="0.35">
      <c r="B109" s="172">
        <v>2037</v>
      </c>
      <c r="C109" s="180">
        <v>103.268</v>
      </c>
      <c r="D109" s="2" t="s">
        <v>9</v>
      </c>
      <c r="E109" s="2" t="s">
        <v>9</v>
      </c>
      <c r="F109" s="2" t="s">
        <v>9</v>
      </c>
    </row>
    <row r="110" spans="2:6" ht="14.5" customHeight="1" x14ac:dyDescent="0.35">
      <c r="B110" s="172">
        <v>2038</v>
      </c>
      <c r="C110" s="180">
        <v>87.495999999999995</v>
      </c>
      <c r="D110" s="2" t="s">
        <v>9</v>
      </c>
      <c r="E110" s="2" t="s">
        <v>9</v>
      </c>
      <c r="F110" s="2" t="s">
        <v>9</v>
      </c>
    </row>
    <row r="111" spans="2:6" ht="14.5" customHeight="1" x14ac:dyDescent="0.35">
      <c r="B111" s="172">
        <v>2039</v>
      </c>
      <c r="C111" s="180">
        <v>43.634999999999998</v>
      </c>
      <c r="D111" s="2" t="s">
        <v>9</v>
      </c>
      <c r="E111" s="2" t="s">
        <v>9</v>
      </c>
      <c r="F111" s="2" t="s">
        <v>9</v>
      </c>
    </row>
    <row r="112" spans="2:6" ht="14.5" customHeight="1" x14ac:dyDescent="0.35">
      <c r="B112" s="172">
        <v>2040</v>
      </c>
      <c r="C112" s="180">
        <v>43.683</v>
      </c>
      <c r="D112" s="2" t="s">
        <v>9</v>
      </c>
      <c r="E112" s="2" t="s">
        <v>9</v>
      </c>
      <c r="F112" s="2" t="s">
        <v>9</v>
      </c>
    </row>
    <row r="113" spans="2:6" ht="14.5" customHeight="1" x14ac:dyDescent="0.35">
      <c r="B113" s="172">
        <v>2041</v>
      </c>
      <c r="C113" s="180">
        <v>45.485999999999997</v>
      </c>
      <c r="D113" s="2" t="s">
        <v>9</v>
      </c>
      <c r="E113" s="2" t="s">
        <v>9</v>
      </c>
      <c r="F113" s="2" t="s">
        <v>9</v>
      </c>
    </row>
    <row r="114" spans="2:6" ht="14.5" customHeight="1" x14ac:dyDescent="0.35">
      <c r="B114" s="172">
        <v>2042</v>
      </c>
      <c r="C114" s="180">
        <v>34.247999999999998</v>
      </c>
      <c r="D114" s="2" t="s">
        <v>9</v>
      </c>
      <c r="E114" s="2" t="s">
        <v>9</v>
      </c>
      <c r="F114" s="2" t="s">
        <v>9</v>
      </c>
    </row>
    <row r="115" spans="2:6" ht="14.5" customHeight="1" x14ac:dyDescent="0.35">
      <c r="B115" s="172">
        <v>2043</v>
      </c>
      <c r="C115" s="180">
        <v>20.742000000000001</v>
      </c>
      <c r="D115" s="2" t="s">
        <v>9</v>
      </c>
      <c r="E115" s="2" t="s">
        <v>9</v>
      </c>
      <c r="F115" s="2" t="s">
        <v>9</v>
      </c>
    </row>
    <row r="116" spans="2:6" ht="14.5" customHeight="1" x14ac:dyDescent="0.35">
      <c r="B116" s="170" t="s">
        <v>188</v>
      </c>
      <c r="C116" s="181">
        <f>SUM(C95:C115)</f>
        <v>6309.3359999999993</v>
      </c>
      <c r="D116" s="181">
        <f>SUM(D95:D115)</f>
        <v>929.72299999999996</v>
      </c>
      <c r="E116" s="181">
        <f>SUM(E95:E115)</f>
        <v>755.63699999999994</v>
      </c>
      <c r="F116" s="181">
        <f>SUM(F95:F115)</f>
        <v>761.05</v>
      </c>
    </row>
  </sheetData>
  <hyperlinks>
    <hyperlink ref="C15" r:id="rId1" xr:uid="{74F0F45F-E2BD-4DE4-9C3D-9BBC1F9560AA}"/>
    <hyperlink ref="C17" r:id="rId2" xr:uid="{11714704-5971-446B-9AE2-3C16D701C031}"/>
    <hyperlink ref="C20" r:id="rId3" xr:uid="{72C7F4B9-9102-4349-8FDC-C2CAB3538730}"/>
    <hyperlink ref="C21" r:id="rId4" xr:uid="{31F8ED56-C2AF-4512-A08D-87E85D24E6AF}"/>
    <hyperlink ref="C22" r:id="rId5" xr:uid="{E2166496-279A-4C38-8C78-AD8CA50FA662}"/>
    <hyperlink ref="C23" r:id="rId6" xr:uid="{2AAB1E3A-F27E-44E2-9ACB-5B92875FA837}"/>
    <hyperlink ref="C24" r:id="rId7" xr:uid="{21075D74-86FB-451A-B155-8FA6CFF5B2A9}"/>
    <hyperlink ref="C25" r:id="rId8" xr:uid="{33A79412-0F7B-4E09-B1B5-CDABD2C69C7F}"/>
    <hyperlink ref="C26" r:id="rId9" xr:uid="{B1A496E9-3F97-4F47-A7D1-542E5B075962}"/>
    <hyperlink ref="C27" r:id="rId10" xr:uid="{7EC5682C-B4E5-4125-A8FB-C17E498312B0}"/>
    <hyperlink ref="C29" r:id="rId11" xr:uid="{C731090A-A113-42D3-970A-EA2A9696EB85}"/>
    <hyperlink ref="C31" r:id="rId12" xr:uid="{3E59D27B-2BC1-4A62-914F-8711FAF94243}"/>
    <hyperlink ref="C33" r:id="rId13" xr:uid="{654D2363-4C4C-462C-82EF-BE1A181B227B}"/>
    <hyperlink ref="C37" r:id="rId14" xr:uid="{3555B363-E8AE-4525-BF86-10D940EADEBD}"/>
    <hyperlink ref="C43" r:id="rId15" xr:uid="{DAC2823A-78CA-4E23-B44A-4BA6E19B5AB0}"/>
    <hyperlink ref="C45" r:id="rId16" xr:uid="{11195FC8-48E4-465C-8AE2-3CAF7033E724}"/>
    <hyperlink ref="C49" r:id="rId17" xr:uid="{0BC8B6BD-C2BA-4CE8-8DEB-6040461A19F5}"/>
    <hyperlink ref="C51" r:id="rId18" xr:uid="{44EBB702-CF9A-4848-8F85-65B2743E9B54}"/>
  </hyperlinks>
  <pageMargins left="0.511811024" right="0.511811024" top="0.78740157499999996" bottom="0.78740157499999996" header="0.31496062000000002" footer="0.31496062000000002"/>
  <pageSetup paperSize="9" orientation="portrait" r:id="rId19"/>
  <drawing r:id="rId2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C338-25DA-46EA-9ED1-138F730515C7}">
  <sheetPr>
    <tabColor theme="1"/>
  </sheetPr>
  <dimension ref="B8:U8"/>
  <sheetViews>
    <sheetView showGridLines="0" zoomScaleNormal="100" workbookViewId="0"/>
  </sheetViews>
  <sheetFormatPr defaultColWidth="8.7265625" defaultRowHeight="14.5" customHeight="1" x14ac:dyDescent="0.35"/>
  <cols>
    <col min="1" max="1" width="2.54296875" style="60" customWidth="1"/>
    <col min="2" max="2" width="42.81640625" style="60" customWidth="1"/>
    <col min="3" max="3" width="15.81640625" style="60" customWidth="1"/>
    <col min="4" max="16384" width="8.7265625" style="60"/>
  </cols>
  <sheetData>
    <row r="8" spans="2:21" ht="14.5" customHeight="1" x14ac:dyDescent="0.35">
      <c r="B8" s="122" t="s">
        <v>393</v>
      </c>
      <c r="C8" s="123"/>
      <c r="D8" s="123"/>
      <c r="E8" s="123"/>
      <c r="F8" s="123"/>
      <c r="G8" s="123"/>
      <c r="H8" s="123"/>
      <c r="I8" s="123"/>
      <c r="J8" s="123"/>
      <c r="K8" s="123"/>
      <c r="L8" s="123"/>
      <c r="M8" s="123"/>
      <c r="N8" s="123"/>
      <c r="O8" s="123"/>
      <c r="P8" s="123"/>
      <c r="Q8" s="123"/>
      <c r="R8" s="123"/>
      <c r="S8" s="124"/>
      <c r="T8" s="124"/>
      <c r="U8" s="124"/>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DE479-DAEF-41F3-B6AB-B63292210124}">
  <sheetPr>
    <tabColor theme="1"/>
  </sheetPr>
  <dimension ref="B1:E146"/>
  <sheetViews>
    <sheetView showGridLines="0" zoomScaleNormal="100" workbookViewId="0"/>
  </sheetViews>
  <sheetFormatPr defaultColWidth="8.7265625" defaultRowHeight="14.5" customHeight="1" x14ac:dyDescent="0.65"/>
  <cols>
    <col min="1" max="1" width="2.54296875" style="125" customWidth="1"/>
    <col min="2" max="2" width="42.81640625" style="125" customWidth="1"/>
    <col min="3" max="3" width="15.81640625" style="60" customWidth="1"/>
    <col min="4" max="4" width="35.54296875" style="60" customWidth="1"/>
    <col min="5" max="5" width="44.54296875" style="60" bestFit="1" customWidth="1"/>
    <col min="6" max="16384" width="8.7265625" style="125"/>
  </cols>
  <sheetData>
    <row r="1" spans="2:5" s="60" customFormat="1" ht="14.5" customHeight="1" x14ac:dyDescent="0.35"/>
    <row r="2" spans="2:5" s="60" customFormat="1" ht="14.5" customHeight="1" x14ac:dyDescent="0.35"/>
    <row r="3" spans="2:5" s="60" customFormat="1" ht="14.5" customHeight="1" x14ac:dyDescent="0.35"/>
    <row r="4" spans="2:5" s="60" customFormat="1" ht="14.5" customHeight="1" x14ac:dyDescent="0.35"/>
    <row r="5" spans="2:5" s="60" customFormat="1" ht="14.5" customHeight="1" x14ac:dyDescent="0.35"/>
    <row r="6" spans="2:5" s="60" customFormat="1" ht="14.5" customHeight="1" x14ac:dyDescent="0.35"/>
    <row r="7" spans="2:5" s="60" customFormat="1" ht="14.5" customHeight="1" x14ac:dyDescent="0.35"/>
    <row r="8" spans="2:5" s="60" customFormat="1" ht="14.5" customHeight="1" x14ac:dyDescent="0.35">
      <c r="B8" s="82" t="s">
        <v>394</v>
      </c>
      <c r="C8" s="82" t="s">
        <v>395</v>
      </c>
      <c r="D8" s="82" t="s">
        <v>396</v>
      </c>
      <c r="E8" s="82" t="s">
        <v>397</v>
      </c>
    </row>
    <row r="9" spans="2:5" s="60" customFormat="1" ht="14.5" customHeight="1" x14ac:dyDescent="0.35">
      <c r="B9" s="79" t="s">
        <v>10</v>
      </c>
      <c r="C9" s="80" t="s">
        <v>9</v>
      </c>
      <c r="D9" s="80" t="s">
        <v>9</v>
      </c>
      <c r="E9" s="80" t="s">
        <v>9</v>
      </c>
    </row>
    <row r="10" spans="2:5" s="60" customFormat="1" ht="14.5" customHeight="1" x14ac:dyDescent="0.35">
      <c r="B10" s="16" t="s">
        <v>398</v>
      </c>
      <c r="C10" s="15" t="s">
        <v>9</v>
      </c>
      <c r="D10" s="15" t="s">
        <v>9</v>
      </c>
      <c r="E10" s="15" t="s">
        <v>9</v>
      </c>
    </row>
    <row r="11" spans="2:5" ht="14.5" customHeight="1" x14ac:dyDescent="0.65">
      <c r="B11" s="169" t="s">
        <v>12</v>
      </c>
      <c r="C11" s="13" t="s">
        <v>9</v>
      </c>
      <c r="D11" s="13" t="s">
        <v>9</v>
      </c>
      <c r="E11" s="13" t="s">
        <v>9</v>
      </c>
    </row>
    <row r="12" spans="2:5" ht="14.5" customHeight="1" x14ac:dyDescent="0.65">
      <c r="B12" s="19" t="s">
        <v>399</v>
      </c>
      <c r="C12" s="2">
        <v>76890</v>
      </c>
      <c r="D12" s="2" t="s">
        <v>400</v>
      </c>
      <c r="E12" s="2" t="s">
        <v>401</v>
      </c>
    </row>
    <row r="13" spans="2:5" ht="14.5" customHeight="1" x14ac:dyDescent="0.65">
      <c r="B13" s="19" t="s">
        <v>402</v>
      </c>
      <c r="C13" s="2">
        <v>76901</v>
      </c>
      <c r="D13" s="2" t="s">
        <v>403</v>
      </c>
      <c r="E13" s="2" t="s">
        <v>404</v>
      </c>
    </row>
    <row r="14" spans="2:5" ht="14.5" customHeight="1" x14ac:dyDescent="0.65">
      <c r="B14" s="19" t="s">
        <v>405</v>
      </c>
      <c r="C14" s="2">
        <v>76892</v>
      </c>
      <c r="D14" s="2" t="s">
        <v>406</v>
      </c>
      <c r="E14" s="2" t="s">
        <v>407</v>
      </c>
    </row>
    <row r="15" spans="2:5" ht="14.5" customHeight="1" x14ac:dyDescent="0.65">
      <c r="B15" s="169" t="s">
        <v>14</v>
      </c>
      <c r="C15" s="13" t="s">
        <v>9</v>
      </c>
      <c r="D15" s="13" t="s">
        <v>9</v>
      </c>
      <c r="E15" s="13" t="s">
        <v>9</v>
      </c>
    </row>
    <row r="16" spans="2:5" ht="14.5" customHeight="1" x14ac:dyDescent="0.65">
      <c r="B16" s="129" t="s">
        <v>408</v>
      </c>
      <c r="C16" s="2">
        <v>92872</v>
      </c>
      <c r="D16" s="2" t="s">
        <v>409</v>
      </c>
      <c r="E16" s="2" t="s">
        <v>410</v>
      </c>
    </row>
    <row r="17" spans="2:5" ht="14.5" customHeight="1" x14ac:dyDescent="0.65">
      <c r="B17" s="129" t="s">
        <v>411</v>
      </c>
      <c r="C17" s="2">
        <v>86718</v>
      </c>
      <c r="D17" s="2" t="s">
        <v>412</v>
      </c>
      <c r="E17" s="2" t="s">
        <v>413</v>
      </c>
    </row>
    <row r="18" spans="2:5" ht="14.5" customHeight="1" x14ac:dyDescent="0.65">
      <c r="B18" s="129" t="s">
        <v>414</v>
      </c>
      <c r="C18" s="2">
        <v>86682</v>
      </c>
      <c r="D18" s="2" t="s">
        <v>415</v>
      </c>
      <c r="E18" s="2" t="s">
        <v>416</v>
      </c>
    </row>
    <row r="19" spans="2:5" ht="14.5" customHeight="1" x14ac:dyDescent="0.65">
      <c r="B19" s="127" t="s">
        <v>417</v>
      </c>
      <c r="C19" s="15" t="s">
        <v>9</v>
      </c>
      <c r="D19" s="15" t="s">
        <v>9</v>
      </c>
      <c r="E19" s="15" t="s">
        <v>9</v>
      </c>
    </row>
    <row r="20" spans="2:5" ht="14.5" customHeight="1" x14ac:dyDescent="0.65">
      <c r="B20" s="128" t="s">
        <v>16</v>
      </c>
      <c r="C20" s="13" t="s">
        <v>9</v>
      </c>
      <c r="D20" s="13" t="s">
        <v>9</v>
      </c>
      <c r="E20" s="13" t="s">
        <v>9</v>
      </c>
    </row>
    <row r="21" spans="2:5" ht="14.5" customHeight="1" x14ac:dyDescent="0.65">
      <c r="B21" s="129" t="s">
        <v>418</v>
      </c>
      <c r="C21" s="2">
        <v>98536</v>
      </c>
      <c r="D21" s="2" t="s">
        <v>419</v>
      </c>
      <c r="E21" s="2" t="s">
        <v>420</v>
      </c>
    </row>
    <row r="22" spans="2:5" ht="14.5" customHeight="1" x14ac:dyDescent="0.65">
      <c r="B22" s="129" t="s">
        <v>421</v>
      </c>
      <c r="C22" s="2">
        <v>98589</v>
      </c>
      <c r="D22" s="2" t="s">
        <v>422</v>
      </c>
      <c r="E22" s="2" t="s">
        <v>423</v>
      </c>
    </row>
    <row r="23" spans="2:5" ht="14.5" customHeight="1" x14ac:dyDescent="0.65">
      <c r="B23" s="129" t="s">
        <v>424</v>
      </c>
      <c r="C23" s="2">
        <v>98573</v>
      </c>
      <c r="D23" s="2" t="s">
        <v>425</v>
      </c>
      <c r="E23" s="2" t="s">
        <v>426</v>
      </c>
    </row>
    <row r="24" spans="2:5" ht="14.5" customHeight="1" x14ac:dyDescent="0.65">
      <c r="B24" s="129" t="s">
        <v>427</v>
      </c>
      <c r="C24" s="2">
        <v>98574</v>
      </c>
      <c r="D24" s="2" t="s">
        <v>428</v>
      </c>
      <c r="E24" s="2" t="s">
        <v>429</v>
      </c>
    </row>
    <row r="25" spans="2:5" ht="14.5" customHeight="1" x14ac:dyDescent="0.65">
      <c r="B25" s="129" t="s">
        <v>430</v>
      </c>
      <c r="C25" s="2">
        <v>98575</v>
      </c>
      <c r="D25" s="2" t="s">
        <v>431</v>
      </c>
      <c r="E25" s="2" t="s">
        <v>432</v>
      </c>
    </row>
    <row r="26" spans="2:5" ht="14.5" customHeight="1" x14ac:dyDescent="0.65">
      <c r="B26" s="129" t="s">
        <v>433</v>
      </c>
      <c r="C26" s="2">
        <v>98576</v>
      </c>
      <c r="D26" s="2" t="s">
        <v>434</v>
      </c>
      <c r="E26" s="2" t="s">
        <v>435</v>
      </c>
    </row>
    <row r="27" spans="2:5" ht="14.5" customHeight="1" x14ac:dyDescent="0.65">
      <c r="B27" s="129" t="s">
        <v>436</v>
      </c>
      <c r="C27" s="2">
        <v>98570</v>
      </c>
      <c r="D27" s="2" t="s">
        <v>437</v>
      </c>
      <c r="E27" s="2" t="s">
        <v>438</v>
      </c>
    </row>
    <row r="28" spans="2:5" ht="14.5" customHeight="1" x14ac:dyDescent="0.65">
      <c r="B28" s="129" t="s">
        <v>439</v>
      </c>
      <c r="C28" s="2">
        <v>98590</v>
      </c>
      <c r="D28" s="2" t="s">
        <v>440</v>
      </c>
      <c r="E28" s="2" t="s">
        <v>441</v>
      </c>
    </row>
    <row r="29" spans="2:5" ht="14.5" customHeight="1" x14ac:dyDescent="0.65">
      <c r="B29" s="128" t="s">
        <v>17</v>
      </c>
      <c r="C29" s="13" t="s">
        <v>9</v>
      </c>
      <c r="D29" s="13" t="s">
        <v>9</v>
      </c>
      <c r="E29" s="13" t="s">
        <v>9</v>
      </c>
    </row>
    <row r="30" spans="2:5" ht="14.5" customHeight="1" x14ac:dyDescent="0.65">
      <c r="B30" s="129" t="s">
        <v>442</v>
      </c>
      <c r="C30" s="2">
        <v>107202</v>
      </c>
      <c r="D30" s="2" t="s">
        <v>443</v>
      </c>
      <c r="E30" s="2" t="s">
        <v>444</v>
      </c>
    </row>
    <row r="31" spans="2:5" ht="14.5" customHeight="1" x14ac:dyDescent="0.65">
      <c r="B31" s="129" t="s">
        <v>445</v>
      </c>
      <c r="C31" s="2">
        <v>107121</v>
      </c>
      <c r="D31" s="2" t="s">
        <v>446</v>
      </c>
      <c r="E31" s="2" t="s">
        <v>447</v>
      </c>
    </row>
    <row r="32" spans="2:5" ht="14.5" customHeight="1" x14ac:dyDescent="0.65">
      <c r="B32" s="129" t="s">
        <v>448</v>
      </c>
      <c r="C32" s="2">
        <v>107120</v>
      </c>
      <c r="D32" s="2" t="s">
        <v>449</v>
      </c>
      <c r="E32" s="2" t="s">
        <v>450</v>
      </c>
    </row>
    <row r="33" spans="2:5" ht="14.5" customHeight="1" x14ac:dyDescent="0.65">
      <c r="B33" s="129" t="s">
        <v>451</v>
      </c>
      <c r="C33" s="2">
        <v>107119</v>
      </c>
      <c r="D33" s="2" t="s">
        <v>452</v>
      </c>
      <c r="E33" s="2" t="s">
        <v>453</v>
      </c>
    </row>
    <row r="34" spans="2:5" ht="14.5" customHeight="1" x14ac:dyDescent="0.65">
      <c r="B34" s="128" t="s">
        <v>18</v>
      </c>
      <c r="C34" s="13" t="s">
        <v>9</v>
      </c>
      <c r="D34" s="13" t="s">
        <v>9</v>
      </c>
      <c r="E34" s="13" t="s">
        <v>9</v>
      </c>
    </row>
    <row r="35" spans="2:5" ht="14.5" customHeight="1" x14ac:dyDescent="0.65">
      <c r="B35" s="129" t="s">
        <v>454</v>
      </c>
      <c r="C35" s="2">
        <v>125763</v>
      </c>
      <c r="D35" s="2" t="s">
        <v>455</v>
      </c>
      <c r="E35" s="2" t="s">
        <v>456</v>
      </c>
    </row>
    <row r="36" spans="2:5" ht="14.5" customHeight="1" x14ac:dyDescent="0.65">
      <c r="B36" s="129" t="s">
        <v>457</v>
      </c>
      <c r="C36" s="2">
        <v>125872</v>
      </c>
      <c r="D36" s="2" t="s">
        <v>458</v>
      </c>
      <c r="E36" s="2" t="s">
        <v>459</v>
      </c>
    </row>
    <row r="37" spans="2:5" ht="14.5" customHeight="1" x14ac:dyDescent="0.65">
      <c r="B37" s="130" t="s">
        <v>460</v>
      </c>
      <c r="C37" s="167">
        <v>125873</v>
      </c>
      <c r="D37" s="2" t="s">
        <v>461</v>
      </c>
      <c r="E37" s="2" t="s">
        <v>462</v>
      </c>
    </row>
    <row r="38" spans="2:5" ht="14.5" customHeight="1" x14ac:dyDescent="0.65">
      <c r="B38" s="126" t="s">
        <v>19</v>
      </c>
      <c r="C38" s="80" t="s">
        <v>9</v>
      </c>
      <c r="D38" s="80" t="s">
        <v>9</v>
      </c>
      <c r="E38" s="80" t="s">
        <v>9</v>
      </c>
    </row>
    <row r="39" spans="2:5" ht="14.5" customHeight="1" x14ac:dyDescent="0.65">
      <c r="B39" s="127" t="s">
        <v>96</v>
      </c>
      <c r="C39" s="15" t="s">
        <v>9</v>
      </c>
      <c r="D39" s="15" t="s">
        <v>9</v>
      </c>
      <c r="E39" s="15" t="s">
        <v>9</v>
      </c>
    </row>
    <row r="40" spans="2:5" ht="14.5" customHeight="1" x14ac:dyDescent="0.65">
      <c r="B40" s="128" t="s">
        <v>20</v>
      </c>
      <c r="C40" s="13" t="s">
        <v>9</v>
      </c>
      <c r="D40" s="13" t="s">
        <v>9</v>
      </c>
      <c r="E40" s="13" t="s">
        <v>9</v>
      </c>
    </row>
    <row r="41" spans="2:5" ht="14.5" customHeight="1" x14ac:dyDescent="0.65">
      <c r="B41" s="129" t="s">
        <v>463</v>
      </c>
      <c r="C41" s="2">
        <v>82287</v>
      </c>
      <c r="D41" s="2" t="s">
        <v>464</v>
      </c>
      <c r="E41" s="2" t="s">
        <v>465</v>
      </c>
    </row>
    <row r="42" spans="2:5" ht="14.5" customHeight="1" x14ac:dyDescent="0.65">
      <c r="B42" s="129" t="s">
        <v>466</v>
      </c>
      <c r="C42" s="2">
        <v>78664</v>
      </c>
      <c r="D42" s="2" t="s">
        <v>467</v>
      </c>
      <c r="E42" s="2" t="s">
        <v>468</v>
      </c>
    </row>
    <row r="43" spans="2:5" ht="14.5" customHeight="1" x14ac:dyDescent="0.65">
      <c r="B43" s="129" t="s">
        <v>469</v>
      </c>
      <c r="C43" s="2">
        <v>82288</v>
      </c>
      <c r="D43" s="2" t="s">
        <v>470</v>
      </c>
      <c r="E43" s="2" t="s">
        <v>471</v>
      </c>
    </row>
    <row r="44" spans="2:5" ht="14.5" customHeight="1" x14ac:dyDescent="0.65">
      <c r="B44" s="129" t="s">
        <v>472</v>
      </c>
      <c r="C44" s="2">
        <v>99783</v>
      </c>
      <c r="D44" s="2" t="s">
        <v>473</v>
      </c>
      <c r="E44" s="2" t="s">
        <v>474</v>
      </c>
    </row>
    <row r="45" spans="2:5" ht="14.5" customHeight="1" x14ac:dyDescent="0.65">
      <c r="B45" s="129" t="s">
        <v>475</v>
      </c>
      <c r="C45" s="2">
        <v>99259</v>
      </c>
      <c r="D45" s="2" t="s">
        <v>476</v>
      </c>
      <c r="E45" s="2" t="s">
        <v>477</v>
      </c>
    </row>
    <row r="46" spans="2:5" ht="14.5" customHeight="1" x14ac:dyDescent="0.65">
      <c r="B46" s="129" t="s">
        <v>478</v>
      </c>
      <c r="C46" s="2">
        <v>99784</v>
      </c>
      <c r="D46" s="2" t="s">
        <v>479</v>
      </c>
      <c r="E46" s="2" t="s">
        <v>480</v>
      </c>
    </row>
    <row r="47" spans="2:5" ht="14.5" customHeight="1" x14ac:dyDescent="0.65">
      <c r="B47" s="129" t="s">
        <v>481</v>
      </c>
      <c r="C47" s="2">
        <v>99785</v>
      </c>
      <c r="D47" s="2" t="s">
        <v>482</v>
      </c>
      <c r="E47" s="2" t="s">
        <v>483</v>
      </c>
    </row>
    <row r="48" spans="2:5" ht="14.5" customHeight="1" x14ac:dyDescent="0.65">
      <c r="B48" s="129" t="s">
        <v>484</v>
      </c>
      <c r="C48" s="2">
        <v>99786</v>
      </c>
      <c r="D48" s="2" t="s">
        <v>485</v>
      </c>
      <c r="E48" s="2" t="s">
        <v>486</v>
      </c>
    </row>
    <row r="49" spans="2:5" ht="14.5" customHeight="1" x14ac:dyDescent="0.65">
      <c r="B49" s="129" t="s">
        <v>487</v>
      </c>
      <c r="C49" s="2">
        <v>99787</v>
      </c>
      <c r="D49" s="2" t="s">
        <v>488</v>
      </c>
      <c r="E49" s="2" t="s">
        <v>489</v>
      </c>
    </row>
    <row r="50" spans="2:5" ht="14.5" customHeight="1" x14ac:dyDescent="0.65">
      <c r="B50" s="129" t="s">
        <v>490</v>
      </c>
      <c r="C50" s="2">
        <v>99788</v>
      </c>
      <c r="D50" s="2" t="s">
        <v>491</v>
      </c>
      <c r="E50" s="2" t="s">
        <v>492</v>
      </c>
    </row>
    <row r="51" spans="2:5" ht="14.5" customHeight="1" x14ac:dyDescent="0.65">
      <c r="B51" s="129" t="s">
        <v>493</v>
      </c>
      <c r="C51" s="2">
        <v>99795</v>
      </c>
      <c r="D51" s="2" t="s">
        <v>494</v>
      </c>
      <c r="E51" s="2" t="s">
        <v>495</v>
      </c>
    </row>
    <row r="52" spans="2:5" ht="14.5" customHeight="1" x14ac:dyDescent="0.65">
      <c r="B52" s="129" t="s">
        <v>496</v>
      </c>
      <c r="C52" s="2">
        <v>99796</v>
      </c>
      <c r="D52" s="2" t="s">
        <v>497</v>
      </c>
      <c r="E52" s="2" t="s">
        <v>498</v>
      </c>
    </row>
    <row r="53" spans="2:5" ht="14.5" customHeight="1" x14ac:dyDescent="0.65">
      <c r="B53" s="129" t="s">
        <v>499</v>
      </c>
      <c r="C53" s="2">
        <v>99797</v>
      </c>
      <c r="D53" s="2" t="s">
        <v>500</v>
      </c>
      <c r="E53" s="2" t="s">
        <v>501</v>
      </c>
    </row>
    <row r="54" spans="2:5" ht="14.5" customHeight="1" x14ac:dyDescent="0.65">
      <c r="B54" s="128" t="s">
        <v>21</v>
      </c>
      <c r="C54" s="13" t="s">
        <v>9</v>
      </c>
      <c r="D54" s="168" t="s">
        <v>9</v>
      </c>
      <c r="E54" s="168" t="s">
        <v>9</v>
      </c>
    </row>
    <row r="55" spans="2:5" ht="14.5" customHeight="1" x14ac:dyDescent="0.65">
      <c r="B55" s="129" t="s">
        <v>502</v>
      </c>
      <c r="C55" s="2">
        <v>99977</v>
      </c>
      <c r="D55" s="2" t="s">
        <v>503</v>
      </c>
      <c r="E55" s="2" t="s">
        <v>504</v>
      </c>
    </row>
    <row r="56" spans="2:5" ht="14.5" customHeight="1" x14ac:dyDescent="0.65">
      <c r="B56" s="129" t="s">
        <v>505</v>
      </c>
      <c r="C56" s="2">
        <v>99978</v>
      </c>
      <c r="D56" s="2" t="s">
        <v>506</v>
      </c>
      <c r="E56" s="2" t="s">
        <v>507</v>
      </c>
    </row>
    <row r="57" spans="2:5" ht="14.5" customHeight="1" x14ac:dyDescent="0.65">
      <c r="B57" s="128" t="s">
        <v>22</v>
      </c>
      <c r="C57" s="13" t="s">
        <v>9</v>
      </c>
      <c r="D57" s="168" t="s">
        <v>9</v>
      </c>
      <c r="E57" s="168" t="s">
        <v>9</v>
      </c>
    </row>
    <row r="58" spans="2:5" ht="14.5" customHeight="1" x14ac:dyDescent="0.65">
      <c r="B58" s="129" t="s">
        <v>508</v>
      </c>
      <c r="C58" s="2">
        <v>162241</v>
      </c>
      <c r="D58" s="2" t="s">
        <v>509</v>
      </c>
      <c r="E58" s="2" t="s">
        <v>510</v>
      </c>
    </row>
    <row r="59" spans="2:5" ht="14.5" customHeight="1" x14ac:dyDescent="0.65">
      <c r="B59" s="129" t="s">
        <v>511</v>
      </c>
      <c r="C59" s="2">
        <v>162292</v>
      </c>
      <c r="D59" s="2" t="s">
        <v>512</v>
      </c>
      <c r="E59" s="2" t="s">
        <v>513</v>
      </c>
    </row>
    <row r="60" spans="2:5" ht="14.5" customHeight="1" x14ac:dyDescent="0.65">
      <c r="B60" s="129" t="s">
        <v>514</v>
      </c>
      <c r="C60" s="2">
        <v>162293</v>
      </c>
      <c r="D60" s="2" t="s">
        <v>515</v>
      </c>
      <c r="E60" s="2" t="s">
        <v>516</v>
      </c>
    </row>
    <row r="61" spans="2:5" ht="14.5" customHeight="1" x14ac:dyDescent="0.65">
      <c r="B61" s="129" t="s">
        <v>517</v>
      </c>
      <c r="C61" s="2">
        <v>162312</v>
      </c>
      <c r="D61" s="2" t="s">
        <v>518</v>
      </c>
      <c r="E61" s="2" t="s">
        <v>519</v>
      </c>
    </row>
    <row r="62" spans="2:5" ht="14.5" customHeight="1" x14ac:dyDescent="0.65">
      <c r="B62" s="129" t="s">
        <v>520</v>
      </c>
      <c r="C62" s="2">
        <v>162313</v>
      </c>
      <c r="D62" s="2" t="s">
        <v>521</v>
      </c>
      <c r="E62" s="2" t="s">
        <v>522</v>
      </c>
    </row>
    <row r="63" spans="2:5" ht="14.5" customHeight="1" x14ac:dyDescent="0.65">
      <c r="B63" s="129" t="s">
        <v>523</v>
      </c>
      <c r="C63" s="2">
        <v>162314</v>
      </c>
      <c r="D63" s="2" t="s">
        <v>524</v>
      </c>
      <c r="E63" s="2" t="s">
        <v>525</v>
      </c>
    </row>
    <row r="64" spans="2:5" ht="14.5" customHeight="1" x14ac:dyDescent="0.65">
      <c r="B64" s="128" t="s">
        <v>23</v>
      </c>
      <c r="C64" s="13" t="s">
        <v>9</v>
      </c>
      <c r="D64" s="168" t="s">
        <v>9</v>
      </c>
      <c r="E64" s="168" t="s">
        <v>9</v>
      </c>
    </row>
    <row r="65" spans="2:5" ht="14.5" customHeight="1" x14ac:dyDescent="0.65">
      <c r="B65" s="131" t="s">
        <v>526</v>
      </c>
      <c r="C65" s="2" t="s">
        <v>9</v>
      </c>
      <c r="D65" s="2" t="s">
        <v>678</v>
      </c>
      <c r="E65" s="2" t="s">
        <v>683</v>
      </c>
    </row>
    <row r="66" spans="2:5" ht="14.5" customHeight="1" x14ac:dyDescent="0.65">
      <c r="B66" s="131" t="s">
        <v>527</v>
      </c>
      <c r="C66" s="2" t="s">
        <v>9</v>
      </c>
      <c r="D66" s="2" t="s">
        <v>679</v>
      </c>
      <c r="E66" s="2" t="s">
        <v>684</v>
      </c>
    </row>
    <row r="67" spans="2:5" ht="14.5" customHeight="1" x14ac:dyDescent="0.65">
      <c r="B67" s="131" t="s">
        <v>527</v>
      </c>
      <c r="C67" s="2" t="s">
        <v>9</v>
      </c>
      <c r="D67" s="2" t="s">
        <v>680</v>
      </c>
      <c r="E67" s="2" t="s">
        <v>685</v>
      </c>
    </row>
    <row r="68" spans="2:5" ht="14.5" customHeight="1" x14ac:dyDescent="0.65">
      <c r="B68" s="131" t="s">
        <v>528</v>
      </c>
      <c r="C68" s="2" t="s">
        <v>9</v>
      </c>
      <c r="D68" s="2" t="s">
        <v>681</v>
      </c>
      <c r="E68" s="2" t="s">
        <v>686</v>
      </c>
    </row>
    <row r="69" spans="2:5" ht="14.5" customHeight="1" x14ac:dyDescent="0.65">
      <c r="B69" s="131" t="s">
        <v>529</v>
      </c>
      <c r="C69" s="2" t="s">
        <v>9</v>
      </c>
      <c r="D69" s="2" t="s">
        <v>682</v>
      </c>
      <c r="E69" s="2" t="s">
        <v>687</v>
      </c>
    </row>
    <row r="70" spans="2:5" ht="14.5" customHeight="1" x14ac:dyDescent="0.65">
      <c r="B70" s="131" t="s">
        <v>677</v>
      </c>
      <c r="C70" s="2" t="s">
        <v>9</v>
      </c>
      <c r="D70" s="2" t="s">
        <v>530</v>
      </c>
      <c r="E70" s="2" t="s">
        <v>531</v>
      </c>
    </row>
    <row r="71" spans="2:5" ht="14.5" customHeight="1" x14ac:dyDescent="0.65">
      <c r="B71" s="127" t="s">
        <v>0</v>
      </c>
      <c r="C71" s="15" t="s">
        <v>9</v>
      </c>
      <c r="D71" s="15" t="s">
        <v>9</v>
      </c>
      <c r="E71" s="15" t="s">
        <v>9</v>
      </c>
    </row>
    <row r="72" spans="2:5" ht="14.5" customHeight="1" x14ac:dyDescent="0.65">
      <c r="B72" s="128" t="s">
        <v>532</v>
      </c>
      <c r="C72" s="13" t="s">
        <v>9</v>
      </c>
      <c r="D72" s="168" t="s">
        <v>9</v>
      </c>
      <c r="E72" s="168" t="s">
        <v>9</v>
      </c>
    </row>
    <row r="73" spans="2:5" ht="14.5" customHeight="1" x14ac:dyDescent="0.65">
      <c r="B73" s="129" t="s">
        <v>533</v>
      </c>
      <c r="C73" s="2">
        <v>98675</v>
      </c>
      <c r="D73" s="2" t="s">
        <v>534</v>
      </c>
      <c r="E73" s="2" t="s">
        <v>535</v>
      </c>
    </row>
    <row r="74" spans="2:5" ht="14.5" customHeight="1" x14ac:dyDescent="0.65">
      <c r="B74" s="129" t="s">
        <v>536</v>
      </c>
      <c r="C74" s="2">
        <v>98990</v>
      </c>
      <c r="D74" s="2" t="s">
        <v>537</v>
      </c>
      <c r="E74" s="2" t="s">
        <v>538</v>
      </c>
    </row>
    <row r="75" spans="2:5" ht="14.5" customHeight="1" x14ac:dyDescent="0.65">
      <c r="B75" s="129" t="s">
        <v>539</v>
      </c>
      <c r="C75" s="2">
        <v>98871</v>
      </c>
      <c r="D75" s="2" t="s">
        <v>540</v>
      </c>
      <c r="E75" s="2" t="s">
        <v>541</v>
      </c>
    </row>
    <row r="76" spans="2:5" ht="14.5" customHeight="1" x14ac:dyDescent="0.65">
      <c r="B76" s="128" t="s">
        <v>542</v>
      </c>
      <c r="C76" s="13" t="s">
        <v>9</v>
      </c>
      <c r="D76" s="168" t="s">
        <v>9</v>
      </c>
      <c r="E76" s="168" t="s">
        <v>9</v>
      </c>
    </row>
    <row r="77" spans="2:5" ht="14.5" customHeight="1" x14ac:dyDescent="0.65">
      <c r="B77" s="129" t="s">
        <v>543</v>
      </c>
      <c r="C77" s="2">
        <v>100916</v>
      </c>
      <c r="D77" s="2" t="s">
        <v>544</v>
      </c>
      <c r="E77" s="2" t="s">
        <v>545</v>
      </c>
    </row>
    <row r="78" spans="2:5" ht="14.5" customHeight="1" x14ac:dyDescent="0.65">
      <c r="B78" s="129" t="s">
        <v>546</v>
      </c>
      <c r="C78" s="2">
        <v>100917</v>
      </c>
      <c r="D78" s="2" t="s">
        <v>547</v>
      </c>
      <c r="E78" s="2" t="s">
        <v>548</v>
      </c>
    </row>
    <row r="79" spans="2:5" ht="14.5" customHeight="1" x14ac:dyDescent="0.65">
      <c r="B79" s="129" t="s">
        <v>549</v>
      </c>
      <c r="C79" s="2">
        <v>100918</v>
      </c>
      <c r="D79" s="2" t="s">
        <v>550</v>
      </c>
      <c r="E79" s="2" t="s">
        <v>551</v>
      </c>
    </row>
    <row r="80" spans="2:5" ht="14.5" customHeight="1" x14ac:dyDescent="0.65">
      <c r="B80" s="129" t="s">
        <v>552</v>
      </c>
      <c r="C80" s="2">
        <v>100939</v>
      </c>
      <c r="D80" s="2" t="s">
        <v>553</v>
      </c>
      <c r="E80" s="2" t="s">
        <v>554</v>
      </c>
    </row>
    <row r="81" spans="2:5" ht="14.5" customHeight="1" x14ac:dyDescent="0.65">
      <c r="B81" s="128" t="s">
        <v>172</v>
      </c>
      <c r="C81" s="13" t="s">
        <v>9</v>
      </c>
      <c r="D81" s="168" t="s">
        <v>9</v>
      </c>
      <c r="E81" s="168" t="s">
        <v>9</v>
      </c>
    </row>
    <row r="82" spans="2:5" ht="14.5" customHeight="1" x14ac:dyDescent="0.65">
      <c r="B82" s="129" t="s">
        <v>555</v>
      </c>
      <c r="C82" s="2">
        <v>143432</v>
      </c>
      <c r="D82" s="2" t="s">
        <v>556</v>
      </c>
      <c r="E82" s="2" t="s">
        <v>557</v>
      </c>
    </row>
    <row r="83" spans="2:5" ht="14.5" customHeight="1" x14ac:dyDescent="0.65">
      <c r="B83" s="129" t="s">
        <v>558</v>
      </c>
      <c r="C83" s="2">
        <v>143433</v>
      </c>
      <c r="D83" s="2" t="s">
        <v>559</v>
      </c>
      <c r="E83" s="2" t="s">
        <v>560</v>
      </c>
    </row>
    <row r="84" spans="2:5" ht="14.5" customHeight="1" x14ac:dyDescent="0.65">
      <c r="B84" s="129" t="s">
        <v>561</v>
      </c>
      <c r="C84" s="2">
        <v>143435</v>
      </c>
      <c r="D84" s="2" t="s">
        <v>562</v>
      </c>
      <c r="E84" s="2" t="s">
        <v>563</v>
      </c>
    </row>
    <row r="85" spans="2:5" ht="14.5" customHeight="1" x14ac:dyDescent="0.65">
      <c r="B85" s="129" t="s">
        <v>564</v>
      </c>
      <c r="C85" s="2">
        <v>143434</v>
      </c>
      <c r="D85" s="2" t="s">
        <v>565</v>
      </c>
      <c r="E85" s="2" t="s">
        <v>566</v>
      </c>
    </row>
    <row r="86" spans="2:5" s="60" customFormat="1" ht="14.5" customHeight="1" x14ac:dyDescent="0.35">
      <c r="B86" s="79" t="s">
        <v>24</v>
      </c>
      <c r="C86" s="80" t="s">
        <v>9</v>
      </c>
      <c r="D86" s="80" t="s">
        <v>9</v>
      </c>
      <c r="E86" s="80" t="s">
        <v>9</v>
      </c>
    </row>
    <row r="87" spans="2:5" s="60" customFormat="1" ht="14.5" customHeight="1" x14ac:dyDescent="0.35">
      <c r="B87" s="16" t="s">
        <v>27</v>
      </c>
      <c r="C87" s="15" t="s">
        <v>9</v>
      </c>
      <c r="D87" s="15" t="s">
        <v>9</v>
      </c>
      <c r="E87" s="15" t="s">
        <v>9</v>
      </c>
    </row>
    <row r="88" spans="2:5" ht="14.5" customHeight="1" x14ac:dyDescent="0.65">
      <c r="B88" s="128" t="s">
        <v>27</v>
      </c>
      <c r="C88" s="13" t="s">
        <v>9</v>
      </c>
      <c r="D88" s="168" t="s">
        <v>9</v>
      </c>
      <c r="E88" s="168" t="s">
        <v>9</v>
      </c>
    </row>
    <row r="89" spans="2:5" ht="14.5" customHeight="1" x14ac:dyDescent="0.65">
      <c r="B89" s="129" t="s">
        <v>567</v>
      </c>
      <c r="C89" s="2">
        <v>93832</v>
      </c>
      <c r="D89" s="2" t="s">
        <v>568</v>
      </c>
      <c r="E89" s="2" t="s">
        <v>569</v>
      </c>
    </row>
    <row r="90" spans="2:5" ht="14.5" customHeight="1" x14ac:dyDescent="0.65">
      <c r="B90" s="127" t="s">
        <v>2</v>
      </c>
      <c r="C90" s="15" t="s">
        <v>9</v>
      </c>
      <c r="D90" s="15" t="s">
        <v>9</v>
      </c>
      <c r="E90" s="15" t="s">
        <v>9</v>
      </c>
    </row>
    <row r="91" spans="2:5" ht="14.5" customHeight="1" x14ac:dyDescent="0.65">
      <c r="B91" s="128" t="s">
        <v>570</v>
      </c>
      <c r="C91" s="13" t="s">
        <v>9</v>
      </c>
      <c r="D91" s="168" t="s">
        <v>9</v>
      </c>
      <c r="E91" s="168" t="s">
        <v>9</v>
      </c>
    </row>
    <row r="92" spans="2:5" ht="14.5" customHeight="1" x14ac:dyDescent="0.65">
      <c r="B92" s="129" t="s">
        <v>571</v>
      </c>
      <c r="C92" s="2">
        <v>8976</v>
      </c>
      <c r="D92" s="2" t="s">
        <v>572</v>
      </c>
      <c r="E92" s="2" t="s">
        <v>573</v>
      </c>
    </row>
    <row r="93" spans="2:5" ht="14.5" customHeight="1" x14ac:dyDescent="0.65">
      <c r="B93" s="128" t="s">
        <v>574</v>
      </c>
      <c r="C93" s="13" t="s">
        <v>9</v>
      </c>
      <c r="D93" s="168" t="s">
        <v>9</v>
      </c>
      <c r="E93" s="168" t="s">
        <v>9</v>
      </c>
    </row>
    <row r="94" spans="2:5" ht="14.5" customHeight="1" x14ac:dyDescent="0.65">
      <c r="B94" s="129" t="s">
        <v>575</v>
      </c>
      <c r="C94" s="2">
        <v>8990</v>
      </c>
      <c r="D94" s="2" t="s">
        <v>576</v>
      </c>
      <c r="E94" s="2" t="s">
        <v>577</v>
      </c>
    </row>
    <row r="95" spans="2:5" ht="14.5" customHeight="1" x14ac:dyDescent="0.65">
      <c r="B95" s="127" t="s">
        <v>174</v>
      </c>
      <c r="C95" s="15" t="s">
        <v>9</v>
      </c>
      <c r="D95" s="15" t="s">
        <v>9</v>
      </c>
      <c r="E95" s="15" t="s">
        <v>9</v>
      </c>
    </row>
    <row r="96" spans="2:5" ht="14.5" customHeight="1" x14ac:dyDescent="0.65">
      <c r="B96" s="128" t="s">
        <v>174</v>
      </c>
      <c r="C96" s="13" t="s">
        <v>9</v>
      </c>
      <c r="D96" s="168" t="s">
        <v>9</v>
      </c>
      <c r="E96" s="168" t="s">
        <v>9</v>
      </c>
    </row>
    <row r="97" spans="2:5" ht="14.5" customHeight="1" x14ac:dyDescent="0.65">
      <c r="B97" s="129" t="s">
        <v>578</v>
      </c>
      <c r="C97" s="2">
        <v>8742</v>
      </c>
      <c r="D97" s="2" t="s">
        <v>579</v>
      </c>
      <c r="E97" s="2" t="s">
        <v>580</v>
      </c>
    </row>
    <row r="98" spans="2:5" ht="14.5" customHeight="1" x14ac:dyDescent="0.65">
      <c r="B98" s="127" t="s">
        <v>173</v>
      </c>
      <c r="C98" s="15" t="s">
        <v>9</v>
      </c>
      <c r="D98" s="15" t="s">
        <v>9</v>
      </c>
      <c r="E98" s="15" t="s">
        <v>9</v>
      </c>
    </row>
    <row r="99" spans="2:5" ht="14.5" customHeight="1" x14ac:dyDescent="0.65">
      <c r="B99" s="128" t="s">
        <v>173</v>
      </c>
      <c r="C99" s="13" t="s">
        <v>9</v>
      </c>
      <c r="D99" s="168" t="s">
        <v>9</v>
      </c>
      <c r="E99" s="168" t="s">
        <v>9</v>
      </c>
    </row>
    <row r="100" spans="2:5" ht="14.5" customHeight="1" x14ac:dyDescent="0.65">
      <c r="B100" s="129" t="s">
        <v>581</v>
      </c>
      <c r="C100" s="2">
        <v>100966</v>
      </c>
      <c r="D100" s="2" t="s">
        <v>582</v>
      </c>
      <c r="E100" s="2" t="s">
        <v>583</v>
      </c>
    </row>
    <row r="101" spans="2:5" ht="14.5" customHeight="1" x14ac:dyDescent="0.65">
      <c r="B101" s="129" t="s">
        <v>584</v>
      </c>
      <c r="C101" s="2">
        <v>100967</v>
      </c>
      <c r="D101" s="2" t="s">
        <v>585</v>
      </c>
      <c r="E101" s="2" t="s">
        <v>586</v>
      </c>
    </row>
    <row r="102" spans="2:5" ht="14.5" customHeight="1" x14ac:dyDescent="0.65">
      <c r="B102" s="129" t="s">
        <v>587</v>
      </c>
      <c r="C102" s="2">
        <v>100968</v>
      </c>
      <c r="D102" s="2" t="s">
        <v>588</v>
      </c>
      <c r="E102" s="2" t="s">
        <v>589</v>
      </c>
    </row>
    <row r="103" spans="2:5" ht="14.5" customHeight="1" x14ac:dyDescent="0.65">
      <c r="B103" s="129" t="s">
        <v>590</v>
      </c>
      <c r="C103" s="2">
        <v>99860</v>
      </c>
      <c r="D103" s="2" t="s">
        <v>591</v>
      </c>
      <c r="E103" s="2" t="s">
        <v>592</v>
      </c>
    </row>
    <row r="104" spans="2:5" ht="14.5" customHeight="1" x14ac:dyDescent="0.65">
      <c r="B104" s="129" t="s">
        <v>593</v>
      </c>
      <c r="C104" s="2">
        <v>99861</v>
      </c>
      <c r="D104" s="2" t="s">
        <v>594</v>
      </c>
      <c r="E104" s="2" t="s">
        <v>595</v>
      </c>
    </row>
    <row r="105" spans="2:5" ht="14.5" customHeight="1" x14ac:dyDescent="0.65">
      <c r="B105" s="129" t="s">
        <v>596</v>
      </c>
      <c r="C105" s="2">
        <v>99862</v>
      </c>
      <c r="D105" s="2" t="s">
        <v>597</v>
      </c>
      <c r="E105" s="2" t="s">
        <v>598</v>
      </c>
    </row>
    <row r="106" spans="2:5" ht="14.5" customHeight="1" x14ac:dyDescent="0.65">
      <c r="B106" s="129" t="s">
        <v>599</v>
      </c>
      <c r="C106" s="2">
        <v>99863</v>
      </c>
      <c r="D106" s="2" t="s">
        <v>600</v>
      </c>
      <c r="E106" s="2" t="s">
        <v>601</v>
      </c>
    </row>
    <row r="107" spans="2:5" ht="14.5" customHeight="1" x14ac:dyDescent="0.65">
      <c r="B107" s="129" t="s">
        <v>602</v>
      </c>
      <c r="C107" s="2">
        <v>100055</v>
      </c>
      <c r="D107" s="2" t="s">
        <v>603</v>
      </c>
      <c r="E107" s="2" t="s">
        <v>604</v>
      </c>
    </row>
    <row r="108" spans="2:5" ht="14.5" customHeight="1" x14ac:dyDescent="0.65">
      <c r="B108" s="129" t="s">
        <v>605</v>
      </c>
      <c r="C108" s="2">
        <v>99840</v>
      </c>
      <c r="D108" s="2" t="s">
        <v>606</v>
      </c>
      <c r="E108" s="2" t="s">
        <v>607</v>
      </c>
    </row>
    <row r="109" spans="2:5" ht="14.5" customHeight="1" x14ac:dyDescent="0.65">
      <c r="B109" s="129" t="s">
        <v>608</v>
      </c>
      <c r="C109" s="2">
        <v>99841</v>
      </c>
      <c r="D109" s="2" t="s">
        <v>609</v>
      </c>
      <c r="E109" s="2" t="s">
        <v>610</v>
      </c>
    </row>
    <row r="110" spans="2:5" ht="14.5" customHeight="1" x14ac:dyDescent="0.65">
      <c r="B110" s="129" t="s">
        <v>611</v>
      </c>
      <c r="C110" s="2">
        <v>99842</v>
      </c>
      <c r="D110" s="2" t="s">
        <v>612</v>
      </c>
      <c r="E110" s="2" t="s">
        <v>613</v>
      </c>
    </row>
    <row r="111" spans="2:5" ht="14.5" customHeight="1" x14ac:dyDescent="0.65">
      <c r="B111" s="127" t="s">
        <v>614</v>
      </c>
      <c r="C111" s="15" t="s">
        <v>9</v>
      </c>
      <c r="D111" s="15" t="s">
        <v>9</v>
      </c>
      <c r="E111" s="15" t="s">
        <v>9</v>
      </c>
    </row>
    <row r="112" spans="2:5" ht="14.5" customHeight="1" x14ac:dyDescent="0.65">
      <c r="B112" s="128" t="s">
        <v>614</v>
      </c>
      <c r="C112" s="13" t="s">
        <v>9</v>
      </c>
      <c r="D112" s="168" t="s">
        <v>9</v>
      </c>
      <c r="E112" s="168" t="s">
        <v>9</v>
      </c>
    </row>
    <row r="113" spans="2:5" ht="14.5" customHeight="1" x14ac:dyDescent="0.65">
      <c r="B113" s="129" t="s">
        <v>615</v>
      </c>
      <c r="C113" s="2">
        <v>8755</v>
      </c>
      <c r="D113" s="2" t="s">
        <v>616</v>
      </c>
      <c r="E113" s="2" t="s">
        <v>617</v>
      </c>
    </row>
    <row r="114" spans="2:5" ht="14.5" customHeight="1" x14ac:dyDescent="0.65">
      <c r="B114" s="126" t="s">
        <v>28</v>
      </c>
      <c r="C114" s="80" t="s">
        <v>9</v>
      </c>
      <c r="D114" s="80" t="s">
        <v>9</v>
      </c>
      <c r="E114" s="80" t="s">
        <v>9</v>
      </c>
    </row>
    <row r="115" spans="2:5" ht="14.5" customHeight="1" x14ac:dyDescent="0.65">
      <c r="B115" s="127" t="s">
        <v>618</v>
      </c>
      <c r="C115" s="15" t="s">
        <v>9</v>
      </c>
      <c r="D115" s="15" t="s">
        <v>9</v>
      </c>
      <c r="E115" s="15" t="s">
        <v>9</v>
      </c>
    </row>
    <row r="116" spans="2:5" ht="14.5" customHeight="1" x14ac:dyDescent="0.65">
      <c r="B116" s="128" t="s">
        <v>618</v>
      </c>
      <c r="C116" s="13" t="s">
        <v>9</v>
      </c>
      <c r="D116" s="168" t="s">
        <v>9</v>
      </c>
      <c r="E116" s="168" t="s">
        <v>9</v>
      </c>
    </row>
    <row r="117" spans="2:5" ht="14.5" customHeight="1" x14ac:dyDescent="0.65">
      <c r="B117" s="129" t="s">
        <v>619</v>
      </c>
      <c r="C117" s="2">
        <v>76899</v>
      </c>
      <c r="D117" s="2" t="s">
        <v>620</v>
      </c>
      <c r="E117" s="2" t="s">
        <v>621</v>
      </c>
    </row>
    <row r="118" spans="2:5" ht="14.5" customHeight="1" x14ac:dyDescent="0.65">
      <c r="B118" s="129" t="s">
        <v>622</v>
      </c>
      <c r="C118" s="2">
        <v>76924</v>
      </c>
      <c r="D118" s="2" t="s">
        <v>623</v>
      </c>
      <c r="E118" s="2" t="s">
        <v>621</v>
      </c>
    </row>
    <row r="119" spans="2:5" ht="14.5" customHeight="1" x14ac:dyDescent="0.65">
      <c r="B119" s="129" t="s">
        <v>624</v>
      </c>
      <c r="C119" s="2">
        <v>76926</v>
      </c>
      <c r="D119" s="2" t="s">
        <v>625</v>
      </c>
      <c r="E119" s="2" t="s">
        <v>621</v>
      </c>
    </row>
    <row r="120" spans="2:5" ht="14.5" customHeight="1" x14ac:dyDescent="0.65">
      <c r="B120" s="129" t="s">
        <v>626</v>
      </c>
      <c r="C120" s="2">
        <v>77087</v>
      </c>
      <c r="D120" s="2" t="s">
        <v>627</v>
      </c>
      <c r="E120" s="2" t="s">
        <v>621</v>
      </c>
    </row>
    <row r="121" spans="2:5" ht="14.5" customHeight="1" x14ac:dyDescent="0.65">
      <c r="B121" s="129" t="s">
        <v>628</v>
      </c>
      <c r="C121" s="2">
        <v>76906</v>
      </c>
      <c r="D121" s="2" t="s">
        <v>629</v>
      </c>
      <c r="E121" s="2" t="s">
        <v>621</v>
      </c>
    </row>
    <row r="122" spans="2:5" ht="14.5" customHeight="1" x14ac:dyDescent="0.65">
      <c r="B122" s="129" t="s">
        <v>630</v>
      </c>
      <c r="C122" s="2">
        <v>76898</v>
      </c>
      <c r="D122" s="2" t="s">
        <v>631</v>
      </c>
      <c r="E122" s="2" t="s">
        <v>621</v>
      </c>
    </row>
    <row r="123" spans="2:5" ht="14.5" customHeight="1" x14ac:dyDescent="0.65">
      <c r="B123" s="129" t="s">
        <v>632</v>
      </c>
      <c r="C123" s="2">
        <v>77085</v>
      </c>
      <c r="D123" s="2" t="s">
        <v>633</v>
      </c>
      <c r="E123" s="2" t="s">
        <v>621</v>
      </c>
    </row>
    <row r="124" spans="2:5" ht="14.5" customHeight="1" x14ac:dyDescent="0.65">
      <c r="B124" s="129" t="s">
        <v>634</v>
      </c>
      <c r="C124" s="2">
        <v>76905</v>
      </c>
      <c r="D124" s="2" t="s">
        <v>635</v>
      </c>
      <c r="E124" s="2" t="s">
        <v>621</v>
      </c>
    </row>
    <row r="125" spans="2:5" ht="14.5" customHeight="1" x14ac:dyDescent="0.65">
      <c r="B125" s="129" t="s">
        <v>636</v>
      </c>
      <c r="C125" s="2">
        <v>76895</v>
      </c>
      <c r="D125" s="2" t="s">
        <v>637</v>
      </c>
      <c r="E125" s="2" t="s">
        <v>621</v>
      </c>
    </row>
    <row r="126" spans="2:5" ht="14.5" customHeight="1" x14ac:dyDescent="0.65">
      <c r="B126" s="129" t="s">
        <v>638</v>
      </c>
      <c r="C126" s="2">
        <v>77086</v>
      </c>
      <c r="D126" s="2" t="s">
        <v>639</v>
      </c>
      <c r="E126" s="2" t="s">
        <v>621</v>
      </c>
    </row>
    <row r="127" spans="2:5" ht="14.5" customHeight="1" x14ac:dyDescent="0.65">
      <c r="B127" s="129" t="s">
        <v>640</v>
      </c>
      <c r="C127" s="2">
        <v>76904</v>
      </c>
      <c r="D127" s="2" t="s">
        <v>641</v>
      </c>
      <c r="E127" s="2" t="s">
        <v>621</v>
      </c>
    </row>
    <row r="128" spans="2:5" ht="14.5" customHeight="1" x14ac:dyDescent="0.65">
      <c r="B128" s="129" t="s">
        <v>642</v>
      </c>
      <c r="C128" s="2">
        <v>77004</v>
      </c>
      <c r="D128" s="2" t="s">
        <v>643</v>
      </c>
      <c r="E128" s="2" t="s">
        <v>621</v>
      </c>
    </row>
    <row r="129" spans="2:5" ht="14.5" customHeight="1" x14ac:dyDescent="0.65">
      <c r="B129" s="129" t="s">
        <v>644</v>
      </c>
      <c r="C129" s="2">
        <v>76897</v>
      </c>
      <c r="D129" s="2" t="s">
        <v>645</v>
      </c>
      <c r="E129" s="2" t="s">
        <v>621</v>
      </c>
    </row>
    <row r="130" spans="2:5" ht="14.5" customHeight="1" x14ac:dyDescent="0.65">
      <c r="B130" s="129" t="s">
        <v>646</v>
      </c>
      <c r="C130" s="2">
        <v>76944</v>
      </c>
      <c r="D130" s="2" t="s">
        <v>647</v>
      </c>
      <c r="E130" s="2" t="s">
        <v>621</v>
      </c>
    </row>
    <row r="131" spans="2:5" ht="14.5" customHeight="1" x14ac:dyDescent="0.65">
      <c r="B131" s="129" t="s">
        <v>648</v>
      </c>
      <c r="C131" s="2">
        <v>76984</v>
      </c>
      <c r="D131" s="2" t="s">
        <v>649</v>
      </c>
      <c r="E131" s="2" t="s">
        <v>621</v>
      </c>
    </row>
    <row r="132" spans="2:5" ht="14.5" customHeight="1" x14ac:dyDescent="0.65">
      <c r="B132" s="129" t="s">
        <v>650</v>
      </c>
      <c r="C132" s="2">
        <v>77005</v>
      </c>
      <c r="D132" s="2" t="s">
        <v>651</v>
      </c>
      <c r="E132" s="2" t="s">
        <v>621</v>
      </c>
    </row>
    <row r="133" spans="2:5" ht="14.5" customHeight="1" x14ac:dyDescent="0.65">
      <c r="B133" s="127" t="s">
        <v>652</v>
      </c>
      <c r="C133" s="15" t="s">
        <v>9</v>
      </c>
      <c r="D133" s="15" t="s">
        <v>9</v>
      </c>
      <c r="E133" s="15" t="s">
        <v>9</v>
      </c>
    </row>
    <row r="134" spans="2:5" ht="14.5" customHeight="1" x14ac:dyDescent="0.65">
      <c r="B134" s="128" t="s">
        <v>652</v>
      </c>
      <c r="C134" s="13" t="s">
        <v>9</v>
      </c>
      <c r="D134" s="168" t="s">
        <v>9</v>
      </c>
      <c r="E134" s="168" t="s">
        <v>9</v>
      </c>
    </row>
    <row r="135" spans="2:5" ht="14.5" customHeight="1" x14ac:dyDescent="0.65">
      <c r="B135" s="129" t="s">
        <v>653</v>
      </c>
      <c r="C135" s="2">
        <v>80901</v>
      </c>
      <c r="D135" s="2" t="s">
        <v>654</v>
      </c>
      <c r="E135" s="2" t="s">
        <v>621</v>
      </c>
    </row>
    <row r="136" spans="2:5" ht="14.5" customHeight="1" x14ac:dyDescent="0.65">
      <c r="B136" s="129" t="s">
        <v>655</v>
      </c>
      <c r="C136" s="2">
        <v>81768</v>
      </c>
      <c r="D136" s="2" t="s">
        <v>656</v>
      </c>
      <c r="E136" s="2" t="s">
        <v>621</v>
      </c>
    </row>
    <row r="137" spans="2:5" ht="14.5" customHeight="1" x14ac:dyDescent="0.65">
      <c r="B137" s="129" t="s">
        <v>657</v>
      </c>
      <c r="C137" s="2">
        <v>81708</v>
      </c>
      <c r="D137" s="2" t="s">
        <v>658</v>
      </c>
      <c r="E137" s="2" t="s">
        <v>621</v>
      </c>
    </row>
    <row r="138" spans="2:5" ht="14.5" customHeight="1" x14ac:dyDescent="0.65">
      <c r="B138" s="129" t="s">
        <v>659</v>
      </c>
      <c r="C138" s="2">
        <v>81733</v>
      </c>
      <c r="D138" s="2" t="s">
        <v>660</v>
      </c>
      <c r="E138" s="2" t="s">
        <v>621</v>
      </c>
    </row>
    <row r="139" spans="2:5" ht="14.5" customHeight="1" x14ac:dyDescent="0.65">
      <c r="B139" s="129" t="s">
        <v>661</v>
      </c>
      <c r="C139" s="2">
        <v>81735</v>
      </c>
      <c r="D139" s="2" t="s">
        <v>662</v>
      </c>
      <c r="E139" s="2" t="s">
        <v>621</v>
      </c>
    </row>
    <row r="140" spans="2:5" ht="14.5" customHeight="1" x14ac:dyDescent="0.65">
      <c r="B140" s="129" t="s">
        <v>663</v>
      </c>
      <c r="C140" s="2">
        <v>81730</v>
      </c>
      <c r="D140" s="2" t="s">
        <v>664</v>
      </c>
      <c r="E140" s="2" t="s">
        <v>621</v>
      </c>
    </row>
    <row r="141" spans="2:5" ht="14.5" customHeight="1" x14ac:dyDescent="0.65">
      <c r="B141" s="129" t="s">
        <v>665</v>
      </c>
      <c r="C141" s="2">
        <v>81668</v>
      </c>
      <c r="D141" s="2" t="s">
        <v>666</v>
      </c>
      <c r="E141" s="2" t="s">
        <v>621</v>
      </c>
    </row>
    <row r="142" spans="2:5" ht="14.5" customHeight="1" x14ac:dyDescent="0.65">
      <c r="B142" s="129" t="s">
        <v>667</v>
      </c>
      <c r="C142" s="2">
        <v>81732</v>
      </c>
      <c r="D142" s="2" t="s">
        <v>668</v>
      </c>
      <c r="E142" s="2" t="s">
        <v>621</v>
      </c>
    </row>
    <row r="143" spans="2:5" ht="14.5" customHeight="1" x14ac:dyDescent="0.65">
      <c r="B143" s="129" t="s">
        <v>669</v>
      </c>
      <c r="C143" s="2">
        <v>81731</v>
      </c>
      <c r="D143" s="2" t="s">
        <v>670</v>
      </c>
      <c r="E143" s="2" t="s">
        <v>621</v>
      </c>
    </row>
    <row r="144" spans="2:5" ht="14.5" customHeight="1" x14ac:dyDescent="0.65">
      <c r="B144" s="129" t="s">
        <v>671</v>
      </c>
      <c r="C144" s="2">
        <v>81736</v>
      </c>
      <c r="D144" s="2" t="s">
        <v>672</v>
      </c>
      <c r="E144" s="2" t="s">
        <v>621</v>
      </c>
    </row>
    <row r="145" spans="2:5" ht="14.5" customHeight="1" x14ac:dyDescent="0.65">
      <c r="B145" s="129" t="s">
        <v>673</v>
      </c>
      <c r="C145" s="2">
        <v>81734</v>
      </c>
      <c r="D145" s="2" t="s">
        <v>674</v>
      </c>
      <c r="E145" s="2" t="s">
        <v>621</v>
      </c>
    </row>
    <row r="146" spans="2:5" ht="14.5" customHeight="1" x14ac:dyDescent="0.65">
      <c r="B146" s="132" t="s">
        <v>675</v>
      </c>
      <c r="C146" s="17">
        <v>81737</v>
      </c>
      <c r="D146" s="17" t="s">
        <v>676</v>
      </c>
      <c r="E146" s="17" t="s">
        <v>621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614D5-0739-4D8F-9FC8-DA056E08B3E3}">
  <sheetPr>
    <tabColor theme="2"/>
  </sheetPr>
  <dimension ref="A1:L22"/>
  <sheetViews>
    <sheetView showGridLines="0" zoomScaleNormal="100" workbookViewId="0"/>
  </sheetViews>
  <sheetFormatPr defaultColWidth="0" defaultRowHeight="14.5" customHeight="1" zeroHeight="1" x14ac:dyDescent="0.35"/>
  <cols>
    <col min="1" max="1" width="2.54296875" style="162" customWidth="1"/>
    <col min="2" max="2" width="39.54296875" style="162" customWidth="1"/>
    <col min="3" max="12" width="8.7265625" style="162" customWidth="1"/>
    <col min="13" max="15" width="8.7265625" style="162" hidden="1" customWidth="1"/>
    <col min="16" max="16384" width="8.7265625" style="162" hidden="1"/>
  </cols>
  <sheetData>
    <row r="1" spans="2:2" ht="14.5" customHeight="1" x14ac:dyDescent="0.35"/>
    <row r="2" spans="2:2" ht="14.5" customHeight="1" x14ac:dyDescent="0.35"/>
    <row r="3" spans="2:2" ht="14.5" customHeight="1" x14ac:dyDescent="0.35"/>
    <row r="4" spans="2:2" ht="14.5" customHeight="1" x14ac:dyDescent="0.35"/>
    <row r="5" spans="2:2" ht="14.5" customHeight="1" x14ac:dyDescent="0.35"/>
    <row r="6" spans="2:2" ht="14.5" customHeight="1" x14ac:dyDescent="0.35">
      <c r="B6" s="166" t="s">
        <v>896</v>
      </c>
    </row>
    <row r="7" spans="2:2" ht="14.5" customHeight="1" x14ac:dyDescent="0.35">
      <c r="B7" s="163"/>
    </row>
    <row r="8" spans="2:2" ht="20" x14ac:dyDescent="0.35">
      <c r="B8" s="164" t="s">
        <v>848</v>
      </c>
    </row>
    <row r="9" spans="2:2" ht="20" x14ac:dyDescent="0.35">
      <c r="B9" s="165" t="s">
        <v>849</v>
      </c>
    </row>
    <row r="10" spans="2:2" ht="20" x14ac:dyDescent="0.35">
      <c r="B10" s="164" t="s">
        <v>850</v>
      </c>
    </row>
    <row r="11" spans="2:2" ht="20" x14ac:dyDescent="0.35">
      <c r="B11" s="164" t="s">
        <v>851</v>
      </c>
    </row>
    <row r="12" spans="2:2" ht="20" x14ac:dyDescent="0.35">
      <c r="B12" s="164" t="s">
        <v>852</v>
      </c>
    </row>
    <row r="13" spans="2:2" ht="20" x14ac:dyDescent="0.35">
      <c r="B13" s="164" t="s">
        <v>853</v>
      </c>
    </row>
    <row r="14" spans="2:2" ht="20" x14ac:dyDescent="0.35">
      <c r="B14" s="165" t="s">
        <v>52</v>
      </c>
    </row>
    <row r="15" spans="2:2" ht="20" x14ac:dyDescent="0.35">
      <c r="B15" s="165" t="s">
        <v>854</v>
      </c>
    </row>
    <row r="16" spans="2:2" ht="20" x14ac:dyDescent="0.35">
      <c r="B16" s="165" t="s">
        <v>855</v>
      </c>
    </row>
    <row r="17" spans="2:2" ht="20" x14ac:dyDescent="0.35">
      <c r="B17" s="165" t="s">
        <v>64</v>
      </c>
    </row>
    <row r="18" spans="2:2" ht="20" x14ac:dyDescent="0.35">
      <c r="B18" s="164" t="s">
        <v>856</v>
      </c>
    </row>
    <row r="19" spans="2:2" ht="20" x14ac:dyDescent="0.35">
      <c r="B19" s="164" t="s">
        <v>895</v>
      </c>
    </row>
    <row r="20" spans="2:2" ht="20" x14ac:dyDescent="0.35">
      <c r="B20" s="164" t="s">
        <v>857</v>
      </c>
    </row>
    <row r="21" spans="2:2" ht="20" x14ac:dyDescent="0.35">
      <c r="B21" s="164" t="s">
        <v>858</v>
      </c>
    </row>
    <row r="22" spans="2:2" ht="20" x14ac:dyDescent="0.35">
      <c r="B22" s="164" t="s">
        <v>859</v>
      </c>
    </row>
  </sheetData>
  <hyperlinks>
    <hyperlink ref="B8" location="'Serena Portfolio'!A1" display="Serena Portfolio" xr:uid="{02345209-C85A-4EDE-BB71-5D0D19759959}"/>
    <hyperlink ref="B9" location="'Development Pipeline'!A1" display="Development Pipeline" xr:uid="{5B1A8392-F5D1-4F3C-8EA7-3C746C8C9777}"/>
    <hyperlink ref="B10" location="'Energy Production'!A1" display="Energy Production" xr:uid="{AC6A2256-0616-4DB3-875B-3CE59FB0502E}"/>
    <hyperlink ref="B11" location="'Energy Balance'!A1" display="Energy Balance" xr:uid="{870E15AA-5200-4DE4-AEDE-168BDB449235}"/>
    <hyperlink ref="B12" location="'Financials KPIs - Adjusted View'!A1" display="Financial KPIs - Adjusted View" xr:uid="{96AA2E35-F33B-42D6-8286-2F3750FAC074}"/>
    <hyperlink ref="B13" location="'Income Statement'!A1" display="Income Statement" xr:uid="{84F7CA73-4C38-49CD-B1E7-1898E5E22DCC}"/>
    <hyperlink ref="B14" location="'Net Operating Revenue'!A1" display="Net Operating Revenue" xr:uid="{C3B3A934-C4DB-4068-9763-521DC3FDFC83}"/>
    <hyperlink ref="B15" location="'Operating Costs'!A1" display="Operating Costs" xr:uid="{F7EE8A85-96E3-493C-A40F-ADF5D093AB1B}"/>
    <hyperlink ref="B16" location="'G&amp;A Expenses'!A1" display="G&amp;A Expenses" xr:uid="{24177301-9BF2-46F0-8FB2-B631A5936B97}"/>
    <hyperlink ref="B17" location="'Net Financial Result'!A1" display="Net Financial Result" xr:uid="{D7ADAC82-3D12-487A-8218-780A95F9042E}"/>
    <hyperlink ref="B18" location="'Balance Sheet - Assets'!A1" display="Balance Sheet - Assets" xr:uid="{16BE7E52-66A7-426D-BBE1-A75A0AA22660}"/>
    <hyperlink ref="B19" location="'Balance Sheet - Liabilities'!A1" display="Balance Sheet - Liabilities" xr:uid="{9FF86CB7-A9DF-49BE-B53D-4E9E6D5DD3A7}"/>
    <hyperlink ref="B20" location="Indebtedness!A1" display="Indebtedness" xr:uid="{2A1F6FAA-1E28-42C7-8662-567454C158A0}"/>
    <hyperlink ref="B21" location="'Asset Strucutre'!A1" display="Asset Structure" xr:uid="{21840CBB-F65F-4C5B-8ACC-EDAEE12DBC0B}"/>
    <hyperlink ref="B22" location="'CCEE Assets Code'!A1" display="CCEE Assets Code" xr:uid="{AC5E29AF-9158-4725-B61D-B10AC355E8B8}"/>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7FDE-3535-45BF-88DB-B83AD484B0EA}">
  <sheetPr>
    <tabColor theme="1"/>
  </sheetPr>
  <dimension ref="A1:Z65"/>
  <sheetViews>
    <sheetView showGridLines="0" zoomScaleNormal="100" workbookViewId="0"/>
  </sheetViews>
  <sheetFormatPr defaultColWidth="11.1796875" defaultRowHeight="14.5" customHeight="1" x14ac:dyDescent="0.35"/>
  <cols>
    <col min="1" max="1" width="2.54296875" style="1" customWidth="1"/>
    <col min="2" max="2" width="42.81640625" style="1" customWidth="1"/>
    <col min="3" max="3" width="15.81640625" style="2" customWidth="1"/>
    <col min="4" max="4" width="32.81640625" style="2" bestFit="1" customWidth="1"/>
    <col min="5" max="5" width="37.81640625" style="2" bestFit="1" customWidth="1"/>
    <col min="6" max="6" width="22" style="2" customWidth="1"/>
    <col min="7" max="9" width="13.26953125" style="2" customWidth="1"/>
    <col min="10" max="10" width="13.1796875" style="2" bestFit="1" customWidth="1"/>
    <col min="11" max="11" width="14.1796875" style="2" customWidth="1"/>
    <col min="12" max="14" width="11.1796875" style="2"/>
    <col min="15" max="15" width="15.54296875" style="2" customWidth="1"/>
    <col min="16" max="26" width="12.54296875" style="2" customWidth="1"/>
    <col min="27" max="16384" width="11.1796875" style="1"/>
  </cols>
  <sheetData>
    <row r="1" spans="2:26" ht="14.5" customHeight="1" x14ac:dyDescent="0.35">
      <c r="B1" s="60"/>
      <c r="C1" s="81"/>
      <c r="D1" s="81"/>
      <c r="E1" s="81"/>
      <c r="F1" s="81"/>
      <c r="G1" s="81"/>
      <c r="H1" s="81"/>
      <c r="I1" s="81"/>
      <c r="J1" s="81"/>
      <c r="K1" s="81"/>
      <c r="L1" s="81"/>
      <c r="M1" s="81"/>
      <c r="N1" s="81"/>
      <c r="O1" s="81"/>
      <c r="P1" s="81"/>
      <c r="Q1" s="81"/>
      <c r="R1" s="81"/>
      <c r="S1" s="81"/>
      <c r="T1" s="81"/>
      <c r="U1" s="81"/>
      <c r="V1" s="81"/>
      <c r="W1" s="81"/>
      <c r="X1" s="81"/>
      <c r="Y1" s="81"/>
      <c r="Z1" s="81"/>
    </row>
    <row r="2" spans="2:26" ht="14.5" customHeight="1" x14ac:dyDescent="0.35">
      <c r="B2" s="60"/>
      <c r="C2" s="81"/>
      <c r="D2" s="81"/>
      <c r="E2" s="81"/>
      <c r="F2" s="81"/>
      <c r="G2" s="81"/>
      <c r="H2" s="81"/>
      <c r="I2" s="81"/>
      <c r="J2" s="81"/>
      <c r="K2" s="81"/>
      <c r="L2" s="81"/>
      <c r="M2" s="81"/>
      <c r="N2" s="81"/>
      <c r="O2" s="81"/>
      <c r="P2" s="81"/>
      <c r="Q2" s="81"/>
      <c r="R2" s="81"/>
      <c r="S2" s="81"/>
      <c r="T2" s="81"/>
      <c r="U2" s="81"/>
      <c r="V2" s="81"/>
      <c r="W2" s="81"/>
      <c r="X2" s="81"/>
      <c r="Y2" s="81"/>
      <c r="Z2" s="81"/>
    </row>
    <row r="3" spans="2:26" ht="14.5" customHeight="1" x14ac:dyDescent="0.35">
      <c r="B3" s="60"/>
      <c r="C3" s="81"/>
      <c r="D3" s="81"/>
      <c r="E3" s="81"/>
      <c r="F3" s="81"/>
      <c r="G3" s="81"/>
      <c r="H3" s="81"/>
      <c r="I3" s="81"/>
      <c r="J3" s="81"/>
      <c r="K3" s="81"/>
      <c r="L3" s="81"/>
      <c r="M3" s="81"/>
      <c r="N3" s="81"/>
      <c r="O3" s="81"/>
      <c r="P3" s="81"/>
      <c r="Q3" s="81"/>
      <c r="R3" s="81"/>
      <c r="S3" s="81"/>
      <c r="T3" s="81"/>
      <c r="U3" s="81"/>
      <c r="V3" s="81"/>
      <c r="W3" s="81"/>
      <c r="X3" s="81"/>
      <c r="Y3" s="81"/>
      <c r="Z3" s="81"/>
    </row>
    <row r="4" spans="2:26" ht="14.5" customHeight="1" x14ac:dyDescent="0.35">
      <c r="B4" s="60"/>
      <c r="C4" s="81"/>
      <c r="D4" s="81"/>
      <c r="E4" s="81"/>
      <c r="F4" s="81"/>
      <c r="G4" s="81"/>
      <c r="H4" s="81"/>
      <c r="I4" s="81"/>
      <c r="J4" s="81"/>
      <c r="K4" s="81"/>
      <c r="L4" s="81"/>
      <c r="M4" s="81"/>
      <c r="N4" s="81"/>
      <c r="O4" s="81"/>
      <c r="P4" s="81"/>
      <c r="Q4" s="81"/>
      <c r="R4" s="81"/>
      <c r="S4" s="81"/>
      <c r="T4" s="81"/>
      <c r="U4" s="81"/>
      <c r="V4" s="81"/>
      <c r="W4" s="81"/>
      <c r="X4" s="81"/>
      <c r="Y4" s="81"/>
      <c r="Z4" s="81"/>
    </row>
    <row r="5" spans="2:26" ht="14.5" customHeight="1" x14ac:dyDescent="0.35">
      <c r="B5" s="60"/>
      <c r="C5" s="81"/>
      <c r="D5" s="81"/>
      <c r="E5" s="81"/>
      <c r="F5" s="81"/>
      <c r="G5" s="81"/>
      <c r="H5" s="81"/>
      <c r="I5" s="81"/>
      <c r="J5" s="81"/>
      <c r="K5" s="81"/>
      <c r="L5" s="81"/>
      <c r="M5" s="81"/>
      <c r="N5" s="81"/>
      <c r="O5" s="81"/>
      <c r="P5" s="81"/>
      <c r="Q5" s="81"/>
      <c r="R5" s="81"/>
      <c r="S5" s="81"/>
      <c r="T5" s="81"/>
      <c r="U5" s="81"/>
      <c r="V5" s="81"/>
      <c r="W5" s="81"/>
      <c r="X5" s="81"/>
      <c r="Y5" s="81"/>
      <c r="Z5" s="81"/>
    </row>
    <row r="6" spans="2:26" ht="14.5" customHeight="1" x14ac:dyDescent="0.35">
      <c r="B6" s="60"/>
      <c r="C6" s="81"/>
      <c r="D6" s="81"/>
      <c r="E6" s="81"/>
      <c r="F6" s="81"/>
      <c r="G6" s="81"/>
      <c r="H6" s="81"/>
      <c r="I6" s="81"/>
      <c r="J6" s="81"/>
      <c r="K6" s="81"/>
      <c r="L6" s="81"/>
      <c r="M6" s="81"/>
      <c r="N6" s="81"/>
      <c r="O6" s="81"/>
      <c r="P6" s="81"/>
      <c r="Q6" s="81"/>
      <c r="R6" s="81"/>
      <c r="S6" s="81"/>
      <c r="T6" s="81"/>
      <c r="U6" s="81"/>
      <c r="V6" s="81"/>
      <c r="W6" s="81"/>
      <c r="X6" s="81"/>
      <c r="Y6" s="81"/>
      <c r="Z6" s="81"/>
    </row>
    <row r="7" spans="2:26" ht="14.5" customHeight="1" x14ac:dyDescent="0.35">
      <c r="B7" s="60"/>
      <c r="C7" s="81"/>
      <c r="D7" s="81"/>
      <c r="E7" s="81"/>
      <c r="F7" s="81"/>
      <c r="G7" s="81"/>
      <c r="H7" s="81"/>
      <c r="I7" s="81"/>
      <c r="J7" s="81"/>
      <c r="K7" s="81"/>
      <c r="L7" s="81"/>
      <c r="M7" s="81"/>
      <c r="N7" s="81"/>
      <c r="O7" s="81"/>
      <c r="P7" s="81"/>
      <c r="Q7" s="81"/>
      <c r="R7" s="81"/>
      <c r="S7" s="81"/>
      <c r="T7" s="81"/>
      <c r="U7" s="81"/>
      <c r="V7" s="81"/>
      <c r="W7" s="81"/>
      <c r="X7" s="81"/>
      <c r="Y7" s="81"/>
      <c r="Z7" s="81"/>
    </row>
    <row r="8" spans="2:26" ht="14.5" customHeight="1" x14ac:dyDescent="0.35">
      <c r="B8" s="107" t="s">
        <v>897</v>
      </c>
      <c r="C8" s="108"/>
      <c r="D8" s="108"/>
      <c r="E8" s="108"/>
      <c r="F8" s="108"/>
      <c r="G8" s="108"/>
      <c r="H8" s="108"/>
      <c r="I8" s="108"/>
      <c r="J8" s="108"/>
      <c r="K8" s="108"/>
      <c r="L8" s="108"/>
      <c r="M8" s="108"/>
      <c r="N8" s="108"/>
      <c r="O8" s="108"/>
      <c r="P8" s="108"/>
      <c r="Q8" s="108"/>
      <c r="R8" s="108"/>
      <c r="S8" s="108"/>
      <c r="T8" s="108"/>
      <c r="U8" s="108"/>
      <c r="V8" s="108"/>
      <c r="W8" s="108"/>
      <c r="X8" s="108"/>
      <c r="Y8" s="108"/>
      <c r="Z8" s="108"/>
    </row>
    <row r="9" spans="2:26" ht="14.5" customHeight="1" x14ac:dyDescent="0.35">
      <c r="B9" s="60"/>
      <c r="C9" s="81"/>
      <c r="D9" s="81"/>
      <c r="E9" s="81"/>
      <c r="F9" s="81"/>
      <c r="G9" s="81"/>
      <c r="H9" s="81"/>
      <c r="I9" s="81"/>
      <c r="J9" s="81"/>
      <c r="K9" s="81"/>
      <c r="L9" s="81"/>
      <c r="M9" s="81"/>
      <c r="N9" s="81"/>
      <c r="O9" s="81"/>
      <c r="P9" s="81"/>
      <c r="Q9" s="81"/>
      <c r="R9" s="81"/>
      <c r="S9" s="81"/>
      <c r="T9" s="81"/>
      <c r="U9" s="81"/>
      <c r="V9" s="81"/>
      <c r="W9" s="81"/>
      <c r="X9" s="81"/>
      <c r="Y9" s="81"/>
      <c r="Z9" s="81"/>
    </row>
    <row r="10" spans="2:26" ht="14.5" customHeight="1" x14ac:dyDescent="0.35">
      <c r="B10" s="76" t="s">
        <v>313</v>
      </c>
      <c r="C10" s="26">
        <v>2417.79</v>
      </c>
      <c r="D10" s="81"/>
      <c r="E10" s="81"/>
      <c r="F10" s="81"/>
      <c r="G10" s="81"/>
      <c r="H10" s="81"/>
      <c r="I10" s="81"/>
      <c r="J10" s="81"/>
      <c r="K10" s="81"/>
      <c r="L10" s="81"/>
      <c r="M10" s="81"/>
      <c r="N10" s="81"/>
      <c r="O10" s="81"/>
      <c r="P10" s="81"/>
      <c r="Q10" s="81"/>
      <c r="R10" s="81"/>
      <c r="S10" s="81"/>
      <c r="T10" s="81"/>
      <c r="U10" s="81"/>
      <c r="V10" s="81"/>
      <c r="W10" s="81"/>
      <c r="X10" s="81"/>
      <c r="Y10" s="81"/>
      <c r="Z10" s="81"/>
    </row>
    <row r="11" spans="2:26" ht="14.5" customHeight="1" x14ac:dyDescent="0.35">
      <c r="B11" s="76" t="s">
        <v>314</v>
      </c>
      <c r="C11" s="26">
        <v>340.5</v>
      </c>
      <c r="D11" s="81"/>
      <c r="E11" s="81"/>
      <c r="F11" s="81"/>
      <c r="G11" s="81"/>
      <c r="H11" s="81"/>
      <c r="I11" s="81"/>
      <c r="J11" s="81"/>
      <c r="K11" s="81"/>
      <c r="L11" s="81"/>
      <c r="M11" s="81"/>
      <c r="N11" s="81"/>
      <c r="O11" s="81"/>
      <c r="P11" s="81"/>
      <c r="Q11" s="81"/>
      <c r="R11" s="81"/>
      <c r="S11" s="81"/>
      <c r="T11" s="81"/>
      <c r="U11" s="81"/>
      <c r="V11" s="81"/>
      <c r="W11" s="81"/>
      <c r="X11" s="81"/>
      <c r="Y11" s="81"/>
      <c r="Z11" s="81"/>
    </row>
    <row r="12" spans="2:26" ht="14.5" customHeight="1" x14ac:dyDescent="0.35">
      <c r="B12" s="76" t="s">
        <v>315</v>
      </c>
      <c r="C12" s="26">
        <v>6358.6</v>
      </c>
      <c r="D12" s="81"/>
      <c r="E12" s="81"/>
      <c r="F12" s="81"/>
      <c r="G12" s="81"/>
      <c r="H12" s="81"/>
      <c r="I12" s="81"/>
      <c r="J12" s="81"/>
      <c r="K12" s="81"/>
      <c r="L12" s="81"/>
      <c r="M12" s="81"/>
      <c r="N12" s="81"/>
      <c r="O12" s="81"/>
      <c r="P12" s="81"/>
      <c r="Q12" s="81"/>
      <c r="R12" s="81"/>
      <c r="S12" s="81"/>
      <c r="T12" s="81"/>
      <c r="U12" s="81"/>
      <c r="V12" s="81"/>
      <c r="W12" s="81"/>
      <c r="X12" s="81"/>
      <c r="Y12" s="81"/>
      <c r="Z12" s="81"/>
    </row>
    <row r="13" spans="2:26" ht="14.5" customHeight="1" x14ac:dyDescent="0.35">
      <c r="B13" s="60"/>
      <c r="C13" s="81"/>
      <c r="D13" s="81"/>
      <c r="E13" s="81"/>
      <c r="F13" s="81"/>
      <c r="G13" s="81"/>
      <c r="H13" s="81"/>
      <c r="I13" s="81"/>
      <c r="J13" s="81"/>
      <c r="K13" s="81"/>
      <c r="L13" s="81"/>
      <c r="M13" s="81"/>
      <c r="N13" s="81"/>
      <c r="O13" s="81"/>
      <c r="P13" s="81"/>
      <c r="Q13" s="81"/>
      <c r="R13" s="81"/>
      <c r="S13" s="81"/>
      <c r="T13" s="81"/>
      <c r="U13" s="81"/>
      <c r="V13" s="81"/>
      <c r="W13" s="81"/>
      <c r="X13" s="81"/>
      <c r="Y13" s="81"/>
      <c r="Z13" s="81"/>
    </row>
    <row r="14" spans="2:26" ht="46.5" x14ac:dyDescent="0.35">
      <c r="B14" s="6" t="s">
        <v>317</v>
      </c>
      <c r="C14" s="6" t="s">
        <v>318</v>
      </c>
      <c r="D14" s="6" t="s">
        <v>319</v>
      </c>
      <c r="E14" s="6" t="s">
        <v>7</v>
      </c>
      <c r="F14" s="105" t="s">
        <v>338</v>
      </c>
      <c r="G14" s="6" t="s">
        <v>320</v>
      </c>
      <c r="H14" s="105" t="s">
        <v>321</v>
      </c>
      <c r="I14" s="105" t="s">
        <v>343</v>
      </c>
      <c r="J14" s="105" t="s">
        <v>322</v>
      </c>
      <c r="K14" s="81"/>
      <c r="L14" s="81"/>
      <c r="M14" s="81"/>
      <c r="N14" s="81"/>
      <c r="O14" s="81"/>
      <c r="P14" s="81"/>
      <c r="Q14" s="81"/>
      <c r="R14" s="81"/>
      <c r="S14" s="81"/>
      <c r="T14" s="81"/>
      <c r="U14" s="81"/>
      <c r="V14" s="81"/>
      <c r="W14" s="81"/>
      <c r="X14" s="81"/>
      <c r="Y14" s="81"/>
      <c r="Z14" s="81"/>
    </row>
    <row r="15" spans="2:26" ht="14.5" customHeight="1" x14ac:dyDescent="0.35">
      <c r="B15" s="2">
        <v>1</v>
      </c>
      <c r="C15" s="2" t="s">
        <v>10</v>
      </c>
      <c r="D15" s="2" t="s">
        <v>323</v>
      </c>
      <c r="E15" s="2" t="s">
        <v>13</v>
      </c>
      <c r="F15" s="184">
        <f>J36</f>
        <v>573.79999999999995</v>
      </c>
      <c r="G15" s="106">
        <v>1</v>
      </c>
      <c r="H15" s="24">
        <v>316.60000000000002</v>
      </c>
      <c r="I15" s="24">
        <f>K36</f>
        <v>298.02</v>
      </c>
      <c r="J15" s="2" t="s">
        <v>324</v>
      </c>
      <c r="K15" s="81"/>
      <c r="L15" s="81"/>
      <c r="M15" s="81"/>
      <c r="N15" s="81"/>
      <c r="O15" s="81"/>
      <c r="P15" s="81"/>
      <c r="Q15" s="81"/>
      <c r="R15" s="81"/>
      <c r="S15" s="81"/>
      <c r="T15" s="81"/>
      <c r="U15" s="81"/>
      <c r="V15" s="81"/>
      <c r="W15" s="81"/>
      <c r="X15" s="81"/>
      <c r="Y15" s="81"/>
      <c r="Z15" s="81"/>
    </row>
    <row r="16" spans="2:26" ht="31" x14ac:dyDescent="0.35">
      <c r="B16" s="2">
        <v>2</v>
      </c>
      <c r="C16" s="2" t="s">
        <v>19</v>
      </c>
      <c r="D16" s="88" t="s">
        <v>345</v>
      </c>
      <c r="E16" s="2" t="s">
        <v>13</v>
      </c>
      <c r="F16" s="184">
        <f>J44</f>
        <v>990.15000000000009</v>
      </c>
      <c r="G16" s="2" t="s">
        <v>325</v>
      </c>
      <c r="H16" s="24">
        <v>549.6</v>
      </c>
      <c r="I16" s="24">
        <f>K44</f>
        <v>495.55000000000007</v>
      </c>
      <c r="J16" s="2" t="s">
        <v>326</v>
      </c>
      <c r="K16" s="81"/>
      <c r="L16" s="81"/>
      <c r="M16" s="81"/>
      <c r="N16" s="81"/>
      <c r="O16" s="81"/>
      <c r="P16" s="81"/>
      <c r="Q16" s="81"/>
      <c r="R16" s="81"/>
      <c r="S16" s="81"/>
      <c r="T16" s="81"/>
      <c r="U16" s="81"/>
      <c r="V16" s="81"/>
      <c r="W16" s="81"/>
      <c r="X16" s="81"/>
      <c r="Y16" s="81"/>
      <c r="Z16" s="81"/>
    </row>
    <row r="17" spans="2:26" ht="31" x14ac:dyDescent="0.35">
      <c r="B17" s="2">
        <v>3</v>
      </c>
      <c r="C17" s="2" t="s">
        <v>24</v>
      </c>
      <c r="D17" s="88" t="s">
        <v>346</v>
      </c>
      <c r="E17" s="2" t="s">
        <v>327</v>
      </c>
      <c r="F17" s="184">
        <f>J53</f>
        <v>271.05</v>
      </c>
      <c r="G17" s="2" t="s">
        <v>325</v>
      </c>
      <c r="H17" s="24">
        <v>101.4</v>
      </c>
      <c r="I17" s="24">
        <f>K53</f>
        <v>96.82</v>
      </c>
      <c r="J17" s="2" t="s">
        <v>328</v>
      </c>
      <c r="K17" s="81"/>
      <c r="L17" s="81"/>
      <c r="M17" s="81"/>
      <c r="N17" s="81"/>
      <c r="O17" s="81"/>
      <c r="P17" s="81"/>
      <c r="Q17" s="81"/>
      <c r="R17" s="81"/>
      <c r="S17" s="81"/>
      <c r="T17" s="81"/>
      <c r="U17" s="81"/>
      <c r="V17" s="81"/>
      <c r="W17" s="81"/>
      <c r="X17" s="81"/>
      <c r="Y17" s="81"/>
      <c r="Z17" s="81"/>
    </row>
    <row r="18" spans="2:26" ht="14.5" customHeight="1" x14ac:dyDescent="0.35">
      <c r="B18" s="2">
        <v>4</v>
      </c>
      <c r="C18" s="2" t="s">
        <v>28</v>
      </c>
      <c r="D18" s="2" t="s">
        <v>329</v>
      </c>
      <c r="E18" s="2" t="s">
        <v>13</v>
      </c>
      <c r="F18" s="184">
        <f>J59</f>
        <v>582.79</v>
      </c>
      <c r="G18" s="106">
        <v>1</v>
      </c>
      <c r="H18" s="24">
        <v>209.6</v>
      </c>
      <c r="I18" s="24">
        <f>K59</f>
        <v>216.6</v>
      </c>
      <c r="J18" s="2" t="s">
        <v>330</v>
      </c>
      <c r="K18" s="81"/>
      <c r="L18" s="81"/>
      <c r="M18" s="81"/>
      <c r="N18" s="81"/>
      <c r="O18" s="81"/>
      <c r="P18" s="81"/>
      <c r="Q18" s="81"/>
      <c r="R18" s="81"/>
      <c r="S18" s="81"/>
      <c r="T18" s="81"/>
      <c r="U18" s="81"/>
      <c r="V18" s="81"/>
      <c r="W18" s="81"/>
      <c r="X18" s="81"/>
      <c r="Y18" s="81"/>
      <c r="Z18" s="81"/>
    </row>
    <row r="19" spans="2:26" ht="14.5" customHeight="1" x14ac:dyDescent="0.35">
      <c r="B19" s="2">
        <v>5</v>
      </c>
      <c r="C19" s="2" t="s">
        <v>30</v>
      </c>
      <c r="D19" s="2" t="s">
        <v>331</v>
      </c>
      <c r="E19" s="2" t="s">
        <v>13</v>
      </c>
      <c r="F19" s="184">
        <v>265.5</v>
      </c>
      <c r="G19" s="106">
        <v>1</v>
      </c>
      <c r="H19" s="24">
        <v>100.4</v>
      </c>
      <c r="I19" s="2" t="s">
        <v>332</v>
      </c>
      <c r="J19" s="2" t="s">
        <v>333</v>
      </c>
      <c r="K19" s="81"/>
      <c r="L19" s="81"/>
      <c r="M19" s="81"/>
      <c r="N19" s="81"/>
      <c r="O19" s="81"/>
      <c r="P19" s="81"/>
      <c r="Q19" s="81"/>
      <c r="R19" s="81"/>
      <c r="S19" s="81"/>
      <c r="T19" s="81"/>
      <c r="U19" s="81"/>
      <c r="V19" s="81"/>
      <c r="W19" s="81"/>
      <c r="X19" s="81"/>
      <c r="Y19" s="81"/>
      <c r="Z19" s="81"/>
    </row>
    <row r="20" spans="2:26" ht="14.5" customHeight="1" x14ac:dyDescent="0.35">
      <c r="B20" s="2">
        <v>6</v>
      </c>
      <c r="C20" s="2" t="s">
        <v>334</v>
      </c>
      <c r="D20" s="2" t="s">
        <v>9</v>
      </c>
      <c r="E20" s="2" t="s">
        <v>9</v>
      </c>
      <c r="F20" s="2" t="s">
        <v>9</v>
      </c>
      <c r="G20" s="106">
        <v>1</v>
      </c>
      <c r="H20" s="2" t="s">
        <v>9</v>
      </c>
      <c r="I20" s="2" t="s">
        <v>9</v>
      </c>
      <c r="J20" s="2" t="s">
        <v>335</v>
      </c>
      <c r="K20" s="81"/>
      <c r="L20" s="81"/>
      <c r="M20" s="81"/>
      <c r="N20" s="81"/>
      <c r="O20" s="81"/>
      <c r="P20" s="81"/>
      <c r="Q20" s="81"/>
      <c r="R20" s="81"/>
      <c r="S20" s="81"/>
      <c r="T20" s="81"/>
      <c r="U20" s="81"/>
      <c r="V20" s="81"/>
      <c r="W20" s="81"/>
      <c r="X20" s="81"/>
      <c r="Y20" s="81"/>
      <c r="Z20" s="81"/>
    </row>
    <row r="21" spans="2:26" ht="14.5" customHeight="1" x14ac:dyDescent="0.35">
      <c r="B21" s="37"/>
      <c r="C21" s="38" t="s">
        <v>9</v>
      </c>
      <c r="D21" s="38" t="s">
        <v>188</v>
      </c>
      <c r="E21" s="38"/>
      <c r="F21" s="39">
        <v>2683.29</v>
      </c>
      <c r="G21" s="38" t="s">
        <v>9</v>
      </c>
      <c r="H21" s="39">
        <v>1277.5999999999999</v>
      </c>
      <c r="I21" s="39">
        <v>1106.99</v>
      </c>
      <c r="J21" s="38" t="s">
        <v>336</v>
      </c>
      <c r="K21" s="81"/>
      <c r="L21" s="81"/>
      <c r="M21" s="81"/>
      <c r="N21" s="81"/>
      <c r="O21" s="81"/>
      <c r="P21" s="81"/>
      <c r="Q21" s="81"/>
      <c r="R21" s="81"/>
      <c r="S21" s="81"/>
      <c r="T21" s="81"/>
      <c r="U21" s="81"/>
      <c r="V21" s="81"/>
      <c r="W21" s="81"/>
      <c r="X21" s="81"/>
      <c r="Y21" s="81"/>
      <c r="Z21" s="81"/>
    </row>
    <row r="22" spans="2:26" ht="14.5" customHeight="1" x14ac:dyDescent="0.35">
      <c r="B22" s="60"/>
      <c r="C22" s="81"/>
      <c r="D22" s="81"/>
      <c r="E22" s="81"/>
      <c r="F22" s="81"/>
      <c r="G22" s="81"/>
      <c r="H22" s="81"/>
      <c r="I22" s="81"/>
      <c r="J22" s="81"/>
      <c r="K22" s="81"/>
      <c r="L22" s="81"/>
      <c r="M22" s="81"/>
      <c r="N22" s="81"/>
      <c r="O22" s="81"/>
      <c r="P22" s="81"/>
      <c r="Q22" s="81"/>
      <c r="R22" s="81"/>
      <c r="S22" s="81"/>
      <c r="T22" s="81"/>
      <c r="U22" s="81"/>
      <c r="V22" s="81"/>
      <c r="W22" s="81"/>
      <c r="X22" s="81"/>
      <c r="Y22" s="81"/>
      <c r="Z22" s="81"/>
    </row>
    <row r="23" spans="2:26" ht="14.5" customHeight="1" x14ac:dyDescent="0.35">
      <c r="B23" s="1" t="s">
        <v>33</v>
      </c>
      <c r="C23" s="81"/>
      <c r="D23" s="81"/>
      <c r="E23" s="81"/>
      <c r="F23" s="81"/>
      <c r="G23" s="81"/>
      <c r="H23" s="81"/>
      <c r="I23" s="81"/>
      <c r="J23" s="81"/>
      <c r="K23" s="81"/>
      <c r="L23" s="81"/>
      <c r="M23" s="81"/>
      <c r="N23" s="81"/>
      <c r="O23" s="81"/>
      <c r="P23" s="81"/>
      <c r="Q23" s="81"/>
      <c r="R23" s="81"/>
      <c r="S23" s="81"/>
      <c r="T23" s="81"/>
      <c r="U23" s="81"/>
      <c r="V23" s="81"/>
      <c r="W23" s="81"/>
      <c r="X23" s="81"/>
      <c r="Y23" s="81"/>
      <c r="Z23" s="81"/>
    </row>
    <row r="24" spans="2:26" ht="14.5" customHeight="1" x14ac:dyDescent="0.35">
      <c r="B24" s="1" t="s">
        <v>339</v>
      </c>
      <c r="C24" s="81"/>
      <c r="D24" s="81"/>
      <c r="E24" s="81"/>
      <c r="F24" s="81"/>
      <c r="G24" s="81"/>
      <c r="H24" s="81"/>
      <c r="I24" s="81"/>
      <c r="J24" s="81"/>
      <c r="K24" s="81"/>
      <c r="L24" s="81"/>
      <c r="M24" s="81"/>
      <c r="N24" s="81"/>
      <c r="O24" s="81"/>
      <c r="P24" s="81"/>
      <c r="Q24" s="81"/>
      <c r="R24" s="81"/>
      <c r="S24" s="81"/>
      <c r="T24" s="81"/>
      <c r="U24" s="81"/>
      <c r="V24" s="81"/>
      <c r="W24" s="81"/>
      <c r="X24" s="81"/>
      <c r="Y24" s="81"/>
      <c r="Z24" s="81"/>
    </row>
    <row r="25" spans="2:26" ht="14.5" customHeight="1" x14ac:dyDescent="0.35">
      <c r="B25" s="1" t="s">
        <v>340</v>
      </c>
      <c r="C25" s="81"/>
      <c r="D25" s="81"/>
      <c r="E25" s="81"/>
      <c r="F25" s="81"/>
      <c r="G25" s="81"/>
      <c r="H25" s="81"/>
      <c r="I25" s="81"/>
      <c r="J25" s="81"/>
      <c r="K25" s="81"/>
      <c r="L25" s="81"/>
      <c r="M25" s="81"/>
      <c r="N25" s="81"/>
      <c r="O25" s="81"/>
      <c r="P25" s="81"/>
      <c r="Q25" s="81"/>
      <c r="R25" s="81"/>
      <c r="S25" s="81"/>
      <c r="T25" s="81"/>
      <c r="U25" s="81"/>
      <c r="V25" s="81"/>
      <c r="W25" s="81"/>
      <c r="X25" s="81"/>
      <c r="Y25" s="81"/>
      <c r="Z25" s="81"/>
    </row>
    <row r="26" spans="2:26" ht="14.5" customHeight="1" x14ac:dyDescent="0.35">
      <c r="B26" s="1" t="s">
        <v>347</v>
      </c>
      <c r="C26" s="81"/>
      <c r="D26" s="81"/>
      <c r="E26" s="81"/>
      <c r="F26" s="81"/>
      <c r="G26" s="81"/>
      <c r="H26" s="81"/>
      <c r="I26" s="81"/>
      <c r="J26" s="81"/>
      <c r="K26" s="81"/>
      <c r="L26" s="81"/>
      <c r="M26" s="81"/>
      <c r="N26" s="81"/>
      <c r="O26" s="81"/>
      <c r="P26" s="81"/>
      <c r="Q26" s="81"/>
      <c r="R26" s="81"/>
      <c r="S26" s="81"/>
      <c r="T26" s="81"/>
      <c r="U26" s="81"/>
      <c r="V26" s="81"/>
      <c r="W26" s="81"/>
      <c r="X26" s="81"/>
      <c r="Y26" s="81"/>
      <c r="Z26" s="81"/>
    </row>
    <row r="27" spans="2:26" ht="14.5" customHeight="1" x14ac:dyDescent="0.35">
      <c r="B27" s="1" t="s">
        <v>341</v>
      </c>
      <c r="C27" s="81"/>
      <c r="D27" s="81"/>
      <c r="E27" s="81"/>
      <c r="F27" s="81"/>
      <c r="G27" s="81"/>
      <c r="H27" s="81"/>
      <c r="I27" s="81"/>
      <c r="J27" s="81"/>
      <c r="K27" s="81"/>
      <c r="L27" s="81"/>
      <c r="M27" s="81"/>
      <c r="N27" s="81"/>
      <c r="O27" s="81"/>
      <c r="P27" s="81"/>
      <c r="Q27" s="81"/>
      <c r="R27" s="81"/>
      <c r="S27" s="81"/>
      <c r="T27" s="81"/>
      <c r="U27" s="81"/>
      <c r="V27" s="81"/>
      <c r="W27" s="81"/>
      <c r="X27" s="81"/>
      <c r="Y27" s="81"/>
      <c r="Z27" s="81"/>
    </row>
    <row r="28" spans="2:26" ht="14.5" customHeight="1" x14ac:dyDescent="0.35">
      <c r="B28" s="1" t="s">
        <v>344</v>
      </c>
      <c r="C28" s="81"/>
      <c r="D28" s="81"/>
      <c r="E28" s="81"/>
      <c r="F28" s="81"/>
      <c r="G28" s="81"/>
      <c r="H28" s="81"/>
      <c r="I28" s="81"/>
      <c r="J28" s="81"/>
      <c r="K28" s="81"/>
      <c r="L28" s="81"/>
      <c r="M28" s="81"/>
      <c r="N28" s="81"/>
      <c r="O28" s="81"/>
      <c r="P28" s="81"/>
      <c r="Q28" s="81"/>
      <c r="R28" s="81"/>
      <c r="S28" s="81"/>
      <c r="T28" s="81"/>
      <c r="U28" s="81"/>
      <c r="V28" s="81"/>
      <c r="W28" s="81"/>
      <c r="X28" s="81"/>
      <c r="Y28" s="81"/>
      <c r="Z28" s="81"/>
    </row>
    <row r="29" spans="2:26" ht="14.5" customHeight="1" x14ac:dyDescent="0.35">
      <c r="B29" s="1" t="s">
        <v>342</v>
      </c>
      <c r="C29" s="81"/>
      <c r="D29" s="81"/>
      <c r="E29" s="81"/>
      <c r="F29" s="81"/>
      <c r="G29" s="81"/>
      <c r="H29" s="81"/>
      <c r="I29" s="81"/>
      <c r="J29" s="81"/>
      <c r="K29" s="81"/>
      <c r="L29" s="81"/>
      <c r="M29" s="81"/>
      <c r="N29" s="81"/>
      <c r="O29" s="81"/>
      <c r="P29" s="81"/>
      <c r="Q29" s="81"/>
      <c r="R29" s="81"/>
      <c r="S29" s="81"/>
      <c r="T29" s="81"/>
      <c r="U29" s="81"/>
      <c r="V29" s="81"/>
      <c r="W29" s="81"/>
      <c r="X29" s="81"/>
      <c r="Y29" s="81"/>
      <c r="Z29" s="81"/>
    </row>
    <row r="30" spans="2:26" ht="14.5" customHeight="1" x14ac:dyDescent="0.35">
      <c r="B30" s="60"/>
      <c r="C30" s="81"/>
      <c r="D30" s="81"/>
      <c r="E30" s="81"/>
      <c r="F30" s="81"/>
      <c r="G30" s="81"/>
      <c r="H30" s="81"/>
      <c r="I30" s="81"/>
      <c r="J30" s="81"/>
      <c r="K30" s="81"/>
      <c r="L30" s="81"/>
      <c r="M30" s="81"/>
      <c r="N30" s="81"/>
      <c r="O30" s="81"/>
      <c r="P30" s="81"/>
      <c r="Q30" s="81"/>
      <c r="R30" s="81"/>
      <c r="S30" s="81"/>
      <c r="T30" s="81"/>
      <c r="U30" s="81"/>
      <c r="V30" s="81"/>
      <c r="W30" s="81"/>
      <c r="X30" s="81"/>
      <c r="Y30" s="81"/>
      <c r="Z30" s="81"/>
    </row>
    <row r="31" spans="2:26" ht="14.5" customHeight="1" x14ac:dyDescent="0.35">
      <c r="B31" s="60"/>
      <c r="C31" s="81"/>
      <c r="D31" s="81"/>
      <c r="E31" s="81"/>
      <c r="F31" s="81"/>
      <c r="G31" s="81"/>
      <c r="H31" s="81"/>
      <c r="I31" s="81"/>
      <c r="J31" s="81"/>
      <c r="K31" s="81"/>
      <c r="L31" s="81"/>
      <c r="M31" s="81"/>
      <c r="N31" s="81"/>
      <c r="O31" s="81"/>
      <c r="P31" s="81"/>
      <c r="Q31" s="81"/>
      <c r="R31" s="81"/>
      <c r="S31" s="81"/>
      <c r="T31" s="81"/>
      <c r="U31" s="81"/>
      <c r="V31" s="81"/>
      <c r="W31" s="81"/>
      <c r="X31" s="81"/>
      <c r="Y31" s="81"/>
      <c r="Z31" s="81"/>
    </row>
    <row r="32" spans="2:26" ht="14.5" customHeight="1" x14ac:dyDescent="0.35">
      <c r="B32" s="107" t="s">
        <v>337</v>
      </c>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row>
    <row r="33" spans="2:26" ht="14.5" customHeight="1" x14ac:dyDescent="0.35">
      <c r="B33" s="60"/>
      <c r="C33" s="81"/>
      <c r="D33" s="81"/>
      <c r="E33" s="81"/>
      <c r="F33" s="81"/>
      <c r="G33" s="81"/>
      <c r="H33" s="81"/>
      <c r="I33" s="81"/>
      <c r="J33" s="81"/>
      <c r="K33" s="81"/>
      <c r="L33" s="81"/>
      <c r="M33" s="81"/>
      <c r="N33" s="81"/>
      <c r="O33" s="81"/>
      <c r="P33" s="81"/>
      <c r="Q33" s="81"/>
      <c r="R33" s="81"/>
      <c r="S33" s="81"/>
      <c r="T33" s="81"/>
      <c r="U33" s="81"/>
      <c r="V33" s="81"/>
      <c r="W33" s="81"/>
      <c r="X33" s="81"/>
      <c r="Y33" s="81"/>
      <c r="Z33" s="81"/>
    </row>
    <row r="34" spans="2:26" ht="46.5" x14ac:dyDescent="0.35">
      <c r="B34" s="77" t="s">
        <v>316</v>
      </c>
      <c r="C34" s="78" t="s">
        <v>177</v>
      </c>
      <c r="D34" s="78" t="s">
        <v>7</v>
      </c>
      <c r="E34" s="78" t="s">
        <v>178</v>
      </c>
      <c r="F34" s="82" t="s">
        <v>185</v>
      </c>
      <c r="G34" s="82" t="s">
        <v>222</v>
      </c>
      <c r="H34" s="82" t="s">
        <v>226</v>
      </c>
      <c r="I34" s="82" t="s">
        <v>267</v>
      </c>
      <c r="J34" s="82" t="s">
        <v>309</v>
      </c>
      <c r="K34" s="96" t="s">
        <v>311</v>
      </c>
      <c r="L34" s="82" t="s">
        <v>312</v>
      </c>
      <c r="M34" s="82" t="s">
        <v>689</v>
      </c>
      <c r="N34" s="82" t="s">
        <v>690</v>
      </c>
      <c r="O34" s="82" t="s">
        <v>216</v>
      </c>
      <c r="P34" s="82" t="s">
        <v>217</v>
      </c>
      <c r="Q34" s="82" t="s">
        <v>221</v>
      </c>
      <c r="R34" s="82" t="s">
        <v>218</v>
      </c>
      <c r="S34" s="82" t="s">
        <v>691</v>
      </c>
      <c r="T34" s="82" t="s">
        <v>692</v>
      </c>
      <c r="U34" s="86" t="s">
        <v>180</v>
      </c>
      <c r="V34" s="86" t="s">
        <v>181</v>
      </c>
      <c r="W34" s="86" t="s">
        <v>179</v>
      </c>
      <c r="X34" s="82" t="s">
        <v>183</v>
      </c>
      <c r="Y34" s="82" t="s">
        <v>213</v>
      </c>
      <c r="Z34" s="82" t="s">
        <v>182</v>
      </c>
    </row>
    <row r="35" spans="2:26" ht="15.5" x14ac:dyDescent="0.35">
      <c r="B35" s="99" t="s">
        <v>308</v>
      </c>
      <c r="C35" s="12" t="s">
        <v>9</v>
      </c>
      <c r="D35" s="12" t="s">
        <v>9</v>
      </c>
      <c r="E35" s="12" t="s">
        <v>9</v>
      </c>
      <c r="F35" s="12" t="s">
        <v>9</v>
      </c>
      <c r="G35" s="12" t="s">
        <v>9</v>
      </c>
      <c r="H35" s="102">
        <f>SUM(H36,H44,H53,H59)</f>
        <v>103</v>
      </c>
      <c r="I35" s="102">
        <f>SUM(I36,I44,I53,I59)</f>
        <v>1247</v>
      </c>
      <c r="J35" s="103">
        <f>SUM(J36,J44,J53,J59)</f>
        <v>2417.79</v>
      </c>
      <c r="K35" s="104">
        <f>SUM(K36,K44,K53,K59)</f>
        <v>1106.99</v>
      </c>
      <c r="L35" s="103">
        <f>SUM(L36,L44,L53,L59)</f>
        <v>1083.7092145000001</v>
      </c>
      <c r="M35" s="100" t="s">
        <v>9</v>
      </c>
      <c r="N35" s="100" t="s">
        <v>9</v>
      </c>
      <c r="O35" s="100" t="s">
        <v>9</v>
      </c>
      <c r="P35" s="100" t="s">
        <v>9</v>
      </c>
      <c r="Q35" s="100" t="s">
        <v>9</v>
      </c>
      <c r="R35" s="100" t="s">
        <v>9</v>
      </c>
      <c r="S35" s="100" t="s">
        <v>9</v>
      </c>
      <c r="T35" s="100" t="s">
        <v>9</v>
      </c>
      <c r="U35" s="100" t="s">
        <v>9</v>
      </c>
      <c r="V35" s="100" t="s">
        <v>9</v>
      </c>
      <c r="W35" s="100" t="s">
        <v>9</v>
      </c>
      <c r="X35" s="100" t="s">
        <v>9</v>
      </c>
      <c r="Y35" s="100" t="s">
        <v>9</v>
      </c>
      <c r="Z35" s="100" t="s">
        <v>9</v>
      </c>
    </row>
    <row r="36" spans="2:26" ht="14.5" customHeight="1" x14ac:dyDescent="0.35">
      <c r="B36" s="79" t="s">
        <v>10</v>
      </c>
      <c r="C36" s="84" t="s">
        <v>9</v>
      </c>
      <c r="D36" s="80" t="s">
        <v>9</v>
      </c>
      <c r="E36" s="80" t="s">
        <v>9</v>
      </c>
      <c r="F36" s="80" t="s">
        <v>9</v>
      </c>
      <c r="G36" s="80" t="s">
        <v>9</v>
      </c>
      <c r="H36" s="92">
        <f>SUM(H37,H40)</f>
        <v>21</v>
      </c>
      <c r="I36" s="92">
        <f>SUM(I37,I40)</f>
        <v>241</v>
      </c>
      <c r="J36" s="83">
        <f>SUM(J37,J40)</f>
        <v>573.79999999999995</v>
      </c>
      <c r="K36" s="83">
        <f>SUM(K37,K40)</f>
        <v>298.02</v>
      </c>
      <c r="L36" s="83">
        <f>SUM(L37,L40)</f>
        <v>289.99246449999998</v>
      </c>
      <c r="M36" s="80" t="s">
        <v>9</v>
      </c>
      <c r="N36" s="80" t="s">
        <v>9</v>
      </c>
      <c r="O36" s="80" t="s">
        <v>9</v>
      </c>
      <c r="P36" s="80" t="s">
        <v>9</v>
      </c>
      <c r="Q36" s="80" t="s">
        <v>9</v>
      </c>
      <c r="R36" s="80" t="s">
        <v>9</v>
      </c>
      <c r="S36" s="80" t="s">
        <v>9</v>
      </c>
      <c r="T36" s="80" t="s">
        <v>9</v>
      </c>
      <c r="U36" s="80" t="s">
        <v>9</v>
      </c>
      <c r="V36" s="80" t="s">
        <v>9</v>
      </c>
      <c r="W36" s="80" t="s">
        <v>9</v>
      </c>
      <c r="X36" s="80" t="s">
        <v>9</v>
      </c>
      <c r="Y36" s="80" t="s">
        <v>9</v>
      </c>
      <c r="Z36" s="80" t="s">
        <v>9</v>
      </c>
    </row>
    <row r="37" spans="2:26" ht="14.5" customHeight="1" x14ac:dyDescent="0.35">
      <c r="B37" s="14" t="s">
        <v>11</v>
      </c>
      <c r="C37" s="85" t="s">
        <v>9</v>
      </c>
      <c r="D37" s="15" t="s">
        <v>9</v>
      </c>
      <c r="E37" s="15" t="s">
        <v>9</v>
      </c>
      <c r="F37" s="15" t="s">
        <v>9</v>
      </c>
      <c r="G37" s="15" t="s">
        <v>9</v>
      </c>
      <c r="H37" s="93">
        <f>SUM(H38:H39)</f>
        <v>6</v>
      </c>
      <c r="I37" s="93">
        <f>SUM(I38:I39)</f>
        <v>69</v>
      </c>
      <c r="J37" s="26">
        <f>SUM(J38:J39)</f>
        <v>147.80000000000001</v>
      </c>
      <c r="K37" s="26">
        <f>SUM(K38:K39)</f>
        <v>73.400000000000006</v>
      </c>
      <c r="L37" s="26">
        <f>SUM(L38:L39)</f>
        <v>73.400000000000006</v>
      </c>
      <c r="M37" s="15" t="s">
        <v>9</v>
      </c>
      <c r="N37" s="15" t="s">
        <v>9</v>
      </c>
      <c r="O37" s="15" t="s">
        <v>9</v>
      </c>
      <c r="P37" s="15" t="s">
        <v>9</v>
      </c>
      <c r="Q37" s="15" t="s">
        <v>9</v>
      </c>
      <c r="R37" s="15" t="s">
        <v>9</v>
      </c>
      <c r="S37" s="15" t="s">
        <v>9</v>
      </c>
      <c r="T37" s="15" t="s">
        <v>9</v>
      </c>
      <c r="U37" s="15" t="s">
        <v>9</v>
      </c>
      <c r="V37" s="15" t="s">
        <v>9</v>
      </c>
      <c r="W37" s="15" t="s">
        <v>9</v>
      </c>
      <c r="X37" s="15" t="s">
        <v>9</v>
      </c>
      <c r="Y37" s="15" t="s">
        <v>9</v>
      </c>
      <c r="Z37" s="15" t="s">
        <v>9</v>
      </c>
    </row>
    <row r="38" spans="2:26" ht="14.5" customHeight="1" x14ac:dyDescent="0.35">
      <c r="B38" s="19" t="s">
        <v>12</v>
      </c>
      <c r="C38" s="87">
        <v>1</v>
      </c>
      <c r="D38" s="88" t="s">
        <v>13</v>
      </c>
      <c r="E38" s="88" t="s">
        <v>184</v>
      </c>
      <c r="F38" s="88" t="s">
        <v>186</v>
      </c>
      <c r="G38" s="88" t="s">
        <v>223</v>
      </c>
      <c r="H38" s="88">
        <v>3</v>
      </c>
      <c r="I38" s="94">
        <v>35</v>
      </c>
      <c r="J38" s="89">
        <v>70</v>
      </c>
      <c r="K38" s="89">
        <v>31</v>
      </c>
      <c r="L38" s="89">
        <v>31</v>
      </c>
      <c r="M38" s="24">
        <v>32.800000000000011</v>
      </c>
      <c r="N38" s="24">
        <v>203.22556931451146</v>
      </c>
      <c r="O38" s="88" t="s">
        <v>219</v>
      </c>
      <c r="P38" s="88" t="s">
        <v>220</v>
      </c>
      <c r="Q38" s="88" t="s">
        <v>225</v>
      </c>
      <c r="R38" s="88" t="s">
        <v>224</v>
      </c>
      <c r="S38" s="90">
        <v>41699</v>
      </c>
      <c r="T38" s="90">
        <v>48944</v>
      </c>
      <c r="U38" s="90">
        <v>41004</v>
      </c>
      <c r="V38" s="90">
        <v>41821</v>
      </c>
      <c r="W38" s="90">
        <v>53795</v>
      </c>
      <c r="X38" s="2" t="s">
        <v>212</v>
      </c>
      <c r="Y38" s="2" t="s">
        <v>214</v>
      </c>
      <c r="Z38" s="2" t="s">
        <v>215</v>
      </c>
    </row>
    <row r="39" spans="2:26" ht="31" x14ac:dyDescent="0.35">
      <c r="B39" s="19" t="s">
        <v>14</v>
      </c>
      <c r="C39" s="87">
        <v>1</v>
      </c>
      <c r="D39" s="88" t="s">
        <v>13</v>
      </c>
      <c r="E39" s="88" t="s">
        <v>245</v>
      </c>
      <c r="F39" s="88" t="s">
        <v>186</v>
      </c>
      <c r="G39" s="88" t="s">
        <v>223</v>
      </c>
      <c r="H39" s="88">
        <v>3</v>
      </c>
      <c r="I39" s="94">
        <v>34</v>
      </c>
      <c r="J39" s="89">
        <v>77.8</v>
      </c>
      <c r="K39" s="89">
        <v>42.400000000000006</v>
      </c>
      <c r="L39" s="89">
        <v>42.400000000000006</v>
      </c>
      <c r="M39" s="24">
        <v>32.299999999999997</v>
      </c>
      <c r="N39" s="24">
        <v>225.1202740079448</v>
      </c>
      <c r="O39" s="88" t="s">
        <v>230</v>
      </c>
      <c r="P39" s="88" t="s">
        <v>290</v>
      </c>
      <c r="Q39" s="88" t="s">
        <v>225</v>
      </c>
      <c r="R39" s="95" t="s">
        <v>231</v>
      </c>
      <c r="S39" s="90">
        <v>43101</v>
      </c>
      <c r="T39" s="90">
        <v>50405</v>
      </c>
      <c r="U39" s="90">
        <v>40785</v>
      </c>
      <c r="V39" s="90">
        <v>42675</v>
      </c>
      <c r="W39" s="90">
        <v>55213</v>
      </c>
      <c r="X39" s="2" t="s">
        <v>228</v>
      </c>
      <c r="Y39" s="88" t="s">
        <v>229</v>
      </c>
      <c r="Z39" s="2" t="s">
        <v>227</v>
      </c>
    </row>
    <row r="40" spans="2:26" ht="14.5" customHeight="1" x14ac:dyDescent="0.35">
      <c r="B40" s="14" t="s">
        <v>15</v>
      </c>
      <c r="C40" s="85" t="s">
        <v>9</v>
      </c>
      <c r="D40" s="15" t="s">
        <v>9</v>
      </c>
      <c r="E40" s="15" t="s">
        <v>9</v>
      </c>
      <c r="F40" s="15" t="s">
        <v>9</v>
      </c>
      <c r="G40" s="15" t="s">
        <v>9</v>
      </c>
      <c r="H40" s="93">
        <f>SUM(H41:H43)</f>
        <v>15</v>
      </c>
      <c r="I40" s="93">
        <f>SUM(I41:I43)</f>
        <v>172</v>
      </c>
      <c r="J40" s="26">
        <f>SUM(J41:J43)</f>
        <v>425.99999999999994</v>
      </c>
      <c r="K40" s="26">
        <f>SUM(K41:K43)</f>
        <v>224.62</v>
      </c>
      <c r="L40" s="26">
        <f>SUM(L41:L43)</f>
        <v>216.59246450000001</v>
      </c>
      <c r="M40" s="15" t="s">
        <v>9</v>
      </c>
      <c r="N40" s="15" t="s">
        <v>9</v>
      </c>
      <c r="O40" s="15" t="s">
        <v>9</v>
      </c>
      <c r="P40" s="15" t="s">
        <v>9</v>
      </c>
      <c r="Q40" s="15" t="s">
        <v>9</v>
      </c>
      <c r="R40" s="15" t="s">
        <v>9</v>
      </c>
      <c r="S40" s="15" t="s">
        <v>9</v>
      </c>
      <c r="T40" s="15" t="s">
        <v>9</v>
      </c>
      <c r="U40" s="15" t="s">
        <v>9</v>
      </c>
      <c r="V40" s="15" t="s">
        <v>9</v>
      </c>
      <c r="W40" s="15" t="s">
        <v>9</v>
      </c>
      <c r="X40" s="15" t="s">
        <v>9</v>
      </c>
      <c r="Y40" s="15" t="s">
        <v>9</v>
      </c>
      <c r="Z40" s="15" t="s">
        <v>9</v>
      </c>
    </row>
    <row r="41" spans="2:26" ht="31" x14ac:dyDescent="0.35">
      <c r="B41" s="19" t="s">
        <v>16</v>
      </c>
      <c r="C41" s="87">
        <v>1</v>
      </c>
      <c r="D41" s="88" t="s">
        <v>13</v>
      </c>
      <c r="E41" s="88" t="s">
        <v>243</v>
      </c>
      <c r="F41" s="88" t="s">
        <v>232</v>
      </c>
      <c r="G41" s="88" t="s">
        <v>233</v>
      </c>
      <c r="H41" s="88">
        <v>8</v>
      </c>
      <c r="I41" s="94">
        <v>96</v>
      </c>
      <c r="J41" s="89">
        <v>220.79999999999998</v>
      </c>
      <c r="K41" s="89">
        <v>113.72000000000001</v>
      </c>
      <c r="L41" s="89">
        <v>110.9282</v>
      </c>
      <c r="M41" s="24">
        <v>102.39999999999995</v>
      </c>
      <c r="N41" s="24">
        <v>278.41986818635871</v>
      </c>
      <c r="O41" s="88" t="s">
        <v>236</v>
      </c>
      <c r="P41" s="88" t="s">
        <v>237</v>
      </c>
      <c r="Q41" s="88" t="s">
        <v>238</v>
      </c>
      <c r="R41" s="88" t="s">
        <v>235</v>
      </c>
      <c r="S41" s="90">
        <v>43101</v>
      </c>
      <c r="T41" s="90">
        <v>50709</v>
      </c>
      <c r="U41" s="90">
        <v>42432</v>
      </c>
      <c r="V41" s="90">
        <v>43040</v>
      </c>
      <c r="W41" s="90">
        <v>55215</v>
      </c>
      <c r="X41" s="2" t="s">
        <v>228</v>
      </c>
      <c r="Y41" s="2" t="s">
        <v>234</v>
      </c>
      <c r="Z41" s="2" t="s">
        <v>227</v>
      </c>
    </row>
    <row r="42" spans="2:26" ht="14.5" customHeight="1" x14ac:dyDescent="0.35">
      <c r="B42" s="19" t="s">
        <v>168</v>
      </c>
      <c r="C42" s="87">
        <v>1</v>
      </c>
      <c r="D42" s="88" t="s">
        <v>13</v>
      </c>
      <c r="E42" s="88" t="s">
        <v>244</v>
      </c>
      <c r="F42" s="88" t="s">
        <v>232</v>
      </c>
      <c r="G42" s="88" t="s">
        <v>233</v>
      </c>
      <c r="H42" s="88">
        <v>4</v>
      </c>
      <c r="I42" s="94">
        <v>40</v>
      </c>
      <c r="J42" s="89">
        <v>108</v>
      </c>
      <c r="K42" s="89">
        <v>60.900000000000006</v>
      </c>
      <c r="L42" s="89">
        <v>57.987452000000005</v>
      </c>
      <c r="M42" s="24">
        <v>47.099999999999994</v>
      </c>
      <c r="N42" s="24">
        <v>146.49408057761107</v>
      </c>
      <c r="O42" s="88" t="s">
        <v>239</v>
      </c>
      <c r="P42" s="88" t="s">
        <v>240</v>
      </c>
      <c r="Q42" s="88" t="s">
        <v>225</v>
      </c>
      <c r="R42" s="88" t="s">
        <v>241</v>
      </c>
      <c r="S42" s="90">
        <v>44927</v>
      </c>
      <c r="T42" s="90">
        <v>52231</v>
      </c>
      <c r="U42" s="90">
        <v>43179</v>
      </c>
      <c r="V42" s="90">
        <v>43466</v>
      </c>
      <c r="W42" s="90">
        <v>55963</v>
      </c>
      <c r="X42" s="2" t="s">
        <v>228</v>
      </c>
      <c r="Y42" s="2" t="s">
        <v>242</v>
      </c>
      <c r="Z42" s="2" t="s">
        <v>227</v>
      </c>
    </row>
    <row r="43" spans="2:26" ht="31" x14ac:dyDescent="0.35">
      <c r="B43" s="19" t="s">
        <v>169</v>
      </c>
      <c r="C43" s="87">
        <v>1</v>
      </c>
      <c r="D43" s="88" t="s">
        <v>13</v>
      </c>
      <c r="E43" s="88" t="s">
        <v>244</v>
      </c>
      <c r="F43" s="88" t="s">
        <v>232</v>
      </c>
      <c r="G43" s="88" t="s">
        <v>233</v>
      </c>
      <c r="H43" s="88">
        <v>3</v>
      </c>
      <c r="I43" s="94">
        <v>36</v>
      </c>
      <c r="J43" s="89">
        <v>97.2</v>
      </c>
      <c r="K43" s="89">
        <v>50</v>
      </c>
      <c r="L43" s="89">
        <v>47.676812499999997</v>
      </c>
      <c r="M43" s="2" t="s">
        <v>9</v>
      </c>
      <c r="N43" s="2" t="s">
        <v>9</v>
      </c>
      <c r="O43" s="88" t="s">
        <v>246</v>
      </c>
      <c r="P43" s="88" t="s">
        <v>9</v>
      </c>
      <c r="Q43" s="88" t="s">
        <v>9</v>
      </c>
      <c r="R43" s="88" t="s">
        <v>9</v>
      </c>
      <c r="S43" s="90" t="s">
        <v>9</v>
      </c>
      <c r="T43" s="90" t="s">
        <v>9</v>
      </c>
      <c r="U43" s="90">
        <v>43487</v>
      </c>
      <c r="V43" s="90">
        <v>43770</v>
      </c>
      <c r="W43" s="90">
        <v>56271</v>
      </c>
      <c r="X43" s="2" t="s">
        <v>228</v>
      </c>
      <c r="Y43" s="2" t="s">
        <v>242</v>
      </c>
      <c r="Z43" s="2" t="s">
        <v>227</v>
      </c>
    </row>
    <row r="44" spans="2:26" ht="14.5" customHeight="1" x14ac:dyDescent="0.35">
      <c r="B44" s="79" t="s">
        <v>19</v>
      </c>
      <c r="C44" s="84" t="s">
        <v>9</v>
      </c>
      <c r="D44" s="80" t="s">
        <v>9</v>
      </c>
      <c r="E44" s="80" t="s">
        <v>9</v>
      </c>
      <c r="F44" s="80" t="s">
        <v>9</v>
      </c>
      <c r="G44" s="80" t="s">
        <v>9</v>
      </c>
      <c r="H44" s="92">
        <f>SUM(H45,H50)</f>
        <v>38</v>
      </c>
      <c r="I44" s="92">
        <f>SUM(I45,I50)</f>
        <v>348</v>
      </c>
      <c r="J44" s="83">
        <f>SUM(J45,J50)</f>
        <v>990.15000000000009</v>
      </c>
      <c r="K44" s="83">
        <f>SUM(K45,K50)</f>
        <v>495.55000000000007</v>
      </c>
      <c r="L44" s="83">
        <f>SUM(L45,L50)</f>
        <v>486.92875000000004</v>
      </c>
      <c r="M44" s="80" t="s">
        <v>9</v>
      </c>
      <c r="N44" s="80" t="s">
        <v>9</v>
      </c>
      <c r="O44" s="80" t="s">
        <v>9</v>
      </c>
      <c r="P44" s="80" t="s">
        <v>9</v>
      </c>
      <c r="Q44" s="80" t="s">
        <v>9</v>
      </c>
      <c r="R44" s="80" t="s">
        <v>9</v>
      </c>
      <c r="S44" s="80" t="s">
        <v>9</v>
      </c>
      <c r="T44" s="80" t="s">
        <v>9</v>
      </c>
      <c r="U44" s="80" t="s">
        <v>9</v>
      </c>
      <c r="V44" s="80" t="s">
        <v>9</v>
      </c>
      <c r="W44" s="80" t="s">
        <v>9</v>
      </c>
      <c r="X44" s="80" t="s">
        <v>9</v>
      </c>
      <c r="Y44" s="80" t="s">
        <v>9</v>
      </c>
      <c r="Z44" s="80" t="s">
        <v>9</v>
      </c>
    </row>
    <row r="45" spans="2:26" ht="14.5" customHeight="1" x14ac:dyDescent="0.35">
      <c r="B45" s="14" t="s">
        <v>96</v>
      </c>
      <c r="C45" s="85" t="s">
        <v>9</v>
      </c>
      <c r="D45" s="15" t="s">
        <v>9</v>
      </c>
      <c r="E45" s="15" t="s">
        <v>9</v>
      </c>
      <c r="F45" s="15" t="s">
        <v>9</v>
      </c>
      <c r="G45" s="15" t="s">
        <v>9</v>
      </c>
      <c r="H45" s="93">
        <f>SUM(H46:H49)</f>
        <v>27</v>
      </c>
      <c r="I45" s="93">
        <f>SUM(I46:I49)</f>
        <v>240</v>
      </c>
      <c r="J45" s="26">
        <f t="shared" ref="J45:L45" si="0">SUM(J46:J49)</f>
        <v>808.1</v>
      </c>
      <c r="K45" s="26">
        <f t="shared" si="0"/>
        <v>409.20000000000005</v>
      </c>
      <c r="L45" s="26">
        <f t="shared" si="0"/>
        <v>401.74200000000002</v>
      </c>
      <c r="M45" s="15" t="s">
        <v>9</v>
      </c>
      <c r="N45" s="15" t="s">
        <v>9</v>
      </c>
      <c r="O45" s="15" t="s">
        <v>9</v>
      </c>
      <c r="P45" s="15" t="s">
        <v>9</v>
      </c>
      <c r="Q45" s="15" t="s">
        <v>9</v>
      </c>
      <c r="R45" s="15" t="s">
        <v>9</v>
      </c>
      <c r="S45" s="15" t="s">
        <v>9</v>
      </c>
      <c r="T45" s="15" t="s">
        <v>9</v>
      </c>
      <c r="U45" s="15" t="s">
        <v>9</v>
      </c>
      <c r="V45" s="15" t="s">
        <v>9</v>
      </c>
      <c r="W45" s="15" t="s">
        <v>9</v>
      </c>
      <c r="X45" s="15" t="s">
        <v>9</v>
      </c>
      <c r="Y45" s="15" t="s">
        <v>9</v>
      </c>
      <c r="Z45" s="15" t="s">
        <v>9</v>
      </c>
    </row>
    <row r="46" spans="2:26" ht="31" x14ac:dyDescent="0.35">
      <c r="B46" s="19" t="s">
        <v>247</v>
      </c>
      <c r="C46" s="87">
        <v>1</v>
      </c>
      <c r="D46" s="88" t="s">
        <v>13</v>
      </c>
      <c r="E46" s="88" t="s">
        <v>257</v>
      </c>
      <c r="F46" s="88" t="s">
        <v>248</v>
      </c>
      <c r="G46" s="88" t="s">
        <v>233</v>
      </c>
      <c r="H46" s="88">
        <v>13</v>
      </c>
      <c r="I46" s="94">
        <v>131</v>
      </c>
      <c r="J46" s="89">
        <v>303</v>
      </c>
      <c r="K46" s="89">
        <v>138.00000000000003</v>
      </c>
      <c r="L46" s="89">
        <v>138.00000000000003</v>
      </c>
      <c r="M46" s="24">
        <v>138</v>
      </c>
      <c r="N46" s="24">
        <v>218.11613658923943</v>
      </c>
      <c r="O46" s="88" t="s">
        <v>254</v>
      </c>
      <c r="P46" s="88" t="s">
        <v>255</v>
      </c>
      <c r="Q46" s="88" t="s">
        <v>250</v>
      </c>
      <c r="R46" s="88" t="s">
        <v>256</v>
      </c>
      <c r="S46" s="90">
        <v>42248</v>
      </c>
      <c r="T46" s="90">
        <v>50313</v>
      </c>
      <c r="U46" s="90">
        <v>41687</v>
      </c>
      <c r="V46" s="90">
        <v>43191</v>
      </c>
      <c r="W46" s="90">
        <v>54894</v>
      </c>
      <c r="X46" s="88" t="s">
        <v>251</v>
      </c>
      <c r="Y46" s="88" t="s">
        <v>252</v>
      </c>
      <c r="Z46" s="88" t="s">
        <v>253</v>
      </c>
    </row>
    <row r="47" spans="2:26" ht="14.5" customHeight="1" x14ac:dyDescent="0.35">
      <c r="B47" s="19" t="s">
        <v>21</v>
      </c>
      <c r="C47" s="87">
        <v>1</v>
      </c>
      <c r="D47" s="88" t="s">
        <v>13</v>
      </c>
      <c r="E47" s="88" t="s">
        <v>249</v>
      </c>
      <c r="F47" s="88" t="s">
        <v>258</v>
      </c>
      <c r="G47" s="88" t="s">
        <v>233</v>
      </c>
      <c r="H47" s="88">
        <v>2</v>
      </c>
      <c r="I47" s="94">
        <v>20</v>
      </c>
      <c r="J47" s="89">
        <v>50</v>
      </c>
      <c r="K47" s="89">
        <v>28.5</v>
      </c>
      <c r="L47" s="89">
        <v>27.716250000000002</v>
      </c>
      <c r="M47" s="24">
        <v>16.172646118721467</v>
      </c>
      <c r="N47" s="24">
        <v>228.49117732051934</v>
      </c>
      <c r="O47" s="88" t="s">
        <v>259</v>
      </c>
      <c r="P47" s="88" t="s">
        <v>260</v>
      </c>
      <c r="Q47" s="88" t="s">
        <v>225</v>
      </c>
      <c r="R47" s="88" t="s">
        <v>262</v>
      </c>
      <c r="S47" s="90">
        <v>43466</v>
      </c>
      <c r="T47" s="90">
        <v>50770</v>
      </c>
      <c r="U47" s="90">
        <v>42187</v>
      </c>
      <c r="V47" s="90">
        <v>43556</v>
      </c>
      <c r="W47" s="90">
        <v>54971</v>
      </c>
      <c r="X47" s="2" t="s">
        <v>228</v>
      </c>
      <c r="Y47" s="2" t="s">
        <v>261</v>
      </c>
      <c r="Z47" s="2" t="s">
        <v>227</v>
      </c>
    </row>
    <row r="48" spans="2:26" ht="31" x14ac:dyDescent="0.35">
      <c r="B48" s="19" t="s">
        <v>22</v>
      </c>
      <c r="C48" s="87">
        <v>1</v>
      </c>
      <c r="D48" s="88" t="s">
        <v>13</v>
      </c>
      <c r="E48" s="88" t="s">
        <v>257</v>
      </c>
      <c r="F48" s="88" t="s">
        <v>258</v>
      </c>
      <c r="G48" s="88" t="s">
        <v>233</v>
      </c>
      <c r="H48" s="88">
        <v>6</v>
      </c>
      <c r="I48" s="94">
        <v>47</v>
      </c>
      <c r="J48" s="89">
        <v>211.5</v>
      </c>
      <c r="K48" s="89">
        <v>120.8</v>
      </c>
      <c r="L48" s="89">
        <v>117.47799999999999</v>
      </c>
      <c r="M48" s="88" t="s">
        <v>9</v>
      </c>
      <c r="N48" s="88" t="s">
        <v>9</v>
      </c>
      <c r="O48" s="88" t="s">
        <v>246</v>
      </c>
      <c r="P48" s="88" t="s">
        <v>9</v>
      </c>
      <c r="Q48" s="88" t="s">
        <v>9</v>
      </c>
      <c r="R48" s="88" t="s">
        <v>9</v>
      </c>
      <c r="S48" s="90" t="s">
        <v>9</v>
      </c>
      <c r="T48" s="90" t="s">
        <v>9</v>
      </c>
      <c r="U48" s="90">
        <v>44417</v>
      </c>
      <c r="V48" s="90">
        <v>44958</v>
      </c>
      <c r="W48" s="90">
        <v>57201</v>
      </c>
      <c r="X48" s="2" t="s">
        <v>264</v>
      </c>
      <c r="Y48" s="2" t="s">
        <v>265</v>
      </c>
      <c r="Z48" s="2" t="s">
        <v>266</v>
      </c>
    </row>
    <row r="49" spans="1:26" ht="31" x14ac:dyDescent="0.35">
      <c r="A49" s="97"/>
      <c r="B49" s="19" t="s">
        <v>23</v>
      </c>
      <c r="C49" s="87">
        <v>1</v>
      </c>
      <c r="D49" s="88" t="s">
        <v>13</v>
      </c>
      <c r="E49" s="88" t="s">
        <v>263</v>
      </c>
      <c r="F49" s="88" t="s">
        <v>258</v>
      </c>
      <c r="G49" s="88" t="s">
        <v>233</v>
      </c>
      <c r="H49" s="88">
        <v>6</v>
      </c>
      <c r="I49" s="94">
        <v>42</v>
      </c>
      <c r="J49" s="89">
        <v>243.6</v>
      </c>
      <c r="K49" s="89">
        <v>121.9</v>
      </c>
      <c r="L49" s="89">
        <v>118.54775000000001</v>
      </c>
      <c r="M49" s="88" t="s">
        <v>9</v>
      </c>
      <c r="N49" s="88" t="s">
        <v>9</v>
      </c>
      <c r="O49" s="88" t="s">
        <v>246</v>
      </c>
      <c r="P49" s="88" t="s">
        <v>9</v>
      </c>
      <c r="Q49" s="88" t="s">
        <v>9</v>
      </c>
      <c r="R49" s="88" t="s">
        <v>9</v>
      </c>
      <c r="S49" s="90" t="s">
        <v>9</v>
      </c>
      <c r="T49" s="90" t="s">
        <v>9</v>
      </c>
      <c r="U49" s="90">
        <v>44580</v>
      </c>
      <c r="V49" s="90">
        <v>45200</v>
      </c>
      <c r="W49" s="90">
        <v>57364</v>
      </c>
      <c r="X49" s="2" t="s">
        <v>228</v>
      </c>
      <c r="Y49" s="2" t="s">
        <v>268</v>
      </c>
      <c r="Z49" s="2" t="s">
        <v>227</v>
      </c>
    </row>
    <row r="50" spans="1:26" ht="14.5" customHeight="1" x14ac:dyDescent="0.35">
      <c r="B50" s="14" t="s">
        <v>0</v>
      </c>
      <c r="C50" s="85" t="s">
        <v>9</v>
      </c>
      <c r="D50" s="15" t="s">
        <v>9</v>
      </c>
      <c r="E50" s="15" t="s">
        <v>9</v>
      </c>
      <c r="F50" s="15" t="s">
        <v>9</v>
      </c>
      <c r="G50" s="15" t="s">
        <v>9</v>
      </c>
      <c r="H50" s="93">
        <f>SUM(H51:H52)</f>
        <v>11</v>
      </c>
      <c r="I50" s="93">
        <f>SUM(I51:I52)</f>
        <v>108</v>
      </c>
      <c r="J50" s="26">
        <f>SUM(J51:J52)</f>
        <v>182.05</v>
      </c>
      <c r="K50" s="26">
        <f>SUM(K51:K52)</f>
        <v>86.350000000000009</v>
      </c>
      <c r="L50" s="26">
        <f>SUM(L51:L52)</f>
        <v>85.186749999999989</v>
      </c>
      <c r="M50" s="15" t="s">
        <v>9</v>
      </c>
      <c r="N50" s="15" t="s">
        <v>9</v>
      </c>
      <c r="O50" s="15" t="s">
        <v>9</v>
      </c>
      <c r="P50" s="15" t="s">
        <v>9</v>
      </c>
      <c r="Q50" s="15" t="s">
        <v>9</v>
      </c>
      <c r="R50" s="15" t="s">
        <v>9</v>
      </c>
      <c r="S50" s="15" t="s">
        <v>9</v>
      </c>
      <c r="T50" s="15" t="s">
        <v>9</v>
      </c>
      <c r="U50" s="15" t="s">
        <v>9</v>
      </c>
      <c r="V50" s="15" t="s">
        <v>9</v>
      </c>
      <c r="W50" s="15" t="s">
        <v>9</v>
      </c>
      <c r="X50" s="15" t="s">
        <v>9</v>
      </c>
      <c r="Y50" s="15" t="s">
        <v>9</v>
      </c>
      <c r="Z50" s="15" t="s">
        <v>9</v>
      </c>
    </row>
    <row r="51" spans="1:26" ht="31" x14ac:dyDescent="0.35">
      <c r="B51" s="19" t="s">
        <v>171</v>
      </c>
      <c r="C51" s="87">
        <v>0.5</v>
      </c>
      <c r="D51" s="88" t="s">
        <v>13</v>
      </c>
      <c r="E51" s="88" t="s">
        <v>276</v>
      </c>
      <c r="F51" s="88" t="s">
        <v>272</v>
      </c>
      <c r="G51" s="88" t="s">
        <v>277</v>
      </c>
      <c r="H51" s="88">
        <v>7</v>
      </c>
      <c r="I51" s="94">
        <v>75</v>
      </c>
      <c r="J51" s="89">
        <v>91.3</v>
      </c>
      <c r="K51" s="89">
        <v>44.050000000000004</v>
      </c>
      <c r="L51" s="89">
        <v>44.05</v>
      </c>
      <c r="M51" s="24">
        <v>42.550000000000004</v>
      </c>
      <c r="N51" s="24">
        <v>261.51039513576006</v>
      </c>
      <c r="O51" s="88" t="s">
        <v>273</v>
      </c>
      <c r="P51" s="88" t="s">
        <v>274</v>
      </c>
      <c r="Q51" s="88" t="s">
        <v>238</v>
      </c>
      <c r="R51" s="88" t="s">
        <v>275</v>
      </c>
      <c r="S51" s="90">
        <v>43221</v>
      </c>
      <c r="T51" s="90">
        <v>50709</v>
      </c>
      <c r="U51" s="90">
        <v>41876</v>
      </c>
      <c r="V51" s="90">
        <v>42979</v>
      </c>
      <c r="W51" s="90">
        <v>55306</v>
      </c>
      <c r="X51" s="88" t="s">
        <v>269</v>
      </c>
      <c r="Y51" s="88" t="s">
        <v>270</v>
      </c>
      <c r="Z51" s="88" t="s">
        <v>271</v>
      </c>
    </row>
    <row r="52" spans="1:26" ht="31" x14ac:dyDescent="0.35">
      <c r="B52" s="19" t="s">
        <v>172</v>
      </c>
      <c r="C52" s="87">
        <v>0.5</v>
      </c>
      <c r="D52" s="88" t="s">
        <v>13</v>
      </c>
      <c r="E52" s="88" t="s">
        <v>278</v>
      </c>
      <c r="F52" s="88" t="s">
        <v>279</v>
      </c>
      <c r="G52" s="88" t="s">
        <v>233</v>
      </c>
      <c r="H52" s="88">
        <v>4</v>
      </c>
      <c r="I52" s="94">
        <v>33</v>
      </c>
      <c r="J52" s="89">
        <v>90.75</v>
      </c>
      <c r="K52" s="89">
        <v>42.300000000000004</v>
      </c>
      <c r="L52" s="89">
        <v>41.136749999999999</v>
      </c>
      <c r="M52" s="24">
        <v>20.499999999999996</v>
      </c>
      <c r="N52" s="24">
        <v>120.77368105535567</v>
      </c>
      <c r="O52" s="88" t="s">
        <v>280</v>
      </c>
      <c r="P52" s="88" t="s">
        <v>291</v>
      </c>
      <c r="Q52" s="88" t="s">
        <v>250</v>
      </c>
      <c r="R52" s="88" t="s">
        <v>281</v>
      </c>
      <c r="S52" s="90">
        <v>45292</v>
      </c>
      <c r="T52" s="90">
        <v>52597</v>
      </c>
      <c r="U52" s="90">
        <v>43486</v>
      </c>
      <c r="V52" s="90">
        <v>44593</v>
      </c>
      <c r="W52" s="90">
        <v>56270</v>
      </c>
      <c r="X52" s="88" t="s">
        <v>228</v>
      </c>
      <c r="Y52" s="88" t="s">
        <v>282</v>
      </c>
      <c r="Z52" s="88" t="s">
        <v>227</v>
      </c>
    </row>
    <row r="53" spans="1:26" ht="14.5" customHeight="1" x14ac:dyDescent="0.35">
      <c r="B53" s="79" t="s">
        <v>24</v>
      </c>
      <c r="C53" s="84" t="s">
        <v>9</v>
      </c>
      <c r="D53" s="80" t="s">
        <v>9</v>
      </c>
      <c r="E53" s="80" t="s">
        <v>9</v>
      </c>
      <c r="F53" s="80" t="s">
        <v>9</v>
      </c>
      <c r="G53" s="80" t="s">
        <v>9</v>
      </c>
      <c r="H53" s="92">
        <f>SUM(H54:H58)</f>
        <v>16</v>
      </c>
      <c r="I53" s="92">
        <f>SUM(I54:I58)</f>
        <v>356</v>
      </c>
      <c r="J53" s="83">
        <f>SUM(J54:J58)</f>
        <v>271.05</v>
      </c>
      <c r="K53" s="83">
        <f>SUM(K54:K58)</f>
        <v>96.82</v>
      </c>
      <c r="L53" s="83">
        <f>SUM(L54:L58)</f>
        <v>96.144499999999994</v>
      </c>
      <c r="M53" s="80" t="s">
        <v>9</v>
      </c>
      <c r="N53" s="80" t="s">
        <v>9</v>
      </c>
      <c r="O53" s="80" t="s">
        <v>9</v>
      </c>
      <c r="P53" s="80" t="s">
        <v>9</v>
      </c>
      <c r="Q53" s="80" t="s">
        <v>9</v>
      </c>
      <c r="R53" s="80" t="s">
        <v>9</v>
      </c>
      <c r="S53" s="80" t="s">
        <v>9</v>
      </c>
      <c r="T53" s="80" t="s">
        <v>9</v>
      </c>
      <c r="U53" s="80" t="s">
        <v>9</v>
      </c>
      <c r="V53" s="80" t="s">
        <v>9</v>
      </c>
      <c r="W53" s="80" t="s">
        <v>9</v>
      </c>
      <c r="X53" s="80" t="s">
        <v>9</v>
      </c>
      <c r="Y53" s="80" t="s">
        <v>9</v>
      </c>
      <c r="Z53" s="80" t="s">
        <v>9</v>
      </c>
    </row>
    <row r="54" spans="1:26" ht="14.5" customHeight="1" x14ac:dyDescent="0.35">
      <c r="B54" s="19" t="s">
        <v>1</v>
      </c>
      <c r="C54" s="87">
        <v>1</v>
      </c>
      <c r="D54" s="88" t="s">
        <v>13</v>
      </c>
      <c r="E54" s="88" t="s">
        <v>284</v>
      </c>
      <c r="F54" s="88" t="s">
        <v>285</v>
      </c>
      <c r="G54" s="88" t="s">
        <v>223</v>
      </c>
      <c r="H54" s="88">
        <v>1</v>
      </c>
      <c r="I54" s="94">
        <v>17</v>
      </c>
      <c r="J54" s="89">
        <v>28.05</v>
      </c>
      <c r="K54" s="89">
        <v>7.05</v>
      </c>
      <c r="L54" s="89">
        <v>7.05</v>
      </c>
      <c r="M54" s="24">
        <v>7.05</v>
      </c>
      <c r="N54" s="24">
        <v>793.23230739337407</v>
      </c>
      <c r="O54" s="88" t="s">
        <v>40</v>
      </c>
      <c r="P54" s="88" t="s">
        <v>9</v>
      </c>
      <c r="Q54" s="88" t="s">
        <v>9</v>
      </c>
      <c r="R54" s="88" t="s">
        <v>9</v>
      </c>
      <c r="S54" s="90">
        <v>40360</v>
      </c>
      <c r="T54" s="90">
        <v>47665</v>
      </c>
      <c r="U54" s="90">
        <v>37530</v>
      </c>
      <c r="V54" s="90">
        <v>40452</v>
      </c>
      <c r="W54" s="90">
        <v>48488</v>
      </c>
      <c r="X54" s="2" t="s">
        <v>264</v>
      </c>
      <c r="Y54" s="2" t="s">
        <v>286</v>
      </c>
      <c r="Z54" s="2" t="s">
        <v>266</v>
      </c>
    </row>
    <row r="55" spans="1:26" ht="46.5" x14ac:dyDescent="0.35">
      <c r="B55" s="19" t="s">
        <v>173</v>
      </c>
      <c r="C55" s="87">
        <v>0.5</v>
      </c>
      <c r="D55" s="88" t="s">
        <v>25</v>
      </c>
      <c r="E55" s="88" t="s">
        <v>287</v>
      </c>
      <c r="F55" s="88" t="s">
        <v>288</v>
      </c>
      <c r="G55" s="88" t="s">
        <v>223</v>
      </c>
      <c r="H55" s="88">
        <v>11</v>
      </c>
      <c r="I55" s="94">
        <v>329</v>
      </c>
      <c r="J55" s="89">
        <v>160.5</v>
      </c>
      <c r="K55" s="89">
        <v>42.6</v>
      </c>
      <c r="L55" s="89">
        <v>42.6</v>
      </c>
      <c r="M55" s="24">
        <v>42.6</v>
      </c>
      <c r="N55" s="24">
        <v>422.05847321371209</v>
      </c>
      <c r="O55" s="88" t="s">
        <v>289</v>
      </c>
      <c r="P55" s="88" t="s">
        <v>292</v>
      </c>
      <c r="Q55" s="88" t="s">
        <v>250</v>
      </c>
      <c r="R55" s="88" t="s">
        <v>293</v>
      </c>
      <c r="S55" s="90">
        <v>42948</v>
      </c>
      <c r="T55" s="90">
        <v>50709</v>
      </c>
      <c r="U55" s="90">
        <v>42132</v>
      </c>
      <c r="V55" s="90">
        <v>43221</v>
      </c>
      <c r="W55" s="90">
        <v>55304</v>
      </c>
      <c r="X55" s="2" t="s">
        <v>9</v>
      </c>
      <c r="Y55" s="2" t="s">
        <v>9</v>
      </c>
      <c r="Z55" s="2" t="s">
        <v>9</v>
      </c>
    </row>
    <row r="56" spans="1:26" ht="31" x14ac:dyDescent="0.35">
      <c r="B56" s="19" t="s">
        <v>283</v>
      </c>
      <c r="C56" s="87">
        <v>1</v>
      </c>
      <c r="D56" s="88" t="s">
        <v>26</v>
      </c>
      <c r="E56" s="88" t="s">
        <v>294</v>
      </c>
      <c r="F56" s="88" t="s">
        <v>295</v>
      </c>
      <c r="G56" s="88" t="s">
        <v>223</v>
      </c>
      <c r="H56" s="88">
        <v>1</v>
      </c>
      <c r="I56" s="94">
        <v>2</v>
      </c>
      <c r="J56" s="89">
        <v>30</v>
      </c>
      <c r="K56" s="89">
        <v>12.87</v>
      </c>
      <c r="L56" s="89">
        <v>12.87</v>
      </c>
      <c r="M56" s="24">
        <v>12.799999999999999</v>
      </c>
      <c r="N56" s="24">
        <v>228.70025016053083</v>
      </c>
      <c r="O56" s="88" t="s">
        <v>296</v>
      </c>
      <c r="P56" s="88" t="s">
        <v>297</v>
      </c>
      <c r="Q56" s="88" t="s">
        <v>250</v>
      </c>
      <c r="R56" s="88" t="s">
        <v>298</v>
      </c>
      <c r="S56" s="90">
        <v>43221</v>
      </c>
      <c r="T56" s="90">
        <v>54057</v>
      </c>
      <c r="U56" s="90">
        <v>41471</v>
      </c>
      <c r="V56" s="90">
        <v>42826</v>
      </c>
      <c r="W56" s="90">
        <v>52428</v>
      </c>
      <c r="X56" s="2" t="s">
        <v>9</v>
      </c>
      <c r="Y56" s="2" t="s">
        <v>9</v>
      </c>
      <c r="Z56" s="2" t="s">
        <v>9</v>
      </c>
    </row>
    <row r="57" spans="1:26" ht="14.5" customHeight="1" x14ac:dyDescent="0.35">
      <c r="B57" s="19" t="s">
        <v>174</v>
      </c>
      <c r="C57" s="87">
        <v>0.51</v>
      </c>
      <c r="D57" s="88" t="s">
        <v>26</v>
      </c>
      <c r="E57" s="88" t="s">
        <v>299</v>
      </c>
      <c r="F57" s="88" t="s">
        <v>300</v>
      </c>
      <c r="G57" s="88" t="s">
        <v>223</v>
      </c>
      <c r="H57" s="88">
        <v>1</v>
      </c>
      <c r="I57" s="94">
        <v>3</v>
      </c>
      <c r="J57" s="89">
        <v>20</v>
      </c>
      <c r="K57" s="89">
        <v>11.9</v>
      </c>
      <c r="L57" s="89">
        <v>11.8405</v>
      </c>
      <c r="M57" s="88" t="s">
        <v>9</v>
      </c>
      <c r="N57" s="88" t="s">
        <v>9</v>
      </c>
      <c r="O57" s="88" t="s">
        <v>170</v>
      </c>
      <c r="P57" s="88" t="s">
        <v>9</v>
      </c>
      <c r="Q57" s="88" t="s">
        <v>9</v>
      </c>
      <c r="R57" s="88" t="s">
        <v>9</v>
      </c>
      <c r="S57" s="90" t="s">
        <v>9</v>
      </c>
      <c r="T57" s="90" t="s">
        <v>9</v>
      </c>
      <c r="U57" s="90">
        <v>37144</v>
      </c>
      <c r="V57" s="90">
        <v>40452</v>
      </c>
      <c r="W57" s="90">
        <v>48101</v>
      </c>
      <c r="X57" s="2" t="s">
        <v>9</v>
      </c>
      <c r="Y57" s="2" t="s">
        <v>9</v>
      </c>
      <c r="Z57" s="2" t="s">
        <v>9</v>
      </c>
    </row>
    <row r="58" spans="1:26" ht="14.5" customHeight="1" x14ac:dyDescent="0.35">
      <c r="B58" s="19" t="s">
        <v>2</v>
      </c>
      <c r="C58" s="87">
        <v>1</v>
      </c>
      <c r="D58" s="88" t="s">
        <v>26</v>
      </c>
      <c r="E58" s="88" t="s">
        <v>301</v>
      </c>
      <c r="F58" s="88" t="s">
        <v>302</v>
      </c>
      <c r="G58" s="88" t="s">
        <v>233</v>
      </c>
      <c r="H58" s="88">
        <v>2</v>
      </c>
      <c r="I58" s="94">
        <v>5</v>
      </c>
      <c r="J58" s="89">
        <v>32.5</v>
      </c>
      <c r="K58" s="89">
        <v>22.4</v>
      </c>
      <c r="L58" s="89">
        <v>21.783999999999999</v>
      </c>
      <c r="M58" s="88" t="s">
        <v>9</v>
      </c>
      <c r="N58" s="88" t="s">
        <v>9</v>
      </c>
      <c r="O58" s="88" t="s">
        <v>170</v>
      </c>
      <c r="P58" s="88" t="s">
        <v>9</v>
      </c>
      <c r="Q58" s="88" t="s">
        <v>9</v>
      </c>
      <c r="R58" s="88" t="s">
        <v>9</v>
      </c>
      <c r="S58" s="90" t="s">
        <v>9</v>
      </c>
      <c r="T58" s="90" t="s">
        <v>9</v>
      </c>
      <c r="U58" s="90">
        <v>39896</v>
      </c>
      <c r="V58" s="90">
        <v>41030</v>
      </c>
      <c r="W58" s="90">
        <v>50853</v>
      </c>
      <c r="X58" s="2" t="s">
        <v>9</v>
      </c>
      <c r="Y58" s="2" t="s">
        <v>9</v>
      </c>
      <c r="Z58" s="2" t="s">
        <v>9</v>
      </c>
    </row>
    <row r="59" spans="1:26" ht="31" x14ac:dyDescent="0.35">
      <c r="B59" s="79" t="s">
        <v>28</v>
      </c>
      <c r="C59" s="84">
        <v>1</v>
      </c>
      <c r="D59" s="80" t="s">
        <v>13</v>
      </c>
      <c r="E59" s="80" t="s">
        <v>303</v>
      </c>
      <c r="F59" s="80" t="s">
        <v>304</v>
      </c>
      <c r="G59" s="80" t="s">
        <v>233</v>
      </c>
      <c r="H59" s="92">
        <v>28</v>
      </c>
      <c r="I59" s="92">
        <v>302</v>
      </c>
      <c r="J59" s="83">
        <v>582.79</v>
      </c>
      <c r="K59" s="83">
        <v>216.6</v>
      </c>
      <c r="L59" s="83">
        <v>210.64350000000002</v>
      </c>
      <c r="M59" s="80" t="s">
        <v>9</v>
      </c>
      <c r="N59" s="80" t="s">
        <v>9</v>
      </c>
      <c r="O59" s="80" t="s">
        <v>170</v>
      </c>
      <c r="P59" s="80" t="s">
        <v>9</v>
      </c>
      <c r="Q59" s="80" t="s">
        <v>9</v>
      </c>
      <c r="R59" s="80" t="s">
        <v>9</v>
      </c>
      <c r="S59" s="80" t="s">
        <v>9</v>
      </c>
      <c r="T59" s="91" t="s">
        <v>9</v>
      </c>
      <c r="U59" s="91">
        <v>40945</v>
      </c>
      <c r="V59" s="91">
        <v>42156</v>
      </c>
      <c r="W59" s="91">
        <v>54598</v>
      </c>
      <c r="X59" s="98" t="s">
        <v>306</v>
      </c>
      <c r="Y59" s="98" t="s">
        <v>305</v>
      </c>
      <c r="Z59" s="98" t="s">
        <v>307</v>
      </c>
    </row>
    <row r="60" spans="1:26" ht="14.5" customHeight="1" x14ac:dyDescent="0.35">
      <c r="B60" s="19"/>
      <c r="C60" s="87"/>
      <c r="D60" s="88"/>
      <c r="E60" s="88"/>
      <c r="F60" s="88"/>
      <c r="G60" s="88"/>
      <c r="H60" s="88"/>
      <c r="I60" s="94"/>
      <c r="J60" s="89"/>
      <c r="K60" s="89"/>
      <c r="L60" s="89"/>
      <c r="M60" s="88"/>
      <c r="N60" s="88"/>
      <c r="O60" s="88"/>
      <c r="P60" s="88"/>
      <c r="Q60" s="88"/>
      <c r="R60" s="88"/>
      <c r="S60" s="90"/>
      <c r="T60" s="90"/>
      <c r="U60" s="90"/>
      <c r="V60" s="90"/>
      <c r="W60" s="90"/>
    </row>
    <row r="61" spans="1:26" ht="14.5" customHeight="1" x14ac:dyDescent="0.35">
      <c r="B61" s="1" t="s">
        <v>33</v>
      </c>
      <c r="C61" s="81"/>
      <c r="D61" s="81"/>
      <c r="E61" s="81"/>
      <c r="F61" s="81"/>
      <c r="G61" s="81"/>
      <c r="H61" s="81"/>
      <c r="I61" s="81"/>
      <c r="J61" s="81"/>
      <c r="K61" s="81"/>
      <c r="L61" s="81"/>
      <c r="M61" s="81"/>
      <c r="N61" s="81"/>
      <c r="O61" s="81"/>
      <c r="P61" s="81"/>
      <c r="Q61" s="81"/>
      <c r="R61" s="81"/>
      <c r="S61" s="81"/>
      <c r="T61" s="81"/>
      <c r="U61" s="81"/>
      <c r="V61" s="81"/>
      <c r="W61" s="81"/>
      <c r="X61" s="81"/>
      <c r="Y61" s="81"/>
      <c r="Z61" s="81"/>
    </row>
    <row r="62" spans="1:26" ht="14.5" customHeight="1" x14ac:dyDescent="0.35">
      <c r="B62" s="1" t="s">
        <v>310</v>
      </c>
      <c r="C62" s="81"/>
      <c r="D62" s="81"/>
      <c r="E62" s="81"/>
      <c r="F62" s="81"/>
      <c r="G62" s="81"/>
      <c r="H62" s="81"/>
      <c r="I62" s="81"/>
      <c r="J62" s="81"/>
      <c r="K62" s="81"/>
      <c r="L62" s="81"/>
      <c r="M62" s="81"/>
      <c r="N62" s="81"/>
      <c r="O62" s="81"/>
      <c r="P62" s="81"/>
      <c r="Q62" s="81"/>
      <c r="R62" s="81"/>
      <c r="S62" s="81"/>
      <c r="T62" s="81"/>
      <c r="U62" s="81"/>
      <c r="V62" s="81"/>
      <c r="W62" s="81"/>
      <c r="X62" s="81"/>
      <c r="Y62" s="81"/>
      <c r="Z62" s="81"/>
    </row>
    <row r="63" spans="1:26" ht="14.5" customHeight="1" x14ac:dyDescent="0.35">
      <c r="B63" s="1" t="s">
        <v>688</v>
      </c>
      <c r="C63" s="81"/>
      <c r="D63" s="81"/>
      <c r="E63" s="81"/>
      <c r="F63" s="81"/>
      <c r="G63" s="81"/>
      <c r="H63" s="81"/>
      <c r="I63" s="81"/>
      <c r="J63" s="81"/>
      <c r="K63" s="81"/>
      <c r="L63" s="81"/>
      <c r="M63" s="81"/>
      <c r="N63" s="81"/>
      <c r="O63" s="81"/>
      <c r="P63" s="81"/>
      <c r="Q63" s="81"/>
      <c r="R63" s="81"/>
      <c r="S63" s="81"/>
      <c r="T63" s="81"/>
      <c r="U63" s="81"/>
      <c r="V63" s="81"/>
      <c r="W63" s="81"/>
      <c r="X63" s="81"/>
      <c r="Y63" s="81"/>
      <c r="Z63" s="81"/>
    </row>
    <row r="64" spans="1:26" ht="14.5" customHeight="1" x14ac:dyDescent="0.35">
      <c r="B64" s="1" t="s">
        <v>717</v>
      </c>
      <c r="C64" s="81"/>
      <c r="D64" s="81"/>
      <c r="E64" s="81"/>
      <c r="F64" s="81"/>
      <c r="G64" s="81"/>
      <c r="H64" s="81"/>
      <c r="I64" s="81"/>
      <c r="J64" s="81"/>
      <c r="K64" s="81"/>
      <c r="L64" s="81"/>
      <c r="M64" s="81"/>
      <c r="N64" s="81"/>
      <c r="O64" s="81"/>
      <c r="P64" s="81"/>
      <c r="Q64" s="81"/>
      <c r="R64" s="81"/>
      <c r="S64" s="81"/>
      <c r="T64" s="81"/>
      <c r="U64" s="81"/>
      <c r="V64" s="81"/>
      <c r="W64" s="81"/>
      <c r="X64" s="81"/>
      <c r="Y64" s="81"/>
      <c r="Z64" s="81"/>
    </row>
    <row r="65" spans="2:26" ht="14.5" customHeight="1" x14ac:dyDescent="0.35">
      <c r="B65" s="1" t="s">
        <v>693</v>
      </c>
      <c r="C65" s="81"/>
      <c r="D65" s="81"/>
      <c r="E65" s="81"/>
      <c r="F65" s="81"/>
      <c r="G65" s="81"/>
      <c r="H65" s="81"/>
      <c r="I65" s="81"/>
      <c r="J65" s="81"/>
      <c r="K65" s="81"/>
      <c r="L65" s="81"/>
      <c r="M65" s="81"/>
      <c r="N65" s="81"/>
      <c r="O65" s="81"/>
      <c r="P65" s="81"/>
      <c r="Q65" s="81"/>
      <c r="R65" s="81"/>
      <c r="S65" s="81"/>
      <c r="T65" s="81"/>
      <c r="U65" s="81"/>
      <c r="V65" s="81"/>
      <c r="W65" s="81"/>
      <c r="X65" s="81"/>
      <c r="Y65" s="81"/>
      <c r="Z65" s="81"/>
    </row>
  </sheetData>
  <pageMargins left="0.7" right="0.7" top="0.75" bottom="0.75" header="0.3" footer="0.3"/>
  <ignoredErrors>
    <ignoredError sqref="L40 L50 L53 H53:K53"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E1221-7645-4FB7-92F1-332810E9B066}">
  <sheetPr>
    <tabColor theme="5"/>
  </sheetPr>
  <dimension ref="B8:M25"/>
  <sheetViews>
    <sheetView showGridLines="0" zoomScaleNormal="100" workbookViewId="0"/>
  </sheetViews>
  <sheetFormatPr defaultColWidth="8.7265625" defaultRowHeight="14.5" customHeight="1" x14ac:dyDescent="0.35"/>
  <cols>
    <col min="1" max="1" width="2.54296875" style="1" customWidth="1"/>
    <col min="2" max="2" width="42.81640625" style="1" customWidth="1"/>
    <col min="3" max="13" width="15.81640625" style="1" customWidth="1"/>
    <col min="14" max="16384" width="8.7265625" style="1"/>
  </cols>
  <sheetData>
    <row r="8" spans="2:13" ht="46.5" x14ac:dyDescent="0.35">
      <c r="B8" s="120" t="s">
        <v>187</v>
      </c>
      <c r="C8" s="121" t="s">
        <v>348</v>
      </c>
      <c r="D8" s="121" t="s">
        <v>349</v>
      </c>
      <c r="E8" s="121" t="s">
        <v>350</v>
      </c>
      <c r="F8" s="121" t="s">
        <v>352</v>
      </c>
      <c r="G8" s="121" t="s">
        <v>373</v>
      </c>
      <c r="H8" s="121" t="s">
        <v>374</v>
      </c>
      <c r="I8" s="121" t="s">
        <v>375</v>
      </c>
      <c r="J8" s="121" t="s">
        <v>376</v>
      </c>
      <c r="K8" s="121" t="s">
        <v>353</v>
      </c>
      <c r="L8" s="121" t="s">
        <v>351</v>
      </c>
      <c r="M8" s="120" t="s">
        <v>188</v>
      </c>
    </row>
    <row r="9" spans="2:13" ht="31" x14ac:dyDescent="0.35">
      <c r="B9" s="116" t="s">
        <v>377</v>
      </c>
      <c r="C9" s="112" t="s">
        <v>189</v>
      </c>
      <c r="D9" s="112" t="s">
        <v>190</v>
      </c>
      <c r="E9" s="112" t="s">
        <v>191</v>
      </c>
      <c r="F9" s="112" t="s">
        <v>192</v>
      </c>
      <c r="G9" s="112" t="s">
        <v>193</v>
      </c>
      <c r="H9" s="112" t="s">
        <v>191</v>
      </c>
      <c r="I9" s="113" t="s">
        <v>354</v>
      </c>
      <c r="J9" s="113" t="s">
        <v>362</v>
      </c>
      <c r="K9" s="113" t="s">
        <v>355</v>
      </c>
      <c r="L9" s="113" t="s">
        <v>363</v>
      </c>
      <c r="M9" s="114" t="s">
        <v>356</v>
      </c>
    </row>
    <row r="10" spans="2:13" ht="31" x14ac:dyDescent="0.35">
      <c r="B10" s="116" t="s">
        <v>357</v>
      </c>
      <c r="C10" s="115">
        <v>0.61399999999999999</v>
      </c>
      <c r="D10" s="115">
        <v>0.54600000000000004</v>
      </c>
      <c r="E10" s="115">
        <v>0.378</v>
      </c>
      <c r="F10" s="113" t="s">
        <v>360</v>
      </c>
      <c r="G10" s="113" t="s">
        <v>361</v>
      </c>
      <c r="H10" s="115">
        <v>0.378</v>
      </c>
      <c r="I10" s="113" t="s">
        <v>194</v>
      </c>
      <c r="J10" s="113" t="s">
        <v>195</v>
      </c>
      <c r="K10" s="113" t="s">
        <v>196</v>
      </c>
      <c r="L10" s="113" t="s">
        <v>197</v>
      </c>
      <c r="M10" s="114" t="s">
        <v>9</v>
      </c>
    </row>
    <row r="11" spans="2:13" ht="15.5" x14ac:dyDescent="0.35">
      <c r="B11" s="116" t="s">
        <v>358</v>
      </c>
      <c r="C11" s="112" t="s">
        <v>198</v>
      </c>
      <c r="D11" s="112" t="s">
        <v>199</v>
      </c>
      <c r="E11" s="112" t="s">
        <v>200</v>
      </c>
      <c r="F11" s="112" t="s">
        <v>201</v>
      </c>
      <c r="G11" s="112" t="s">
        <v>9</v>
      </c>
      <c r="H11" s="112"/>
      <c r="I11" s="113"/>
      <c r="J11" s="113"/>
      <c r="K11" s="113"/>
      <c r="L11" s="113"/>
      <c r="M11" s="114"/>
    </row>
    <row r="12" spans="2:13" ht="15.5" x14ac:dyDescent="0.35">
      <c r="B12" s="116" t="s">
        <v>202</v>
      </c>
      <c r="C12" s="112" t="s">
        <v>203</v>
      </c>
      <c r="D12" s="112" t="s">
        <v>204</v>
      </c>
      <c r="E12" s="112" t="s">
        <v>205</v>
      </c>
      <c r="F12" s="112" t="s">
        <v>206</v>
      </c>
      <c r="G12" s="112" t="s">
        <v>207</v>
      </c>
      <c r="H12" s="112" t="s">
        <v>9</v>
      </c>
      <c r="I12" s="113" t="s">
        <v>9</v>
      </c>
      <c r="J12" s="113" t="s">
        <v>9</v>
      </c>
      <c r="K12" s="113" t="s">
        <v>9</v>
      </c>
      <c r="L12" s="113" t="s">
        <v>9</v>
      </c>
      <c r="M12" s="114" t="s">
        <v>9</v>
      </c>
    </row>
    <row r="13" spans="2:13" ht="15.5" x14ac:dyDescent="0.35">
      <c r="B13" s="116" t="s">
        <v>379</v>
      </c>
      <c r="C13" s="117">
        <v>1</v>
      </c>
      <c r="D13" s="117">
        <v>1</v>
      </c>
      <c r="E13" s="117">
        <v>1</v>
      </c>
      <c r="F13" s="117">
        <v>0.72</v>
      </c>
      <c r="G13" s="117">
        <v>0.7</v>
      </c>
      <c r="H13" s="117">
        <v>1</v>
      </c>
      <c r="I13" s="118">
        <v>1</v>
      </c>
      <c r="J13" s="118">
        <v>1</v>
      </c>
      <c r="K13" s="118">
        <v>1</v>
      </c>
      <c r="L13" s="118">
        <v>1</v>
      </c>
      <c r="M13" s="119" t="s">
        <v>9</v>
      </c>
    </row>
    <row r="14" spans="2:13" ht="46.5" x14ac:dyDescent="0.35">
      <c r="B14" s="116" t="s">
        <v>359</v>
      </c>
      <c r="C14" s="113" t="s">
        <v>364</v>
      </c>
      <c r="D14" s="113" t="s">
        <v>365</v>
      </c>
      <c r="E14" s="113" t="s">
        <v>385</v>
      </c>
      <c r="F14" s="113" t="s">
        <v>387</v>
      </c>
      <c r="G14" s="113" t="s">
        <v>388</v>
      </c>
      <c r="H14" s="112" t="s">
        <v>9</v>
      </c>
      <c r="I14" s="113" t="s">
        <v>9</v>
      </c>
      <c r="J14" s="113" t="s">
        <v>9</v>
      </c>
      <c r="K14" s="113" t="s">
        <v>9</v>
      </c>
      <c r="L14" s="113" t="s">
        <v>9</v>
      </c>
      <c r="M14" s="114" t="s">
        <v>9</v>
      </c>
    </row>
    <row r="15" spans="2:13" ht="31" x14ac:dyDescent="0.35">
      <c r="B15" s="116" t="s">
        <v>380</v>
      </c>
      <c r="C15" s="112" t="s">
        <v>208</v>
      </c>
      <c r="D15" s="112" t="s">
        <v>209</v>
      </c>
      <c r="E15" s="112" t="s">
        <v>210</v>
      </c>
      <c r="F15" s="113" t="s">
        <v>366</v>
      </c>
      <c r="G15" s="112" t="s">
        <v>9</v>
      </c>
      <c r="H15" s="112" t="s">
        <v>9</v>
      </c>
      <c r="I15" s="113" t="s">
        <v>9</v>
      </c>
      <c r="J15" s="113" t="s">
        <v>9</v>
      </c>
      <c r="K15" s="113" t="s">
        <v>9</v>
      </c>
      <c r="L15" s="113" t="s">
        <v>9</v>
      </c>
      <c r="M15" s="114" t="s">
        <v>9</v>
      </c>
    </row>
    <row r="16" spans="2:13" ht="62" x14ac:dyDescent="0.35">
      <c r="B16" s="116" t="s">
        <v>211</v>
      </c>
      <c r="C16" s="113" t="s">
        <v>370</v>
      </c>
      <c r="D16" s="113" t="s">
        <v>371</v>
      </c>
      <c r="E16" s="113" t="s">
        <v>372</v>
      </c>
      <c r="F16" s="182" t="s">
        <v>367</v>
      </c>
      <c r="G16" s="183"/>
      <c r="H16" s="112" t="s">
        <v>9</v>
      </c>
      <c r="I16" s="113" t="s">
        <v>9</v>
      </c>
      <c r="J16" s="113" t="s">
        <v>9</v>
      </c>
      <c r="K16" s="113" t="s">
        <v>9</v>
      </c>
      <c r="L16" s="113" t="s">
        <v>9</v>
      </c>
      <c r="M16" s="114" t="s">
        <v>9</v>
      </c>
    </row>
    <row r="17" spans="2:13" ht="62" x14ac:dyDescent="0.35">
      <c r="B17" s="116" t="s">
        <v>382</v>
      </c>
      <c r="C17" s="113" t="s">
        <v>368</v>
      </c>
      <c r="D17" s="113" t="s">
        <v>369</v>
      </c>
      <c r="E17" s="113" t="s">
        <v>390</v>
      </c>
      <c r="F17" s="113" t="s">
        <v>392</v>
      </c>
      <c r="G17" s="113" t="s">
        <v>391</v>
      </c>
      <c r="H17" s="112" t="s">
        <v>9</v>
      </c>
      <c r="I17" s="113" t="s">
        <v>9</v>
      </c>
      <c r="J17" s="113" t="s">
        <v>9</v>
      </c>
      <c r="K17" s="113" t="s">
        <v>9</v>
      </c>
      <c r="L17" s="113" t="s">
        <v>9</v>
      </c>
      <c r="M17" s="114" t="s">
        <v>9</v>
      </c>
    </row>
    <row r="18" spans="2:13" ht="15.5" x14ac:dyDescent="0.35">
      <c r="B18" s="10"/>
      <c r="C18" s="2"/>
      <c r="D18" s="2"/>
      <c r="E18" s="2"/>
      <c r="F18" s="2"/>
      <c r="G18" s="2"/>
      <c r="H18" s="2"/>
      <c r="I18" s="88"/>
      <c r="J18" s="88"/>
      <c r="K18" s="88"/>
      <c r="L18" s="88"/>
      <c r="M18" s="111"/>
    </row>
    <row r="19" spans="2:13" ht="15.5" x14ac:dyDescent="0.35">
      <c r="B19" s="1" t="s">
        <v>33</v>
      </c>
      <c r="C19" s="2"/>
      <c r="D19" s="2"/>
      <c r="E19" s="2"/>
      <c r="F19" s="2"/>
      <c r="G19" s="2"/>
      <c r="H19" s="2"/>
      <c r="I19" s="88"/>
      <c r="J19" s="88"/>
      <c r="K19" s="88"/>
      <c r="L19" s="88"/>
      <c r="M19" s="111"/>
    </row>
    <row r="20" spans="2:13" ht="14.5" customHeight="1" x14ac:dyDescent="0.35">
      <c r="B20" s="1" t="s">
        <v>378</v>
      </c>
    </row>
    <row r="21" spans="2:13" ht="14.5" customHeight="1" x14ac:dyDescent="0.35">
      <c r="B21" s="1" t="s">
        <v>381</v>
      </c>
    </row>
    <row r="22" spans="2:13" ht="14.5" customHeight="1" x14ac:dyDescent="0.35">
      <c r="B22" s="1" t="s">
        <v>383</v>
      </c>
    </row>
    <row r="23" spans="2:13" ht="14.5" customHeight="1" x14ac:dyDescent="0.35">
      <c r="B23" s="1" t="s">
        <v>384</v>
      </c>
    </row>
    <row r="24" spans="2:13" ht="14.5" customHeight="1" x14ac:dyDescent="0.35">
      <c r="B24" s="1" t="s">
        <v>386</v>
      </c>
    </row>
    <row r="25" spans="2:13" ht="14.5" customHeight="1" x14ac:dyDescent="0.35">
      <c r="B25" s="1" t="s">
        <v>389</v>
      </c>
    </row>
  </sheetData>
  <mergeCells count="1">
    <mergeCell ref="F16:G1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89CE2-98A7-4E04-93F9-97C499CD9D62}">
  <sheetPr>
    <tabColor theme="1"/>
  </sheetPr>
  <dimension ref="A1:AR44"/>
  <sheetViews>
    <sheetView showGridLines="0" zoomScaleNormal="100" workbookViewId="0">
      <pane xSplit="3" ySplit="8" topLeftCell="D9" activePane="bottomRight" state="frozen"/>
      <selection activeCell="B5" sqref="B5"/>
      <selection pane="topRight" activeCell="B5" sqref="B5"/>
      <selection pane="bottomLeft" activeCell="B5" sqref="B5"/>
      <selection pane="bottomRight" activeCell="D9" sqref="D9"/>
    </sheetView>
  </sheetViews>
  <sheetFormatPr defaultColWidth="10.54296875" defaultRowHeight="14.5" customHeight="1" x14ac:dyDescent="0.35"/>
  <cols>
    <col min="1" max="1" width="2.54296875" style="1" customWidth="1"/>
    <col min="2" max="2" width="42.81640625" style="1" customWidth="1"/>
    <col min="3" max="3" width="15.81640625" style="2" customWidth="1"/>
    <col min="4" max="4" width="2.54296875" style="2" customWidth="1"/>
    <col min="5" max="35" width="10.54296875" style="18" customWidth="1"/>
    <col min="36" max="36" width="2.54296875" style="2" customWidth="1"/>
    <col min="37" max="44" width="10.54296875" style="18"/>
    <col min="45" max="16384" width="10.54296875" style="2"/>
  </cols>
  <sheetData>
    <row r="1" spans="1:44" ht="14.5" customHeight="1" x14ac:dyDescent="0.35">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K1" s="2"/>
      <c r="AL1" s="2"/>
      <c r="AM1" s="2"/>
      <c r="AN1" s="2"/>
      <c r="AO1" s="2"/>
      <c r="AP1" s="2"/>
      <c r="AQ1" s="2"/>
      <c r="AR1" s="2"/>
    </row>
    <row r="2" spans="1:44" ht="14.5" customHeight="1" x14ac:dyDescent="0.35">
      <c r="E2" s="2"/>
      <c r="F2" s="2"/>
      <c r="G2" s="2"/>
      <c r="H2" s="2"/>
      <c r="I2" s="2"/>
      <c r="J2" s="2"/>
      <c r="K2" s="2"/>
      <c r="L2" s="2"/>
      <c r="M2" s="2"/>
      <c r="N2" s="2"/>
      <c r="O2" s="2"/>
      <c r="P2" s="2"/>
      <c r="Q2" s="2"/>
      <c r="R2" s="2"/>
      <c r="S2" s="2"/>
      <c r="T2" s="2"/>
      <c r="U2" s="2"/>
      <c r="V2" s="2"/>
      <c r="W2" s="2"/>
      <c r="X2" s="2"/>
      <c r="Y2" s="2"/>
      <c r="Z2" s="2"/>
      <c r="AA2" s="2"/>
      <c r="AB2" s="2"/>
      <c r="AC2" s="24"/>
      <c r="AD2" s="2"/>
      <c r="AE2" s="2"/>
      <c r="AF2" s="2"/>
      <c r="AG2" s="2"/>
      <c r="AH2" s="2"/>
      <c r="AI2" s="2"/>
      <c r="AK2" s="2"/>
      <c r="AL2" s="2"/>
      <c r="AM2" s="2"/>
      <c r="AN2" s="2"/>
      <c r="AO2" s="2"/>
      <c r="AP2" s="2"/>
      <c r="AQ2" s="2"/>
      <c r="AR2" s="2"/>
    </row>
    <row r="3" spans="1:44" ht="14.5" customHeight="1" x14ac:dyDescent="0.3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K3" s="2"/>
      <c r="AL3" s="2"/>
      <c r="AM3" s="2"/>
      <c r="AN3" s="2"/>
      <c r="AO3" s="2"/>
      <c r="AP3" s="2"/>
      <c r="AQ3" s="2"/>
      <c r="AR3" s="2"/>
    </row>
    <row r="4" spans="1:44" ht="14.5" customHeight="1" x14ac:dyDescent="0.35">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K4" s="2"/>
      <c r="AL4" s="2"/>
      <c r="AM4" s="2"/>
      <c r="AN4" s="2"/>
      <c r="AO4" s="2"/>
      <c r="AP4" s="2"/>
      <c r="AQ4" s="2"/>
      <c r="AR4" s="2"/>
    </row>
    <row r="5" spans="1:44" ht="14.5" customHeight="1" x14ac:dyDescent="0.3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K5" s="2"/>
      <c r="AL5" s="2"/>
      <c r="AM5" s="2"/>
      <c r="AN5" s="2"/>
      <c r="AO5" s="2"/>
      <c r="AP5" s="2"/>
      <c r="AQ5" s="2"/>
      <c r="AR5" s="2"/>
    </row>
    <row r="6" spans="1:44" ht="14.5" customHeight="1" x14ac:dyDescent="0.35">
      <c r="C6" s="3" t="s">
        <v>4</v>
      </c>
      <c r="E6" s="4">
        <v>42460</v>
      </c>
      <c r="F6" s="4">
        <f>EOMONTH(E6,3)</f>
        <v>42551</v>
      </c>
      <c r="G6" s="4">
        <f t="shared" ref="G6:AI6" si="0">EOMONTH(F6,3)</f>
        <v>42643</v>
      </c>
      <c r="H6" s="4">
        <f t="shared" si="0"/>
        <v>42735</v>
      </c>
      <c r="I6" s="4">
        <f>EOMONTH(H6,3)</f>
        <v>42825</v>
      </c>
      <c r="J6" s="4">
        <f t="shared" ref="J6" si="1">EOMONTH(I6,3)</f>
        <v>42916</v>
      </c>
      <c r="K6" s="4">
        <f t="shared" si="0"/>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K6" s="4"/>
      <c r="AL6" s="4"/>
      <c r="AM6" s="4"/>
      <c r="AN6" s="4"/>
      <c r="AO6" s="4"/>
      <c r="AP6" s="4"/>
      <c r="AQ6" s="4"/>
      <c r="AR6" s="4"/>
    </row>
    <row r="7" spans="1:44" ht="14.5" customHeight="1" x14ac:dyDescent="0.35">
      <c r="C7" s="3" t="s">
        <v>5</v>
      </c>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K7" s="3"/>
      <c r="AL7" s="3"/>
      <c r="AM7" s="3"/>
      <c r="AN7" s="3"/>
      <c r="AO7" s="3"/>
      <c r="AP7" s="3"/>
      <c r="AQ7" s="3"/>
      <c r="AR7" s="3"/>
    </row>
    <row r="8" spans="1:44" ht="14.5" customHeight="1" x14ac:dyDescent="0.35">
      <c r="B8" s="5" t="s">
        <v>6</v>
      </c>
      <c r="C8" s="6" t="s">
        <v>7</v>
      </c>
      <c r="D8" s="6"/>
      <c r="E8" s="7" t="str">
        <f>MONTH(E$6)/3&amp;"Q"&amp;E$7</f>
        <v>1Q2016</v>
      </c>
      <c r="F8" s="6" t="str">
        <f t="shared" ref="F8:AI8" si="3">MONTH(F$6)/3&amp;"Q"&amp;F$7</f>
        <v>2Q2016</v>
      </c>
      <c r="G8" s="6" t="str">
        <f t="shared" si="3"/>
        <v>3Q2016</v>
      </c>
      <c r="H8" s="6" t="str">
        <f t="shared" si="3"/>
        <v>4Q2016</v>
      </c>
      <c r="I8" s="6" t="str">
        <f t="shared" si="3"/>
        <v>1Q2017</v>
      </c>
      <c r="J8" s="6" t="str">
        <f t="shared" si="3"/>
        <v>2Q2017</v>
      </c>
      <c r="K8" s="6" t="str">
        <f t="shared" si="3"/>
        <v>3Q2017</v>
      </c>
      <c r="L8" s="6" t="str">
        <f t="shared" si="3"/>
        <v>4Q2017</v>
      </c>
      <c r="M8" s="6" t="str">
        <f t="shared" si="3"/>
        <v>1Q2018</v>
      </c>
      <c r="N8" s="6" t="str">
        <f t="shared" si="3"/>
        <v>2Q2018</v>
      </c>
      <c r="O8" s="6" t="str">
        <f t="shared" si="3"/>
        <v>3Q2018</v>
      </c>
      <c r="P8" s="6" t="str">
        <f t="shared" si="3"/>
        <v>4Q2018</v>
      </c>
      <c r="Q8" s="6" t="str">
        <f t="shared" si="3"/>
        <v>1Q2019</v>
      </c>
      <c r="R8" s="6" t="str">
        <f t="shared" si="3"/>
        <v>2Q2019</v>
      </c>
      <c r="S8" s="6" t="str">
        <f t="shared" si="3"/>
        <v>3Q2019</v>
      </c>
      <c r="T8" s="6" t="str">
        <f t="shared" si="3"/>
        <v>4Q2019</v>
      </c>
      <c r="U8" s="6" t="str">
        <f t="shared" si="3"/>
        <v>1Q2020</v>
      </c>
      <c r="V8" s="6" t="str">
        <f t="shared" si="3"/>
        <v>2Q2020</v>
      </c>
      <c r="W8" s="6" t="str">
        <f t="shared" si="3"/>
        <v>3Q2020</v>
      </c>
      <c r="X8" s="6" t="str">
        <f t="shared" si="3"/>
        <v>4Q2020</v>
      </c>
      <c r="Y8" s="6" t="str">
        <f t="shared" si="3"/>
        <v>1Q2021</v>
      </c>
      <c r="Z8" s="6" t="str">
        <f t="shared" si="3"/>
        <v>2Q2021</v>
      </c>
      <c r="AA8" s="6" t="str">
        <f t="shared" si="3"/>
        <v>3Q2021</v>
      </c>
      <c r="AB8" s="6" t="str">
        <f t="shared" si="3"/>
        <v>4Q2021</v>
      </c>
      <c r="AC8" s="6" t="str">
        <f t="shared" si="3"/>
        <v>1Q2022</v>
      </c>
      <c r="AD8" s="6" t="str">
        <f t="shared" si="3"/>
        <v>2Q2022</v>
      </c>
      <c r="AE8" s="6" t="str">
        <f t="shared" si="3"/>
        <v>3Q2022</v>
      </c>
      <c r="AF8" s="6" t="str">
        <f t="shared" si="3"/>
        <v>4Q2022</v>
      </c>
      <c r="AG8" s="6" t="str">
        <f t="shared" si="3"/>
        <v>1Q2023</v>
      </c>
      <c r="AH8" s="6" t="str">
        <f t="shared" si="3"/>
        <v>2Q2023</v>
      </c>
      <c r="AI8" s="6" t="str">
        <f t="shared" si="3"/>
        <v>3Q2023</v>
      </c>
      <c r="AK8" s="6">
        <v>2016</v>
      </c>
      <c r="AL8" s="6">
        <f>AK8+1</f>
        <v>2017</v>
      </c>
      <c r="AM8" s="6">
        <f t="shared" ref="AM8:AQ8" si="4">AL8+1</f>
        <v>2018</v>
      </c>
      <c r="AN8" s="6">
        <f t="shared" si="4"/>
        <v>2019</v>
      </c>
      <c r="AO8" s="6">
        <f t="shared" si="4"/>
        <v>2020</v>
      </c>
      <c r="AP8" s="6">
        <f t="shared" si="4"/>
        <v>2021</v>
      </c>
      <c r="AQ8" s="6">
        <f t="shared" si="4"/>
        <v>2022</v>
      </c>
      <c r="AR8" s="6">
        <v>2023</v>
      </c>
    </row>
    <row r="9" spans="1:44" s="13" customFormat="1" ht="14.5" customHeight="1" x14ac:dyDescent="0.35">
      <c r="A9" s="10"/>
      <c r="B9" s="11" t="s">
        <v>8</v>
      </c>
      <c r="C9" s="12" t="s">
        <v>9</v>
      </c>
      <c r="D9" s="12"/>
      <c r="E9" s="25">
        <f t="shared" ref="E9:AI9" si="5">SUM(E10,E18,E27,E33)</f>
        <v>158.08389066054005</v>
      </c>
      <c r="F9" s="25">
        <f t="shared" si="5"/>
        <v>126.170754177525</v>
      </c>
      <c r="G9" s="25">
        <f t="shared" si="5"/>
        <v>160.71569167542074</v>
      </c>
      <c r="H9" s="25">
        <f t="shared" si="5"/>
        <v>199.8839014306609</v>
      </c>
      <c r="I9" s="25">
        <f t="shared" si="5"/>
        <v>149.65486708184696</v>
      </c>
      <c r="J9" s="25">
        <f t="shared" si="5"/>
        <v>183.537031652</v>
      </c>
      <c r="K9" s="25">
        <f t="shared" si="5"/>
        <v>248.31757268099997</v>
      </c>
      <c r="L9" s="25">
        <f t="shared" si="5"/>
        <v>748.12455484327108</v>
      </c>
      <c r="M9" s="25">
        <f t="shared" si="5"/>
        <v>442.6993007789614</v>
      </c>
      <c r="N9" s="25">
        <f t="shared" si="5"/>
        <v>322.02260940537178</v>
      </c>
      <c r="O9" s="25">
        <f t="shared" si="5"/>
        <v>639.86953781707894</v>
      </c>
      <c r="P9" s="25">
        <f t="shared" si="5"/>
        <v>698.88906921133105</v>
      </c>
      <c r="Q9" s="25">
        <f t="shared" si="5"/>
        <v>519.86374973245177</v>
      </c>
      <c r="R9" s="25">
        <f t="shared" si="5"/>
        <v>641.87588504078303</v>
      </c>
      <c r="S9" s="25">
        <f t="shared" si="5"/>
        <v>1313.2281135351539</v>
      </c>
      <c r="T9" s="25">
        <f t="shared" si="5"/>
        <v>1364.812955400904</v>
      </c>
      <c r="U9" s="25">
        <f t="shared" si="5"/>
        <v>634.8834067824514</v>
      </c>
      <c r="V9" s="25">
        <f t="shared" si="5"/>
        <v>780.72509664150027</v>
      </c>
      <c r="W9" s="25">
        <f t="shared" si="5"/>
        <v>1359.8219571900004</v>
      </c>
      <c r="X9" s="25">
        <f t="shared" si="5"/>
        <v>1694.1234131992546</v>
      </c>
      <c r="Y9" s="25">
        <f t="shared" si="5"/>
        <v>1547.0547042224998</v>
      </c>
      <c r="Z9" s="25">
        <f t="shared" si="5"/>
        <v>1501.8490602675001</v>
      </c>
      <c r="AA9" s="25">
        <f t="shared" si="5"/>
        <v>1978.3281197177998</v>
      </c>
      <c r="AB9" s="25">
        <f t="shared" si="5"/>
        <v>2022.2739886544996</v>
      </c>
      <c r="AC9" s="25">
        <f t="shared" si="5"/>
        <v>1523.8442755102885</v>
      </c>
      <c r="AD9" s="25">
        <f t="shared" si="5"/>
        <v>1266.5929436338863</v>
      </c>
      <c r="AE9" s="25">
        <f t="shared" si="5"/>
        <v>1946.9910554951143</v>
      </c>
      <c r="AF9" s="25">
        <f t="shared" si="5"/>
        <v>2067.8882848667281</v>
      </c>
      <c r="AG9" s="25">
        <f t="shared" si="5"/>
        <v>1803.1955226084876</v>
      </c>
      <c r="AH9" s="25">
        <f t="shared" si="5"/>
        <v>1659.7774753163778</v>
      </c>
      <c r="AI9" s="25">
        <f t="shared" si="5"/>
        <v>2546.9848717645</v>
      </c>
      <c r="AJ9" s="27"/>
      <c r="AK9" s="25">
        <f t="shared" ref="AK9:AR19" si="6">SUMIF($7:$7,AK$8,9:9)</f>
        <v>644.85423794414669</v>
      </c>
      <c r="AL9" s="25">
        <f t="shared" si="6"/>
        <v>1329.634026258118</v>
      </c>
      <c r="AM9" s="25">
        <f t="shared" si="6"/>
        <v>2103.4805172127431</v>
      </c>
      <c r="AN9" s="25">
        <f t="shared" si="6"/>
        <v>3839.7807037092925</v>
      </c>
      <c r="AO9" s="25">
        <f t="shared" si="6"/>
        <v>4469.5538738132072</v>
      </c>
      <c r="AP9" s="25">
        <f t="shared" si="6"/>
        <v>7049.5058728622998</v>
      </c>
      <c r="AQ9" s="25">
        <f t="shared" si="6"/>
        <v>6805.3165595060173</v>
      </c>
      <c r="AR9" s="25">
        <f t="shared" si="6"/>
        <v>6009.9578696893659</v>
      </c>
    </row>
    <row r="10" spans="1:44" s="13" customFormat="1" ht="14.5" customHeight="1" x14ac:dyDescent="0.35">
      <c r="A10" s="10"/>
      <c r="B10" s="37" t="s">
        <v>10</v>
      </c>
      <c r="C10" s="38" t="s">
        <v>9</v>
      </c>
      <c r="D10" s="38"/>
      <c r="E10" s="39">
        <f>SUM(E11,E14)</f>
        <v>55.737256688540008</v>
      </c>
      <c r="F10" s="39">
        <f t="shared" ref="F10:AI10" si="7">SUM(F11,F14)</f>
        <v>54.425551699524974</v>
      </c>
      <c r="G10" s="39">
        <f t="shared" si="7"/>
        <v>95.237136185000011</v>
      </c>
      <c r="H10" s="39">
        <f t="shared" si="7"/>
        <v>102.14303929599998</v>
      </c>
      <c r="I10" s="39">
        <f t="shared" si="7"/>
        <v>42.540075533959516</v>
      </c>
      <c r="J10" s="39">
        <f t="shared" si="7"/>
        <v>96.743046366000016</v>
      </c>
      <c r="K10" s="39">
        <f t="shared" si="7"/>
        <v>178.64646894999998</v>
      </c>
      <c r="L10" s="39">
        <f t="shared" si="7"/>
        <v>638.29956112327102</v>
      </c>
      <c r="M10" s="39">
        <f t="shared" si="7"/>
        <v>309.74107019076951</v>
      </c>
      <c r="N10" s="39">
        <f t="shared" si="7"/>
        <v>224.34350090837182</v>
      </c>
      <c r="O10" s="39">
        <f t="shared" si="7"/>
        <v>566.25063049407891</v>
      </c>
      <c r="P10" s="39">
        <f t="shared" si="7"/>
        <v>533.5192888953311</v>
      </c>
      <c r="Q10" s="39">
        <f t="shared" si="7"/>
        <v>293.94241886909174</v>
      </c>
      <c r="R10" s="39">
        <f t="shared" si="7"/>
        <v>316.21191106699996</v>
      </c>
      <c r="S10" s="39">
        <f t="shared" si="7"/>
        <v>677.12822824700027</v>
      </c>
      <c r="T10" s="39">
        <f t="shared" si="7"/>
        <v>802.50874892490356</v>
      </c>
      <c r="U10" s="39">
        <f t="shared" si="7"/>
        <v>260.33147981399998</v>
      </c>
      <c r="V10" s="39">
        <f t="shared" si="7"/>
        <v>253.51749647300011</v>
      </c>
      <c r="W10" s="39">
        <f t="shared" si="7"/>
        <v>666.32606686700001</v>
      </c>
      <c r="X10" s="39">
        <f t="shared" si="7"/>
        <v>902.60483714800034</v>
      </c>
      <c r="Y10" s="39">
        <f t="shared" si="7"/>
        <v>504.15047138</v>
      </c>
      <c r="Z10" s="39">
        <f t="shared" si="7"/>
        <v>318.94861562700004</v>
      </c>
      <c r="AA10" s="39">
        <f t="shared" si="7"/>
        <v>718.1886863499999</v>
      </c>
      <c r="AB10" s="39">
        <f t="shared" si="7"/>
        <v>861.97305618599989</v>
      </c>
      <c r="AC10" s="39">
        <f t="shared" si="7"/>
        <v>405.27263203199999</v>
      </c>
      <c r="AD10" s="39">
        <f t="shared" si="7"/>
        <v>251.93439405399999</v>
      </c>
      <c r="AE10" s="39">
        <f t="shared" si="7"/>
        <v>696.96330158200021</v>
      </c>
      <c r="AF10" s="39">
        <f t="shared" si="7"/>
        <v>836.78174478300002</v>
      </c>
      <c r="AG10" s="39">
        <f t="shared" si="7"/>
        <v>424.28799882099997</v>
      </c>
      <c r="AH10" s="39">
        <f t="shared" si="7"/>
        <v>306.18734744400001</v>
      </c>
      <c r="AI10" s="39">
        <f t="shared" si="7"/>
        <v>793.85765716800006</v>
      </c>
      <c r="AJ10" s="27"/>
      <c r="AK10" s="39">
        <f t="shared" si="6"/>
        <v>307.54298386906498</v>
      </c>
      <c r="AL10" s="39">
        <f t="shared" si="6"/>
        <v>956.2291519732305</v>
      </c>
      <c r="AM10" s="39">
        <f t="shared" si="6"/>
        <v>1633.8544904885514</v>
      </c>
      <c r="AN10" s="39">
        <f t="shared" si="6"/>
        <v>2089.7913071079956</v>
      </c>
      <c r="AO10" s="39">
        <f t="shared" si="6"/>
        <v>2082.7798803020005</v>
      </c>
      <c r="AP10" s="39">
        <f t="shared" si="6"/>
        <v>2403.260829543</v>
      </c>
      <c r="AQ10" s="39">
        <f t="shared" si="6"/>
        <v>2190.9520724510003</v>
      </c>
      <c r="AR10" s="39">
        <f t="shared" si="6"/>
        <v>1524.3330034330002</v>
      </c>
    </row>
    <row r="11" spans="1:44" s="13" customFormat="1" ht="14.5" customHeight="1" x14ac:dyDescent="0.35">
      <c r="A11" s="10"/>
      <c r="B11" s="14" t="s">
        <v>11</v>
      </c>
      <c r="C11" s="15" t="s">
        <v>9</v>
      </c>
      <c r="D11" s="15"/>
      <c r="E11" s="26">
        <f>SUM(E12:E13)</f>
        <v>55.737256688540008</v>
      </c>
      <c r="F11" s="26">
        <f t="shared" ref="F11:AI11" si="8">SUM(F12:F13)</f>
        <v>54.425551699524974</v>
      </c>
      <c r="G11" s="26">
        <f t="shared" si="8"/>
        <v>95.237136185000011</v>
      </c>
      <c r="H11" s="26">
        <f t="shared" si="8"/>
        <v>102.14303929599998</v>
      </c>
      <c r="I11" s="26">
        <f t="shared" si="8"/>
        <v>42.540075533959516</v>
      </c>
      <c r="J11" s="26">
        <f t="shared" si="8"/>
        <v>96.743046366000016</v>
      </c>
      <c r="K11" s="26">
        <f t="shared" si="8"/>
        <v>178.64646894999998</v>
      </c>
      <c r="L11" s="26">
        <f t="shared" si="8"/>
        <v>255.92037690117797</v>
      </c>
      <c r="M11" s="26">
        <f t="shared" si="8"/>
        <v>116.46550048376952</v>
      </c>
      <c r="N11" s="26">
        <f t="shared" si="8"/>
        <v>77.046189210371821</v>
      </c>
      <c r="O11" s="26">
        <f t="shared" si="8"/>
        <v>209.7163136090789</v>
      </c>
      <c r="P11" s="26">
        <f t="shared" si="8"/>
        <v>213.21300751398363</v>
      </c>
      <c r="Q11" s="26">
        <f t="shared" si="8"/>
        <v>82.639115051000033</v>
      </c>
      <c r="R11" s="26">
        <f t="shared" si="8"/>
        <v>88.152581184000056</v>
      </c>
      <c r="S11" s="26">
        <f t="shared" si="8"/>
        <v>200.28113118400009</v>
      </c>
      <c r="T11" s="26">
        <f t="shared" si="8"/>
        <v>237.20725788700003</v>
      </c>
      <c r="U11" s="26">
        <f t="shared" si="8"/>
        <v>64.455489874999984</v>
      </c>
      <c r="V11" s="26">
        <f t="shared" si="8"/>
        <v>61.597889701000028</v>
      </c>
      <c r="W11" s="26">
        <f t="shared" si="8"/>
        <v>180.57218530399996</v>
      </c>
      <c r="X11" s="26">
        <f t="shared" si="8"/>
        <v>232.118810182</v>
      </c>
      <c r="Y11" s="26">
        <f t="shared" si="8"/>
        <v>125.44080267</v>
      </c>
      <c r="Z11" s="26">
        <f t="shared" si="8"/>
        <v>81.153505449999997</v>
      </c>
      <c r="AA11" s="26">
        <f t="shared" si="8"/>
        <v>191.019086023</v>
      </c>
      <c r="AB11" s="26">
        <f t="shared" si="8"/>
        <v>223.75467003099999</v>
      </c>
      <c r="AC11" s="26">
        <f t="shared" si="8"/>
        <v>104.760380391</v>
      </c>
      <c r="AD11" s="26">
        <f t="shared" si="8"/>
        <v>66.448693567999996</v>
      </c>
      <c r="AE11" s="26">
        <f t="shared" si="8"/>
        <v>172.37061859700003</v>
      </c>
      <c r="AF11" s="26">
        <f t="shared" si="8"/>
        <v>219.21864488200001</v>
      </c>
      <c r="AG11" s="26">
        <f t="shared" si="8"/>
        <v>106.55195137600001</v>
      </c>
      <c r="AH11" s="26">
        <f t="shared" si="8"/>
        <v>79.551348343000001</v>
      </c>
      <c r="AI11" s="26">
        <f t="shared" si="8"/>
        <v>197.88332796999998</v>
      </c>
      <c r="AJ11" s="27"/>
      <c r="AK11" s="26">
        <f t="shared" si="6"/>
        <v>307.54298386906498</v>
      </c>
      <c r="AL11" s="26">
        <f t="shared" si="6"/>
        <v>573.84996775113746</v>
      </c>
      <c r="AM11" s="26">
        <f t="shared" si="6"/>
        <v>616.44101081720385</v>
      </c>
      <c r="AN11" s="26">
        <f t="shared" si="6"/>
        <v>608.28008530600027</v>
      </c>
      <c r="AO11" s="26">
        <f t="shared" si="6"/>
        <v>538.74437506200002</v>
      </c>
      <c r="AP11" s="26">
        <f t="shared" si="6"/>
        <v>621.36806417399998</v>
      </c>
      <c r="AQ11" s="26">
        <f t="shared" si="6"/>
        <v>562.79833743800009</v>
      </c>
      <c r="AR11" s="26">
        <f t="shared" si="6"/>
        <v>383.98662768899999</v>
      </c>
    </row>
    <row r="12" spans="1:44" ht="14.5" customHeight="1" x14ac:dyDescent="0.35">
      <c r="B12" s="19" t="s">
        <v>12</v>
      </c>
      <c r="C12" s="2" t="s">
        <v>13</v>
      </c>
      <c r="E12" s="24">
        <v>55.737256688540008</v>
      </c>
      <c r="F12" s="24">
        <v>54.425551699524974</v>
      </c>
      <c r="G12" s="24">
        <v>95.237136185000011</v>
      </c>
      <c r="H12" s="24">
        <v>102.14303929599998</v>
      </c>
      <c r="I12" s="24">
        <v>42.540075533959516</v>
      </c>
      <c r="J12" s="24">
        <v>37.670926073000004</v>
      </c>
      <c r="K12" s="24">
        <v>76.52542972000002</v>
      </c>
      <c r="L12" s="24">
        <v>111.98308666196999</v>
      </c>
      <c r="M12" s="24">
        <v>47.621084462684159</v>
      </c>
      <c r="N12" s="24">
        <v>26.161103553327745</v>
      </c>
      <c r="O12" s="24">
        <v>87.362174788103701</v>
      </c>
      <c r="P12" s="24">
        <v>89.115035694146854</v>
      </c>
      <c r="Q12" s="24">
        <v>32.105070824318112</v>
      </c>
      <c r="R12" s="24">
        <v>33.190148406785404</v>
      </c>
      <c r="S12" s="24">
        <v>83.431553631986731</v>
      </c>
      <c r="T12" s="24">
        <v>99.124891914588503</v>
      </c>
      <c r="U12" s="24">
        <v>23.383131300638734</v>
      </c>
      <c r="V12" s="24">
        <v>22.37574777663222</v>
      </c>
      <c r="W12" s="24">
        <v>73.27187200756147</v>
      </c>
      <c r="X12" s="24">
        <v>99.406171344781441</v>
      </c>
      <c r="Y12" s="24">
        <v>49.227087936000004</v>
      </c>
      <c r="Z12" s="24">
        <v>32.709244233999996</v>
      </c>
      <c r="AA12" s="24">
        <v>79.749903211000017</v>
      </c>
      <c r="AB12" s="24">
        <v>91.107726255999992</v>
      </c>
      <c r="AC12" s="24">
        <v>40.983372365999998</v>
      </c>
      <c r="AD12" s="24">
        <v>25.020197411999998</v>
      </c>
      <c r="AE12" s="24">
        <v>70.34727009800001</v>
      </c>
      <c r="AF12" s="24">
        <v>89.49939181100001</v>
      </c>
      <c r="AG12" s="24">
        <v>40.745329731000005</v>
      </c>
      <c r="AH12" s="24">
        <v>29.380758754999999</v>
      </c>
      <c r="AI12" s="24">
        <v>78.792698313999992</v>
      </c>
      <c r="AJ12" s="24"/>
      <c r="AK12" s="24">
        <f t="shared" si="6"/>
        <v>307.54298386906498</v>
      </c>
      <c r="AL12" s="24">
        <f t="shared" si="6"/>
        <v>268.71951798892951</v>
      </c>
      <c r="AM12" s="24">
        <f t="shared" si="6"/>
        <v>250.25939849826244</v>
      </c>
      <c r="AN12" s="24">
        <f t="shared" si="6"/>
        <v>247.85166477767876</v>
      </c>
      <c r="AO12" s="24">
        <f t="shared" si="6"/>
        <v>218.43692242961384</v>
      </c>
      <c r="AP12" s="24">
        <f t="shared" si="6"/>
        <v>252.793961637</v>
      </c>
      <c r="AQ12" s="24">
        <f t="shared" si="6"/>
        <v>225.85023168700002</v>
      </c>
      <c r="AR12" s="24">
        <f t="shared" si="6"/>
        <v>148.91878679999999</v>
      </c>
    </row>
    <row r="13" spans="1:44" ht="14.5" customHeight="1" x14ac:dyDescent="0.35">
      <c r="B13" s="19" t="s">
        <v>14</v>
      </c>
      <c r="C13" s="2" t="s">
        <v>13</v>
      </c>
      <c r="E13" s="24">
        <v>0</v>
      </c>
      <c r="F13" s="24">
        <v>0</v>
      </c>
      <c r="G13" s="24">
        <v>0</v>
      </c>
      <c r="H13" s="24">
        <v>0</v>
      </c>
      <c r="I13" s="24">
        <v>0</v>
      </c>
      <c r="J13" s="24">
        <v>59.072120293000019</v>
      </c>
      <c r="K13" s="24">
        <v>102.12103922999997</v>
      </c>
      <c r="L13" s="24">
        <v>143.93729023920798</v>
      </c>
      <c r="M13" s="24">
        <v>68.844416021085351</v>
      </c>
      <c r="N13" s="24">
        <v>50.88508565704408</v>
      </c>
      <c r="O13" s="24">
        <v>122.35413882097518</v>
      </c>
      <c r="P13" s="24">
        <v>124.09797181983677</v>
      </c>
      <c r="Q13" s="24">
        <v>50.534044226681921</v>
      </c>
      <c r="R13" s="24">
        <v>54.962432777214651</v>
      </c>
      <c r="S13" s="24">
        <v>116.84957755201336</v>
      </c>
      <c r="T13" s="24">
        <v>138.08236597241154</v>
      </c>
      <c r="U13" s="24">
        <v>41.072358574361246</v>
      </c>
      <c r="V13" s="24">
        <v>39.222141924367811</v>
      </c>
      <c r="W13" s="24">
        <v>107.30031329643849</v>
      </c>
      <c r="X13" s="24">
        <v>132.71263883721858</v>
      </c>
      <c r="Y13" s="24">
        <v>76.213714733999993</v>
      </c>
      <c r="Z13" s="24">
        <v>48.444261216000001</v>
      </c>
      <c r="AA13" s="24">
        <v>111.269182812</v>
      </c>
      <c r="AB13" s="24">
        <v>132.64694377499998</v>
      </c>
      <c r="AC13" s="24">
        <v>63.777008025000001</v>
      </c>
      <c r="AD13" s="24">
        <v>41.428496156000001</v>
      </c>
      <c r="AE13" s="24">
        <v>102.02334849900001</v>
      </c>
      <c r="AF13" s="24">
        <v>129.719253071</v>
      </c>
      <c r="AG13" s="24">
        <v>65.806621645000007</v>
      </c>
      <c r="AH13" s="24">
        <v>50.170589588000006</v>
      </c>
      <c r="AI13" s="24">
        <v>119.090629656</v>
      </c>
      <c r="AJ13" s="24"/>
      <c r="AK13" s="24">
        <f t="shared" si="6"/>
        <v>0</v>
      </c>
      <c r="AL13" s="24">
        <f t="shared" si="6"/>
        <v>305.13044976220795</v>
      </c>
      <c r="AM13" s="24">
        <f t="shared" si="6"/>
        <v>366.18161231894135</v>
      </c>
      <c r="AN13" s="24">
        <f t="shared" si="6"/>
        <v>360.42842052832145</v>
      </c>
      <c r="AO13" s="24">
        <f t="shared" si="6"/>
        <v>320.30745263238612</v>
      </c>
      <c r="AP13" s="24">
        <f t="shared" si="6"/>
        <v>368.57410253699993</v>
      </c>
      <c r="AQ13" s="24">
        <f t="shared" si="6"/>
        <v>336.94810575100001</v>
      </c>
      <c r="AR13" s="24">
        <f t="shared" si="6"/>
        <v>235.06784088900002</v>
      </c>
    </row>
    <row r="14" spans="1:44" s="13" customFormat="1" ht="14.5" customHeight="1" x14ac:dyDescent="0.35">
      <c r="A14" s="10"/>
      <c r="B14" s="14" t="s">
        <v>15</v>
      </c>
      <c r="C14" s="15" t="s">
        <v>9</v>
      </c>
      <c r="D14" s="15"/>
      <c r="E14" s="26">
        <f>SUM(E15:E17)</f>
        <v>0</v>
      </c>
      <c r="F14" s="26">
        <f t="shared" ref="F14:AI14" si="9">SUM(F15:F17)</f>
        <v>0</v>
      </c>
      <c r="G14" s="26">
        <f t="shared" si="9"/>
        <v>0</v>
      </c>
      <c r="H14" s="26">
        <f t="shared" si="9"/>
        <v>0</v>
      </c>
      <c r="I14" s="26">
        <f t="shared" si="9"/>
        <v>0</v>
      </c>
      <c r="J14" s="26">
        <f t="shared" si="9"/>
        <v>0</v>
      </c>
      <c r="K14" s="26">
        <f t="shared" si="9"/>
        <v>0</v>
      </c>
      <c r="L14" s="26">
        <f t="shared" si="9"/>
        <v>382.37918422209304</v>
      </c>
      <c r="M14" s="26">
        <f t="shared" si="9"/>
        <v>193.27556970699999</v>
      </c>
      <c r="N14" s="26">
        <f t="shared" si="9"/>
        <v>147.29731169800002</v>
      </c>
      <c r="O14" s="26">
        <f t="shared" si="9"/>
        <v>356.53431688500001</v>
      </c>
      <c r="P14" s="26">
        <f t="shared" si="9"/>
        <v>320.3062813813475</v>
      </c>
      <c r="Q14" s="26">
        <f t="shared" si="9"/>
        <v>211.30330381809171</v>
      </c>
      <c r="R14" s="26">
        <f t="shared" si="9"/>
        <v>228.05932988299989</v>
      </c>
      <c r="S14" s="26">
        <f t="shared" si="9"/>
        <v>476.84709706300021</v>
      </c>
      <c r="T14" s="26">
        <f t="shared" si="9"/>
        <v>565.30149103790359</v>
      </c>
      <c r="U14" s="26">
        <f t="shared" si="9"/>
        <v>195.87598993899999</v>
      </c>
      <c r="V14" s="26">
        <f t="shared" si="9"/>
        <v>191.91960677200009</v>
      </c>
      <c r="W14" s="26">
        <f t="shared" si="9"/>
        <v>485.75388156300005</v>
      </c>
      <c r="X14" s="26">
        <f t="shared" si="9"/>
        <v>670.48602696600028</v>
      </c>
      <c r="Y14" s="26">
        <f t="shared" si="9"/>
        <v>378.70966871000002</v>
      </c>
      <c r="Z14" s="26">
        <f t="shared" si="9"/>
        <v>237.79511017700003</v>
      </c>
      <c r="AA14" s="26">
        <f t="shared" si="9"/>
        <v>527.1696003269999</v>
      </c>
      <c r="AB14" s="26">
        <f t="shared" si="9"/>
        <v>638.21838615499996</v>
      </c>
      <c r="AC14" s="26">
        <f t="shared" si="9"/>
        <v>300.51225164099998</v>
      </c>
      <c r="AD14" s="26">
        <f t="shared" si="9"/>
        <v>185.48570048599998</v>
      </c>
      <c r="AE14" s="26">
        <f t="shared" si="9"/>
        <v>524.59268298500012</v>
      </c>
      <c r="AF14" s="26">
        <f t="shared" si="9"/>
        <v>617.56309990099999</v>
      </c>
      <c r="AG14" s="26">
        <f t="shared" si="9"/>
        <v>317.736047445</v>
      </c>
      <c r="AH14" s="26">
        <f t="shared" si="9"/>
        <v>226.63599910099998</v>
      </c>
      <c r="AI14" s="26">
        <f t="shared" si="9"/>
        <v>595.97432919800008</v>
      </c>
      <c r="AJ14" s="27"/>
      <c r="AK14" s="26">
        <f t="shared" si="6"/>
        <v>0</v>
      </c>
      <c r="AL14" s="26">
        <f t="shared" si="6"/>
        <v>382.37918422209304</v>
      </c>
      <c r="AM14" s="26">
        <f t="shared" si="6"/>
        <v>1017.4134796713475</v>
      </c>
      <c r="AN14" s="26">
        <f t="shared" si="6"/>
        <v>1481.5112218019954</v>
      </c>
      <c r="AO14" s="26">
        <f t="shared" si="6"/>
        <v>1544.0355052400005</v>
      </c>
      <c r="AP14" s="26">
        <f t="shared" si="6"/>
        <v>1781.892765369</v>
      </c>
      <c r="AQ14" s="26">
        <f t="shared" si="6"/>
        <v>1628.1537350130002</v>
      </c>
      <c r="AR14" s="26">
        <f t="shared" si="6"/>
        <v>1140.3463757439999</v>
      </c>
    </row>
    <row r="15" spans="1:44" ht="14.5" customHeight="1" x14ac:dyDescent="0.35">
      <c r="B15" s="19" t="s">
        <v>16</v>
      </c>
      <c r="C15" s="2" t="s">
        <v>13</v>
      </c>
      <c r="E15" s="24">
        <v>0</v>
      </c>
      <c r="F15" s="24">
        <v>0</v>
      </c>
      <c r="G15" s="24">
        <v>0</v>
      </c>
      <c r="H15" s="24">
        <v>0</v>
      </c>
      <c r="I15" s="24">
        <v>0</v>
      </c>
      <c r="J15" s="24">
        <v>0</v>
      </c>
      <c r="K15" s="24">
        <v>0</v>
      </c>
      <c r="L15" s="24">
        <v>382.37918422209304</v>
      </c>
      <c r="M15" s="24">
        <v>193.27556970699999</v>
      </c>
      <c r="N15" s="24">
        <v>147.29731169800002</v>
      </c>
      <c r="O15" s="24">
        <v>356.53431688500001</v>
      </c>
      <c r="P15" s="24">
        <v>320.3062813813475</v>
      </c>
      <c r="Q15" s="24">
        <v>144.30330381809171</v>
      </c>
      <c r="R15" s="24">
        <v>151.1567880991422</v>
      </c>
      <c r="S15" s="24">
        <v>318.83581303202317</v>
      </c>
      <c r="T15" s="24">
        <v>379.00039385315762</v>
      </c>
      <c r="U15" s="24">
        <v>104.04399745276628</v>
      </c>
      <c r="V15" s="24">
        <v>105.02680193882733</v>
      </c>
      <c r="W15" s="24">
        <v>244.18653194189287</v>
      </c>
      <c r="X15" s="24">
        <v>341.4378656801448</v>
      </c>
      <c r="Y15" s="24">
        <v>197.98099834800001</v>
      </c>
      <c r="Z15" s="24">
        <v>122.44559368900001</v>
      </c>
      <c r="AA15" s="24">
        <v>264.91117645699995</v>
      </c>
      <c r="AB15" s="24">
        <v>336.56440542899992</v>
      </c>
      <c r="AC15" s="24">
        <v>156.34204430399998</v>
      </c>
      <c r="AD15" s="24">
        <v>99.862986566999993</v>
      </c>
      <c r="AE15" s="24">
        <v>282.35441553500004</v>
      </c>
      <c r="AF15" s="24">
        <v>325.70367523299996</v>
      </c>
      <c r="AG15" s="24">
        <v>172.20756766199997</v>
      </c>
      <c r="AH15" s="24">
        <v>125.03787986099999</v>
      </c>
      <c r="AI15" s="24">
        <v>317.95118107899998</v>
      </c>
      <c r="AJ15" s="24"/>
      <c r="AK15" s="24">
        <f t="shared" si="6"/>
        <v>0</v>
      </c>
      <c r="AL15" s="24">
        <f t="shared" si="6"/>
        <v>382.37918422209304</v>
      </c>
      <c r="AM15" s="24">
        <f t="shared" si="6"/>
        <v>1017.4134796713475</v>
      </c>
      <c r="AN15" s="24">
        <f t="shared" si="6"/>
        <v>993.29629880241464</v>
      </c>
      <c r="AO15" s="24">
        <f t="shared" si="6"/>
        <v>794.69519701363129</v>
      </c>
      <c r="AP15" s="24">
        <f t="shared" si="6"/>
        <v>921.90217392299996</v>
      </c>
      <c r="AQ15" s="24">
        <f t="shared" si="6"/>
        <v>864.26312163900002</v>
      </c>
      <c r="AR15" s="24">
        <f t="shared" si="6"/>
        <v>615.19662860199992</v>
      </c>
    </row>
    <row r="16" spans="1:44" ht="14.5" customHeight="1" x14ac:dyDescent="0.35">
      <c r="B16" s="19" t="s">
        <v>17</v>
      </c>
      <c r="C16" s="2" t="s">
        <v>13</v>
      </c>
      <c r="E16" s="24">
        <v>0</v>
      </c>
      <c r="F16" s="24">
        <v>0</v>
      </c>
      <c r="G16" s="24">
        <v>0</v>
      </c>
      <c r="H16" s="24">
        <v>0</v>
      </c>
      <c r="I16" s="24">
        <v>0</v>
      </c>
      <c r="J16" s="24">
        <v>0</v>
      </c>
      <c r="K16" s="24">
        <v>0</v>
      </c>
      <c r="L16" s="24">
        <v>0</v>
      </c>
      <c r="M16" s="24">
        <v>0</v>
      </c>
      <c r="N16" s="24">
        <v>0</v>
      </c>
      <c r="O16" s="24">
        <v>0</v>
      </c>
      <c r="P16" s="24">
        <v>0</v>
      </c>
      <c r="Q16" s="24">
        <v>67</v>
      </c>
      <c r="R16" s="24">
        <v>76.902541783857686</v>
      </c>
      <c r="S16" s="24">
        <v>158.01128403097704</v>
      </c>
      <c r="T16" s="24">
        <v>186.30109718474597</v>
      </c>
      <c r="U16" s="24">
        <v>54.511352204030104</v>
      </c>
      <c r="V16" s="24">
        <v>52.3525314309408</v>
      </c>
      <c r="W16" s="24">
        <v>136.14596461914658</v>
      </c>
      <c r="X16" s="24">
        <v>181.91626671517798</v>
      </c>
      <c r="Y16" s="24">
        <v>105.18944687300001</v>
      </c>
      <c r="Z16" s="24">
        <v>69.277022848000001</v>
      </c>
      <c r="AA16" s="24">
        <v>147.57630716499997</v>
      </c>
      <c r="AB16" s="24">
        <v>169.34096576100001</v>
      </c>
      <c r="AC16" s="24">
        <v>83.282047054999992</v>
      </c>
      <c r="AD16" s="24">
        <v>49.420094482999993</v>
      </c>
      <c r="AE16" s="24">
        <v>135.821714711</v>
      </c>
      <c r="AF16" s="24">
        <v>162.23956683600002</v>
      </c>
      <c r="AG16" s="24">
        <v>81.54312494200002</v>
      </c>
      <c r="AH16" s="24">
        <v>57.248585762999994</v>
      </c>
      <c r="AI16" s="24">
        <v>155.42586046300002</v>
      </c>
      <c r="AJ16" s="24"/>
      <c r="AK16" s="24">
        <f t="shared" si="6"/>
        <v>0</v>
      </c>
      <c r="AL16" s="24">
        <f t="shared" si="6"/>
        <v>0</v>
      </c>
      <c r="AM16" s="24">
        <f t="shared" si="6"/>
        <v>0</v>
      </c>
      <c r="AN16" s="24">
        <f t="shared" si="6"/>
        <v>488.21492299958066</v>
      </c>
      <c r="AO16" s="24">
        <f t="shared" si="6"/>
        <v>424.92611496929544</v>
      </c>
      <c r="AP16" s="24">
        <f t="shared" si="6"/>
        <v>491.38374264699996</v>
      </c>
      <c r="AQ16" s="24">
        <f t="shared" si="6"/>
        <v>430.763423085</v>
      </c>
      <c r="AR16" s="24">
        <f t="shared" si="6"/>
        <v>294.21757116800006</v>
      </c>
    </row>
    <row r="17" spans="1:44" ht="14.5" customHeight="1" x14ac:dyDescent="0.35">
      <c r="B17" s="19" t="s">
        <v>18</v>
      </c>
      <c r="C17" s="2" t="s">
        <v>13</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37.32064028220362</v>
      </c>
      <c r="V17" s="24">
        <v>34.540273402231975</v>
      </c>
      <c r="W17" s="24">
        <v>105.42138500196064</v>
      </c>
      <c r="X17" s="24">
        <v>147.1318945706775</v>
      </c>
      <c r="Y17" s="24">
        <v>75.539223488999994</v>
      </c>
      <c r="Z17" s="24">
        <v>46.07249363999999</v>
      </c>
      <c r="AA17" s="24">
        <v>114.682116705</v>
      </c>
      <c r="AB17" s="24">
        <v>132.31301496499998</v>
      </c>
      <c r="AC17" s="24">
        <v>60.888160281999987</v>
      </c>
      <c r="AD17" s="24">
        <v>36.202619435999999</v>
      </c>
      <c r="AE17" s="24">
        <v>106.41655273900001</v>
      </c>
      <c r="AF17" s="24">
        <v>129.61985783200001</v>
      </c>
      <c r="AG17" s="24">
        <v>63.98535484100001</v>
      </c>
      <c r="AH17" s="24">
        <v>44.349533476999987</v>
      </c>
      <c r="AI17" s="24">
        <v>122.59728765600002</v>
      </c>
      <c r="AJ17" s="24"/>
      <c r="AK17" s="24">
        <f t="shared" si="6"/>
        <v>0</v>
      </c>
      <c r="AL17" s="24">
        <f t="shared" si="6"/>
        <v>0</v>
      </c>
      <c r="AM17" s="24">
        <f t="shared" si="6"/>
        <v>0</v>
      </c>
      <c r="AN17" s="24">
        <f t="shared" si="6"/>
        <v>0</v>
      </c>
      <c r="AO17" s="24">
        <f t="shared" si="6"/>
        <v>324.41419325707375</v>
      </c>
      <c r="AP17" s="24">
        <f t="shared" si="6"/>
        <v>368.60684879899998</v>
      </c>
      <c r="AQ17" s="24">
        <f t="shared" si="6"/>
        <v>333.12719028900005</v>
      </c>
      <c r="AR17" s="24">
        <f t="shared" si="6"/>
        <v>230.93217597400002</v>
      </c>
    </row>
    <row r="18" spans="1:44" s="13" customFormat="1" ht="14.5" customHeight="1" x14ac:dyDescent="0.35">
      <c r="A18" s="10"/>
      <c r="B18" s="37" t="s">
        <v>19</v>
      </c>
      <c r="C18" s="38" t="s">
        <v>9</v>
      </c>
      <c r="D18" s="38"/>
      <c r="E18" s="39">
        <f t="shared" ref="E18:AI18" si="10">SUM(E19,E24)</f>
        <v>0</v>
      </c>
      <c r="F18" s="39">
        <f t="shared" si="10"/>
        <v>0</v>
      </c>
      <c r="G18" s="39">
        <f t="shared" si="10"/>
        <v>0</v>
      </c>
      <c r="H18" s="39">
        <f t="shared" si="10"/>
        <v>0</v>
      </c>
      <c r="I18" s="39">
        <f t="shared" si="10"/>
        <v>0</v>
      </c>
      <c r="J18" s="39">
        <f t="shared" si="10"/>
        <v>0</v>
      </c>
      <c r="K18" s="39">
        <f t="shared" si="10"/>
        <v>0</v>
      </c>
      <c r="L18" s="39">
        <f t="shared" si="10"/>
        <v>0</v>
      </c>
      <c r="M18" s="39">
        <f t="shared" si="10"/>
        <v>0</v>
      </c>
      <c r="N18" s="39">
        <f t="shared" si="10"/>
        <v>0</v>
      </c>
      <c r="O18" s="39">
        <f t="shared" si="10"/>
        <v>0</v>
      </c>
      <c r="P18" s="39">
        <f t="shared" si="10"/>
        <v>0</v>
      </c>
      <c r="Q18" s="39">
        <f t="shared" si="10"/>
        <v>0</v>
      </c>
      <c r="R18" s="39">
        <f t="shared" si="10"/>
        <v>145.09800857599976</v>
      </c>
      <c r="S18" s="39">
        <f t="shared" si="10"/>
        <v>463.74988202099956</v>
      </c>
      <c r="T18" s="39">
        <f t="shared" si="10"/>
        <v>341.28117462700027</v>
      </c>
      <c r="U18" s="39">
        <f t="shared" si="10"/>
        <v>164.76650362099988</v>
      </c>
      <c r="V18" s="39">
        <f t="shared" si="10"/>
        <v>357.44577996600015</v>
      </c>
      <c r="W18" s="39">
        <f t="shared" si="10"/>
        <v>513.45951474300045</v>
      </c>
      <c r="X18" s="39">
        <f t="shared" si="10"/>
        <v>401.13761863499985</v>
      </c>
      <c r="Y18" s="39">
        <f t="shared" si="10"/>
        <v>398.95040407299996</v>
      </c>
      <c r="Z18" s="39">
        <f t="shared" si="10"/>
        <v>535.43026288449994</v>
      </c>
      <c r="AA18" s="39">
        <f t="shared" si="10"/>
        <v>658.32652779650016</v>
      </c>
      <c r="AB18" s="39">
        <f t="shared" si="10"/>
        <v>425.92794651749989</v>
      </c>
      <c r="AC18" s="39">
        <f t="shared" si="10"/>
        <v>408.83896926473756</v>
      </c>
      <c r="AD18" s="39">
        <f t="shared" si="10"/>
        <v>485.71887070850016</v>
      </c>
      <c r="AE18" s="39">
        <f t="shared" si="10"/>
        <v>639.1143364641797</v>
      </c>
      <c r="AF18" s="39">
        <f t="shared" si="10"/>
        <v>480.94694841222815</v>
      </c>
      <c r="AG18" s="39">
        <f t="shared" si="10"/>
        <v>731.75964591235368</v>
      </c>
      <c r="AH18" s="39">
        <f t="shared" si="10"/>
        <v>878.54519225487729</v>
      </c>
      <c r="AI18" s="39">
        <f t="shared" si="10"/>
        <v>1090.6963872210001</v>
      </c>
      <c r="AJ18" s="27"/>
      <c r="AK18" s="39">
        <f t="shared" si="6"/>
        <v>0</v>
      </c>
      <c r="AL18" s="39">
        <f t="shared" si="6"/>
        <v>0</v>
      </c>
      <c r="AM18" s="39">
        <f t="shared" si="6"/>
        <v>0</v>
      </c>
      <c r="AN18" s="39">
        <f t="shared" si="6"/>
        <v>950.12906522399965</v>
      </c>
      <c r="AO18" s="39">
        <f t="shared" si="6"/>
        <v>1436.8094169650003</v>
      </c>
      <c r="AP18" s="39">
        <f t="shared" si="6"/>
        <v>2018.6351412714998</v>
      </c>
      <c r="AQ18" s="39">
        <f t="shared" si="6"/>
        <v>2014.6191248496457</v>
      </c>
      <c r="AR18" s="39">
        <f t="shared" si="6"/>
        <v>2701.0012253882314</v>
      </c>
    </row>
    <row r="19" spans="1:44" s="13" customFormat="1" ht="14.5" customHeight="1" x14ac:dyDescent="0.35">
      <c r="A19" s="10"/>
      <c r="B19" s="16" t="s">
        <v>96</v>
      </c>
      <c r="C19" s="15" t="s">
        <v>9</v>
      </c>
      <c r="D19" s="15"/>
      <c r="E19" s="26">
        <f>SUM(E20:E23)</f>
        <v>0</v>
      </c>
      <c r="F19" s="26">
        <f t="shared" ref="F19:AI19" si="11">SUM(F20:F23)</f>
        <v>0</v>
      </c>
      <c r="G19" s="26">
        <f t="shared" si="11"/>
        <v>0</v>
      </c>
      <c r="H19" s="26">
        <f t="shared" si="11"/>
        <v>0</v>
      </c>
      <c r="I19" s="26">
        <f t="shared" si="11"/>
        <v>0</v>
      </c>
      <c r="J19" s="26">
        <f t="shared" si="11"/>
        <v>0</v>
      </c>
      <c r="K19" s="26">
        <f t="shared" si="11"/>
        <v>0</v>
      </c>
      <c r="L19" s="26">
        <f t="shared" si="11"/>
        <v>0</v>
      </c>
      <c r="M19" s="26">
        <f t="shared" si="11"/>
        <v>0</v>
      </c>
      <c r="N19" s="26">
        <f t="shared" si="11"/>
        <v>0</v>
      </c>
      <c r="O19" s="26">
        <f t="shared" si="11"/>
        <v>0</v>
      </c>
      <c r="P19" s="26">
        <f t="shared" si="11"/>
        <v>0</v>
      </c>
      <c r="Q19" s="26">
        <f t="shared" si="11"/>
        <v>0</v>
      </c>
      <c r="R19" s="26">
        <f t="shared" si="11"/>
        <v>145.09800857599976</v>
      </c>
      <c r="S19" s="26">
        <f t="shared" si="11"/>
        <v>463.74988202099956</v>
      </c>
      <c r="T19" s="26">
        <f t="shared" si="11"/>
        <v>341.28117462700027</v>
      </c>
      <c r="U19" s="26">
        <f t="shared" si="11"/>
        <v>164.76650362099988</v>
      </c>
      <c r="V19" s="26">
        <f t="shared" si="11"/>
        <v>357.44577996600015</v>
      </c>
      <c r="W19" s="26">
        <f t="shared" si="11"/>
        <v>513.45951474300045</v>
      </c>
      <c r="X19" s="26">
        <f t="shared" si="11"/>
        <v>367.91403584799986</v>
      </c>
      <c r="Y19" s="26">
        <f t="shared" si="11"/>
        <v>305.71301547399997</v>
      </c>
      <c r="Z19" s="26">
        <f t="shared" si="11"/>
        <v>437.97754228999997</v>
      </c>
      <c r="AA19" s="26">
        <f t="shared" si="11"/>
        <v>530.55798874400011</v>
      </c>
      <c r="AB19" s="26">
        <f t="shared" si="11"/>
        <v>339.0540392449999</v>
      </c>
      <c r="AC19" s="26">
        <f t="shared" si="11"/>
        <v>324.17431385900005</v>
      </c>
      <c r="AD19" s="26">
        <f t="shared" si="11"/>
        <v>385.56451186500016</v>
      </c>
      <c r="AE19" s="26">
        <f t="shared" si="11"/>
        <v>515.83897782817974</v>
      </c>
      <c r="AF19" s="26">
        <f t="shared" si="11"/>
        <v>373.59921414122812</v>
      </c>
      <c r="AG19" s="26">
        <f t="shared" si="11"/>
        <v>551.9847297633537</v>
      </c>
      <c r="AH19" s="26">
        <f t="shared" si="11"/>
        <v>693.45508521737725</v>
      </c>
      <c r="AI19" s="26">
        <f t="shared" si="11"/>
        <v>872.15327162200015</v>
      </c>
      <c r="AJ19" s="27"/>
      <c r="AK19" s="26">
        <f t="shared" si="6"/>
        <v>0</v>
      </c>
      <c r="AL19" s="26">
        <f t="shared" si="6"/>
        <v>0</v>
      </c>
      <c r="AM19" s="26">
        <f t="shared" si="6"/>
        <v>0</v>
      </c>
      <c r="AN19" s="26">
        <f t="shared" si="6"/>
        <v>950.12906522399965</v>
      </c>
      <c r="AO19" s="26">
        <f t="shared" si="6"/>
        <v>1403.5858341780004</v>
      </c>
      <c r="AP19" s="26">
        <f t="shared" si="6"/>
        <v>1613.3025857530001</v>
      </c>
      <c r="AQ19" s="26">
        <f t="shared" si="6"/>
        <v>1599.1770176934078</v>
      </c>
      <c r="AR19" s="26">
        <f t="shared" si="6"/>
        <v>2117.5930866027311</v>
      </c>
    </row>
    <row r="20" spans="1:44" ht="14.5" customHeight="1" x14ac:dyDescent="0.35">
      <c r="B20" s="19" t="s">
        <v>20</v>
      </c>
      <c r="C20" s="2" t="s">
        <v>13</v>
      </c>
      <c r="E20" s="24">
        <v>0</v>
      </c>
      <c r="F20" s="24">
        <v>0</v>
      </c>
      <c r="G20" s="24">
        <v>0</v>
      </c>
      <c r="H20" s="24">
        <v>0</v>
      </c>
      <c r="I20" s="24">
        <v>0</v>
      </c>
      <c r="J20" s="24">
        <v>0</v>
      </c>
      <c r="K20" s="24">
        <v>0</v>
      </c>
      <c r="L20" s="24">
        <v>0</v>
      </c>
      <c r="M20" s="24">
        <v>0</v>
      </c>
      <c r="N20" s="24">
        <v>0</v>
      </c>
      <c r="O20" s="24">
        <v>0</v>
      </c>
      <c r="P20" s="24">
        <v>0</v>
      </c>
      <c r="Q20" s="24">
        <v>0</v>
      </c>
      <c r="R20" s="24">
        <v>145.09800857599976</v>
      </c>
      <c r="S20" s="24">
        <v>463.74988202099956</v>
      </c>
      <c r="T20" s="24">
        <v>341.28117462700027</v>
      </c>
      <c r="U20" s="24">
        <v>164.76650362099988</v>
      </c>
      <c r="V20" s="24">
        <v>301.68065105500011</v>
      </c>
      <c r="W20" s="24">
        <v>432.89048819700042</v>
      </c>
      <c r="X20" s="24">
        <v>309.4347044779999</v>
      </c>
      <c r="Y20" s="24">
        <v>257.64471970299996</v>
      </c>
      <c r="Z20" s="24">
        <v>370.88579410199998</v>
      </c>
      <c r="AA20" s="24">
        <v>450.37798153900007</v>
      </c>
      <c r="AB20" s="24">
        <v>287.50210484799993</v>
      </c>
      <c r="AC20" s="24">
        <v>272.92364434800004</v>
      </c>
      <c r="AD20" s="24">
        <v>342.90848339300015</v>
      </c>
      <c r="AE20" s="24">
        <v>433.04856861999997</v>
      </c>
      <c r="AF20" s="24">
        <v>280.17988910399998</v>
      </c>
      <c r="AG20" s="24">
        <v>298.33984278000008</v>
      </c>
      <c r="AH20" s="24">
        <v>328.54904742699989</v>
      </c>
      <c r="AI20" s="24">
        <v>392.81115314700008</v>
      </c>
      <c r="AJ20" s="24"/>
      <c r="AK20" s="24">
        <f t="shared" ref="AK20:AR34" si="12">SUMIF($7:$7,AK$8,20:20)</f>
        <v>0</v>
      </c>
      <c r="AL20" s="24">
        <f t="shared" si="12"/>
        <v>0</v>
      </c>
      <c r="AM20" s="24">
        <f t="shared" si="12"/>
        <v>0</v>
      </c>
      <c r="AN20" s="24">
        <f t="shared" si="12"/>
        <v>950.12906522399965</v>
      </c>
      <c r="AO20" s="24">
        <f t="shared" si="12"/>
        <v>1208.7723473510002</v>
      </c>
      <c r="AP20" s="24">
        <f t="shared" si="12"/>
        <v>1366.4106001919999</v>
      </c>
      <c r="AQ20" s="24">
        <f t="shared" si="12"/>
        <v>1329.0605854650003</v>
      </c>
      <c r="AR20" s="24">
        <f t="shared" si="12"/>
        <v>1019.7000433540002</v>
      </c>
    </row>
    <row r="21" spans="1:44" ht="14.5" customHeight="1" x14ac:dyDescent="0.35">
      <c r="B21" s="19" t="s">
        <v>21</v>
      </c>
      <c r="C21" s="2" t="s">
        <v>13</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55.765128911000019</v>
      </c>
      <c r="W21" s="24">
        <v>80.569026545999989</v>
      </c>
      <c r="X21" s="24">
        <v>58.479331369999976</v>
      </c>
      <c r="Y21" s="24">
        <v>48.068295770999995</v>
      </c>
      <c r="Z21" s="24">
        <v>67.091748187999997</v>
      </c>
      <c r="AA21" s="24">
        <v>80.180007204999995</v>
      </c>
      <c r="AB21" s="24">
        <v>51.551934396999997</v>
      </c>
      <c r="AC21" s="24">
        <v>51.250669510999998</v>
      </c>
      <c r="AD21" s="24">
        <v>42.656028471999996</v>
      </c>
      <c r="AE21" s="24">
        <v>78.964457725999992</v>
      </c>
      <c r="AF21" s="24">
        <v>49.331879338</v>
      </c>
      <c r="AG21" s="24">
        <v>49.849458427000002</v>
      </c>
      <c r="AH21" s="24">
        <v>54.718358225999999</v>
      </c>
      <c r="AI21" s="24">
        <v>62.768286604000004</v>
      </c>
      <c r="AJ21" s="24"/>
      <c r="AK21" s="24">
        <f t="shared" si="12"/>
        <v>0</v>
      </c>
      <c r="AL21" s="24">
        <f t="shared" si="12"/>
        <v>0</v>
      </c>
      <c r="AM21" s="24">
        <f t="shared" si="12"/>
        <v>0</v>
      </c>
      <c r="AN21" s="24">
        <f t="shared" si="12"/>
        <v>0</v>
      </c>
      <c r="AO21" s="24">
        <f t="shared" si="12"/>
        <v>194.81348682699999</v>
      </c>
      <c r="AP21" s="24">
        <f t="shared" si="12"/>
        <v>246.89198556099998</v>
      </c>
      <c r="AQ21" s="24">
        <f t="shared" si="12"/>
        <v>222.20303504699999</v>
      </c>
      <c r="AR21" s="24">
        <f t="shared" si="12"/>
        <v>167.33610325699999</v>
      </c>
    </row>
    <row r="22" spans="1:44" ht="14.5" customHeight="1" x14ac:dyDescent="0.35">
      <c r="B22" s="19" t="s">
        <v>22</v>
      </c>
      <c r="C22" s="2" t="s">
        <v>13</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c r="AB22" s="24">
        <v>0</v>
      </c>
      <c r="AC22" s="24">
        <v>0</v>
      </c>
      <c r="AD22" s="24">
        <v>0</v>
      </c>
      <c r="AE22" s="24">
        <v>3.8259514821798111</v>
      </c>
      <c r="AF22" s="24">
        <v>44.087445699228105</v>
      </c>
      <c r="AG22" s="24">
        <v>203.79542855635367</v>
      </c>
      <c r="AH22" s="24">
        <v>276.9371797234345</v>
      </c>
      <c r="AI22" s="24">
        <v>317.11096936700005</v>
      </c>
      <c r="AJ22" s="24"/>
      <c r="AK22" s="24">
        <f t="shared" si="12"/>
        <v>0</v>
      </c>
      <c r="AL22" s="24">
        <f t="shared" si="12"/>
        <v>0</v>
      </c>
      <c r="AM22" s="24">
        <f t="shared" si="12"/>
        <v>0</v>
      </c>
      <c r="AN22" s="24">
        <f t="shared" si="12"/>
        <v>0</v>
      </c>
      <c r="AO22" s="24">
        <f t="shared" si="12"/>
        <v>0</v>
      </c>
      <c r="AP22" s="24">
        <f t="shared" si="12"/>
        <v>0</v>
      </c>
      <c r="AQ22" s="24">
        <f t="shared" si="12"/>
        <v>47.913397181407916</v>
      </c>
      <c r="AR22" s="24">
        <f t="shared" si="12"/>
        <v>797.84357764678816</v>
      </c>
    </row>
    <row r="23" spans="1:44" ht="14.5" customHeight="1" x14ac:dyDescent="0.35">
      <c r="B23" s="19" t="s">
        <v>23</v>
      </c>
      <c r="C23" s="2" t="s">
        <v>13</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v>0</v>
      </c>
      <c r="AC23" s="24">
        <v>0</v>
      </c>
      <c r="AD23" s="24">
        <v>0</v>
      </c>
      <c r="AE23" s="24">
        <v>0</v>
      </c>
      <c r="AF23" s="24">
        <v>0</v>
      </c>
      <c r="AG23" s="24">
        <v>0</v>
      </c>
      <c r="AH23" s="24">
        <v>33.250499840942858</v>
      </c>
      <c r="AI23" s="24">
        <v>99.462862504</v>
      </c>
      <c r="AJ23" s="24"/>
      <c r="AK23" s="24">
        <f t="shared" si="12"/>
        <v>0</v>
      </c>
      <c r="AL23" s="24">
        <f t="shared" si="12"/>
        <v>0</v>
      </c>
      <c r="AM23" s="24">
        <f t="shared" si="12"/>
        <v>0</v>
      </c>
      <c r="AN23" s="24">
        <f t="shared" si="12"/>
        <v>0</v>
      </c>
      <c r="AO23" s="24">
        <f t="shared" si="12"/>
        <v>0</v>
      </c>
      <c r="AP23" s="24">
        <f t="shared" si="12"/>
        <v>0</v>
      </c>
      <c r="AQ23" s="24">
        <f t="shared" si="12"/>
        <v>0</v>
      </c>
      <c r="AR23" s="24">
        <f t="shared" si="12"/>
        <v>132.71336234494285</v>
      </c>
    </row>
    <row r="24" spans="1:44" s="13" customFormat="1" ht="14.5" customHeight="1" x14ac:dyDescent="0.35">
      <c r="A24" s="10"/>
      <c r="B24" s="16" t="s">
        <v>0</v>
      </c>
      <c r="C24" s="15" t="s">
        <v>9</v>
      </c>
      <c r="D24" s="15"/>
      <c r="E24" s="26">
        <f>SUM(E25:E26)</f>
        <v>0</v>
      </c>
      <c r="F24" s="26">
        <f t="shared" ref="F24:AI24" si="13">SUM(F25:F26)</f>
        <v>0</v>
      </c>
      <c r="G24" s="26">
        <f t="shared" si="13"/>
        <v>0</v>
      </c>
      <c r="H24" s="26">
        <f t="shared" si="13"/>
        <v>0</v>
      </c>
      <c r="I24" s="26">
        <f t="shared" si="13"/>
        <v>0</v>
      </c>
      <c r="J24" s="26">
        <f t="shared" si="13"/>
        <v>0</v>
      </c>
      <c r="K24" s="26">
        <f t="shared" si="13"/>
        <v>0</v>
      </c>
      <c r="L24" s="26">
        <f t="shared" si="13"/>
        <v>0</v>
      </c>
      <c r="M24" s="26">
        <f t="shared" si="13"/>
        <v>0</v>
      </c>
      <c r="N24" s="26">
        <f t="shared" si="13"/>
        <v>0</v>
      </c>
      <c r="O24" s="26">
        <f t="shared" si="13"/>
        <v>0</v>
      </c>
      <c r="P24" s="26">
        <f t="shared" si="13"/>
        <v>0</v>
      </c>
      <c r="Q24" s="26">
        <f t="shared" si="13"/>
        <v>0</v>
      </c>
      <c r="R24" s="26">
        <f t="shared" si="13"/>
        <v>0</v>
      </c>
      <c r="S24" s="26">
        <f t="shared" si="13"/>
        <v>0</v>
      </c>
      <c r="T24" s="26">
        <f t="shared" si="13"/>
        <v>0</v>
      </c>
      <c r="U24" s="26">
        <f t="shared" si="13"/>
        <v>0</v>
      </c>
      <c r="V24" s="26">
        <f t="shared" si="13"/>
        <v>0</v>
      </c>
      <c r="W24" s="26">
        <f t="shared" si="13"/>
        <v>0</v>
      </c>
      <c r="X24" s="26">
        <f t="shared" si="13"/>
        <v>33.223582787000005</v>
      </c>
      <c r="Y24" s="26">
        <f t="shared" si="13"/>
        <v>93.237388598999999</v>
      </c>
      <c r="Z24" s="26">
        <f t="shared" si="13"/>
        <v>97.452720594499993</v>
      </c>
      <c r="AA24" s="26">
        <f t="shared" si="13"/>
        <v>127.76853905249999</v>
      </c>
      <c r="AB24" s="26">
        <f t="shared" si="13"/>
        <v>86.873907272500006</v>
      </c>
      <c r="AC24" s="26">
        <f t="shared" si="13"/>
        <v>84.664655405737506</v>
      </c>
      <c r="AD24" s="26">
        <f t="shared" si="13"/>
        <v>100.15435884349999</v>
      </c>
      <c r="AE24" s="26">
        <f t="shared" si="13"/>
        <v>123.27535863599999</v>
      </c>
      <c r="AF24" s="26">
        <f t="shared" si="13"/>
        <v>107.34773427100001</v>
      </c>
      <c r="AG24" s="26">
        <f t="shared" si="13"/>
        <v>179.77491614899998</v>
      </c>
      <c r="AH24" s="26">
        <f t="shared" si="13"/>
        <v>185.09010703749999</v>
      </c>
      <c r="AI24" s="26">
        <f t="shared" si="13"/>
        <v>218.54311559899998</v>
      </c>
      <c r="AJ24" s="27"/>
      <c r="AK24" s="26">
        <f t="shared" si="12"/>
        <v>0</v>
      </c>
      <c r="AL24" s="26">
        <f t="shared" si="12"/>
        <v>0</v>
      </c>
      <c r="AM24" s="26">
        <f t="shared" si="12"/>
        <v>0</v>
      </c>
      <c r="AN24" s="26">
        <f t="shared" si="12"/>
        <v>0</v>
      </c>
      <c r="AO24" s="26">
        <f t="shared" si="12"/>
        <v>33.223582787000005</v>
      </c>
      <c r="AP24" s="26">
        <f t="shared" si="12"/>
        <v>405.33255551849999</v>
      </c>
      <c r="AQ24" s="26">
        <f t="shared" si="12"/>
        <v>415.44210715623751</v>
      </c>
      <c r="AR24" s="26">
        <f t="shared" si="12"/>
        <v>583.40813878549989</v>
      </c>
    </row>
    <row r="25" spans="1:44" ht="14.5" customHeight="1" x14ac:dyDescent="0.35">
      <c r="B25" s="19" t="s">
        <v>35</v>
      </c>
      <c r="C25" s="2" t="s">
        <v>13</v>
      </c>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33.223582787000005</v>
      </c>
      <c r="Y25" s="24">
        <v>93.237388598999999</v>
      </c>
      <c r="Z25" s="24">
        <v>97.452720594499993</v>
      </c>
      <c r="AA25" s="24">
        <v>127.76853905249999</v>
      </c>
      <c r="AB25" s="24">
        <v>86.873907272500006</v>
      </c>
      <c r="AC25" s="24">
        <v>84.664655405737506</v>
      </c>
      <c r="AD25" s="24">
        <v>100.15435884349999</v>
      </c>
      <c r="AE25" s="24">
        <v>123.27535863599999</v>
      </c>
      <c r="AF25" s="24">
        <v>88.783997041500001</v>
      </c>
      <c r="AG25" s="24">
        <v>93.303660248999989</v>
      </c>
      <c r="AH25" s="24">
        <v>95.564835340499997</v>
      </c>
      <c r="AI25" s="24">
        <v>112.84517239799999</v>
      </c>
      <c r="AJ25" s="24"/>
      <c r="AK25" s="24">
        <f t="shared" si="12"/>
        <v>0</v>
      </c>
      <c r="AL25" s="24">
        <f t="shared" si="12"/>
        <v>0</v>
      </c>
      <c r="AM25" s="24">
        <f t="shared" si="12"/>
        <v>0</v>
      </c>
      <c r="AN25" s="24">
        <f t="shared" si="12"/>
        <v>0</v>
      </c>
      <c r="AO25" s="24">
        <f t="shared" si="12"/>
        <v>33.223582787000005</v>
      </c>
      <c r="AP25" s="24">
        <f t="shared" si="12"/>
        <v>405.33255551849999</v>
      </c>
      <c r="AQ25" s="24">
        <f t="shared" si="12"/>
        <v>396.87836992673749</v>
      </c>
      <c r="AR25" s="24">
        <f t="shared" si="12"/>
        <v>301.7136679875</v>
      </c>
    </row>
    <row r="26" spans="1:44" ht="14.5" customHeight="1" x14ac:dyDescent="0.35">
      <c r="B26" s="19" t="s">
        <v>36</v>
      </c>
      <c r="C26" s="2" t="s">
        <v>13</v>
      </c>
      <c r="E26" s="24">
        <v>0</v>
      </c>
      <c r="F26" s="24">
        <v>0</v>
      </c>
      <c r="G26" s="24">
        <v>0</v>
      </c>
      <c r="H26" s="24">
        <v>0</v>
      </c>
      <c r="I26" s="24">
        <v>0</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4">
        <v>0</v>
      </c>
      <c r="AB26" s="24">
        <v>0</v>
      </c>
      <c r="AC26" s="24">
        <v>0</v>
      </c>
      <c r="AD26" s="24">
        <v>0</v>
      </c>
      <c r="AE26" s="24">
        <v>0</v>
      </c>
      <c r="AF26" s="24">
        <v>18.563737229499999</v>
      </c>
      <c r="AG26" s="24">
        <v>86.471255900000003</v>
      </c>
      <c r="AH26" s="24">
        <v>89.525271696999994</v>
      </c>
      <c r="AI26" s="24">
        <v>105.697943201</v>
      </c>
      <c r="AJ26" s="24"/>
      <c r="AK26" s="24">
        <f t="shared" si="12"/>
        <v>0</v>
      </c>
      <c r="AL26" s="24">
        <f t="shared" si="12"/>
        <v>0</v>
      </c>
      <c r="AM26" s="24">
        <f t="shared" si="12"/>
        <v>0</v>
      </c>
      <c r="AN26" s="24">
        <f t="shared" si="12"/>
        <v>0</v>
      </c>
      <c r="AO26" s="24">
        <f t="shared" si="12"/>
        <v>0</v>
      </c>
      <c r="AP26" s="24">
        <f t="shared" si="12"/>
        <v>0</v>
      </c>
      <c r="AQ26" s="24">
        <f t="shared" si="12"/>
        <v>18.563737229499999</v>
      </c>
      <c r="AR26" s="24">
        <f t="shared" si="12"/>
        <v>281.694470798</v>
      </c>
    </row>
    <row r="27" spans="1:44" s="13" customFormat="1" ht="14.5" customHeight="1" x14ac:dyDescent="0.35">
      <c r="A27" s="10"/>
      <c r="B27" s="37" t="s">
        <v>24</v>
      </c>
      <c r="C27" s="38" t="s">
        <v>9</v>
      </c>
      <c r="D27" s="38"/>
      <c r="E27" s="39">
        <f t="shared" ref="E27:AI27" si="14">SUM(E28:E32)</f>
        <v>102.34663397200003</v>
      </c>
      <c r="F27" s="39">
        <f t="shared" si="14"/>
        <v>71.745202478000024</v>
      </c>
      <c r="G27" s="39">
        <f t="shared" si="14"/>
        <v>65.478555490420732</v>
      </c>
      <c r="H27" s="39">
        <f t="shared" si="14"/>
        <v>97.740862134660915</v>
      </c>
      <c r="I27" s="39">
        <f t="shared" si="14"/>
        <v>107.11479154788744</v>
      </c>
      <c r="J27" s="39">
        <f t="shared" si="14"/>
        <v>86.793985285999995</v>
      </c>
      <c r="K27" s="39">
        <f t="shared" si="14"/>
        <v>69.671103730999988</v>
      </c>
      <c r="L27" s="39">
        <f t="shared" si="14"/>
        <v>109.82499372000004</v>
      </c>
      <c r="M27" s="39">
        <f t="shared" si="14"/>
        <v>132.95823058819187</v>
      </c>
      <c r="N27" s="39">
        <f t="shared" si="14"/>
        <v>97.679108496999959</v>
      </c>
      <c r="O27" s="39">
        <f t="shared" si="14"/>
        <v>73.618907323000002</v>
      </c>
      <c r="P27" s="39">
        <f t="shared" si="14"/>
        <v>165.36978031599998</v>
      </c>
      <c r="Q27" s="39">
        <f t="shared" si="14"/>
        <v>225.92133086336003</v>
      </c>
      <c r="R27" s="39">
        <f t="shared" si="14"/>
        <v>180.56596539778334</v>
      </c>
      <c r="S27" s="39">
        <f t="shared" si="14"/>
        <v>172.35000326715399</v>
      </c>
      <c r="T27" s="39">
        <f t="shared" si="14"/>
        <v>221.02303184899998</v>
      </c>
      <c r="U27" s="39">
        <f t="shared" si="14"/>
        <v>209.7854233474516</v>
      </c>
      <c r="V27" s="39">
        <f t="shared" si="14"/>
        <v>169.76182020249996</v>
      </c>
      <c r="W27" s="39">
        <f t="shared" si="14"/>
        <v>180.03637557999988</v>
      </c>
      <c r="X27" s="39">
        <f t="shared" si="14"/>
        <v>205.1267241952543</v>
      </c>
      <c r="Y27" s="39">
        <f t="shared" si="14"/>
        <v>249.25761721950005</v>
      </c>
      <c r="Z27" s="39">
        <f t="shared" si="14"/>
        <v>168.395272121</v>
      </c>
      <c r="AA27" s="39">
        <f t="shared" si="14"/>
        <v>169.46738254229999</v>
      </c>
      <c r="AB27" s="39">
        <f t="shared" si="14"/>
        <v>231.25629023600001</v>
      </c>
      <c r="AC27" s="39">
        <f t="shared" si="14"/>
        <v>262.74086326655106</v>
      </c>
      <c r="AD27" s="39">
        <f t="shared" si="14"/>
        <v>189.51526218438613</v>
      </c>
      <c r="AE27" s="39">
        <f t="shared" si="14"/>
        <v>175.64851088993439</v>
      </c>
      <c r="AF27" s="39">
        <f t="shared" si="14"/>
        <v>219.42069477349997</v>
      </c>
      <c r="AG27" s="39">
        <f t="shared" si="14"/>
        <v>271.20006154213428</v>
      </c>
      <c r="AH27" s="39">
        <f t="shared" si="14"/>
        <v>173.44608040450024</v>
      </c>
      <c r="AI27" s="39">
        <f t="shared" si="14"/>
        <v>174.04275281849996</v>
      </c>
      <c r="AJ27" s="27"/>
      <c r="AK27" s="39">
        <f t="shared" si="12"/>
        <v>337.31125407508171</v>
      </c>
      <c r="AL27" s="39">
        <f t="shared" si="12"/>
        <v>373.40487428488746</v>
      </c>
      <c r="AM27" s="39">
        <f t="shared" si="12"/>
        <v>469.62602672419177</v>
      </c>
      <c r="AN27" s="39">
        <f t="shared" si="12"/>
        <v>799.86033137729726</v>
      </c>
      <c r="AO27" s="39">
        <f t="shared" si="12"/>
        <v>764.71034332520571</v>
      </c>
      <c r="AP27" s="39">
        <f t="shared" si="12"/>
        <v>818.37656211880005</v>
      </c>
      <c r="AQ27" s="39">
        <f t="shared" si="12"/>
        <v>847.32533111437147</v>
      </c>
      <c r="AR27" s="39">
        <f t="shared" si="12"/>
        <v>618.68889476513448</v>
      </c>
    </row>
    <row r="28" spans="1:44" ht="14.5" customHeight="1" x14ac:dyDescent="0.35">
      <c r="B28" s="19" t="s">
        <v>1</v>
      </c>
      <c r="C28" s="2" t="s">
        <v>13</v>
      </c>
      <c r="E28" s="24">
        <v>18.403347713000002</v>
      </c>
      <c r="F28" s="24">
        <v>9.511548365000003</v>
      </c>
      <c r="G28" s="24">
        <v>18.081479077420713</v>
      </c>
      <c r="H28" s="24">
        <v>22.415952402660903</v>
      </c>
      <c r="I28" s="24">
        <v>21.167881071778808</v>
      </c>
      <c r="J28" s="24">
        <v>11.111319499</v>
      </c>
      <c r="K28" s="24">
        <v>21.967643976000002</v>
      </c>
      <c r="L28" s="24">
        <v>23.149158327000006</v>
      </c>
      <c r="M28" s="24">
        <v>14.425584982191872</v>
      </c>
      <c r="N28" s="24">
        <v>5.9954812389999965</v>
      </c>
      <c r="O28" s="24">
        <v>12.438578973999997</v>
      </c>
      <c r="P28" s="24">
        <v>18.636699837999995</v>
      </c>
      <c r="Q28" s="24">
        <v>16.405737285999997</v>
      </c>
      <c r="R28" s="24">
        <v>7.7724680670000037</v>
      </c>
      <c r="S28" s="24">
        <v>16.205849155000006</v>
      </c>
      <c r="T28" s="24">
        <v>20.165612955000007</v>
      </c>
      <c r="U28" s="24">
        <v>9.898843821392127</v>
      </c>
      <c r="V28" s="24">
        <v>6.8430650940000017</v>
      </c>
      <c r="W28" s="24">
        <v>18.284516366000013</v>
      </c>
      <c r="X28" s="24">
        <v>18.812486006754256</v>
      </c>
      <c r="Y28" s="24">
        <v>18.310626750999997</v>
      </c>
      <c r="Z28" s="24">
        <v>7.0829660300000006</v>
      </c>
      <c r="AA28" s="24">
        <v>15.682624779299999</v>
      </c>
      <c r="AB28" s="24">
        <v>13.846</v>
      </c>
      <c r="AC28" s="24">
        <v>17.232245243551002</v>
      </c>
      <c r="AD28" s="24">
        <v>8.4918068473861332</v>
      </c>
      <c r="AE28" s="24">
        <v>18.222132248434391</v>
      </c>
      <c r="AF28" s="24">
        <v>20.768073887</v>
      </c>
      <c r="AG28" s="24">
        <v>19.427397032134465</v>
      </c>
      <c r="AH28" s="24">
        <v>6.6394923699999993</v>
      </c>
      <c r="AI28" s="24">
        <v>17.660385907999995</v>
      </c>
      <c r="AJ28" s="24"/>
      <c r="AK28" s="24">
        <f t="shared" si="12"/>
        <v>68.412327558081628</v>
      </c>
      <c r="AL28" s="24">
        <f t="shared" si="12"/>
        <v>77.396002873778826</v>
      </c>
      <c r="AM28" s="24">
        <f t="shared" si="12"/>
        <v>51.496345033191858</v>
      </c>
      <c r="AN28" s="24">
        <f t="shared" si="12"/>
        <v>60.549667463000013</v>
      </c>
      <c r="AO28" s="24">
        <f t="shared" si="12"/>
        <v>53.838911288146399</v>
      </c>
      <c r="AP28" s="24">
        <f t="shared" si="12"/>
        <v>54.922217560299998</v>
      </c>
      <c r="AQ28" s="24">
        <f t="shared" si="12"/>
        <v>64.714258226371527</v>
      </c>
      <c r="AR28" s="24">
        <f t="shared" si="12"/>
        <v>43.727275310134459</v>
      </c>
    </row>
    <row r="29" spans="1:44" ht="14.5" customHeight="1" x14ac:dyDescent="0.35">
      <c r="B29" s="19" t="s">
        <v>34</v>
      </c>
      <c r="C29" s="2" t="s">
        <v>25</v>
      </c>
      <c r="E29" s="24">
        <v>0</v>
      </c>
      <c r="F29" s="24">
        <v>0</v>
      </c>
      <c r="G29" s="24">
        <v>0</v>
      </c>
      <c r="H29" s="24">
        <v>0</v>
      </c>
      <c r="I29" s="24">
        <v>0</v>
      </c>
      <c r="J29" s="24">
        <v>0</v>
      </c>
      <c r="K29" s="24">
        <v>0</v>
      </c>
      <c r="L29" s="24">
        <v>0</v>
      </c>
      <c r="M29" s="24">
        <v>0</v>
      </c>
      <c r="N29" s="24">
        <v>0</v>
      </c>
      <c r="O29" s="24">
        <v>0</v>
      </c>
      <c r="P29" s="24">
        <v>33.228850000000001</v>
      </c>
      <c r="Q29" s="24">
        <v>106.04991674236</v>
      </c>
      <c r="R29" s="24">
        <v>90.311484344783338</v>
      </c>
      <c r="S29" s="24">
        <v>107.77055697615398</v>
      </c>
      <c r="T29" s="24">
        <v>109.90416408799999</v>
      </c>
      <c r="U29" s="24">
        <v>87.927130120499996</v>
      </c>
      <c r="V29" s="24">
        <v>85.358511507499969</v>
      </c>
      <c r="W29" s="24">
        <v>106.56241017099988</v>
      </c>
      <c r="X29" s="24">
        <v>98.360977624499995</v>
      </c>
      <c r="Y29" s="24">
        <v>101.29454627350002</v>
      </c>
      <c r="Z29" s="24">
        <v>91.037399086999997</v>
      </c>
      <c r="AA29" s="24">
        <v>104.837260081</v>
      </c>
      <c r="AB29" s="24">
        <v>92.914157110000005</v>
      </c>
      <c r="AC29" s="24">
        <v>102.75742910300001</v>
      </c>
      <c r="AD29" s="24">
        <v>98.557945638000007</v>
      </c>
      <c r="AE29" s="24">
        <v>102.5013520625</v>
      </c>
      <c r="AF29" s="24">
        <v>95.953299269499979</v>
      </c>
      <c r="AG29" s="24">
        <v>106.63531331099983</v>
      </c>
      <c r="AH29" s="24">
        <v>86.604200702500222</v>
      </c>
      <c r="AI29" s="24">
        <v>96.592066257499994</v>
      </c>
      <c r="AJ29" s="24"/>
      <c r="AK29" s="24">
        <f t="shared" si="12"/>
        <v>0</v>
      </c>
      <c r="AL29" s="24">
        <f t="shared" si="12"/>
        <v>0</v>
      </c>
      <c r="AM29" s="24">
        <f t="shared" si="12"/>
        <v>33.228850000000001</v>
      </c>
      <c r="AN29" s="24">
        <f t="shared" si="12"/>
        <v>414.03612215129738</v>
      </c>
      <c r="AO29" s="24">
        <f t="shared" si="12"/>
        <v>378.20902942349983</v>
      </c>
      <c r="AP29" s="24">
        <f t="shared" si="12"/>
        <v>390.08336255150004</v>
      </c>
      <c r="AQ29" s="24">
        <f t="shared" si="12"/>
        <v>399.77002607300005</v>
      </c>
      <c r="AR29" s="24">
        <f t="shared" si="12"/>
        <v>289.83158027100006</v>
      </c>
    </row>
    <row r="30" spans="1:44" ht="14.5" customHeight="1" x14ac:dyDescent="0.35">
      <c r="B30" s="19" t="s">
        <v>37</v>
      </c>
      <c r="C30" s="2" t="s">
        <v>26</v>
      </c>
      <c r="E30" s="24">
        <v>17.881258887000005</v>
      </c>
      <c r="F30" s="24">
        <v>7.398755174999998</v>
      </c>
      <c r="G30" s="24">
        <v>2.2592547730000008</v>
      </c>
      <c r="H30" s="24">
        <v>21.104244768999997</v>
      </c>
      <c r="I30" s="24">
        <v>22.031235918263402</v>
      </c>
      <c r="J30" s="24">
        <v>16.111693872999989</v>
      </c>
      <c r="K30" s="24">
        <v>4.1156126320000022</v>
      </c>
      <c r="L30" s="24">
        <v>15.046821500000005</v>
      </c>
      <c r="M30" s="24">
        <v>34.305815533000001</v>
      </c>
      <c r="N30" s="24">
        <v>27.109515878999989</v>
      </c>
      <c r="O30" s="24">
        <v>15.082692380999998</v>
      </c>
      <c r="P30" s="24">
        <v>22.401881381999996</v>
      </c>
      <c r="Q30" s="24">
        <v>20.943532051999988</v>
      </c>
      <c r="R30" s="24">
        <v>13.535635166000013</v>
      </c>
      <c r="S30" s="24">
        <v>4.110120231999999</v>
      </c>
      <c r="T30" s="24">
        <v>16.932454668999991</v>
      </c>
      <c r="U30" s="24">
        <v>39.339371011559486</v>
      </c>
      <c r="V30" s="24">
        <v>29.531807808999982</v>
      </c>
      <c r="W30" s="24">
        <v>15.262644173000007</v>
      </c>
      <c r="X30" s="24">
        <v>23.96993619500001</v>
      </c>
      <c r="Y30" s="24">
        <v>35.158565288999995</v>
      </c>
      <c r="Z30" s="24">
        <v>21.515604884000002</v>
      </c>
      <c r="AA30" s="24">
        <v>12.032043047</v>
      </c>
      <c r="AB30" s="24">
        <v>34.429616149000005</v>
      </c>
      <c r="AC30" s="24">
        <v>41.922292406000004</v>
      </c>
      <c r="AD30" s="24">
        <v>29.070258342000002</v>
      </c>
      <c r="AE30" s="24">
        <v>16.045709294000002</v>
      </c>
      <c r="AF30" s="24">
        <v>31.213026888000002</v>
      </c>
      <c r="AG30" s="24">
        <v>37.729126253999993</v>
      </c>
      <c r="AH30" s="24">
        <v>21.044797814000006</v>
      </c>
      <c r="AI30" s="24">
        <v>15.079758018999998</v>
      </c>
      <c r="AJ30" s="24"/>
      <c r="AK30" s="24">
        <f t="shared" si="12"/>
        <v>48.643513604000006</v>
      </c>
      <c r="AL30" s="24">
        <f t="shared" si="12"/>
        <v>57.3053639232634</v>
      </c>
      <c r="AM30" s="24">
        <f t="shared" si="12"/>
        <v>98.899905174999986</v>
      </c>
      <c r="AN30" s="24">
        <f t="shared" si="12"/>
        <v>55.521742118999995</v>
      </c>
      <c r="AO30" s="24">
        <f t="shared" si="12"/>
        <v>108.10375918855948</v>
      </c>
      <c r="AP30" s="24">
        <f t="shared" si="12"/>
        <v>103.13582936899999</v>
      </c>
      <c r="AQ30" s="24">
        <f t="shared" si="12"/>
        <v>118.25128693000002</v>
      </c>
      <c r="AR30" s="24">
        <f t="shared" si="12"/>
        <v>73.853682086999996</v>
      </c>
    </row>
    <row r="31" spans="1:44" ht="14.5" customHeight="1" x14ac:dyDescent="0.35">
      <c r="B31" s="19" t="s">
        <v>2</v>
      </c>
      <c r="C31" s="2" t="s">
        <v>26</v>
      </c>
      <c r="E31" s="24">
        <v>66.062027372000031</v>
      </c>
      <c r="F31" s="24">
        <v>54.834898938000023</v>
      </c>
      <c r="G31" s="24">
        <v>45.137821640000013</v>
      </c>
      <c r="H31" s="24">
        <v>54.220664963000011</v>
      </c>
      <c r="I31" s="24">
        <v>63.915674557845222</v>
      </c>
      <c r="J31" s="24">
        <v>52.558257271000009</v>
      </c>
      <c r="K31" s="24">
        <v>43.587847122999989</v>
      </c>
      <c r="L31" s="24">
        <v>54.713233583000012</v>
      </c>
      <c r="M31" s="24">
        <v>64.129546637000033</v>
      </c>
      <c r="N31" s="24">
        <v>52.00871906899998</v>
      </c>
      <c r="O31" s="24">
        <v>45.087578227000002</v>
      </c>
      <c r="P31" s="24">
        <v>59.216794389999983</v>
      </c>
      <c r="Q31" s="24">
        <v>55.90510426700002</v>
      </c>
      <c r="R31" s="24">
        <v>53.005494109999987</v>
      </c>
      <c r="S31" s="24">
        <v>42.873943775999997</v>
      </c>
      <c r="T31" s="24">
        <v>51.403200353999999</v>
      </c>
      <c r="U31" s="24">
        <v>61.438596776999987</v>
      </c>
      <c r="V31" s="24">
        <v>48.028435792000003</v>
      </c>
      <c r="W31" s="24">
        <v>39.926804869999991</v>
      </c>
      <c r="X31" s="24">
        <v>41.557475208</v>
      </c>
      <c r="Y31" s="24">
        <v>46.759967815000003</v>
      </c>
      <c r="Z31" s="24">
        <v>37.697455414000004</v>
      </c>
      <c r="AA31" s="24">
        <v>34.575579474000001</v>
      </c>
      <c r="AB31" s="24">
        <v>46.732115144000005</v>
      </c>
      <c r="AC31" s="24">
        <v>51.125317543999998</v>
      </c>
      <c r="AD31" s="24">
        <v>41.485778537000009</v>
      </c>
      <c r="AE31" s="24">
        <v>35.877629431999999</v>
      </c>
      <c r="AF31" s="24">
        <v>39.222364628000001</v>
      </c>
      <c r="AG31" s="24">
        <v>63.262955196999989</v>
      </c>
      <c r="AH31" s="24">
        <v>51.165731896000004</v>
      </c>
      <c r="AI31" s="24">
        <v>41.022749335</v>
      </c>
      <c r="AJ31" s="24"/>
      <c r="AK31" s="24">
        <f t="shared" si="12"/>
        <v>220.25541291300007</v>
      </c>
      <c r="AL31" s="24">
        <f t="shared" si="12"/>
        <v>214.77501253484522</v>
      </c>
      <c r="AM31" s="24">
        <f t="shared" si="12"/>
        <v>220.44263832300001</v>
      </c>
      <c r="AN31" s="24">
        <f t="shared" si="12"/>
        <v>203.18774250700002</v>
      </c>
      <c r="AO31" s="24">
        <f t="shared" si="12"/>
        <v>190.95131264699998</v>
      </c>
      <c r="AP31" s="24">
        <f t="shared" si="12"/>
        <v>165.765117847</v>
      </c>
      <c r="AQ31" s="24">
        <f t="shared" si="12"/>
        <v>167.711090141</v>
      </c>
      <c r="AR31" s="24">
        <f t="shared" si="12"/>
        <v>155.45143642799999</v>
      </c>
    </row>
    <row r="32" spans="1:44" ht="14.5" customHeight="1" x14ac:dyDescent="0.35">
      <c r="B32" s="19" t="s">
        <v>27</v>
      </c>
      <c r="C32" s="2" t="s">
        <v>26</v>
      </c>
      <c r="E32" s="24">
        <v>0</v>
      </c>
      <c r="F32" s="24">
        <v>0</v>
      </c>
      <c r="G32" s="24">
        <v>0</v>
      </c>
      <c r="H32" s="24">
        <v>0</v>
      </c>
      <c r="I32" s="24">
        <v>0</v>
      </c>
      <c r="J32" s="24">
        <v>7.0127146429999963</v>
      </c>
      <c r="K32" s="24">
        <v>0</v>
      </c>
      <c r="L32" s="24">
        <v>16.915780310000009</v>
      </c>
      <c r="M32" s="24">
        <v>20.097283435999966</v>
      </c>
      <c r="N32" s="24">
        <v>12.565392309999998</v>
      </c>
      <c r="O32" s="24">
        <v>1.0100577410000002</v>
      </c>
      <c r="P32" s="24">
        <v>31.885554706000004</v>
      </c>
      <c r="Q32" s="24">
        <v>26.617040516000017</v>
      </c>
      <c r="R32" s="24">
        <v>15.940883710000005</v>
      </c>
      <c r="S32" s="24">
        <v>1.3895331279999994</v>
      </c>
      <c r="T32" s="24">
        <v>22.617599783000014</v>
      </c>
      <c r="U32" s="24">
        <v>11.181481617000001</v>
      </c>
      <c r="V32" s="24">
        <v>0</v>
      </c>
      <c r="W32" s="24">
        <v>0</v>
      </c>
      <c r="X32" s="24">
        <v>22.425849161000023</v>
      </c>
      <c r="Y32" s="24">
        <v>47.733911091000003</v>
      </c>
      <c r="Z32" s="24">
        <v>11.061846706000001</v>
      </c>
      <c r="AA32" s="24">
        <v>2.3398751610000001</v>
      </c>
      <c r="AB32" s="24">
        <v>43.334401832999994</v>
      </c>
      <c r="AC32" s="24">
        <v>49.703578969999995</v>
      </c>
      <c r="AD32" s="24">
        <v>11.90947282</v>
      </c>
      <c r="AE32" s="24">
        <v>3.0016878529999995</v>
      </c>
      <c r="AF32" s="24">
        <v>32.263930101</v>
      </c>
      <c r="AG32" s="24">
        <v>44.14526974799999</v>
      </c>
      <c r="AH32" s="24">
        <v>7.9918576220000004</v>
      </c>
      <c r="AI32" s="24">
        <v>3.6877932990000004</v>
      </c>
      <c r="AJ32" s="24"/>
      <c r="AK32" s="24">
        <f t="shared" si="12"/>
        <v>0</v>
      </c>
      <c r="AL32" s="24">
        <f t="shared" si="12"/>
        <v>23.928494953000005</v>
      </c>
      <c r="AM32" s="24">
        <f t="shared" si="12"/>
        <v>65.558288192999967</v>
      </c>
      <c r="AN32" s="24">
        <f t="shared" si="12"/>
        <v>66.565057137000039</v>
      </c>
      <c r="AO32" s="24">
        <f t="shared" si="12"/>
        <v>33.607330778000026</v>
      </c>
      <c r="AP32" s="24">
        <f t="shared" si="12"/>
        <v>104.470034791</v>
      </c>
      <c r="AQ32" s="24">
        <f t="shared" si="12"/>
        <v>96.878669743999993</v>
      </c>
      <c r="AR32" s="24">
        <f t="shared" si="12"/>
        <v>55.824920668999987</v>
      </c>
    </row>
    <row r="33" spans="1:44" s="13" customFormat="1" ht="14.5" customHeight="1" x14ac:dyDescent="0.35">
      <c r="A33" s="10"/>
      <c r="B33" s="37" t="s">
        <v>28</v>
      </c>
      <c r="C33" s="38" t="s">
        <v>9</v>
      </c>
      <c r="D33" s="38"/>
      <c r="E33" s="39">
        <f>SUM(E34)</f>
        <v>0</v>
      </c>
      <c r="F33" s="39">
        <f t="shared" ref="F33:AI33" si="15">SUM(F34)</f>
        <v>0</v>
      </c>
      <c r="G33" s="39">
        <f t="shared" si="15"/>
        <v>0</v>
      </c>
      <c r="H33" s="39">
        <f t="shared" si="15"/>
        <v>0</v>
      </c>
      <c r="I33" s="39">
        <f t="shared" si="15"/>
        <v>0</v>
      </c>
      <c r="J33" s="39">
        <f t="shared" si="15"/>
        <v>0</v>
      </c>
      <c r="K33" s="39">
        <f t="shared" si="15"/>
        <v>0</v>
      </c>
      <c r="L33" s="39">
        <f t="shared" si="15"/>
        <v>0</v>
      </c>
      <c r="M33" s="39">
        <f t="shared" si="15"/>
        <v>0</v>
      </c>
      <c r="N33" s="39">
        <f t="shared" si="15"/>
        <v>0</v>
      </c>
      <c r="O33" s="39">
        <f t="shared" si="15"/>
        <v>0</v>
      </c>
      <c r="P33" s="39">
        <f t="shared" si="15"/>
        <v>0</v>
      </c>
      <c r="Q33" s="39">
        <f t="shared" si="15"/>
        <v>0</v>
      </c>
      <c r="R33" s="39">
        <f t="shared" si="15"/>
        <v>0</v>
      </c>
      <c r="S33" s="39">
        <f t="shared" si="15"/>
        <v>0</v>
      </c>
      <c r="T33" s="39">
        <f t="shared" si="15"/>
        <v>0</v>
      </c>
      <c r="U33" s="39">
        <f t="shared" si="15"/>
        <v>0</v>
      </c>
      <c r="V33" s="39">
        <f t="shared" si="15"/>
        <v>0</v>
      </c>
      <c r="W33" s="39">
        <f t="shared" si="15"/>
        <v>0</v>
      </c>
      <c r="X33" s="39">
        <f t="shared" si="15"/>
        <v>185.25423322099999</v>
      </c>
      <c r="Y33" s="39">
        <f t="shared" si="15"/>
        <v>394.69621154999987</v>
      </c>
      <c r="Z33" s="39">
        <f t="shared" si="15"/>
        <v>479.07490963499998</v>
      </c>
      <c r="AA33" s="39">
        <f t="shared" si="15"/>
        <v>432.34552302899999</v>
      </c>
      <c r="AB33" s="39">
        <f t="shared" si="15"/>
        <v>503.11669571499993</v>
      </c>
      <c r="AC33" s="39">
        <f t="shared" si="15"/>
        <v>446.99181094700003</v>
      </c>
      <c r="AD33" s="39">
        <f t="shared" si="15"/>
        <v>339.42441668700008</v>
      </c>
      <c r="AE33" s="39">
        <f t="shared" si="15"/>
        <v>435.264906559</v>
      </c>
      <c r="AF33" s="39">
        <f t="shared" si="15"/>
        <v>530.73889689800001</v>
      </c>
      <c r="AG33" s="39">
        <f t="shared" si="15"/>
        <v>375.94781633299971</v>
      </c>
      <c r="AH33" s="39">
        <f t="shared" si="15"/>
        <v>301.59885521300038</v>
      </c>
      <c r="AI33" s="39">
        <f t="shared" si="15"/>
        <v>488.3880745570001</v>
      </c>
      <c r="AJ33" s="27"/>
      <c r="AK33" s="39">
        <f t="shared" si="12"/>
        <v>0</v>
      </c>
      <c r="AL33" s="39">
        <f t="shared" si="12"/>
        <v>0</v>
      </c>
      <c r="AM33" s="39">
        <f t="shared" si="12"/>
        <v>0</v>
      </c>
      <c r="AN33" s="39">
        <f t="shared" si="12"/>
        <v>0</v>
      </c>
      <c r="AO33" s="39">
        <f t="shared" si="12"/>
        <v>185.25423322099999</v>
      </c>
      <c r="AP33" s="39">
        <f t="shared" si="12"/>
        <v>1809.2333399289996</v>
      </c>
      <c r="AQ33" s="39">
        <f t="shared" si="12"/>
        <v>1752.4200310910001</v>
      </c>
      <c r="AR33" s="39">
        <f t="shared" si="12"/>
        <v>1165.9347461030002</v>
      </c>
    </row>
    <row r="34" spans="1:44" ht="14.5" customHeight="1" x14ac:dyDescent="0.35">
      <c r="B34" s="20" t="s">
        <v>3</v>
      </c>
      <c r="C34" s="17" t="s">
        <v>13</v>
      </c>
      <c r="D34" s="17"/>
      <c r="E34" s="28">
        <v>0</v>
      </c>
      <c r="F34" s="28">
        <v>0</v>
      </c>
      <c r="G34" s="28">
        <v>0</v>
      </c>
      <c r="H34" s="28">
        <v>0</v>
      </c>
      <c r="I34" s="28">
        <v>0</v>
      </c>
      <c r="J34" s="28">
        <v>0</v>
      </c>
      <c r="K34" s="28">
        <v>0</v>
      </c>
      <c r="L34" s="28">
        <v>0</v>
      </c>
      <c r="M34" s="28">
        <v>0</v>
      </c>
      <c r="N34" s="28">
        <v>0</v>
      </c>
      <c r="O34" s="28">
        <v>0</v>
      </c>
      <c r="P34" s="28">
        <v>0</v>
      </c>
      <c r="Q34" s="28">
        <v>0</v>
      </c>
      <c r="R34" s="28">
        <v>0</v>
      </c>
      <c r="S34" s="28">
        <v>0</v>
      </c>
      <c r="T34" s="28">
        <v>0</v>
      </c>
      <c r="U34" s="28">
        <v>0</v>
      </c>
      <c r="V34" s="28">
        <v>0</v>
      </c>
      <c r="W34" s="28">
        <v>0</v>
      </c>
      <c r="X34" s="28">
        <v>185.25423322099999</v>
      </c>
      <c r="Y34" s="28">
        <v>394.69621154999987</v>
      </c>
      <c r="Z34" s="28">
        <v>479.07490963499998</v>
      </c>
      <c r="AA34" s="28">
        <v>432.34552302899999</v>
      </c>
      <c r="AB34" s="28">
        <v>503.11669571499993</v>
      </c>
      <c r="AC34" s="28">
        <v>446.99181094700003</v>
      </c>
      <c r="AD34" s="28">
        <v>339.42441668700008</v>
      </c>
      <c r="AE34" s="28">
        <v>435.264906559</v>
      </c>
      <c r="AF34" s="28">
        <v>530.73889689800001</v>
      </c>
      <c r="AG34" s="28">
        <v>375.94781633299971</v>
      </c>
      <c r="AH34" s="28">
        <v>301.59885521300038</v>
      </c>
      <c r="AI34" s="28">
        <v>488.3880745570001</v>
      </c>
      <c r="AJ34" s="24"/>
      <c r="AK34" s="28">
        <f t="shared" si="12"/>
        <v>0</v>
      </c>
      <c r="AL34" s="28">
        <f t="shared" si="12"/>
        <v>0</v>
      </c>
      <c r="AM34" s="28">
        <f t="shared" si="12"/>
        <v>0</v>
      </c>
      <c r="AN34" s="28">
        <f t="shared" si="12"/>
        <v>0</v>
      </c>
      <c r="AO34" s="28">
        <f t="shared" si="12"/>
        <v>185.25423322099999</v>
      </c>
      <c r="AP34" s="28">
        <f t="shared" si="12"/>
        <v>1809.2333399289996</v>
      </c>
      <c r="AQ34" s="28">
        <f t="shared" si="12"/>
        <v>1752.4200310910001</v>
      </c>
      <c r="AR34" s="28">
        <f t="shared" si="12"/>
        <v>1165.9347461030002</v>
      </c>
    </row>
    <row r="35" spans="1:44" ht="14.5" customHeight="1" x14ac:dyDescent="0.35">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row>
    <row r="36" spans="1:44" ht="14.5" customHeight="1" x14ac:dyDescent="0.35">
      <c r="B36" s="11" t="s">
        <v>29</v>
      </c>
      <c r="C36" s="12" t="s">
        <v>9</v>
      </c>
      <c r="D36" s="12"/>
      <c r="E36" s="25">
        <f t="shared" ref="E36:E37" si="16">SUM(E37)</f>
        <v>0</v>
      </c>
      <c r="F36" s="25">
        <f t="shared" ref="F36:U37" si="17">SUM(F37)</f>
        <v>0</v>
      </c>
      <c r="G36" s="25">
        <f t="shared" si="17"/>
        <v>0</v>
      </c>
      <c r="H36" s="25">
        <f t="shared" si="17"/>
        <v>0</v>
      </c>
      <c r="I36" s="25">
        <f t="shared" si="17"/>
        <v>0</v>
      </c>
      <c r="J36" s="25">
        <f t="shared" si="17"/>
        <v>0</v>
      </c>
      <c r="K36" s="25">
        <f t="shared" si="17"/>
        <v>0</v>
      </c>
      <c r="L36" s="25">
        <f t="shared" si="17"/>
        <v>0</v>
      </c>
      <c r="M36" s="25">
        <f t="shared" si="17"/>
        <v>0</v>
      </c>
      <c r="N36" s="25">
        <f t="shared" si="17"/>
        <v>0</v>
      </c>
      <c r="O36" s="25">
        <f t="shared" si="17"/>
        <v>0</v>
      </c>
      <c r="P36" s="25">
        <f t="shared" si="17"/>
        <v>0</v>
      </c>
      <c r="Q36" s="25">
        <f t="shared" si="17"/>
        <v>0</v>
      </c>
      <c r="R36" s="25">
        <f t="shared" si="17"/>
        <v>0</v>
      </c>
      <c r="S36" s="25">
        <f t="shared" si="17"/>
        <v>0</v>
      </c>
      <c r="T36" s="25">
        <f t="shared" si="17"/>
        <v>0</v>
      </c>
      <c r="U36" s="25">
        <f t="shared" si="17"/>
        <v>0</v>
      </c>
      <c r="V36" s="25">
        <f t="shared" ref="V36:AI37" si="18">SUM(V37)</f>
        <v>0</v>
      </c>
      <c r="W36" s="25">
        <f t="shared" si="18"/>
        <v>0</v>
      </c>
      <c r="X36" s="25">
        <f t="shared" si="18"/>
        <v>0</v>
      </c>
      <c r="Y36" s="25">
        <f t="shared" si="18"/>
        <v>0</v>
      </c>
      <c r="Z36" s="25">
        <f t="shared" si="18"/>
        <v>0</v>
      </c>
      <c r="AA36" s="25">
        <f t="shared" si="18"/>
        <v>0</v>
      </c>
      <c r="AB36" s="25">
        <f t="shared" si="18"/>
        <v>0</v>
      </c>
      <c r="AC36" s="25">
        <f t="shared" si="18"/>
        <v>0</v>
      </c>
      <c r="AD36" s="25">
        <f t="shared" si="18"/>
        <v>0</v>
      </c>
      <c r="AE36" s="25">
        <f t="shared" si="18"/>
        <v>0</v>
      </c>
      <c r="AF36" s="25">
        <f t="shared" si="18"/>
        <v>0</v>
      </c>
      <c r="AG36" s="25">
        <f t="shared" si="18"/>
        <v>0</v>
      </c>
      <c r="AH36" s="25">
        <f t="shared" si="18"/>
        <v>0</v>
      </c>
      <c r="AI36" s="25">
        <f t="shared" si="18"/>
        <v>0</v>
      </c>
      <c r="AJ36" s="24"/>
      <c r="AK36" s="25">
        <f t="shared" ref="AK36:AR38" si="19">SUMIF($7:$7,AK$8,36:36)</f>
        <v>0</v>
      </c>
      <c r="AL36" s="25">
        <f t="shared" si="19"/>
        <v>0</v>
      </c>
      <c r="AM36" s="25">
        <f t="shared" si="19"/>
        <v>0</v>
      </c>
      <c r="AN36" s="25">
        <f t="shared" si="19"/>
        <v>0</v>
      </c>
      <c r="AO36" s="25">
        <f t="shared" si="19"/>
        <v>0</v>
      </c>
      <c r="AP36" s="25">
        <f t="shared" si="19"/>
        <v>0</v>
      </c>
      <c r="AQ36" s="25">
        <f t="shared" si="19"/>
        <v>0</v>
      </c>
      <c r="AR36" s="25">
        <f t="shared" si="19"/>
        <v>0</v>
      </c>
    </row>
    <row r="37" spans="1:44" ht="14.5" customHeight="1" x14ac:dyDescent="0.35">
      <c r="B37" s="37" t="s">
        <v>30</v>
      </c>
      <c r="C37" s="38" t="s">
        <v>9</v>
      </c>
      <c r="D37" s="38"/>
      <c r="E37" s="39">
        <f t="shared" si="16"/>
        <v>0</v>
      </c>
      <c r="F37" s="39">
        <f t="shared" si="17"/>
        <v>0</v>
      </c>
      <c r="G37" s="39">
        <f t="shared" si="17"/>
        <v>0</v>
      </c>
      <c r="H37" s="39">
        <f t="shared" si="17"/>
        <v>0</v>
      </c>
      <c r="I37" s="39">
        <f t="shared" si="17"/>
        <v>0</v>
      </c>
      <c r="J37" s="39">
        <f t="shared" si="17"/>
        <v>0</v>
      </c>
      <c r="K37" s="39">
        <f t="shared" si="17"/>
        <v>0</v>
      </c>
      <c r="L37" s="39">
        <f t="shared" si="17"/>
        <v>0</v>
      </c>
      <c r="M37" s="39">
        <f t="shared" si="17"/>
        <v>0</v>
      </c>
      <c r="N37" s="39">
        <f t="shared" si="17"/>
        <v>0</v>
      </c>
      <c r="O37" s="39">
        <f t="shared" si="17"/>
        <v>0</v>
      </c>
      <c r="P37" s="39">
        <f t="shared" si="17"/>
        <v>0</v>
      </c>
      <c r="Q37" s="39">
        <f t="shared" si="17"/>
        <v>0</v>
      </c>
      <c r="R37" s="39">
        <f t="shared" si="17"/>
        <v>0</v>
      </c>
      <c r="S37" s="39">
        <f t="shared" si="17"/>
        <v>0</v>
      </c>
      <c r="T37" s="39">
        <f t="shared" si="17"/>
        <v>0</v>
      </c>
      <c r="U37" s="39">
        <f t="shared" si="17"/>
        <v>0</v>
      </c>
      <c r="V37" s="39">
        <f t="shared" si="18"/>
        <v>0</v>
      </c>
      <c r="W37" s="39">
        <f t="shared" si="18"/>
        <v>0</v>
      </c>
      <c r="X37" s="39">
        <f t="shared" si="18"/>
        <v>0</v>
      </c>
      <c r="Y37" s="39">
        <f t="shared" si="18"/>
        <v>0</v>
      </c>
      <c r="Z37" s="39">
        <f t="shared" si="18"/>
        <v>0</v>
      </c>
      <c r="AA37" s="39">
        <f t="shared" si="18"/>
        <v>0</v>
      </c>
      <c r="AB37" s="39">
        <f t="shared" si="18"/>
        <v>0</v>
      </c>
      <c r="AC37" s="39">
        <f t="shared" si="18"/>
        <v>0</v>
      </c>
      <c r="AD37" s="39">
        <f t="shared" si="18"/>
        <v>0</v>
      </c>
      <c r="AE37" s="39">
        <f t="shared" si="18"/>
        <v>0</v>
      </c>
      <c r="AF37" s="39">
        <f t="shared" si="18"/>
        <v>0</v>
      </c>
      <c r="AG37" s="39">
        <f t="shared" si="18"/>
        <v>0</v>
      </c>
      <c r="AH37" s="39">
        <f t="shared" si="18"/>
        <v>0</v>
      </c>
      <c r="AI37" s="39">
        <f t="shared" si="18"/>
        <v>0</v>
      </c>
      <c r="AJ37" s="24"/>
      <c r="AK37" s="39">
        <f t="shared" si="19"/>
        <v>0</v>
      </c>
      <c r="AL37" s="39">
        <f t="shared" si="19"/>
        <v>0</v>
      </c>
      <c r="AM37" s="39">
        <f t="shared" si="19"/>
        <v>0</v>
      </c>
      <c r="AN37" s="39">
        <f t="shared" si="19"/>
        <v>0</v>
      </c>
      <c r="AO37" s="39">
        <f t="shared" si="19"/>
        <v>0</v>
      </c>
      <c r="AP37" s="39">
        <f t="shared" si="19"/>
        <v>0</v>
      </c>
      <c r="AQ37" s="39">
        <f t="shared" si="19"/>
        <v>0</v>
      </c>
      <c r="AR37" s="39">
        <f t="shared" si="19"/>
        <v>0</v>
      </c>
    </row>
    <row r="38" spans="1:44" ht="14.5" customHeight="1" x14ac:dyDescent="0.35">
      <c r="B38" s="20" t="s">
        <v>31</v>
      </c>
      <c r="C38" s="17" t="s">
        <v>13</v>
      </c>
      <c r="D38" s="17"/>
      <c r="E38" s="28">
        <v>0</v>
      </c>
      <c r="F38" s="28">
        <v>0</v>
      </c>
      <c r="G38" s="28">
        <v>0</v>
      </c>
      <c r="H38" s="28">
        <v>0</v>
      </c>
      <c r="I38" s="28">
        <v>0</v>
      </c>
      <c r="J38" s="28">
        <v>0</v>
      </c>
      <c r="K38" s="28">
        <v>0</v>
      </c>
      <c r="L38" s="28">
        <v>0</v>
      </c>
      <c r="M38" s="28">
        <v>0</v>
      </c>
      <c r="N38" s="28">
        <v>0</v>
      </c>
      <c r="O38" s="28">
        <v>0</v>
      </c>
      <c r="P38" s="28">
        <v>0</v>
      </c>
      <c r="Q38" s="28">
        <v>0</v>
      </c>
      <c r="R38" s="28">
        <v>0</v>
      </c>
      <c r="S38" s="28">
        <v>0</v>
      </c>
      <c r="T38" s="28">
        <v>0</v>
      </c>
      <c r="U38" s="28">
        <v>0</v>
      </c>
      <c r="V38" s="28">
        <v>0</v>
      </c>
      <c r="W38" s="28">
        <v>0</v>
      </c>
      <c r="X38" s="28">
        <v>0</v>
      </c>
      <c r="Y38" s="28">
        <v>0</v>
      </c>
      <c r="Z38" s="28">
        <v>0</v>
      </c>
      <c r="AA38" s="28">
        <v>0</v>
      </c>
      <c r="AB38" s="28">
        <v>0</v>
      </c>
      <c r="AC38" s="28">
        <v>0</v>
      </c>
      <c r="AD38" s="28">
        <v>0</v>
      </c>
      <c r="AE38" s="28">
        <v>0</v>
      </c>
      <c r="AF38" s="28">
        <v>0</v>
      </c>
      <c r="AG38" s="28">
        <v>0</v>
      </c>
      <c r="AH38" s="28">
        <v>0</v>
      </c>
      <c r="AI38" s="28">
        <v>0</v>
      </c>
      <c r="AJ38" s="24"/>
      <c r="AK38" s="28">
        <f t="shared" si="19"/>
        <v>0</v>
      </c>
      <c r="AL38" s="28">
        <f t="shared" si="19"/>
        <v>0</v>
      </c>
      <c r="AM38" s="28">
        <f t="shared" si="19"/>
        <v>0</v>
      </c>
      <c r="AN38" s="28">
        <f t="shared" si="19"/>
        <v>0</v>
      </c>
      <c r="AO38" s="28">
        <f t="shared" si="19"/>
        <v>0</v>
      </c>
      <c r="AP38" s="28">
        <f t="shared" si="19"/>
        <v>0</v>
      </c>
      <c r="AQ38" s="28">
        <f t="shared" si="19"/>
        <v>0</v>
      </c>
      <c r="AR38" s="28">
        <f t="shared" si="19"/>
        <v>0</v>
      </c>
    </row>
    <row r="39" spans="1:44" ht="14.5" customHeight="1" x14ac:dyDescent="0.35">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row>
    <row r="40" spans="1:44" ht="14.5" customHeight="1" x14ac:dyDescent="0.35">
      <c r="B40" s="11" t="s">
        <v>32</v>
      </c>
      <c r="C40" s="12"/>
      <c r="D40" s="12"/>
      <c r="E40" s="25">
        <f t="shared" ref="E40:AI40" si="20">SUM(E9,E36)</f>
        <v>158.08389066054005</v>
      </c>
      <c r="F40" s="25">
        <f t="shared" si="20"/>
        <v>126.170754177525</v>
      </c>
      <c r="G40" s="25">
        <f t="shared" si="20"/>
        <v>160.71569167542074</v>
      </c>
      <c r="H40" s="25">
        <f t="shared" si="20"/>
        <v>199.8839014306609</v>
      </c>
      <c r="I40" s="25">
        <f t="shared" si="20"/>
        <v>149.65486708184696</v>
      </c>
      <c r="J40" s="25">
        <f t="shared" si="20"/>
        <v>183.537031652</v>
      </c>
      <c r="K40" s="25">
        <f t="shared" si="20"/>
        <v>248.31757268099997</v>
      </c>
      <c r="L40" s="25">
        <f t="shared" si="20"/>
        <v>748.12455484327108</v>
      </c>
      <c r="M40" s="25">
        <f t="shared" si="20"/>
        <v>442.6993007789614</v>
      </c>
      <c r="N40" s="25">
        <f t="shared" si="20"/>
        <v>322.02260940537178</v>
      </c>
      <c r="O40" s="25">
        <f t="shared" si="20"/>
        <v>639.86953781707894</v>
      </c>
      <c r="P40" s="25">
        <f t="shared" si="20"/>
        <v>698.88906921133105</v>
      </c>
      <c r="Q40" s="25">
        <f t="shared" si="20"/>
        <v>519.86374973245177</v>
      </c>
      <c r="R40" s="25">
        <f t="shared" si="20"/>
        <v>641.87588504078303</v>
      </c>
      <c r="S40" s="25">
        <f t="shared" si="20"/>
        <v>1313.2281135351539</v>
      </c>
      <c r="T40" s="25">
        <f t="shared" si="20"/>
        <v>1364.812955400904</v>
      </c>
      <c r="U40" s="25">
        <f t="shared" si="20"/>
        <v>634.8834067824514</v>
      </c>
      <c r="V40" s="25">
        <f t="shared" si="20"/>
        <v>780.72509664150027</v>
      </c>
      <c r="W40" s="25">
        <f t="shared" si="20"/>
        <v>1359.8219571900004</v>
      </c>
      <c r="X40" s="25">
        <f t="shared" si="20"/>
        <v>1694.1234131992546</v>
      </c>
      <c r="Y40" s="25">
        <f t="shared" si="20"/>
        <v>1547.0547042224998</v>
      </c>
      <c r="Z40" s="25">
        <f t="shared" si="20"/>
        <v>1501.8490602675001</v>
      </c>
      <c r="AA40" s="25">
        <f t="shared" si="20"/>
        <v>1978.3281197177998</v>
      </c>
      <c r="AB40" s="25">
        <f t="shared" si="20"/>
        <v>2022.2739886544996</v>
      </c>
      <c r="AC40" s="25">
        <f t="shared" si="20"/>
        <v>1523.8442755102885</v>
      </c>
      <c r="AD40" s="25">
        <f t="shared" si="20"/>
        <v>1266.5929436338863</v>
      </c>
      <c r="AE40" s="25">
        <f t="shared" si="20"/>
        <v>1946.9910554951143</v>
      </c>
      <c r="AF40" s="25">
        <f t="shared" si="20"/>
        <v>2067.8882848667281</v>
      </c>
      <c r="AG40" s="25">
        <f t="shared" si="20"/>
        <v>1803.1955226084876</v>
      </c>
      <c r="AH40" s="25">
        <f t="shared" si="20"/>
        <v>1659.7774753163778</v>
      </c>
      <c r="AI40" s="25">
        <f t="shared" si="20"/>
        <v>2546.9848717645</v>
      </c>
      <c r="AJ40" s="24"/>
      <c r="AK40" s="25">
        <f t="shared" ref="AK40:AR40" si="21">SUMIF($7:$7,AK$8,40:40)</f>
        <v>644.85423794414669</v>
      </c>
      <c r="AL40" s="25">
        <f t="shared" si="21"/>
        <v>1329.634026258118</v>
      </c>
      <c r="AM40" s="25">
        <f t="shared" si="21"/>
        <v>2103.4805172127431</v>
      </c>
      <c r="AN40" s="25">
        <f t="shared" si="21"/>
        <v>3839.7807037092925</v>
      </c>
      <c r="AO40" s="25">
        <f t="shared" si="21"/>
        <v>4469.5538738132072</v>
      </c>
      <c r="AP40" s="25">
        <f t="shared" si="21"/>
        <v>7049.5058728622998</v>
      </c>
      <c r="AQ40" s="25">
        <f t="shared" si="21"/>
        <v>6805.3165595060173</v>
      </c>
      <c r="AR40" s="25">
        <f t="shared" si="21"/>
        <v>6009.9578696893659</v>
      </c>
    </row>
    <row r="42" spans="1:44" ht="14.5" customHeight="1" x14ac:dyDescent="0.35">
      <c r="B42" s="1" t="s">
        <v>33</v>
      </c>
    </row>
    <row r="43" spans="1:44" ht="14.5" customHeight="1" x14ac:dyDescent="0.35">
      <c r="B43" s="1" t="s">
        <v>88</v>
      </c>
    </row>
    <row r="44" spans="1:44" ht="14.5" customHeight="1" x14ac:dyDescent="0.35">
      <c r="B44" s="1" t="s">
        <v>38</v>
      </c>
      <c r="S44" s="21"/>
    </row>
  </sheetData>
  <pageMargins left="0.511811024" right="0.511811024" top="0.78740157499999996" bottom="0.78740157499999996" header="0.31496062000000002" footer="0.31496062000000002"/>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96A97-4EFB-4C83-9F0C-E378DB6253A2}">
  <sheetPr>
    <tabColor theme="1"/>
  </sheetPr>
  <dimension ref="A6:AR141"/>
  <sheetViews>
    <sheetView showGridLines="0" zoomScaleNormal="100" workbookViewId="0"/>
  </sheetViews>
  <sheetFormatPr defaultColWidth="10.54296875" defaultRowHeight="14.5" customHeight="1" x14ac:dyDescent="0.35"/>
  <cols>
    <col min="1" max="1" width="2.54296875" style="1" customWidth="1"/>
    <col min="2" max="2" width="42.81640625" style="1" customWidth="1"/>
    <col min="3" max="3" width="15.81640625" style="1" customWidth="1"/>
    <col min="4" max="4" width="2.54296875" style="1" customWidth="1"/>
    <col min="5" max="16384" width="10.54296875" style="1"/>
  </cols>
  <sheetData>
    <row r="6" spans="1:44" s="9" customFormat="1" ht="14.5" customHeight="1" x14ac:dyDescent="0.35">
      <c r="A6" s="8"/>
      <c r="B6" s="8"/>
      <c r="C6" s="3" t="s">
        <v>4</v>
      </c>
      <c r="D6" s="2"/>
      <c r="E6" s="4">
        <v>45291</v>
      </c>
      <c r="F6" s="4">
        <f>EOMONTH(E6,12)</f>
        <v>45657</v>
      </c>
      <c r="G6" s="4">
        <f t="shared" ref="G6:N6" si="0">EOMONTH(F6,12)</f>
        <v>46022</v>
      </c>
      <c r="H6" s="4">
        <f t="shared" si="0"/>
        <v>46387</v>
      </c>
      <c r="I6" s="4">
        <f t="shared" si="0"/>
        <v>46752</v>
      </c>
      <c r="J6" s="4">
        <f t="shared" si="0"/>
        <v>47118</v>
      </c>
      <c r="K6" s="4">
        <f t="shared" si="0"/>
        <v>47483</v>
      </c>
      <c r="L6" s="4">
        <f t="shared" si="0"/>
        <v>47848</v>
      </c>
      <c r="M6" s="4">
        <f t="shared" si="0"/>
        <v>48213</v>
      </c>
      <c r="N6" s="4">
        <f t="shared" si="0"/>
        <v>48579</v>
      </c>
      <c r="O6" s="4"/>
      <c r="P6" s="4"/>
      <c r="Q6" s="4"/>
      <c r="R6" s="4"/>
      <c r="S6" s="4"/>
      <c r="T6" s="4"/>
      <c r="U6" s="4"/>
      <c r="V6" s="4"/>
      <c r="W6" s="4"/>
      <c r="X6" s="4"/>
      <c r="Y6" s="4"/>
      <c r="Z6" s="4"/>
      <c r="AA6" s="4"/>
      <c r="AB6" s="4"/>
      <c r="AC6" s="4"/>
      <c r="AD6" s="4"/>
      <c r="AE6" s="4"/>
      <c r="AF6" s="4"/>
      <c r="AG6" s="4"/>
      <c r="AH6" s="4"/>
      <c r="AI6" s="4"/>
      <c r="AK6" s="23"/>
      <c r="AL6" s="23"/>
      <c r="AM6" s="23"/>
      <c r="AN6" s="23"/>
      <c r="AO6" s="23"/>
      <c r="AP6" s="23"/>
      <c r="AQ6" s="23"/>
      <c r="AR6" s="23"/>
    </row>
    <row r="7" spans="1:44" s="9" customFormat="1" ht="14.5" customHeight="1" x14ac:dyDescent="0.35">
      <c r="A7" s="8"/>
      <c r="B7" s="8"/>
      <c r="C7" s="3" t="s">
        <v>5</v>
      </c>
      <c r="D7" s="2"/>
      <c r="E7" s="3">
        <f>YEAR(E6)</f>
        <v>2023</v>
      </c>
      <c r="F7" s="3">
        <f t="shared" ref="F7:N7" si="1">YEAR(F6)</f>
        <v>2024</v>
      </c>
      <c r="G7" s="3">
        <f t="shared" si="1"/>
        <v>2025</v>
      </c>
      <c r="H7" s="3">
        <f t="shared" si="1"/>
        <v>2026</v>
      </c>
      <c r="I7" s="3">
        <f t="shared" si="1"/>
        <v>2027</v>
      </c>
      <c r="J7" s="3">
        <f t="shared" si="1"/>
        <v>2028</v>
      </c>
      <c r="K7" s="3">
        <f t="shared" si="1"/>
        <v>2029</v>
      </c>
      <c r="L7" s="3">
        <f t="shared" si="1"/>
        <v>2030</v>
      </c>
      <c r="M7" s="3">
        <f t="shared" si="1"/>
        <v>2031</v>
      </c>
      <c r="N7" s="3">
        <f t="shared" si="1"/>
        <v>2032</v>
      </c>
      <c r="O7" s="3"/>
      <c r="P7" s="3"/>
      <c r="Q7" s="3"/>
      <c r="R7" s="3"/>
      <c r="S7" s="3"/>
      <c r="T7" s="3"/>
      <c r="U7" s="3"/>
      <c r="V7" s="3"/>
      <c r="W7" s="3"/>
      <c r="X7" s="3"/>
      <c r="Y7" s="3"/>
      <c r="Z7" s="3"/>
      <c r="AA7" s="3"/>
      <c r="AB7" s="3"/>
      <c r="AC7" s="3"/>
      <c r="AD7" s="3"/>
      <c r="AE7" s="3"/>
      <c r="AF7" s="3"/>
      <c r="AG7" s="3"/>
      <c r="AH7" s="3"/>
      <c r="AI7" s="3"/>
      <c r="AK7" s="22"/>
      <c r="AL7" s="22"/>
      <c r="AM7" s="22"/>
      <c r="AN7" s="22"/>
      <c r="AO7" s="22"/>
      <c r="AP7" s="22"/>
      <c r="AQ7" s="22"/>
      <c r="AR7" s="22"/>
    </row>
    <row r="8" spans="1:44" s="9" customFormat="1" ht="14.5" customHeight="1" x14ac:dyDescent="0.35">
      <c r="A8" s="8"/>
      <c r="B8" s="101" t="s">
        <v>117</v>
      </c>
      <c r="C8" s="109"/>
      <c r="D8" s="110"/>
      <c r="E8" s="109"/>
      <c r="F8" s="109"/>
      <c r="G8" s="109"/>
      <c r="H8" s="109"/>
      <c r="I8" s="109"/>
      <c r="J8" s="109"/>
      <c r="K8" s="109"/>
      <c r="L8" s="109"/>
      <c r="M8" s="109"/>
      <c r="N8" s="109"/>
      <c r="O8" s="3"/>
      <c r="P8" s="3"/>
      <c r="Q8" s="3"/>
      <c r="R8" s="3"/>
      <c r="S8" s="3"/>
      <c r="T8" s="3"/>
      <c r="U8" s="3"/>
      <c r="V8" s="3"/>
      <c r="W8" s="3"/>
      <c r="X8" s="3"/>
      <c r="Y8" s="3"/>
      <c r="Z8" s="3"/>
      <c r="AA8" s="3"/>
      <c r="AB8" s="3"/>
      <c r="AC8" s="3"/>
      <c r="AD8" s="3"/>
      <c r="AE8" s="3"/>
      <c r="AF8" s="3"/>
      <c r="AG8" s="3"/>
      <c r="AH8" s="3"/>
      <c r="AI8" s="3"/>
      <c r="AK8" s="22"/>
      <c r="AL8" s="22"/>
      <c r="AM8" s="22"/>
      <c r="AN8" s="22"/>
      <c r="AO8" s="22"/>
      <c r="AP8" s="22"/>
      <c r="AQ8" s="22"/>
      <c r="AR8" s="22"/>
    </row>
    <row r="9" spans="1:44" s="9" customFormat="1" ht="14.5" customHeight="1" x14ac:dyDescent="0.35">
      <c r="A9" s="8"/>
      <c r="B9" s="8"/>
      <c r="C9" s="3"/>
      <c r="D9" s="2"/>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K9" s="22"/>
      <c r="AL9" s="22"/>
      <c r="AM9" s="22"/>
      <c r="AN9" s="22"/>
      <c r="AO9" s="22"/>
      <c r="AP9" s="22"/>
      <c r="AQ9" s="22"/>
      <c r="AR9" s="22"/>
    </row>
    <row r="10" spans="1:44" s="9" customFormat="1" ht="14.5" customHeight="1" x14ac:dyDescent="0.35">
      <c r="A10" s="8"/>
      <c r="B10" s="5" t="s">
        <v>112</v>
      </c>
      <c r="C10" s="6"/>
      <c r="D10" s="6"/>
      <c r="E10" s="62">
        <f t="shared" ref="E10:N10" si="2">E7</f>
        <v>2023</v>
      </c>
      <c r="F10" s="62">
        <f t="shared" si="2"/>
        <v>2024</v>
      </c>
      <c r="G10" s="62">
        <f t="shared" si="2"/>
        <v>2025</v>
      </c>
      <c r="H10" s="62">
        <f t="shared" si="2"/>
        <v>2026</v>
      </c>
      <c r="I10" s="62">
        <f t="shared" si="2"/>
        <v>2027</v>
      </c>
      <c r="J10" s="62">
        <f t="shared" si="2"/>
        <v>2028</v>
      </c>
      <c r="K10" s="62">
        <f t="shared" si="2"/>
        <v>2029</v>
      </c>
      <c r="L10" s="62">
        <f t="shared" si="2"/>
        <v>2030</v>
      </c>
      <c r="M10" s="62">
        <f t="shared" si="2"/>
        <v>2031</v>
      </c>
      <c r="N10" s="62">
        <f t="shared" si="2"/>
        <v>2032</v>
      </c>
      <c r="O10" s="3"/>
      <c r="P10" s="3"/>
      <c r="Q10" s="3"/>
      <c r="R10" s="3"/>
      <c r="S10" s="3"/>
      <c r="T10" s="3"/>
      <c r="U10" s="3"/>
      <c r="V10" s="3"/>
      <c r="W10" s="3"/>
      <c r="X10" s="3"/>
      <c r="Y10" s="3"/>
      <c r="Z10" s="3"/>
      <c r="AA10" s="3"/>
      <c r="AB10" s="3"/>
      <c r="AC10" s="3"/>
      <c r="AD10" s="3"/>
      <c r="AE10" s="3"/>
      <c r="AF10" s="3"/>
      <c r="AG10" s="3"/>
      <c r="AH10" s="3"/>
      <c r="AI10" s="3"/>
      <c r="AK10" s="22"/>
      <c r="AL10" s="22"/>
      <c r="AM10" s="22"/>
      <c r="AN10" s="22"/>
      <c r="AO10" s="22"/>
      <c r="AP10" s="22"/>
      <c r="AQ10" s="22"/>
      <c r="AR10" s="22"/>
    </row>
    <row r="11" spans="1:44" s="9" customFormat="1" ht="14.5" customHeight="1" x14ac:dyDescent="0.35">
      <c r="A11" s="8"/>
      <c r="B11" s="63" t="s">
        <v>97</v>
      </c>
      <c r="C11" s="64"/>
      <c r="D11" s="64"/>
      <c r="E11" s="65">
        <f>SUM(E12:E15)</f>
        <v>1014.9073695</v>
      </c>
      <c r="F11" s="65">
        <f t="shared" ref="F11:N11" si="3">SUM(F12:F15)</f>
        <v>1255.4663858934427</v>
      </c>
      <c r="G11" s="65">
        <f t="shared" si="3"/>
        <v>1264.9073695</v>
      </c>
      <c r="H11" s="65">
        <f t="shared" si="3"/>
        <v>1269.9073695</v>
      </c>
      <c r="I11" s="65">
        <f t="shared" si="3"/>
        <v>1279.9073695</v>
      </c>
      <c r="J11" s="65">
        <f t="shared" si="3"/>
        <v>1269.9073695</v>
      </c>
      <c r="K11" s="65">
        <f t="shared" si="3"/>
        <v>1199.9073695</v>
      </c>
      <c r="L11" s="65">
        <f t="shared" si="3"/>
        <v>1199.9073695</v>
      </c>
      <c r="M11" s="65">
        <f t="shared" si="3"/>
        <v>1199.9073695</v>
      </c>
      <c r="N11" s="65">
        <f t="shared" si="3"/>
        <v>1199.9073695</v>
      </c>
      <c r="O11" s="3"/>
      <c r="P11" s="3"/>
      <c r="Q11" s="3"/>
      <c r="R11" s="3"/>
      <c r="S11" s="3"/>
      <c r="T11" s="3"/>
      <c r="U11" s="3"/>
      <c r="V11" s="3"/>
      <c r="W11" s="3"/>
      <c r="X11" s="3"/>
      <c r="Y11" s="3"/>
      <c r="Z11" s="3"/>
      <c r="AA11" s="3"/>
      <c r="AB11" s="3"/>
      <c r="AC11" s="3"/>
      <c r="AD11" s="3"/>
      <c r="AE11" s="3"/>
      <c r="AF11" s="3"/>
      <c r="AG11" s="3"/>
      <c r="AH11" s="3"/>
      <c r="AI11" s="3"/>
      <c r="AK11" s="22"/>
      <c r="AL11" s="22"/>
      <c r="AM11" s="22"/>
      <c r="AN11" s="22"/>
      <c r="AO11" s="22"/>
      <c r="AP11" s="22"/>
      <c r="AQ11" s="22"/>
      <c r="AR11" s="22"/>
    </row>
    <row r="12" spans="1:44" s="9" customFormat="1" ht="14.5" customHeight="1" x14ac:dyDescent="0.35">
      <c r="A12" s="8"/>
      <c r="B12" s="16" t="s">
        <v>158</v>
      </c>
      <c r="C12" s="16"/>
      <c r="D12" s="16"/>
      <c r="E12" s="26">
        <f>E59</f>
        <v>1014.9073695</v>
      </c>
      <c r="F12" s="26">
        <f t="shared" ref="F12:N12" si="4">F59</f>
        <v>1077.9073695</v>
      </c>
      <c r="G12" s="26">
        <f t="shared" si="4"/>
        <v>1077.9073695</v>
      </c>
      <c r="H12" s="26">
        <f t="shared" si="4"/>
        <v>1077.9073695</v>
      </c>
      <c r="I12" s="26">
        <f t="shared" si="4"/>
        <v>1077.9073695</v>
      </c>
      <c r="J12" s="26">
        <f t="shared" si="4"/>
        <v>1077.9073695</v>
      </c>
      <c r="K12" s="26">
        <f t="shared" si="4"/>
        <v>1077.9073695</v>
      </c>
      <c r="L12" s="26">
        <f t="shared" si="4"/>
        <v>1077.9073695</v>
      </c>
      <c r="M12" s="26">
        <f t="shared" si="4"/>
        <v>1077.9073695</v>
      </c>
      <c r="N12" s="26">
        <f t="shared" si="4"/>
        <v>1077.9073695</v>
      </c>
      <c r="O12" s="3"/>
      <c r="P12" s="3"/>
      <c r="Q12" s="3"/>
      <c r="R12" s="3"/>
      <c r="S12" s="3"/>
      <c r="T12" s="3"/>
      <c r="U12" s="3"/>
      <c r="V12" s="3"/>
      <c r="W12" s="3"/>
      <c r="X12" s="3"/>
      <c r="Y12" s="3"/>
      <c r="Z12" s="3"/>
      <c r="AA12" s="3"/>
      <c r="AB12" s="3"/>
      <c r="AC12" s="3"/>
      <c r="AD12" s="3"/>
      <c r="AE12" s="3"/>
      <c r="AF12" s="3"/>
      <c r="AG12" s="3"/>
      <c r="AH12" s="3"/>
      <c r="AI12" s="3"/>
      <c r="AK12" s="22"/>
      <c r="AL12" s="22"/>
      <c r="AM12" s="22"/>
      <c r="AN12" s="22"/>
      <c r="AO12" s="22"/>
      <c r="AP12" s="22"/>
      <c r="AQ12" s="22"/>
      <c r="AR12" s="22"/>
    </row>
    <row r="13" spans="1:44" s="9" customFormat="1" ht="14.5" customHeight="1" x14ac:dyDescent="0.35">
      <c r="A13" s="8"/>
      <c r="B13" s="16" t="s">
        <v>151</v>
      </c>
      <c r="C13" s="16"/>
      <c r="D13" s="16"/>
      <c r="E13" s="26">
        <f>E63</f>
        <v>0</v>
      </c>
      <c r="F13" s="26">
        <f t="shared" ref="F13:N13" si="5">F63</f>
        <v>58.459016393442624</v>
      </c>
      <c r="G13" s="26">
        <f t="shared" si="5"/>
        <v>65</v>
      </c>
      <c r="H13" s="26">
        <f t="shared" si="5"/>
        <v>70</v>
      </c>
      <c r="I13" s="26">
        <f t="shared" si="5"/>
        <v>80</v>
      </c>
      <c r="J13" s="26">
        <f t="shared" si="5"/>
        <v>70</v>
      </c>
      <c r="K13" s="26">
        <f t="shared" si="5"/>
        <v>0</v>
      </c>
      <c r="L13" s="26">
        <f t="shared" si="5"/>
        <v>0</v>
      </c>
      <c r="M13" s="26">
        <f t="shared" si="5"/>
        <v>0</v>
      </c>
      <c r="N13" s="26">
        <f t="shared" si="5"/>
        <v>0</v>
      </c>
      <c r="O13" s="3"/>
      <c r="P13" s="3"/>
      <c r="Q13" s="3"/>
      <c r="R13" s="3"/>
      <c r="S13" s="3"/>
      <c r="T13" s="3"/>
      <c r="U13" s="3"/>
      <c r="V13" s="3"/>
      <c r="W13" s="3"/>
      <c r="X13" s="3"/>
      <c r="Y13" s="3"/>
      <c r="Z13" s="3"/>
      <c r="AA13" s="3"/>
      <c r="AB13" s="3"/>
      <c r="AC13" s="3"/>
      <c r="AD13" s="3"/>
      <c r="AE13" s="3"/>
      <c r="AF13" s="3"/>
      <c r="AG13" s="3"/>
      <c r="AH13" s="3"/>
      <c r="AI13" s="3"/>
      <c r="AK13" s="22"/>
      <c r="AL13" s="22"/>
      <c r="AM13" s="22"/>
      <c r="AN13" s="22"/>
      <c r="AO13" s="22"/>
      <c r="AP13" s="22"/>
      <c r="AQ13" s="22"/>
      <c r="AR13" s="22"/>
    </row>
    <row r="14" spans="1:44" s="9" customFormat="1" ht="14.5" customHeight="1" x14ac:dyDescent="0.35">
      <c r="A14" s="8"/>
      <c r="B14" s="16" t="s">
        <v>101</v>
      </c>
      <c r="C14" s="16"/>
      <c r="D14" s="16"/>
      <c r="E14" s="26">
        <f>E94</f>
        <v>0</v>
      </c>
      <c r="F14" s="26">
        <f t="shared" ref="F14:N14" si="6">F94</f>
        <v>18.7</v>
      </c>
      <c r="G14" s="26">
        <f t="shared" si="6"/>
        <v>21.6</v>
      </c>
      <c r="H14" s="26">
        <f t="shared" si="6"/>
        <v>21.6</v>
      </c>
      <c r="I14" s="26">
        <f t="shared" si="6"/>
        <v>21.6</v>
      </c>
      <c r="J14" s="26">
        <f t="shared" si="6"/>
        <v>21.6</v>
      </c>
      <c r="K14" s="26">
        <f t="shared" si="6"/>
        <v>21.6</v>
      </c>
      <c r="L14" s="26">
        <f t="shared" si="6"/>
        <v>21.6</v>
      </c>
      <c r="M14" s="26">
        <f t="shared" si="6"/>
        <v>21.6</v>
      </c>
      <c r="N14" s="26">
        <f t="shared" si="6"/>
        <v>21.6</v>
      </c>
      <c r="O14" s="3"/>
      <c r="P14" s="3"/>
      <c r="Q14" s="3"/>
      <c r="R14" s="3"/>
      <c r="S14" s="3"/>
      <c r="T14" s="3"/>
      <c r="U14" s="3"/>
      <c r="V14" s="3"/>
      <c r="W14" s="3"/>
      <c r="X14" s="3"/>
      <c r="Y14" s="3"/>
      <c r="Z14" s="3"/>
      <c r="AA14" s="3"/>
      <c r="AB14" s="3"/>
      <c r="AC14" s="3"/>
      <c r="AD14" s="3"/>
      <c r="AE14" s="3"/>
      <c r="AF14" s="3"/>
      <c r="AG14" s="3"/>
      <c r="AH14" s="3"/>
      <c r="AI14" s="3"/>
      <c r="AK14" s="22"/>
      <c r="AL14" s="22"/>
      <c r="AM14" s="22"/>
      <c r="AN14" s="22"/>
      <c r="AO14" s="22"/>
      <c r="AP14" s="22"/>
      <c r="AQ14" s="22"/>
      <c r="AR14" s="22"/>
    </row>
    <row r="15" spans="1:44" s="9" customFormat="1" ht="14.5" customHeight="1" x14ac:dyDescent="0.35">
      <c r="A15" s="8"/>
      <c r="B15" s="67" t="s">
        <v>102</v>
      </c>
      <c r="C15" s="67"/>
      <c r="D15" s="67"/>
      <c r="E15" s="36">
        <f>E121</f>
        <v>0</v>
      </c>
      <c r="F15" s="36">
        <f t="shared" ref="F15:N15" si="7">F121</f>
        <v>100.4</v>
      </c>
      <c r="G15" s="36">
        <f t="shared" si="7"/>
        <v>100.4</v>
      </c>
      <c r="H15" s="36">
        <f t="shared" si="7"/>
        <v>100.4</v>
      </c>
      <c r="I15" s="36">
        <f t="shared" si="7"/>
        <v>100.4</v>
      </c>
      <c r="J15" s="36">
        <f t="shared" si="7"/>
        <v>100.4</v>
      </c>
      <c r="K15" s="36">
        <f t="shared" si="7"/>
        <v>100.4</v>
      </c>
      <c r="L15" s="36">
        <f t="shared" si="7"/>
        <v>100.4</v>
      </c>
      <c r="M15" s="36">
        <f t="shared" si="7"/>
        <v>100.4</v>
      </c>
      <c r="N15" s="36">
        <f t="shared" si="7"/>
        <v>100.4</v>
      </c>
      <c r="O15" s="3"/>
      <c r="P15" s="3"/>
      <c r="Q15" s="3"/>
      <c r="R15" s="3"/>
      <c r="S15" s="3"/>
      <c r="T15" s="3"/>
      <c r="U15" s="3"/>
      <c r="V15" s="3"/>
      <c r="W15" s="3"/>
      <c r="X15" s="3"/>
      <c r="Y15" s="3"/>
      <c r="Z15" s="3"/>
      <c r="AA15" s="3"/>
      <c r="AB15" s="3"/>
      <c r="AC15" s="3"/>
      <c r="AD15" s="3"/>
      <c r="AE15" s="3"/>
      <c r="AF15" s="3"/>
      <c r="AG15" s="3"/>
      <c r="AH15" s="3"/>
      <c r="AI15" s="3"/>
      <c r="AK15" s="22"/>
      <c r="AL15" s="22"/>
      <c r="AM15" s="22"/>
      <c r="AN15" s="22"/>
      <c r="AO15" s="22"/>
      <c r="AP15" s="22"/>
      <c r="AQ15" s="22"/>
      <c r="AR15" s="22"/>
    </row>
    <row r="16" spans="1:44" s="9" customFormat="1" ht="14.5" customHeight="1" x14ac:dyDescent="0.35">
      <c r="A16" s="8"/>
      <c r="B16" s="8"/>
      <c r="C16" s="3"/>
      <c r="D16" s="2"/>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K16" s="22"/>
      <c r="AL16" s="22"/>
      <c r="AM16" s="22"/>
      <c r="AN16" s="22"/>
      <c r="AO16" s="22"/>
      <c r="AP16" s="22"/>
      <c r="AQ16" s="22"/>
      <c r="AR16" s="22"/>
    </row>
    <row r="17" spans="1:44" s="9" customFormat="1" ht="14.5" customHeight="1" x14ac:dyDescent="0.35">
      <c r="A17" s="8"/>
      <c r="B17" s="63" t="s">
        <v>130</v>
      </c>
      <c r="C17" s="64"/>
      <c r="D17" s="64"/>
      <c r="E17" s="65">
        <f>SUM(E18:E21)</f>
        <v>1006.7973936004552</v>
      </c>
      <c r="F17" s="65">
        <f t="shared" ref="F17:N17" si="8">SUM(F18:F21)</f>
        <v>1154.7079878332015</v>
      </c>
      <c r="G17" s="65">
        <f t="shared" si="8"/>
        <v>1201.5299108803645</v>
      </c>
      <c r="H17" s="65">
        <f t="shared" si="8"/>
        <v>1191.5447057707763</v>
      </c>
      <c r="I17" s="65">
        <f t="shared" si="8"/>
        <v>1195.6547057707762</v>
      </c>
      <c r="J17" s="65">
        <f t="shared" si="8"/>
        <v>1188.8316493823825</v>
      </c>
      <c r="K17" s="65">
        <f t="shared" si="8"/>
        <v>1139.8733359077623</v>
      </c>
      <c r="L17" s="65">
        <f t="shared" si="8"/>
        <v>1137.1658359077626</v>
      </c>
      <c r="M17" s="65">
        <f t="shared" si="8"/>
        <v>1133.3733359077623</v>
      </c>
      <c r="N17" s="65">
        <f t="shared" si="8"/>
        <v>943.79164243702724</v>
      </c>
      <c r="O17" s="3"/>
      <c r="P17" s="3"/>
      <c r="Q17" s="3"/>
      <c r="R17" s="3"/>
      <c r="S17" s="3"/>
      <c r="T17" s="3"/>
      <c r="U17" s="3"/>
      <c r="V17" s="3"/>
      <c r="W17" s="3"/>
      <c r="X17" s="3"/>
      <c r="Y17" s="3"/>
      <c r="Z17" s="3"/>
      <c r="AA17" s="3"/>
      <c r="AB17" s="3"/>
      <c r="AC17" s="3"/>
      <c r="AD17" s="3"/>
      <c r="AE17" s="3"/>
      <c r="AF17" s="3"/>
      <c r="AG17" s="3"/>
      <c r="AH17" s="3"/>
      <c r="AI17" s="3"/>
      <c r="AK17" s="22"/>
      <c r="AL17" s="22"/>
      <c r="AM17" s="22"/>
      <c r="AN17" s="22"/>
      <c r="AO17" s="22"/>
      <c r="AP17" s="22"/>
      <c r="AQ17" s="22"/>
      <c r="AR17" s="22"/>
    </row>
    <row r="18" spans="1:44" s="9" customFormat="1" ht="14.5" customHeight="1" x14ac:dyDescent="0.35">
      <c r="A18" s="8"/>
      <c r="B18" s="16" t="s">
        <v>107</v>
      </c>
      <c r="C18" s="16"/>
      <c r="D18" s="16"/>
      <c r="E18" s="26">
        <f>E66</f>
        <v>473.77264611872079</v>
      </c>
      <c r="F18" s="26">
        <f t="shared" ref="F18:N18" si="9">F66</f>
        <v>493.65256415150793</v>
      </c>
      <c r="G18" s="26">
        <f t="shared" si="9"/>
        <v>494.27264611872124</v>
      </c>
      <c r="H18" s="26">
        <f t="shared" si="9"/>
        <v>494.27264611872124</v>
      </c>
      <c r="I18" s="26">
        <f t="shared" si="9"/>
        <v>494.27264611872124</v>
      </c>
      <c r="J18" s="26">
        <f t="shared" si="9"/>
        <v>493.65256415150793</v>
      </c>
      <c r="K18" s="26">
        <f t="shared" si="9"/>
        <v>494.27264611872124</v>
      </c>
      <c r="L18" s="26">
        <f t="shared" si="9"/>
        <v>491.33514611872124</v>
      </c>
      <c r="M18" s="26">
        <f t="shared" si="9"/>
        <v>487.222646118721</v>
      </c>
      <c r="N18" s="26">
        <f t="shared" si="9"/>
        <v>486.62182644658992</v>
      </c>
      <c r="O18" s="3"/>
      <c r="P18" s="18"/>
      <c r="Q18" s="18"/>
      <c r="R18" s="3"/>
      <c r="S18" s="3"/>
      <c r="T18" s="3"/>
      <c r="U18" s="3"/>
      <c r="V18" s="3"/>
      <c r="W18" s="3"/>
      <c r="X18" s="3"/>
      <c r="Y18" s="3"/>
      <c r="Z18" s="3"/>
      <c r="AA18" s="3"/>
      <c r="AB18" s="3"/>
      <c r="AC18" s="3"/>
      <c r="AD18" s="3"/>
      <c r="AE18" s="3"/>
      <c r="AF18" s="3"/>
      <c r="AG18" s="3"/>
      <c r="AH18" s="3"/>
      <c r="AI18" s="3"/>
      <c r="AK18" s="22"/>
      <c r="AL18" s="22"/>
      <c r="AM18" s="22"/>
      <c r="AN18" s="22"/>
      <c r="AO18" s="22"/>
      <c r="AP18" s="22"/>
      <c r="AQ18" s="22"/>
      <c r="AR18" s="22"/>
    </row>
    <row r="19" spans="1:44" s="9" customFormat="1" ht="14.5" customHeight="1" x14ac:dyDescent="0.35">
      <c r="A19" s="8"/>
      <c r="B19" s="16" t="s">
        <v>123</v>
      </c>
      <c r="C19" s="16"/>
      <c r="D19" s="16"/>
      <c r="E19" s="26">
        <f t="shared" ref="E19:N19" si="10">E67</f>
        <v>533.02474748173438</v>
      </c>
      <c r="F19" s="26">
        <f t="shared" si="10"/>
        <v>592.15542368169361</v>
      </c>
      <c r="G19" s="26">
        <f t="shared" si="10"/>
        <v>635.45726476164327</v>
      </c>
      <c r="H19" s="26">
        <f t="shared" si="10"/>
        <v>625.47205965205501</v>
      </c>
      <c r="I19" s="26">
        <f t="shared" si="10"/>
        <v>629.58205965205502</v>
      </c>
      <c r="J19" s="26">
        <f t="shared" si="10"/>
        <v>623.37908523087469</v>
      </c>
      <c r="K19" s="26">
        <f t="shared" si="10"/>
        <v>573.80068978904114</v>
      </c>
      <c r="L19" s="26">
        <f t="shared" si="10"/>
        <v>574.03068978904128</v>
      </c>
      <c r="M19" s="26">
        <f t="shared" si="10"/>
        <v>574.35068978904133</v>
      </c>
      <c r="N19" s="26">
        <f t="shared" si="10"/>
        <v>385.3698159904373</v>
      </c>
      <c r="O19" s="3"/>
      <c r="P19" s="18"/>
      <c r="Q19" s="3"/>
      <c r="R19" s="3"/>
      <c r="S19" s="3"/>
      <c r="T19" s="3"/>
      <c r="U19" s="3"/>
      <c r="V19" s="3"/>
      <c r="W19" s="3"/>
      <c r="X19" s="3"/>
      <c r="Y19" s="3"/>
      <c r="Z19" s="3"/>
      <c r="AA19" s="3"/>
      <c r="AB19" s="3"/>
      <c r="AC19" s="3"/>
      <c r="AD19" s="3"/>
      <c r="AE19" s="3"/>
      <c r="AF19" s="3"/>
      <c r="AG19" s="3"/>
      <c r="AH19" s="3"/>
      <c r="AI19" s="3"/>
      <c r="AK19" s="22"/>
      <c r="AL19" s="22"/>
      <c r="AM19" s="22"/>
      <c r="AN19" s="22"/>
      <c r="AO19" s="22"/>
      <c r="AP19" s="22"/>
      <c r="AQ19" s="22"/>
      <c r="AR19" s="22"/>
    </row>
    <row r="20" spans="1:44" s="9" customFormat="1" ht="14.5" customHeight="1" x14ac:dyDescent="0.35">
      <c r="A20" s="8"/>
      <c r="B20" s="16" t="s">
        <v>110</v>
      </c>
      <c r="C20" s="16"/>
      <c r="D20" s="16"/>
      <c r="E20" s="26">
        <f>E97</f>
        <v>0</v>
      </c>
      <c r="F20" s="26">
        <f t="shared" ref="F20:N20" si="11">F97</f>
        <v>18.7</v>
      </c>
      <c r="G20" s="26">
        <f t="shared" si="11"/>
        <v>21.6</v>
      </c>
      <c r="H20" s="26">
        <f t="shared" si="11"/>
        <v>21.6</v>
      </c>
      <c r="I20" s="26">
        <f t="shared" si="11"/>
        <v>21.6</v>
      </c>
      <c r="J20" s="26">
        <f t="shared" si="11"/>
        <v>21.6</v>
      </c>
      <c r="K20" s="26">
        <f t="shared" si="11"/>
        <v>21.6</v>
      </c>
      <c r="L20" s="26">
        <f t="shared" si="11"/>
        <v>21.6</v>
      </c>
      <c r="M20" s="26">
        <f t="shared" si="11"/>
        <v>21.6</v>
      </c>
      <c r="N20" s="26">
        <f t="shared" si="11"/>
        <v>21.6</v>
      </c>
      <c r="O20" s="3"/>
      <c r="P20" s="18"/>
      <c r="Q20" s="3"/>
      <c r="R20" s="3"/>
      <c r="S20" s="3"/>
      <c r="T20" s="3"/>
      <c r="U20" s="3"/>
      <c r="V20" s="3"/>
      <c r="W20" s="3"/>
      <c r="X20" s="3"/>
      <c r="Y20" s="3"/>
      <c r="Z20" s="3"/>
      <c r="AA20" s="3"/>
      <c r="AB20" s="3"/>
      <c r="AC20" s="3"/>
      <c r="AD20" s="3"/>
      <c r="AE20" s="3"/>
      <c r="AF20" s="3"/>
      <c r="AG20" s="3"/>
      <c r="AH20" s="3"/>
      <c r="AI20" s="3"/>
      <c r="AK20" s="22"/>
      <c r="AL20" s="22"/>
      <c r="AM20" s="22"/>
      <c r="AN20" s="22"/>
      <c r="AO20" s="22"/>
      <c r="AP20" s="22"/>
      <c r="AQ20" s="22"/>
      <c r="AR20" s="22"/>
    </row>
    <row r="21" spans="1:44" s="9" customFormat="1" ht="14.5" customHeight="1" x14ac:dyDescent="0.35">
      <c r="A21" s="8"/>
      <c r="B21" s="67" t="s">
        <v>129</v>
      </c>
      <c r="C21" s="67"/>
      <c r="D21" s="67"/>
      <c r="E21" s="36">
        <f>E124</f>
        <v>0</v>
      </c>
      <c r="F21" s="36">
        <f t="shared" ref="F21:N21" si="12">F124</f>
        <v>50.2</v>
      </c>
      <c r="G21" s="36">
        <f t="shared" si="12"/>
        <v>50.2</v>
      </c>
      <c r="H21" s="36">
        <f t="shared" si="12"/>
        <v>50.2</v>
      </c>
      <c r="I21" s="36">
        <f t="shared" si="12"/>
        <v>50.2</v>
      </c>
      <c r="J21" s="36">
        <f t="shared" si="12"/>
        <v>50.2</v>
      </c>
      <c r="K21" s="36">
        <f t="shared" si="12"/>
        <v>50.2</v>
      </c>
      <c r="L21" s="36">
        <f t="shared" si="12"/>
        <v>50.2</v>
      </c>
      <c r="M21" s="36">
        <f t="shared" si="12"/>
        <v>50.2</v>
      </c>
      <c r="N21" s="36">
        <f t="shared" si="12"/>
        <v>50.2</v>
      </c>
      <c r="O21" s="3"/>
      <c r="P21" s="18"/>
      <c r="Q21" s="3"/>
      <c r="R21" s="3"/>
      <c r="S21" s="3"/>
      <c r="T21" s="3"/>
      <c r="U21" s="3"/>
      <c r="V21" s="3"/>
      <c r="W21" s="3"/>
      <c r="X21" s="3"/>
      <c r="Y21" s="3"/>
      <c r="Z21" s="3"/>
      <c r="AA21" s="3"/>
      <c r="AB21" s="3"/>
      <c r="AC21" s="3"/>
      <c r="AD21" s="3"/>
      <c r="AE21" s="3"/>
      <c r="AF21" s="3"/>
      <c r="AG21" s="3"/>
      <c r="AH21" s="3"/>
      <c r="AI21" s="3"/>
      <c r="AK21" s="22"/>
      <c r="AL21" s="22"/>
      <c r="AM21" s="22"/>
      <c r="AN21" s="22"/>
      <c r="AO21" s="22"/>
      <c r="AP21" s="22"/>
      <c r="AQ21" s="22"/>
      <c r="AR21" s="22"/>
    </row>
    <row r="22" spans="1:44" s="9" customFormat="1" ht="14.5" customHeight="1" x14ac:dyDescent="0.35">
      <c r="A22" s="8"/>
      <c r="B22" s="8"/>
      <c r="C22" s="3"/>
      <c r="D22" s="2"/>
      <c r="E22" s="3"/>
      <c r="F22" s="3"/>
      <c r="G22" s="3"/>
      <c r="H22" s="3"/>
      <c r="I22" s="3"/>
      <c r="J22" s="3"/>
      <c r="K22" s="3"/>
      <c r="L22" s="3"/>
      <c r="M22" s="3"/>
      <c r="N22" s="3"/>
      <c r="O22" s="3"/>
      <c r="P22" s="18"/>
      <c r="Q22" s="3"/>
      <c r="R22" s="3"/>
      <c r="S22" s="3"/>
      <c r="T22" s="3"/>
      <c r="U22" s="3"/>
      <c r="V22" s="3"/>
      <c r="W22" s="3"/>
      <c r="X22" s="3"/>
      <c r="Y22" s="3"/>
      <c r="Z22" s="3"/>
      <c r="AA22" s="3"/>
      <c r="AB22" s="3"/>
      <c r="AC22" s="3"/>
      <c r="AD22" s="3"/>
      <c r="AE22" s="3"/>
      <c r="AF22" s="3"/>
      <c r="AG22" s="3"/>
      <c r="AH22" s="3"/>
      <c r="AI22" s="3"/>
      <c r="AK22" s="22"/>
      <c r="AL22" s="22"/>
      <c r="AM22" s="22"/>
      <c r="AN22" s="22"/>
      <c r="AO22" s="22"/>
      <c r="AP22" s="22"/>
      <c r="AQ22" s="22"/>
      <c r="AR22" s="22"/>
    </row>
    <row r="23" spans="1:44" s="9" customFormat="1" ht="14.5" customHeight="1" x14ac:dyDescent="0.35">
      <c r="A23" s="8"/>
      <c r="B23" s="63" t="s">
        <v>131</v>
      </c>
      <c r="C23" s="64"/>
      <c r="D23" s="64"/>
      <c r="E23" s="65">
        <f>E11-E17</f>
        <v>8.1099758995447928</v>
      </c>
      <c r="F23" s="65">
        <f t="shared" ref="F23:N23" si="13">F11-F17</f>
        <v>100.75839806024123</v>
      </c>
      <c r="G23" s="65">
        <f t="shared" si="13"/>
        <v>63.37745861963549</v>
      </c>
      <c r="H23" s="65">
        <f t="shared" si="13"/>
        <v>78.362663729223641</v>
      </c>
      <c r="I23" s="65">
        <f t="shared" si="13"/>
        <v>84.252663729223741</v>
      </c>
      <c r="J23" s="65">
        <f t="shared" si="13"/>
        <v>81.075720117617493</v>
      </c>
      <c r="K23" s="65">
        <f t="shared" si="13"/>
        <v>60.03403359223762</v>
      </c>
      <c r="L23" s="65">
        <f t="shared" si="13"/>
        <v>62.741533592237374</v>
      </c>
      <c r="M23" s="65">
        <f t="shared" si="13"/>
        <v>66.53403359223762</v>
      </c>
      <c r="N23" s="65">
        <f t="shared" si="13"/>
        <v>256.11572706297272</v>
      </c>
      <c r="O23" s="3"/>
      <c r="P23" s="3"/>
      <c r="Q23" s="3"/>
      <c r="R23" s="3"/>
      <c r="S23" s="3"/>
      <c r="T23" s="3"/>
      <c r="U23" s="3"/>
      <c r="V23" s="3"/>
      <c r="W23" s="3"/>
      <c r="X23" s="3"/>
      <c r="Y23" s="3"/>
      <c r="Z23" s="3"/>
      <c r="AA23" s="3"/>
      <c r="AB23" s="3"/>
      <c r="AC23" s="3"/>
      <c r="AD23" s="3"/>
      <c r="AE23" s="3"/>
      <c r="AF23" s="3"/>
      <c r="AG23" s="3"/>
      <c r="AH23" s="3"/>
      <c r="AI23" s="3"/>
      <c r="AK23" s="22"/>
      <c r="AL23" s="22"/>
      <c r="AM23" s="22"/>
      <c r="AN23" s="22"/>
      <c r="AO23" s="22"/>
      <c r="AP23" s="22"/>
      <c r="AQ23" s="22"/>
      <c r="AR23" s="22"/>
    </row>
    <row r="24" spans="1:44" s="9" customFormat="1" ht="14.5" customHeight="1" x14ac:dyDescent="0.35">
      <c r="A24" s="8"/>
      <c r="B24" s="8"/>
      <c r="C24" s="3"/>
      <c r="D24" s="2"/>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K24" s="22"/>
      <c r="AL24" s="22"/>
      <c r="AM24" s="22"/>
      <c r="AN24" s="22"/>
      <c r="AO24" s="22"/>
      <c r="AP24" s="22"/>
      <c r="AQ24" s="22"/>
      <c r="AR24" s="22"/>
    </row>
    <row r="25" spans="1:44" s="9" customFormat="1" ht="14.5" customHeight="1" x14ac:dyDescent="0.35">
      <c r="A25" s="8"/>
      <c r="B25" s="5" t="s">
        <v>132</v>
      </c>
      <c r="C25" s="6"/>
      <c r="D25" s="6"/>
      <c r="E25" s="62">
        <f t="shared" ref="E25:N25" si="14">E7</f>
        <v>2023</v>
      </c>
      <c r="F25" s="62">
        <f t="shared" si="14"/>
        <v>2024</v>
      </c>
      <c r="G25" s="62">
        <f t="shared" si="14"/>
        <v>2025</v>
      </c>
      <c r="H25" s="62">
        <f t="shared" si="14"/>
        <v>2026</v>
      </c>
      <c r="I25" s="62">
        <f t="shared" si="14"/>
        <v>2027</v>
      </c>
      <c r="J25" s="62">
        <f t="shared" si="14"/>
        <v>2028</v>
      </c>
      <c r="K25" s="62">
        <f t="shared" si="14"/>
        <v>2029</v>
      </c>
      <c r="L25" s="62">
        <f t="shared" si="14"/>
        <v>2030</v>
      </c>
      <c r="M25" s="62">
        <f t="shared" si="14"/>
        <v>2031</v>
      </c>
      <c r="N25" s="62">
        <f t="shared" si="14"/>
        <v>2032</v>
      </c>
      <c r="O25" s="3"/>
      <c r="P25" s="3"/>
      <c r="Q25" s="3"/>
      <c r="R25" s="3"/>
      <c r="S25" s="3"/>
      <c r="T25" s="3"/>
      <c r="U25" s="3"/>
      <c r="V25" s="3"/>
      <c r="W25" s="3"/>
      <c r="X25" s="3"/>
      <c r="Y25" s="3"/>
      <c r="Z25" s="3"/>
      <c r="AA25" s="3"/>
      <c r="AB25" s="3"/>
      <c r="AC25" s="3"/>
      <c r="AD25" s="3"/>
      <c r="AE25" s="3"/>
      <c r="AF25" s="3"/>
      <c r="AG25" s="3"/>
      <c r="AH25" s="3"/>
      <c r="AI25" s="3"/>
      <c r="AK25" s="22"/>
      <c r="AL25" s="22"/>
      <c r="AM25" s="22"/>
      <c r="AN25" s="22"/>
      <c r="AO25" s="22"/>
      <c r="AP25" s="22"/>
      <c r="AQ25" s="22"/>
      <c r="AR25" s="22"/>
    </row>
    <row r="26" spans="1:44" s="9" customFormat="1" ht="14.5" customHeight="1" x14ac:dyDescent="0.35">
      <c r="A26" s="8"/>
      <c r="B26" s="16" t="s">
        <v>113</v>
      </c>
      <c r="C26" s="61"/>
      <c r="D26" s="61"/>
      <c r="E26" s="68">
        <f>SUM(E27:E30)</f>
        <v>0.99200914670317131</v>
      </c>
      <c r="F26" s="68">
        <f t="shared" ref="F26:N26" si="15">SUM(F27:F30)</f>
        <v>0.91974424867732529</v>
      </c>
      <c r="G26" s="68">
        <f t="shared" si="15"/>
        <v>0.94989557326661189</v>
      </c>
      <c r="H26" s="68">
        <f t="shared" si="15"/>
        <v>0.93829261439747569</v>
      </c>
      <c r="I26" s="68">
        <f t="shared" si="15"/>
        <v>0.93417284270959611</v>
      </c>
      <c r="J26" s="68">
        <f t="shared" si="15"/>
        <v>0.93615619369975045</v>
      </c>
      <c r="K26" s="68">
        <f t="shared" si="15"/>
        <v>0.94996777658157594</v>
      </c>
      <c r="L26" s="68">
        <f t="shared" si="15"/>
        <v>0.9477113524034928</v>
      </c>
      <c r="M26" s="68">
        <f t="shared" si="15"/>
        <v>0.94455069175884621</v>
      </c>
      <c r="N26" s="68">
        <f t="shared" si="15"/>
        <v>0.78655375108688941</v>
      </c>
      <c r="O26" s="3"/>
      <c r="P26" s="3"/>
      <c r="Q26" s="3"/>
      <c r="R26" s="3"/>
      <c r="S26" s="3"/>
      <c r="T26" s="3"/>
      <c r="U26" s="3"/>
      <c r="V26" s="3"/>
      <c r="W26" s="3"/>
      <c r="X26" s="3"/>
      <c r="Y26" s="3"/>
      <c r="Z26" s="3"/>
      <c r="AA26" s="3"/>
      <c r="AB26" s="3"/>
      <c r="AC26" s="3"/>
      <c r="AD26" s="3"/>
      <c r="AE26" s="3"/>
      <c r="AF26" s="3"/>
      <c r="AG26" s="3"/>
      <c r="AH26" s="3"/>
      <c r="AI26" s="3"/>
      <c r="AK26" s="22"/>
      <c r="AL26" s="22"/>
      <c r="AM26" s="22"/>
      <c r="AN26" s="22"/>
      <c r="AO26" s="22"/>
      <c r="AP26" s="22"/>
      <c r="AQ26" s="22"/>
      <c r="AR26" s="22"/>
    </row>
    <row r="27" spans="1:44" s="9" customFormat="1" ht="14.5" customHeight="1" x14ac:dyDescent="0.35">
      <c r="A27" s="8"/>
      <c r="B27" s="70" t="s">
        <v>105</v>
      </c>
      <c r="C27" s="1"/>
      <c r="D27" s="1"/>
      <c r="E27" s="69">
        <f>IFERROR(E18/E$11,0)</f>
        <v>0.46681368207241186</v>
      </c>
      <c r="F27" s="69">
        <f t="shared" ref="F27:N27" si="16">IFERROR(F18/F$11,0)</f>
        <v>0.3932025338935729</v>
      </c>
      <c r="G27" s="69">
        <f t="shared" si="16"/>
        <v>0.39075797804395768</v>
      </c>
      <c r="H27" s="69">
        <f t="shared" si="16"/>
        <v>0.38921944859122359</v>
      </c>
      <c r="I27" s="69">
        <f t="shared" si="16"/>
        <v>0.38617845157951586</v>
      </c>
      <c r="J27" s="69">
        <f t="shared" si="16"/>
        <v>0.38873115945919229</v>
      </c>
      <c r="K27" s="69">
        <f t="shared" si="16"/>
        <v>0.41192566916618245</v>
      </c>
      <c r="L27" s="69">
        <f t="shared" si="16"/>
        <v>0.40947756352514114</v>
      </c>
      <c r="M27" s="69">
        <f t="shared" si="16"/>
        <v>0.40605021562768312</v>
      </c>
      <c r="N27" s="69">
        <f t="shared" si="16"/>
        <v>0.40554949391582173</v>
      </c>
      <c r="O27" s="3"/>
      <c r="P27" s="3"/>
      <c r="Q27" s="3"/>
      <c r="R27" s="3"/>
      <c r="S27" s="3"/>
      <c r="T27" s="3"/>
      <c r="U27" s="3"/>
      <c r="V27" s="3"/>
      <c r="W27" s="3"/>
      <c r="X27" s="3"/>
      <c r="Y27" s="3"/>
      <c r="Z27" s="3"/>
      <c r="AA27" s="3"/>
      <c r="AB27" s="3"/>
      <c r="AC27" s="3"/>
      <c r="AD27" s="3"/>
      <c r="AE27" s="3"/>
      <c r="AF27" s="3"/>
      <c r="AG27" s="3"/>
      <c r="AH27" s="3"/>
      <c r="AI27" s="3"/>
      <c r="AK27" s="22"/>
      <c r="AL27" s="22"/>
      <c r="AM27" s="22"/>
      <c r="AN27" s="22"/>
      <c r="AO27" s="22"/>
      <c r="AP27" s="22"/>
      <c r="AQ27" s="22"/>
      <c r="AR27" s="22"/>
    </row>
    <row r="28" spans="1:44" s="9" customFormat="1" ht="14.5" customHeight="1" x14ac:dyDescent="0.35">
      <c r="A28" s="8"/>
      <c r="B28" s="70" t="s">
        <v>106</v>
      </c>
      <c r="C28" s="1"/>
      <c r="D28" s="1"/>
      <c r="E28" s="69">
        <f t="shared" ref="E28:N28" si="17">IFERROR(E19/E$11,0)</f>
        <v>0.5251954646307595</v>
      </c>
      <c r="F28" s="69">
        <f t="shared" si="17"/>
        <v>0.47166171100653631</v>
      </c>
      <c r="G28" s="69">
        <f t="shared" si="17"/>
        <v>0.50237454542843762</v>
      </c>
      <c r="H28" s="69">
        <f t="shared" si="17"/>
        <v>0.49253360888701814</v>
      </c>
      <c r="I28" s="69">
        <f t="shared" si="17"/>
        <v>0.49189658146745679</v>
      </c>
      <c r="J28" s="69">
        <f t="shared" si="17"/>
        <v>0.4908854773213242</v>
      </c>
      <c r="K28" s="69">
        <f t="shared" si="17"/>
        <v>0.47820415506585584</v>
      </c>
      <c r="L28" s="69">
        <f t="shared" si="17"/>
        <v>0.47839583652881407</v>
      </c>
      <c r="M28" s="69">
        <f t="shared" si="17"/>
        <v>0.47866252378162544</v>
      </c>
      <c r="N28" s="69">
        <f t="shared" si="17"/>
        <v>0.32116630482153008</v>
      </c>
      <c r="O28" s="3"/>
      <c r="P28" s="3"/>
      <c r="Q28" s="3"/>
      <c r="R28" s="3"/>
      <c r="S28" s="3"/>
      <c r="T28" s="3"/>
      <c r="U28" s="3"/>
      <c r="V28" s="3"/>
      <c r="W28" s="3"/>
      <c r="X28" s="3"/>
      <c r="Y28" s="3"/>
      <c r="Z28" s="3"/>
      <c r="AA28" s="3"/>
      <c r="AB28" s="3"/>
      <c r="AC28" s="3"/>
      <c r="AD28" s="3"/>
      <c r="AE28" s="3"/>
      <c r="AF28" s="3"/>
      <c r="AG28" s="3"/>
      <c r="AH28" s="3"/>
      <c r="AI28" s="3"/>
      <c r="AK28" s="22"/>
      <c r="AL28" s="22"/>
      <c r="AM28" s="22"/>
      <c r="AN28" s="22"/>
      <c r="AO28" s="22"/>
      <c r="AP28" s="22"/>
      <c r="AQ28" s="22"/>
      <c r="AR28" s="22"/>
    </row>
    <row r="29" spans="1:44" s="9" customFormat="1" ht="14.5" customHeight="1" x14ac:dyDescent="0.35">
      <c r="A29" s="8"/>
      <c r="B29" s="70" t="s">
        <v>109</v>
      </c>
      <c r="C29" s="1"/>
      <c r="D29" s="1"/>
      <c r="E29" s="69">
        <f t="shared" ref="E29:N29" si="18">IFERROR(E20/E$11,0)</f>
        <v>0</v>
      </c>
      <c r="F29" s="69">
        <f t="shared" si="18"/>
        <v>1.4894863144179118E-2</v>
      </c>
      <c r="G29" s="69">
        <f t="shared" si="18"/>
        <v>1.7076349241714178E-2</v>
      </c>
      <c r="H29" s="69">
        <f t="shared" si="18"/>
        <v>1.7009114616371238E-2</v>
      </c>
      <c r="I29" s="69">
        <f t="shared" si="18"/>
        <v>1.687622129126275E-2</v>
      </c>
      <c r="J29" s="69">
        <f t="shared" si="18"/>
        <v>1.7009114616371238E-2</v>
      </c>
      <c r="K29" s="69">
        <f t="shared" si="18"/>
        <v>1.8001389564763402E-2</v>
      </c>
      <c r="L29" s="69">
        <f t="shared" si="18"/>
        <v>1.8001389564763402E-2</v>
      </c>
      <c r="M29" s="69">
        <f t="shared" si="18"/>
        <v>1.8001389564763402E-2</v>
      </c>
      <c r="N29" s="69">
        <f t="shared" si="18"/>
        <v>1.8001389564763402E-2</v>
      </c>
      <c r="O29" s="3"/>
      <c r="P29" s="3"/>
      <c r="Q29" s="3"/>
      <c r="R29" s="3"/>
      <c r="S29" s="3"/>
      <c r="T29" s="3"/>
      <c r="U29" s="3"/>
      <c r="V29" s="3"/>
      <c r="W29" s="3"/>
      <c r="X29" s="3"/>
      <c r="Y29" s="3"/>
      <c r="Z29" s="3"/>
      <c r="AA29" s="3"/>
      <c r="AB29" s="3"/>
      <c r="AC29" s="3"/>
      <c r="AD29" s="3"/>
      <c r="AE29" s="3"/>
      <c r="AF29" s="3"/>
      <c r="AG29" s="3"/>
      <c r="AH29" s="3"/>
      <c r="AI29" s="3"/>
      <c r="AK29" s="22"/>
      <c r="AL29" s="22"/>
      <c r="AM29" s="22"/>
      <c r="AN29" s="22"/>
      <c r="AO29" s="22"/>
      <c r="AP29" s="22"/>
      <c r="AQ29" s="22"/>
      <c r="AR29" s="22"/>
    </row>
    <row r="30" spans="1:44" s="9" customFormat="1" ht="14.5" customHeight="1" x14ac:dyDescent="0.35">
      <c r="A30" s="8"/>
      <c r="B30" s="70" t="s">
        <v>111</v>
      </c>
      <c r="C30" s="1"/>
      <c r="D30" s="1"/>
      <c r="E30" s="69">
        <f t="shared" ref="E30:N30" si="19">IFERROR(E21/E$11,0)</f>
        <v>0</v>
      </c>
      <c r="F30" s="69">
        <f t="shared" si="19"/>
        <v>3.9985140633036993E-2</v>
      </c>
      <c r="G30" s="69">
        <f t="shared" si="19"/>
        <v>3.9686700552502396E-2</v>
      </c>
      <c r="H30" s="69">
        <f t="shared" si="19"/>
        <v>3.9530442302862789E-2</v>
      </c>
      <c r="I30" s="69">
        <f t="shared" si="19"/>
        <v>3.9221588371360652E-2</v>
      </c>
      <c r="J30" s="69">
        <f t="shared" si="19"/>
        <v>3.9530442302862789E-2</v>
      </c>
      <c r="K30" s="69">
        <f t="shared" si="19"/>
        <v>4.1836562784774198E-2</v>
      </c>
      <c r="L30" s="69">
        <f t="shared" si="19"/>
        <v>4.1836562784774198E-2</v>
      </c>
      <c r="M30" s="69">
        <f t="shared" si="19"/>
        <v>4.1836562784774198E-2</v>
      </c>
      <c r="N30" s="69">
        <f t="shared" si="19"/>
        <v>4.1836562784774198E-2</v>
      </c>
      <c r="O30" s="3"/>
      <c r="P30" s="3"/>
      <c r="Q30" s="3"/>
      <c r="R30" s="3"/>
      <c r="S30" s="3"/>
      <c r="T30" s="3"/>
      <c r="U30" s="3"/>
      <c r="V30" s="3"/>
      <c r="W30" s="3"/>
      <c r="X30" s="3"/>
      <c r="Y30" s="3"/>
      <c r="Z30" s="3"/>
      <c r="AA30" s="3"/>
      <c r="AB30" s="3"/>
      <c r="AC30" s="3"/>
      <c r="AD30" s="3"/>
      <c r="AE30" s="3"/>
      <c r="AF30" s="3"/>
      <c r="AG30" s="3"/>
      <c r="AH30" s="3"/>
      <c r="AI30" s="3"/>
      <c r="AK30" s="22"/>
      <c r="AL30" s="22"/>
      <c r="AM30" s="22"/>
      <c r="AN30" s="22"/>
      <c r="AO30" s="22"/>
      <c r="AP30" s="22"/>
      <c r="AQ30" s="22"/>
      <c r="AR30" s="22"/>
    </row>
    <row r="31" spans="1:44" s="9" customFormat="1" ht="14.5" customHeight="1" x14ac:dyDescent="0.35">
      <c r="A31" s="8"/>
      <c r="B31" s="67" t="s">
        <v>114</v>
      </c>
      <c r="C31" s="66"/>
      <c r="D31" s="66"/>
      <c r="E31" s="72">
        <f>IFERROR(E23/E11,0)</f>
        <v>7.9908532968286754E-3</v>
      </c>
      <c r="F31" s="72">
        <f t="shared" ref="F31:N31" si="20">IFERROR(F23/F11,0)</f>
        <v>8.0255751322674651E-2</v>
      </c>
      <c r="G31" s="72">
        <f t="shared" si="20"/>
        <v>5.0104426733388156E-2</v>
      </c>
      <c r="H31" s="72">
        <f t="shared" si="20"/>
        <v>6.1707385602524173E-2</v>
      </c>
      <c r="I31" s="72">
        <f t="shared" si="20"/>
        <v>6.5827157290404004E-2</v>
      </c>
      <c r="J31" s="72">
        <f t="shared" si="20"/>
        <v>6.3843806300249606E-2</v>
      </c>
      <c r="K31" s="72">
        <f t="shared" si="20"/>
        <v>5.003222341842415E-2</v>
      </c>
      <c r="L31" s="72">
        <f t="shared" si="20"/>
        <v>5.2288647596507136E-2</v>
      </c>
      <c r="M31" s="72">
        <f t="shared" si="20"/>
        <v>5.5449308241153877E-2</v>
      </c>
      <c r="N31" s="72">
        <f t="shared" si="20"/>
        <v>0.21344624891311056</v>
      </c>
      <c r="O31" s="3"/>
      <c r="P31" s="3"/>
      <c r="Q31" s="3"/>
      <c r="R31" s="3"/>
      <c r="S31" s="3"/>
      <c r="T31" s="3"/>
      <c r="U31" s="3"/>
      <c r="V31" s="3"/>
      <c r="W31" s="3"/>
      <c r="X31" s="3"/>
      <c r="Y31" s="3"/>
      <c r="Z31" s="3"/>
      <c r="AA31" s="3"/>
      <c r="AB31" s="3"/>
      <c r="AC31" s="3"/>
      <c r="AD31" s="3"/>
      <c r="AE31" s="3"/>
      <c r="AF31" s="3"/>
      <c r="AG31" s="3"/>
      <c r="AH31" s="3"/>
      <c r="AI31" s="3"/>
      <c r="AK31" s="22"/>
      <c r="AL31" s="22"/>
      <c r="AM31" s="22"/>
      <c r="AN31" s="22"/>
      <c r="AO31" s="22"/>
      <c r="AP31" s="22"/>
      <c r="AQ31" s="22"/>
      <c r="AR31" s="22"/>
    </row>
    <row r="32" spans="1:44" s="9" customFormat="1" ht="14.5" customHeight="1" x14ac:dyDescent="0.35">
      <c r="A32" s="8"/>
      <c r="B32" s="8"/>
      <c r="C32" s="3"/>
      <c r="D32" s="2"/>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K32" s="22"/>
      <c r="AL32" s="22"/>
      <c r="AM32" s="22"/>
      <c r="AN32" s="22"/>
      <c r="AO32" s="22"/>
      <c r="AP32" s="22"/>
      <c r="AQ32" s="22"/>
      <c r="AR32" s="22"/>
    </row>
    <row r="33" spans="1:44" s="9" customFormat="1" ht="14.5" customHeight="1" x14ac:dyDescent="0.35">
      <c r="A33" s="8"/>
      <c r="B33" s="76" t="s">
        <v>153</v>
      </c>
      <c r="C33" s="26">
        <f>SUM(E26:N26)</f>
        <v>9.2990541912847355</v>
      </c>
      <c r="D33" s="2"/>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K33" s="22"/>
      <c r="AL33" s="22"/>
      <c r="AM33" s="22"/>
      <c r="AN33" s="22"/>
      <c r="AO33" s="22"/>
      <c r="AP33" s="22"/>
      <c r="AQ33" s="22"/>
      <c r="AR33" s="22"/>
    </row>
    <row r="34" spans="1:44" s="9" customFormat="1" ht="14.5" customHeight="1" x14ac:dyDescent="0.35">
      <c r="A34" s="8"/>
      <c r="B34" s="76" t="s">
        <v>159</v>
      </c>
      <c r="C34" s="26">
        <f>SUMPRODUCT(E37:N37,E17:N17)/SUM(E17:N17)</f>
        <v>219.4377407304745</v>
      </c>
      <c r="D34" s="2"/>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K34" s="22"/>
      <c r="AL34" s="22"/>
      <c r="AM34" s="22"/>
      <c r="AN34" s="22"/>
      <c r="AO34" s="22"/>
      <c r="AP34" s="22"/>
      <c r="AQ34" s="22"/>
      <c r="AR34" s="22"/>
    </row>
    <row r="35" spans="1:44" s="9" customFormat="1" ht="14.5" customHeight="1" x14ac:dyDescent="0.35">
      <c r="A35" s="8"/>
      <c r="B35" s="8"/>
      <c r="C35" s="3"/>
      <c r="D35" s="2"/>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K35" s="22"/>
      <c r="AL35" s="22"/>
      <c r="AM35" s="22"/>
      <c r="AN35" s="22"/>
      <c r="AO35" s="22"/>
      <c r="AP35" s="22"/>
      <c r="AQ35" s="22"/>
      <c r="AR35" s="22"/>
    </row>
    <row r="36" spans="1:44" s="9" customFormat="1" ht="14.5" customHeight="1" x14ac:dyDescent="0.35">
      <c r="A36" s="8"/>
      <c r="B36" s="5" t="s">
        <v>133</v>
      </c>
      <c r="C36" s="6"/>
      <c r="D36" s="6"/>
      <c r="E36" s="62">
        <f t="shared" ref="E36:N36" si="21">E7</f>
        <v>2023</v>
      </c>
      <c r="F36" s="62">
        <f t="shared" si="21"/>
        <v>2024</v>
      </c>
      <c r="G36" s="62">
        <f t="shared" si="21"/>
        <v>2025</v>
      </c>
      <c r="H36" s="62">
        <f t="shared" si="21"/>
        <v>2026</v>
      </c>
      <c r="I36" s="62">
        <f t="shared" si="21"/>
        <v>2027</v>
      </c>
      <c r="J36" s="62">
        <f t="shared" si="21"/>
        <v>2028</v>
      </c>
      <c r="K36" s="62">
        <f t="shared" si="21"/>
        <v>2029</v>
      </c>
      <c r="L36" s="62">
        <f t="shared" si="21"/>
        <v>2030</v>
      </c>
      <c r="M36" s="62">
        <f t="shared" si="21"/>
        <v>2031</v>
      </c>
      <c r="N36" s="62">
        <f t="shared" si="21"/>
        <v>2032</v>
      </c>
      <c r="O36" s="3"/>
      <c r="P36" s="3"/>
      <c r="Q36" s="3"/>
      <c r="R36" s="3"/>
      <c r="S36" s="3"/>
      <c r="T36" s="3"/>
      <c r="U36" s="3"/>
      <c r="V36" s="3"/>
      <c r="W36" s="3"/>
      <c r="X36" s="3"/>
      <c r="Y36" s="3"/>
      <c r="Z36" s="3"/>
      <c r="AA36" s="3"/>
      <c r="AB36" s="3"/>
      <c r="AC36" s="3"/>
      <c r="AD36" s="3"/>
      <c r="AE36" s="3"/>
      <c r="AF36" s="3"/>
      <c r="AG36" s="3"/>
      <c r="AH36" s="3"/>
      <c r="AI36" s="3"/>
      <c r="AK36" s="22"/>
      <c r="AL36" s="22"/>
      <c r="AM36" s="22"/>
      <c r="AN36" s="22"/>
      <c r="AO36" s="22"/>
      <c r="AP36" s="22"/>
      <c r="AQ36" s="22"/>
      <c r="AR36" s="22"/>
    </row>
    <row r="37" spans="1:44" s="9" customFormat="1" ht="14.5" customHeight="1" x14ac:dyDescent="0.35">
      <c r="A37" s="8"/>
      <c r="B37" s="63" t="s">
        <v>115</v>
      </c>
      <c r="C37" s="64"/>
      <c r="D37" s="64"/>
      <c r="E37" s="65">
        <f>SUMPRODUCT(E38:E41,E18:E21)/SUM(E18:E21)</f>
        <v>231.43781936240848</v>
      </c>
      <c r="F37" s="65">
        <f t="shared" ref="F37:N37" si="22">SUMPRODUCT(F38:F41,F18:F21)/SUM(F18:F21)</f>
        <v>228.43684142849995</v>
      </c>
      <c r="G37" s="65">
        <f t="shared" si="22"/>
        <v>224.08988480149034</v>
      </c>
      <c r="H37" s="65">
        <f t="shared" si="22"/>
        <v>221.37405351100097</v>
      </c>
      <c r="I37" s="65">
        <f t="shared" si="22"/>
        <v>219.43321953016647</v>
      </c>
      <c r="J37" s="65">
        <f t="shared" si="22"/>
        <v>214.36175768714429</v>
      </c>
      <c r="K37" s="65">
        <f t="shared" si="22"/>
        <v>217.80552932271723</v>
      </c>
      <c r="L37" s="65">
        <f t="shared" si="22"/>
        <v>214.79719485065732</v>
      </c>
      <c r="M37" s="65">
        <f t="shared" si="22"/>
        <v>211.33556825502035</v>
      </c>
      <c r="N37" s="65">
        <f t="shared" si="22"/>
        <v>210.95111227268069</v>
      </c>
      <c r="O37" s="3"/>
      <c r="P37" s="3"/>
      <c r="Q37" s="3"/>
      <c r="R37" s="3"/>
      <c r="S37" s="3"/>
      <c r="T37" s="3"/>
      <c r="U37" s="3"/>
      <c r="V37" s="3"/>
      <c r="W37" s="3"/>
      <c r="X37" s="3"/>
      <c r="Y37" s="3"/>
      <c r="Z37" s="3"/>
      <c r="AA37" s="3"/>
      <c r="AB37" s="3"/>
      <c r="AC37" s="3"/>
      <c r="AD37" s="3"/>
      <c r="AE37" s="3"/>
      <c r="AF37" s="3"/>
      <c r="AG37" s="3"/>
      <c r="AH37" s="3"/>
      <c r="AI37" s="3"/>
      <c r="AK37" s="22"/>
      <c r="AL37" s="22"/>
      <c r="AM37" s="22"/>
      <c r="AN37" s="22"/>
      <c r="AO37" s="22"/>
      <c r="AP37" s="22"/>
      <c r="AQ37" s="22"/>
      <c r="AR37" s="22"/>
    </row>
    <row r="38" spans="1:44" s="9" customFormat="1" ht="14.5" customHeight="1" x14ac:dyDescent="0.35">
      <c r="A38" s="8"/>
      <c r="B38" s="16" t="s">
        <v>107</v>
      </c>
      <c r="C38" s="16"/>
      <c r="D38" s="16"/>
      <c r="E38" s="26">
        <f>E82</f>
        <v>254.90959271936347</v>
      </c>
      <c r="F38" s="26">
        <f t="shared" ref="F38:N38" si="23">F82</f>
        <v>249.29707501817254</v>
      </c>
      <c r="G38" s="26">
        <f t="shared" si="23"/>
        <v>249.34629438361176</v>
      </c>
      <c r="H38" s="26">
        <f t="shared" si="23"/>
        <v>249.34629438361176</v>
      </c>
      <c r="I38" s="26">
        <f t="shared" si="23"/>
        <v>249.34629438361176</v>
      </c>
      <c r="J38" s="26">
        <f t="shared" si="23"/>
        <v>249.29707501817254</v>
      </c>
      <c r="K38" s="26">
        <f t="shared" si="23"/>
        <v>249.34629438361176</v>
      </c>
      <c r="L38" s="26">
        <f t="shared" si="23"/>
        <v>246.09461337557318</v>
      </c>
      <c r="M38" s="26">
        <f t="shared" si="23"/>
        <v>241.47638845402508</v>
      </c>
      <c r="N38" s="26">
        <f t="shared" si="23"/>
        <v>241.43827021441138</v>
      </c>
      <c r="O38" s="3"/>
      <c r="P38" s="3"/>
      <c r="Q38" s="3"/>
      <c r="R38" s="3"/>
      <c r="S38" s="3"/>
      <c r="T38" s="3"/>
      <c r="U38" s="3"/>
      <c r="V38" s="3"/>
      <c r="W38" s="3"/>
      <c r="X38" s="3"/>
      <c r="Y38" s="3"/>
      <c r="Z38" s="3"/>
      <c r="AA38" s="3"/>
      <c r="AB38" s="3"/>
      <c r="AC38" s="3"/>
      <c r="AD38" s="3"/>
      <c r="AE38" s="3"/>
      <c r="AF38" s="3"/>
      <c r="AG38" s="3"/>
      <c r="AH38" s="3"/>
      <c r="AI38" s="3"/>
      <c r="AK38" s="22"/>
      <c r="AL38" s="22"/>
      <c r="AM38" s="22"/>
      <c r="AN38" s="22"/>
      <c r="AO38" s="22"/>
      <c r="AP38" s="22"/>
      <c r="AQ38" s="22"/>
      <c r="AR38" s="22"/>
    </row>
    <row r="39" spans="1:44" s="9" customFormat="1" ht="14.5" customHeight="1" x14ac:dyDescent="0.35">
      <c r="A39" s="8"/>
      <c r="B39" s="16" t="s">
        <v>123</v>
      </c>
      <c r="C39" s="16"/>
      <c r="D39" s="16"/>
      <c r="E39" s="26">
        <f>E83</f>
        <v>210.57521546838473</v>
      </c>
      <c r="F39" s="26">
        <f t="shared" ref="F39:N39" si="24">F83</f>
        <v>204.7153641538641</v>
      </c>
      <c r="G39" s="26">
        <f t="shared" si="24"/>
        <v>196.93189224421008</v>
      </c>
      <c r="H39" s="26">
        <f t="shared" si="24"/>
        <v>192.11915524733629</v>
      </c>
      <c r="I39" s="26">
        <f t="shared" si="24"/>
        <v>188.74265711202438</v>
      </c>
      <c r="J39" s="26">
        <f t="shared" si="24"/>
        <v>178.75461060143323</v>
      </c>
      <c r="K39" s="26">
        <f t="shared" si="24"/>
        <v>182.43903924521825</v>
      </c>
      <c r="L39" s="26">
        <f t="shared" si="24"/>
        <v>179.43828551906674</v>
      </c>
      <c r="M39" s="26">
        <f t="shared" si="24"/>
        <v>176.7688606218679</v>
      </c>
      <c r="N39" s="26">
        <f t="shared" si="24"/>
        <v>158.97132094390361</v>
      </c>
      <c r="O39" s="3"/>
      <c r="P39" s="3"/>
      <c r="Q39" s="3"/>
      <c r="R39" s="3"/>
      <c r="S39" s="3"/>
      <c r="T39" s="3"/>
      <c r="U39" s="3"/>
      <c r="V39" s="3"/>
      <c r="W39" s="3"/>
      <c r="X39" s="3"/>
      <c r="Y39" s="3"/>
      <c r="Z39" s="3"/>
      <c r="AA39" s="3"/>
      <c r="AB39" s="3"/>
      <c r="AC39" s="3"/>
      <c r="AD39" s="3"/>
      <c r="AE39" s="3"/>
      <c r="AF39" s="3"/>
      <c r="AG39" s="3"/>
      <c r="AH39" s="3"/>
      <c r="AI39" s="3"/>
      <c r="AK39" s="22"/>
      <c r="AL39" s="22"/>
      <c r="AM39" s="22"/>
      <c r="AN39" s="22"/>
      <c r="AO39" s="22"/>
      <c r="AP39" s="22"/>
      <c r="AQ39" s="22"/>
      <c r="AR39" s="22"/>
    </row>
    <row r="40" spans="1:44" s="9" customFormat="1" ht="14.5" customHeight="1" x14ac:dyDescent="0.35">
      <c r="A40" s="8"/>
      <c r="B40" s="16" t="s">
        <v>160</v>
      </c>
      <c r="C40" s="16"/>
      <c r="D40" s="16"/>
      <c r="E40" s="26">
        <f>E111</f>
        <v>0</v>
      </c>
      <c r="F40" s="26">
        <f t="shared" ref="F40:N40" si="25">F111</f>
        <v>500</v>
      </c>
      <c r="G40" s="26">
        <f t="shared" si="25"/>
        <v>500</v>
      </c>
      <c r="H40" s="26">
        <f t="shared" si="25"/>
        <v>500</v>
      </c>
      <c r="I40" s="26">
        <f t="shared" si="25"/>
        <v>500</v>
      </c>
      <c r="J40" s="26">
        <f t="shared" si="25"/>
        <v>500</v>
      </c>
      <c r="K40" s="26">
        <f t="shared" si="25"/>
        <v>500</v>
      </c>
      <c r="L40" s="26">
        <f t="shared" si="25"/>
        <v>500</v>
      </c>
      <c r="M40" s="26">
        <f t="shared" si="25"/>
        <v>500</v>
      </c>
      <c r="N40" s="26">
        <f t="shared" si="25"/>
        <v>500</v>
      </c>
      <c r="O40" s="3"/>
      <c r="P40" s="3"/>
      <c r="Q40" s="3"/>
      <c r="R40" s="3"/>
      <c r="S40" s="3"/>
      <c r="T40" s="3"/>
      <c r="U40" s="3"/>
      <c r="V40" s="3"/>
      <c r="W40" s="3"/>
      <c r="X40" s="3"/>
      <c r="Y40" s="3"/>
      <c r="Z40" s="3"/>
      <c r="AA40" s="3"/>
      <c r="AB40" s="3"/>
      <c r="AC40" s="3"/>
      <c r="AD40" s="3"/>
      <c r="AE40" s="3"/>
      <c r="AF40" s="3"/>
      <c r="AG40" s="3"/>
      <c r="AH40" s="3"/>
      <c r="AI40" s="3"/>
      <c r="AK40" s="22"/>
      <c r="AL40" s="22"/>
      <c r="AM40" s="22"/>
      <c r="AN40" s="22"/>
      <c r="AO40" s="22"/>
      <c r="AP40" s="22"/>
      <c r="AQ40" s="22"/>
      <c r="AR40" s="22"/>
    </row>
    <row r="41" spans="1:44" s="9" customFormat="1" ht="14.5" customHeight="1" x14ac:dyDescent="0.35">
      <c r="A41" s="8"/>
      <c r="B41" s="67" t="s">
        <v>161</v>
      </c>
      <c r="C41" s="67"/>
      <c r="D41" s="67"/>
      <c r="E41" s="36">
        <f>E138</f>
        <v>0</v>
      </c>
      <c r="F41" s="36">
        <f t="shared" ref="F41:N41" si="26">F138</f>
        <v>201.95999999999998</v>
      </c>
      <c r="G41" s="36">
        <f t="shared" si="26"/>
        <v>200.47499999999999</v>
      </c>
      <c r="H41" s="36">
        <f t="shared" si="26"/>
        <v>190.57500000000002</v>
      </c>
      <c r="I41" s="36">
        <f t="shared" si="26"/>
        <v>189.09000000000003</v>
      </c>
      <c r="J41" s="36">
        <f t="shared" si="26"/>
        <v>190.08</v>
      </c>
      <c r="K41" s="36">
        <f t="shared" si="26"/>
        <v>190.08</v>
      </c>
      <c r="L41" s="36">
        <f t="shared" si="26"/>
        <v>190.08</v>
      </c>
      <c r="M41" s="36">
        <f t="shared" si="26"/>
        <v>190.08</v>
      </c>
      <c r="N41" s="36">
        <f t="shared" si="26"/>
        <v>190.08</v>
      </c>
      <c r="O41" s="3"/>
      <c r="P41" s="3"/>
      <c r="Q41" s="3"/>
      <c r="R41" s="3"/>
      <c r="S41" s="3"/>
      <c r="T41" s="3"/>
      <c r="U41" s="3"/>
      <c r="V41" s="3"/>
      <c r="W41" s="3"/>
      <c r="X41" s="3"/>
      <c r="Y41" s="3"/>
      <c r="Z41" s="3"/>
      <c r="AA41" s="3"/>
      <c r="AB41" s="3"/>
      <c r="AC41" s="3"/>
      <c r="AD41" s="3"/>
      <c r="AE41" s="3"/>
      <c r="AF41" s="3"/>
      <c r="AG41" s="3"/>
      <c r="AH41" s="3"/>
      <c r="AI41" s="3"/>
      <c r="AK41" s="22"/>
      <c r="AL41" s="22"/>
      <c r="AM41" s="22"/>
      <c r="AN41" s="22"/>
      <c r="AO41" s="22"/>
      <c r="AP41" s="22"/>
      <c r="AQ41" s="22"/>
      <c r="AR41" s="22"/>
    </row>
    <row r="42" spans="1:44" s="9" customFormat="1" ht="14.5" customHeight="1" x14ac:dyDescent="0.35">
      <c r="A42" s="8"/>
      <c r="B42" s="8"/>
      <c r="C42" s="3"/>
      <c r="D42" s="2"/>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K42" s="22"/>
      <c r="AL42" s="22"/>
      <c r="AM42" s="22"/>
      <c r="AN42" s="22"/>
      <c r="AO42" s="22"/>
      <c r="AP42" s="22"/>
      <c r="AQ42" s="22"/>
      <c r="AR42" s="22"/>
    </row>
    <row r="43" spans="1:44" s="9" customFormat="1" ht="14.5" customHeight="1" x14ac:dyDescent="0.35">
      <c r="A43" s="8"/>
      <c r="B43" s="76" t="s">
        <v>165</v>
      </c>
      <c r="C43" s="26">
        <f>SUMPRODUCT(E45:N45,E13:N13)/SUM(E13:N13)</f>
        <v>107.66146529841467</v>
      </c>
      <c r="D43" s="2"/>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K43" s="22"/>
      <c r="AL43" s="22"/>
      <c r="AM43" s="22"/>
      <c r="AN43" s="22"/>
      <c r="AO43" s="22"/>
      <c r="AP43" s="22"/>
      <c r="AQ43" s="22"/>
      <c r="AR43" s="22"/>
    </row>
    <row r="44" spans="1:44" s="9" customFormat="1" ht="14.5" customHeight="1" x14ac:dyDescent="0.35">
      <c r="A44" s="8"/>
      <c r="B44" s="8"/>
      <c r="C44" s="3"/>
      <c r="D44" s="2"/>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K44" s="22"/>
      <c r="AL44" s="22"/>
      <c r="AM44" s="22"/>
      <c r="AN44" s="22"/>
      <c r="AO44" s="22"/>
      <c r="AP44" s="22"/>
      <c r="AQ44" s="22"/>
      <c r="AR44" s="22"/>
    </row>
    <row r="45" spans="1:44" s="9" customFormat="1" ht="14.5" customHeight="1" x14ac:dyDescent="0.35">
      <c r="A45" s="8"/>
      <c r="B45" s="63" t="s">
        <v>164</v>
      </c>
      <c r="C45" s="64"/>
      <c r="D45" s="64"/>
      <c r="E45" s="65">
        <v>0</v>
      </c>
      <c r="F45" s="65">
        <v>101.11036535255816</v>
      </c>
      <c r="G45" s="65">
        <v>113.49213029504746</v>
      </c>
      <c r="H45" s="65">
        <v>105.42857142857143</v>
      </c>
      <c r="I45" s="65">
        <v>109.11875000000001</v>
      </c>
      <c r="J45" s="65">
        <v>108.28571428571429</v>
      </c>
      <c r="K45" s="65">
        <v>0</v>
      </c>
      <c r="L45" s="65">
        <v>0</v>
      </c>
      <c r="M45" s="65">
        <v>0</v>
      </c>
      <c r="N45" s="65">
        <v>0</v>
      </c>
      <c r="O45" s="3"/>
      <c r="P45" s="3"/>
      <c r="Q45" s="3"/>
      <c r="R45" s="3"/>
      <c r="S45" s="3"/>
      <c r="T45" s="3"/>
      <c r="U45" s="3"/>
      <c r="V45" s="3"/>
      <c r="W45" s="3"/>
      <c r="X45" s="3"/>
      <c r="Y45" s="3"/>
      <c r="Z45" s="3"/>
      <c r="AA45" s="3"/>
      <c r="AB45" s="3"/>
      <c r="AC45" s="3"/>
      <c r="AD45" s="3"/>
      <c r="AE45" s="3"/>
      <c r="AF45" s="3"/>
      <c r="AG45" s="3"/>
      <c r="AH45" s="3"/>
      <c r="AI45" s="3"/>
      <c r="AK45" s="22"/>
      <c r="AL45" s="22"/>
      <c r="AM45" s="22"/>
      <c r="AN45" s="22"/>
      <c r="AO45" s="22"/>
      <c r="AP45" s="22"/>
      <c r="AQ45" s="22"/>
      <c r="AR45" s="22"/>
    </row>
    <row r="46" spans="1:44" s="9" customFormat="1" ht="14.5" customHeight="1" x14ac:dyDescent="0.35">
      <c r="A46" s="8"/>
      <c r="B46" s="8"/>
      <c r="C46" s="3"/>
      <c r="D46" s="2"/>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K46" s="22"/>
      <c r="AL46" s="22"/>
      <c r="AM46" s="22"/>
      <c r="AN46" s="22"/>
      <c r="AO46" s="22"/>
      <c r="AP46" s="22"/>
      <c r="AQ46" s="22"/>
      <c r="AR46" s="22"/>
    </row>
    <row r="47" spans="1:44" s="9" customFormat="1" ht="14.5" customHeight="1" x14ac:dyDescent="0.35">
      <c r="A47" s="8"/>
      <c r="B47" s="1" t="s">
        <v>33</v>
      </c>
      <c r="C47" s="3"/>
      <c r="D47" s="2"/>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K47" s="22"/>
      <c r="AL47" s="22"/>
      <c r="AM47" s="22"/>
      <c r="AN47" s="22"/>
      <c r="AO47" s="22"/>
      <c r="AP47" s="22"/>
      <c r="AQ47" s="22"/>
      <c r="AR47" s="22"/>
    </row>
    <row r="48" spans="1:44" s="9" customFormat="1" ht="14.5" customHeight="1" x14ac:dyDescent="0.35">
      <c r="A48" s="8"/>
      <c r="B48" s="1" t="s">
        <v>118</v>
      </c>
      <c r="C48" s="3"/>
      <c r="D48" s="2"/>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K48" s="22"/>
      <c r="AL48" s="22"/>
      <c r="AM48" s="22"/>
      <c r="AN48" s="22"/>
      <c r="AO48" s="22"/>
      <c r="AP48" s="22"/>
      <c r="AQ48" s="22"/>
      <c r="AR48" s="22"/>
    </row>
    <row r="49" spans="1:44" s="9" customFormat="1" ht="14.5" customHeight="1" x14ac:dyDescent="0.35">
      <c r="A49" s="8"/>
      <c r="B49" s="1" t="s">
        <v>119</v>
      </c>
      <c r="C49" s="3"/>
      <c r="D49" s="2"/>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K49" s="22"/>
      <c r="AL49" s="22"/>
      <c r="AM49" s="22"/>
      <c r="AN49" s="22"/>
      <c r="AO49" s="22"/>
      <c r="AP49" s="22"/>
      <c r="AQ49" s="22"/>
      <c r="AR49" s="22"/>
    </row>
    <row r="50" spans="1:44" s="9" customFormat="1" ht="14.5" customHeight="1" x14ac:dyDescent="0.35">
      <c r="A50" s="8"/>
      <c r="B50" s="1" t="s">
        <v>120</v>
      </c>
      <c r="C50" s="3"/>
      <c r="D50" s="2"/>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K50" s="22"/>
      <c r="AL50" s="22"/>
      <c r="AM50" s="22"/>
      <c r="AN50" s="22"/>
      <c r="AO50" s="22"/>
      <c r="AP50" s="22"/>
      <c r="AQ50" s="22"/>
      <c r="AR50" s="22"/>
    </row>
    <row r="51" spans="1:44" s="9" customFormat="1" ht="14.5" customHeight="1" x14ac:dyDescent="0.35">
      <c r="A51" s="8"/>
      <c r="B51" s="1" t="s">
        <v>163</v>
      </c>
      <c r="C51" s="3"/>
      <c r="D51" s="2"/>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K51" s="22"/>
      <c r="AL51" s="22"/>
      <c r="AM51" s="22"/>
      <c r="AN51" s="22"/>
      <c r="AO51" s="22"/>
      <c r="AP51" s="22"/>
      <c r="AQ51" s="22"/>
      <c r="AR51" s="22"/>
    </row>
    <row r="52" spans="1:44" s="9" customFormat="1" ht="14.5" customHeight="1" x14ac:dyDescent="0.35">
      <c r="A52" s="8"/>
      <c r="B52" s="1" t="s">
        <v>162</v>
      </c>
      <c r="C52" s="3"/>
      <c r="D52" s="2"/>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K52" s="22"/>
      <c r="AL52" s="22"/>
      <c r="AM52" s="22"/>
      <c r="AN52" s="22"/>
      <c r="AO52" s="22"/>
      <c r="AP52" s="22"/>
      <c r="AQ52" s="22"/>
      <c r="AR52" s="22"/>
    </row>
    <row r="53" spans="1:44" s="9" customFormat="1" ht="14.5" customHeight="1" x14ac:dyDescent="0.35">
      <c r="A53" s="8"/>
      <c r="B53" s="1"/>
      <c r="C53" s="3"/>
      <c r="D53" s="2"/>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K53" s="22"/>
      <c r="AL53" s="22"/>
      <c r="AM53" s="22"/>
      <c r="AN53" s="22"/>
      <c r="AO53" s="22"/>
      <c r="AP53" s="22"/>
      <c r="AQ53" s="22"/>
      <c r="AR53" s="22"/>
    </row>
    <row r="54" spans="1:44" s="9" customFormat="1" ht="14.5" customHeight="1" x14ac:dyDescent="0.35">
      <c r="A54" s="8"/>
      <c r="B54" s="8"/>
      <c r="C54" s="3"/>
      <c r="D54" s="2"/>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K54" s="22"/>
      <c r="AL54" s="22"/>
      <c r="AM54" s="22"/>
      <c r="AN54" s="22"/>
      <c r="AO54" s="22"/>
      <c r="AP54" s="22"/>
      <c r="AQ54" s="22"/>
      <c r="AR54" s="22"/>
    </row>
    <row r="55" spans="1:44" s="9" customFormat="1" ht="14.5" customHeight="1" x14ac:dyDescent="0.35">
      <c r="A55" s="8"/>
      <c r="B55" s="101" t="s">
        <v>136</v>
      </c>
      <c r="C55" s="109"/>
      <c r="D55" s="110"/>
      <c r="E55" s="109"/>
      <c r="F55" s="109"/>
      <c r="G55" s="109"/>
      <c r="H55" s="109"/>
      <c r="I55" s="109"/>
      <c r="J55" s="109"/>
      <c r="K55" s="109"/>
      <c r="L55" s="109"/>
      <c r="M55" s="109"/>
      <c r="N55" s="109"/>
      <c r="O55" s="3"/>
      <c r="P55" s="3"/>
      <c r="Q55" s="3"/>
      <c r="R55" s="3"/>
      <c r="S55" s="3"/>
      <c r="T55" s="3"/>
      <c r="U55" s="3"/>
      <c r="V55" s="3"/>
      <c r="W55" s="3"/>
      <c r="X55" s="3"/>
      <c r="Y55" s="3"/>
      <c r="Z55" s="3"/>
      <c r="AA55" s="3"/>
      <c r="AB55" s="3"/>
      <c r="AC55" s="3"/>
      <c r="AD55" s="3"/>
      <c r="AE55" s="3"/>
      <c r="AF55" s="3"/>
      <c r="AG55" s="3"/>
      <c r="AH55" s="3"/>
      <c r="AI55" s="3"/>
      <c r="AK55" s="22"/>
      <c r="AL55" s="22"/>
      <c r="AM55" s="22"/>
      <c r="AN55" s="22"/>
      <c r="AO55" s="22"/>
      <c r="AP55" s="22"/>
      <c r="AQ55" s="22"/>
      <c r="AR55" s="22"/>
    </row>
    <row r="56" spans="1:44" s="9" customFormat="1" ht="14.5" customHeight="1" x14ac:dyDescent="0.35">
      <c r="A56" s="8"/>
      <c r="B56" s="8"/>
      <c r="C56" s="3"/>
      <c r="D56" s="2"/>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K56" s="22"/>
      <c r="AL56" s="22"/>
      <c r="AM56" s="22"/>
      <c r="AN56" s="22"/>
      <c r="AO56" s="22"/>
      <c r="AP56" s="22"/>
      <c r="AQ56" s="22"/>
      <c r="AR56" s="22"/>
    </row>
    <row r="57" spans="1:44" ht="14.5" customHeight="1" x14ac:dyDescent="0.35">
      <c r="B57" s="5" t="s">
        <v>124</v>
      </c>
      <c r="C57" s="6"/>
      <c r="D57" s="6"/>
      <c r="E57" s="62">
        <f t="shared" ref="E57:N57" si="27">E7</f>
        <v>2023</v>
      </c>
      <c r="F57" s="62">
        <f t="shared" si="27"/>
        <v>2024</v>
      </c>
      <c r="G57" s="62">
        <f t="shared" si="27"/>
        <v>2025</v>
      </c>
      <c r="H57" s="62">
        <f t="shared" si="27"/>
        <v>2026</v>
      </c>
      <c r="I57" s="62">
        <f t="shared" si="27"/>
        <v>2027</v>
      </c>
      <c r="J57" s="62">
        <f t="shared" si="27"/>
        <v>2028</v>
      </c>
      <c r="K57" s="62">
        <f t="shared" si="27"/>
        <v>2029</v>
      </c>
      <c r="L57" s="62">
        <f t="shared" si="27"/>
        <v>2030</v>
      </c>
      <c r="M57" s="62">
        <f t="shared" si="27"/>
        <v>2031</v>
      </c>
      <c r="N57" s="62">
        <f t="shared" si="27"/>
        <v>2032</v>
      </c>
    </row>
    <row r="58" spans="1:44" ht="14.5" customHeight="1" x14ac:dyDescent="0.35">
      <c r="B58" s="63" t="s">
        <v>97</v>
      </c>
      <c r="C58" s="64"/>
      <c r="D58" s="64"/>
      <c r="E58" s="65">
        <f t="shared" ref="E58:N58" si="28">SUM(E59,E63:E63)</f>
        <v>1014.9073695</v>
      </c>
      <c r="F58" s="65">
        <f t="shared" si="28"/>
        <v>1136.3663858934426</v>
      </c>
      <c r="G58" s="65">
        <f t="shared" si="28"/>
        <v>1142.9073695</v>
      </c>
      <c r="H58" s="65">
        <f t="shared" si="28"/>
        <v>1147.9073695</v>
      </c>
      <c r="I58" s="65">
        <f t="shared" si="28"/>
        <v>1157.9073695</v>
      </c>
      <c r="J58" s="65">
        <f t="shared" si="28"/>
        <v>1147.9073695</v>
      </c>
      <c r="K58" s="65">
        <f t="shared" si="28"/>
        <v>1077.9073695</v>
      </c>
      <c r="L58" s="65">
        <f t="shared" si="28"/>
        <v>1077.9073695</v>
      </c>
      <c r="M58" s="65">
        <f t="shared" si="28"/>
        <v>1077.9073695</v>
      </c>
      <c r="N58" s="65">
        <f t="shared" si="28"/>
        <v>1077.9073695</v>
      </c>
    </row>
    <row r="59" spans="1:44" ht="14.5" customHeight="1" x14ac:dyDescent="0.35">
      <c r="B59" s="16" t="s">
        <v>104</v>
      </c>
      <c r="C59" s="16"/>
      <c r="D59" s="16"/>
      <c r="E59" s="26">
        <f>SUM(E60:E62)</f>
        <v>1014.9073695</v>
      </c>
      <c r="F59" s="26">
        <f t="shared" ref="F59:N59" si="29">SUM(F60:F62)</f>
        <v>1077.9073695</v>
      </c>
      <c r="G59" s="26">
        <f t="shared" si="29"/>
        <v>1077.9073695</v>
      </c>
      <c r="H59" s="26">
        <f t="shared" si="29"/>
        <v>1077.9073695</v>
      </c>
      <c r="I59" s="26">
        <f t="shared" si="29"/>
        <v>1077.9073695</v>
      </c>
      <c r="J59" s="26">
        <f t="shared" si="29"/>
        <v>1077.9073695</v>
      </c>
      <c r="K59" s="26">
        <f t="shared" si="29"/>
        <v>1077.9073695</v>
      </c>
      <c r="L59" s="26">
        <f t="shared" si="29"/>
        <v>1077.9073695</v>
      </c>
      <c r="M59" s="26">
        <f t="shared" si="29"/>
        <v>1077.9073695</v>
      </c>
      <c r="N59" s="26">
        <f t="shared" si="29"/>
        <v>1077.9073695</v>
      </c>
    </row>
    <row r="60" spans="1:44" ht="14.5" customHeight="1" x14ac:dyDescent="0.35">
      <c r="B60" s="1" t="s">
        <v>98</v>
      </c>
      <c r="E60" s="24">
        <v>931.61471449999999</v>
      </c>
      <c r="F60" s="24">
        <v>994.61471449999999</v>
      </c>
      <c r="G60" s="24">
        <v>994.61471449999999</v>
      </c>
      <c r="H60" s="24">
        <v>994.61471449999999</v>
      </c>
      <c r="I60" s="24">
        <v>994.61471449999999</v>
      </c>
      <c r="J60" s="24">
        <v>994.61471449999999</v>
      </c>
      <c r="K60" s="24">
        <v>994.61471449999999</v>
      </c>
      <c r="L60" s="24">
        <v>994.61471449999999</v>
      </c>
      <c r="M60" s="24">
        <v>994.61471449999999</v>
      </c>
      <c r="N60" s="24">
        <v>994.61471449999999</v>
      </c>
    </row>
    <row r="61" spans="1:44" ht="14.5" customHeight="1" x14ac:dyDescent="0.35">
      <c r="B61" s="1" t="s">
        <v>99</v>
      </c>
      <c r="E61" s="24">
        <v>40.692654999999995</v>
      </c>
      <c r="F61" s="24">
        <v>40.692654999999995</v>
      </c>
      <c r="G61" s="24">
        <v>40.692654999999995</v>
      </c>
      <c r="H61" s="24">
        <v>40.692654999999995</v>
      </c>
      <c r="I61" s="24">
        <v>40.692654999999995</v>
      </c>
      <c r="J61" s="24">
        <v>40.692654999999995</v>
      </c>
      <c r="K61" s="24">
        <v>40.692654999999995</v>
      </c>
      <c r="L61" s="24">
        <v>40.692654999999995</v>
      </c>
      <c r="M61" s="24">
        <v>40.692654999999995</v>
      </c>
      <c r="N61" s="24">
        <v>40.692654999999995</v>
      </c>
    </row>
    <row r="62" spans="1:44" ht="14.5" customHeight="1" x14ac:dyDescent="0.35">
      <c r="B62" s="1" t="s">
        <v>100</v>
      </c>
      <c r="E62" s="24">
        <v>42.6</v>
      </c>
      <c r="F62" s="24">
        <v>42.6</v>
      </c>
      <c r="G62" s="24">
        <v>42.6</v>
      </c>
      <c r="H62" s="24">
        <v>42.6</v>
      </c>
      <c r="I62" s="24">
        <v>42.6</v>
      </c>
      <c r="J62" s="24">
        <v>42.6</v>
      </c>
      <c r="K62" s="24">
        <v>42.6</v>
      </c>
      <c r="L62" s="24">
        <v>42.6</v>
      </c>
      <c r="M62" s="24">
        <v>42.6</v>
      </c>
      <c r="N62" s="24">
        <v>42.6</v>
      </c>
    </row>
    <row r="63" spans="1:44" ht="14.5" customHeight="1" x14ac:dyDescent="0.35">
      <c r="B63" s="67" t="s">
        <v>103</v>
      </c>
      <c r="C63" s="67"/>
      <c r="D63" s="67"/>
      <c r="E63" s="36">
        <v>0</v>
      </c>
      <c r="F63" s="36">
        <v>58.459016393442624</v>
      </c>
      <c r="G63" s="36">
        <v>65</v>
      </c>
      <c r="H63" s="36">
        <v>70</v>
      </c>
      <c r="I63" s="36">
        <v>80</v>
      </c>
      <c r="J63" s="36">
        <v>70</v>
      </c>
      <c r="K63" s="36">
        <v>0</v>
      </c>
      <c r="L63" s="36">
        <v>0</v>
      </c>
      <c r="M63" s="36">
        <v>0</v>
      </c>
      <c r="N63" s="36">
        <v>0</v>
      </c>
    </row>
    <row r="65" spans="2:19" ht="14.5" customHeight="1" x14ac:dyDescent="0.35">
      <c r="B65" s="63" t="s">
        <v>116</v>
      </c>
      <c r="C65" s="64"/>
      <c r="D65" s="64"/>
      <c r="E65" s="65">
        <f t="shared" ref="E65:N65" si="30">SUM(E66:E67)</f>
        <v>1006.7973936004552</v>
      </c>
      <c r="F65" s="65">
        <f t="shared" si="30"/>
        <v>1085.8079878332014</v>
      </c>
      <c r="G65" s="65">
        <f t="shared" si="30"/>
        <v>1129.7299108803645</v>
      </c>
      <c r="H65" s="65">
        <f t="shared" si="30"/>
        <v>1119.7447057707764</v>
      </c>
      <c r="I65" s="65">
        <f t="shared" si="30"/>
        <v>1123.8547057707763</v>
      </c>
      <c r="J65" s="65">
        <f t="shared" si="30"/>
        <v>1117.0316493823825</v>
      </c>
      <c r="K65" s="65">
        <f t="shared" si="30"/>
        <v>1068.0733359077624</v>
      </c>
      <c r="L65" s="65">
        <f t="shared" si="30"/>
        <v>1065.3658359077626</v>
      </c>
      <c r="M65" s="65">
        <f t="shared" si="30"/>
        <v>1061.5733359077624</v>
      </c>
      <c r="N65" s="65">
        <f t="shared" si="30"/>
        <v>871.99164243702717</v>
      </c>
    </row>
    <row r="66" spans="2:19" ht="14.5" customHeight="1" x14ac:dyDescent="0.35">
      <c r="B66" s="16" t="s">
        <v>107</v>
      </c>
      <c r="C66" s="16"/>
      <c r="D66" s="16"/>
      <c r="E66" s="26">
        <v>473.77264611872079</v>
      </c>
      <c r="F66" s="26">
        <v>493.65256415150793</v>
      </c>
      <c r="G66" s="26">
        <v>494.27264611872124</v>
      </c>
      <c r="H66" s="26">
        <v>494.27264611872124</v>
      </c>
      <c r="I66" s="26">
        <v>494.27264611872124</v>
      </c>
      <c r="J66" s="26">
        <v>493.65256415150793</v>
      </c>
      <c r="K66" s="26">
        <v>494.27264611872124</v>
      </c>
      <c r="L66" s="26">
        <v>491.33514611872124</v>
      </c>
      <c r="M66" s="26">
        <v>487.222646118721</v>
      </c>
      <c r="N66" s="26">
        <v>486.62182644658992</v>
      </c>
      <c r="Q66" s="151"/>
    </row>
    <row r="67" spans="2:19" ht="14.5" customHeight="1" x14ac:dyDescent="0.35">
      <c r="B67" s="67" t="s">
        <v>123</v>
      </c>
      <c r="C67" s="67"/>
      <c r="D67" s="67"/>
      <c r="E67" s="36">
        <v>533.02474748173438</v>
      </c>
      <c r="F67" s="36">
        <v>592.15542368169361</v>
      </c>
      <c r="G67" s="36">
        <v>635.45726476164327</v>
      </c>
      <c r="H67" s="36">
        <v>625.47205965205501</v>
      </c>
      <c r="I67" s="36">
        <v>629.58205965205502</v>
      </c>
      <c r="J67" s="36">
        <v>623.37908523087469</v>
      </c>
      <c r="K67" s="36">
        <v>573.80068978904114</v>
      </c>
      <c r="L67" s="36">
        <v>574.03068978904128</v>
      </c>
      <c r="M67" s="36">
        <v>574.35068978904133</v>
      </c>
      <c r="N67" s="36">
        <v>385.3698159904373</v>
      </c>
      <c r="Q67" s="150"/>
    </row>
    <row r="68" spans="2:19" ht="14.5" customHeight="1" x14ac:dyDescent="0.35">
      <c r="G68" s="150"/>
      <c r="Q68" s="150"/>
      <c r="S68" s="150"/>
    </row>
    <row r="69" spans="2:19" ht="14.5" customHeight="1" x14ac:dyDescent="0.35">
      <c r="B69" s="63" t="s">
        <v>140</v>
      </c>
      <c r="C69" s="64"/>
      <c r="D69" s="64"/>
      <c r="E69" s="65">
        <f t="shared" ref="E69:N69" si="31">E58-E65</f>
        <v>8.1099758995447928</v>
      </c>
      <c r="F69" s="65">
        <f t="shared" si="31"/>
        <v>50.558398060241188</v>
      </c>
      <c r="G69" s="65">
        <f t="shared" si="31"/>
        <v>13.177458619635445</v>
      </c>
      <c r="H69" s="65">
        <f t="shared" si="31"/>
        <v>28.162663729223596</v>
      </c>
      <c r="I69" s="65">
        <f t="shared" si="31"/>
        <v>34.052663729223696</v>
      </c>
      <c r="J69" s="65">
        <f t="shared" si="31"/>
        <v>30.875720117617448</v>
      </c>
      <c r="K69" s="65">
        <f t="shared" si="31"/>
        <v>9.8340335922375743</v>
      </c>
      <c r="L69" s="65">
        <f t="shared" si="31"/>
        <v>12.541533592237329</v>
      </c>
      <c r="M69" s="65">
        <f t="shared" si="31"/>
        <v>16.334033592237574</v>
      </c>
      <c r="N69" s="65">
        <f t="shared" si="31"/>
        <v>205.91572706297279</v>
      </c>
      <c r="P69" s="151">
        <f>'[5]Output - Consolidado'!$E$16</f>
        <v>568.75589489862989</v>
      </c>
    </row>
    <row r="70" spans="2:19" ht="14.5" customHeight="1" x14ac:dyDescent="0.35">
      <c r="P70" s="1">
        <v>18</v>
      </c>
      <c r="Q70" s="152"/>
    </row>
    <row r="71" spans="2:19" ht="14.5" customHeight="1" x14ac:dyDescent="0.35">
      <c r="B71" s="5" t="s">
        <v>127</v>
      </c>
      <c r="C71" s="6"/>
      <c r="D71" s="6"/>
      <c r="E71" s="62">
        <f t="shared" ref="E71:N71" si="32">E7</f>
        <v>2023</v>
      </c>
      <c r="F71" s="62">
        <f t="shared" si="32"/>
        <v>2024</v>
      </c>
      <c r="G71" s="62">
        <f t="shared" si="32"/>
        <v>2025</v>
      </c>
      <c r="H71" s="62">
        <f t="shared" si="32"/>
        <v>2026</v>
      </c>
      <c r="I71" s="62">
        <f t="shared" si="32"/>
        <v>2027</v>
      </c>
      <c r="J71" s="62">
        <f t="shared" si="32"/>
        <v>2028</v>
      </c>
      <c r="K71" s="62">
        <f t="shared" si="32"/>
        <v>2029</v>
      </c>
      <c r="L71" s="62">
        <f t="shared" si="32"/>
        <v>2030</v>
      </c>
      <c r="M71" s="62">
        <f t="shared" si="32"/>
        <v>2031</v>
      </c>
      <c r="N71" s="62">
        <f t="shared" si="32"/>
        <v>2032</v>
      </c>
      <c r="P71" s="1">
        <v>18.5</v>
      </c>
      <c r="Q71" s="151"/>
    </row>
    <row r="72" spans="2:19" ht="14.5" customHeight="1" x14ac:dyDescent="0.35">
      <c r="B72" s="16" t="s">
        <v>113</v>
      </c>
      <c r="C72" s="61"/>
      <c r="D72" s="61"/>
      <c r="E72" s="68">
        <f>IFERROR(E65/E58,0)</f>
        <v>0.99200914670317131</v>
      </c>
      <c r="F72" s="68">
        <f t="shared" ref="F72:N72" si="33">IFERROR(F65/F58,0)</f>
        <v>0.95550871735748255</v>
      </c>
      <c r="G72" s="68">
        <f t="shared" si="33"/>
        <v>0.98847023042173543</v>
      </c>
      <c r="H72" s="68">
        <f t="shared" si="33"/>
        <v>0.97546608334652429</v>
      </c>
      <c r="I72" s="68">
        <f t="shared" si="33"/>
        <v>0.97059120217541395</v>
      </c>
      <c r="J72" s="68">
        <f t="shared" si="33"/>
        <v>0.97310260310371022</v>
      </c>
      <c r="K72" s="68">
        <f t="shared" si="33"/>
        <v>0.99087673591395964</v>
      </c>
      <c r="L72" s="68">
        <f t="shared" si="33"/>
        <v>0.98836492453145131</v>
      </c>
      <c r="M72" s="68">
        <f t="shared" si="33"/>
        <v>0.98484653314893444</v>
      </c>
      <c r="N72" s="68">
        <f t="shared" si="33"/>
        <v>0.80896714050810392</v>
      </c>
      <c r="P72" s="1">
        <v>-19.8</v>
      </c>
    </row>
    <row r="73" spans="2:19" ht="14.5" customHeight="1" x14ac:dyDescent="0.35">
      <c r="B73" s="70" t="s">
        <v>125</v>
      </c>
      <c r="E73" s="69">
        <f t="shared" ref="E73:N73" si="34">E66/E58</f>
        <v>0.46681368207241186</v>
      </c>
      <c r="F73" s="69">
        <f t="shared" si="34"/>
        <v>0.43441320535311739</v>
      </c>
      <c r="G73" s="69">
        <f t="shared" si="34"/>
        <v>0.43246955904655338</v>
      </c>
      <c r="H73" s="69">
        <f t="shared" si="34"/>
        <v>0.43058582883217672</v>
      </c>
      <c r="I73" s="69">
        <f t="shared" si="34"/>
        <v>0.42686717360833004</v>
      </c>
      <c r="J73" s="69">
        <f t="shared" si="34"/>
        <v>0.43004564415901503</v>
      </c>
      <c r="K73" s="69">
        <f t="shared" si="34"/>
        <v>0.45854835035407115</v>
      </c>
      <c r="L73" s="69">
        <f t="shared" si="34"/>
        <v>0.45582316256603089</v>
      </c>
      <c r="M73" s="69">
        <f t="shared" si="34"/>
        <v>0.45200789966277433</v>
      </c>
      <c r="N73" s="69">
        <f t="shared" si="34"/>
        <v>0.45145050513228718</v>
      </c>
      <c r="P73" s="150">
        <f>G63-15</f>
        <v>50</v>
      </c>
    </row>
    <row r="74" spans="2:19" ht="14.5" customHeight="1" x14ac:dyDescent="0.35">
      <c r="B74" s="70" t="s">
        <v>126</v>
      </c>
      <c r="E74" s="69">
        <f t="shared" ref="E74:N74" si="35">E67/E58</f>
        <v>0.5251954646307595</v>
      </c>
      <c r="F74" s="69">
        <f t="shared" si="35"/>
        <v>0.52109551200436532</v>
      </c>
      <c r="G74" s="69">
        <f t="shared" si="35"/>
        <v>0.55600067137518205</v>
      </c>
      <c r="H74" s="69">
        <f t="shared" si="35"/>
        <v>0.54488025451434741</v>
      </c>
      <c r="I74" s="69">
        <f t="shared" si="35"/>
        <v>0.54372402856708402</v>
      </c>
      <c r="J74" s="69">
        <f t="shared" si="35"/>
        <v>0.5430569589446953</v>
      </c>
      <c r="K74" s="69">
        <f t="shared" si="35"/>
        <v>0.53232838555988848</v>
      </c>
      <c r="L74" s="69">
        <f t="shared" si="35"/>
        <v>0.53254176196542025</v>
      </c>
      <c r="M74" s="69">
        <f t="shared" si="35"/>
        <v>0.53283863348616001</v>
      </c>
      <c r="N74" s="69">
        <f t="shared" si="35"/>
        <v>0.35751663537581679</v>
      </c>
    </row>
    <row r="75" spans="2:19" ht="14.5" customHeight="1" x14ac:dyDescent="0.35">
      <c r="B75" s="16" t="s">
        <v>114</v>
      </c>
      <c r="C75" s="61"/>
      <c r="D75" s="61"/>
      <c r="E75" s="68">
        <f>IFERROR(E69/E58,0)</f>
        <v>7.9908532968286754E-3</v>
      </c>
      <c r="F75" s="68">
        <f t="shared" ref="F75:N75" si="36">IFERROR(F69/F58,0)</f>
        <v>4.4491282642517428E-2</v>
      </c>
      <c r="G75" s="68">
        <f t="shared" si="36"/>
        <v>1.1529769578264536E-2</v>
      </c>
      <c r="H75" s="68">
        <f t="shared" si="36"/>
        <v>2.4533916653475756E-2</v>
      </c>
      <c r="I75" s="68">
        <f t="shared" si="36"/>
        <v>2.9408797824586001E-2</v>
      </c>
      <c r="J75" s="68">
        <f t="shared" si="36"/>
        <v>2.6897396896289765E-2</v>
      </c>
      <c r="K75" s="68">
        <f t="shared" si="36"/>
        <v>9.1232640860403492E-3</v>
      </c>
      <c r="L75" s="68">
        <f t="shared" si="36"/>
        <v>1.1635075468548719E-2</v>
      </c>
      <c r="M75" s="68">
        <f t="shared" si="36"/>
        <v>1.5153466851065606E-2</v>
      </c>
      <c r="N75" s="68">
        <f t="shared" si="36"/>
        <v>0.19103285949189608</v>
      </c>
    </row>
    <row r="77" spans="2:19" ht="14.5" customHeight="1" x14ac:dyDescent="0.35">
      <c r="B77" s="76" t="s">
        <v>154</v>
      </c>
      <c r="C77" s="26">
        <f>SUM(E72:N72)</f>
        <v>9.6282033172104864</v>
      </c>
    </row>
    <row r="78" spans="2:19" ht="14.5" customHeight="1" x14ac:dyDescent="0.35">
      <c r="B78" s="76" t="s">
        <v>155</v>
      </c>
      <c r="C78" s="26">
        <f>SUMPRODUCT(E81:N81,E65:N65)/SUM(E65:N65)</f>
        <v>215.53564528571943</v>
      </c>
    </row>
    <row r="80" spans="2:19" ht="14.5" customHeight="1" x14ac:dyDescent="0.35">
      <c r="B80" s="5" t="s">
        <v>128</v>
      </c>
      <c r="C80" s="6"/>
      <c r="D80" s="6"/>
      <c r="E80" s="62">
        <f t="shared" ref="E80:N80" si="37">E7</f>
        <v>2023</v>
      </c>
      <c r="F80" s="62">
        <f t="shared" si="37"/>
        <v>2024</v>
      </c>
      <c r="G80" s="62">
        <f t="shared" si="37"/>
        <v>2025</v>
      </c>
      <c r="H80" s="62">
        <f t="shared" si="37"/>
        <v>2026</v>
      </c>
      <c r="I80" s="62">
        <f t="shared" si="37"/>
        <v>2027</v>
      </c>
      <c r="J80" s="62">
        <f t="shared" si="37"/>
        <v>2028</v>
      </c>
      <c r="K80" s="62">
        <f t="shared" si="37"/>
        <v>2029</v>
      </c>
      <c r="L80" s="62">
        <f t="shared" si="37"/>
        <v>2030</v>
      </c>
      <c r="M80" s="62">
        <f t="shared" si="37"/>
        <v>2031</v>
      </c>
      <c r="N80" s="62">
        <f t="shared" si="37"/>
        <v>2032</v>
      </c>
    </row>
    <row r="81" spans="2:14" ht="14.5" customHeight="1" x14ac:dyDescent="0.35">
      <c r="B81" s="63" t="s">
        <v>121</v>
      </c>
      <c r="C81" s="64"/>
      <c r="D81" s="64"/>
      <c r="E81" s="65">
        <f>SUMPRODUCT(E82:E83,E66:E67)/SUM(E66:E67)</f>
        <v>231.43781936240848</v>
      </c>
      <c r="F81" s="65">
        <f t="shared" ref="F81:N81" si="38">SUMPRODUCT(F82:F83,F66:F67)/SUM(F66:F67)</f>
        <v>224.98402687234818</v>
      </c>
      <c r="G81" s="65">
        <f t="shared" si="38"/>
        <v>219.86392669834282</v>
      </c>
      <c r="H81" s="65">
        <f t="shared" si="38"/>
        <v>217.38010030464784</v>
      </c>
      <c r="I81" s="65">
        <f t="shared" si="38"/>
        <v>215.39620939492622</v>
      </c>
      <c r="J81" s="65">
        <f t="shared" si="38"/>
        <v>209.92961666338689</v>
      </c>
      <c r="K81" s="65">
        <f t="shared" si="38"/>
        <v>213.40173153421489</v>
      </c>
      <c r="L81" s="65">
        <f t="shared" si="38"/>
        <v>210.17945956770541</v>
      </c>
      <c r="M81" s="65">
        <f t="shared" si="38"/>
        <v>206.46720728128673</v>
      </c>
      <c r="N81" s="65">
        <f t="shared" si="38"/>
        <v>204.99265362931504</v>
      </c>
    </row>
    <row r="82" spans="2:14" ht="14.5" customHeight="1" x14ac:dyDescent="0.35">
      <c r="B82" s="16" t="s">
        <v>122</v>
      </c>
      <c r="C82" s="16"/>
      <c r="D82" s="16"/>
      <c r="E82" s="26">
        <v>254.90959271936347</v>
      </c>
      <c r="F82" s="26">
        <v>249.29707501817254</v>
      </c>
      <c r="G82" s="26">
        <v>249.34629438361176</v>
      </c>
      <c r="H82" s="26">
        <v>249.34629438361176</v>
      </c>
      <c r="I82" s="26">
        <v>249.34629438361176</v>
      </c>
      <c r="J82" s="26">
        <v>249.29707501817254</v>
      </c>
      <c r="K82" s="26">
        <v>249.34629438361176</v>
      </c>
      <c r="L82" s="26">
        <v>246.09461337557318</v>
      </c>
      <c r="M82" s="26">
        <v>241.47638845402508</v>
      </c>
      <c r="N82" s="26">
        <v>241.43827021441138</v>
      </c>
    </row>
    <row r="83" spans="2:14" ht="14.5" customHeight="1" x14ac:dyDescent="0.35">
      <c r="B83" s="67" t="s">
        <v>108</v>
      </c>
      <c r="C83" s="67"/>
      <c r="D83" s="67"/>
      <c r="E83" s="36">
        <v>210.57521546838473</v>
      </c>
      <c r="F83" s="36">
        <v>204.7153641538641</v>
      </c>
      <c r="G83" s="36">
        <v>196.93189224421008</v>
      </c>
      <c r="H83" s="36">
        <v>192.11915524733629</v>
      </c>
      <c r="I83" s="36">
        <v>188.74265711202438</v>
      </c>
      <c r="J83" s="36">
        <v>178.75461060143323</v>
      </c>
      <c r="K83" s="36">
        <v>182.43903924521825</v>
      </c>
      <c r="L83" s="36">
        <v>179.43828551906674</v>
      </c>
      <c r="M83" s="36">
        <v>176.7688606218679</v>
      </c>
      <c r="N83" s="36">
        <v>158.97132094390361</v>
      </c>
    </row>
    <row r="85" spans="2:14" ht="14.5" customHeight="1" x14ac:dyDescent="0.35">
      <c r="B85" s="1" t="s">
        <v>33</v>
      </c>
    </row>
    <row r="86" spans="2:14" ht="14.5" customHeight="1" x14ac:dyDescent="0.35">
      <c r="B86" s="1" t="s">
        <v>118</v>
      </c>
    </row>
    <row r="87" spans="2:14" ht="14.5" customHeight="1" x14ac:dyDescent="0.35">
      <c r="B87" s="1" t="s">
        <v>119</v>
      </c>
    </row>
    <row r="88" spans="2:14" ht="14.5" customHeight="1" x14ac:dyDescent="0.35">
      <c r="B88" s="1" t="s">
        <v>120</v>
      </c>
    </row>
    <row r="91" spans="2:14" ht="14.5" customHeight="1" x14ac:dyDescent="0.35">
      <c r="B91" s="101" t="s">
        <v>141</v>
      </c>
      <c r="C91" s="109"/>
      <c r="D91" s="110"/>
      <c r="E91" s="109"/>
      <c r="F91" s="109"/>
      <c r="G91" s="109"/>
      <c r="H91" s="109"/>
      <c r="I91" s="109"/>
      <c r="J91" s="109"/>
      <c r="K91" s="109"/>
      <c r="L91" s="109"/>
      <c r="M91" s="109"/>
      <c r="N91" s="109"/>
    </row>
    <row r="93" spans="2:14" ht="14.5" customHeight="1" x14ac:dyDescent="0.35">
      <c r="B93" s="5" t="s">
        <v>150</v>
      </c>
      <c r="C93" s="6"/>
      <c r="D93" s="6"/>
      <c r="E93" s="62">
        <f t="shared" ref="E93:N93" si="39">E7</f>
        <v>2023</v>
      </c>
      <c r="F93" s="62">
        <f t="shared" si="39"/>
        <v>2024</v>
      </c>
      <c r="G93" s="62">
        <f t="shared" si="39"/>
        <v>2025</v>
      </c>
      <c r="H93" s="62">
        <f t="shared" si="39"/>
        <v>2026</v>
      </c>
      <c r="I93" s="62">
        <f t="shared" si="39"/>
        <v>2027</v>
      </c>
      <c r="J93" s="62">
        <f t="shared" si="39"/>
        <v>2028</v>
      </c>
      <c r="K93" s="62">
        <f t="shared" si="39"/>
        <v>2029</v>
      </c>
      <c r="L93" s="62">
        <f t="shared" si="39"/>
        <v>2030</v>
      </c>
      <c r="M93" s="62">
        <f t="shared" si="39"/>
        <v>2031</v>
      </c>
      <c r="N93" s="62">
        <f t="shared" si="39"/>
        <v>2032</v>
      </c>
    </row>
    <row r="94" spans="2:14" ht="14.5" customHeight="1" x14ac:dyDescent="0.35">
      <c r="B94" s="63" t="s">
        <v>97</v>
      </c>
      <c r="C94" s="64"/>
      <c r="D94" s="64"/>
      <c r="E94" s="65">
        <f>SUM(E95)</f>
        <v>0</v>
      </c>
      <c r="F94" s="65">
        <f t="shared" ref="F94:N94" si="40">SUM(F95)</f>
        <v>18.7</v>
      </c>
      <c r="G94" s="65">
        <f t="shared" si="40"/>
        <v>21.6</v>
      </c>
      <c r="H94" s="65">
        <f t="shared" si="40"/>
        <v>21.6</v>
      </c>
      <c r="I94" s="65">
        <f t="shared" si="40"/>
        <v>21.6</v>
      </c>
      <c r="J94" s="65">
        <f t="shared" si="40"/>
        <v>21.6</v>
      </c>
      <c r="K94" s="65">
        <f t="shared" si="40"/>
        <v>21.6</v>
      </c>
      <c r="L94" s="65">
        <f t="shared" si="40"/>
        <v>21.6</v>
      </c>
      <c r="M94" s="65">
        <f t="shared" si="40"/>
        <v>21.6</v>
      </c>
      <c r="N94" s="65">
        <f t="shared" si="40"/>
        <v>21.6</v>
      </c>
    </row>
    <row r="95" spans="2:14" ht="14.5" customHeight="1" x14ac:dyDescent="0.35">
      <c r="B95" s="67" t="s">
        <v>101</v>
      </c>
      <c r="C95" s="67"/>
      <c r="D95" s="67"/>
      <c r="E95" s="36">
        <v>0</v>
      </c>
      <c r="F95" s="36">
        <v>18.7</v>
      </c>
      <c r="G95" s="36">
        <v>21.6</v>
      </c>
      <c r="H95" s="36">
        <v>21.6</v>
      </c>
      <c r="I95" s="36">
        <v>21.6</v>
      </c>
      <c r="J95" s="36">
        <v>21.6</v>
      </c>
      <c r="K95" s="36">
        <v>21.6</v>
      </c>
      <c r="L95" s="36">
        <v>21.6</v>
      </c>
      <c r="M95" s="36">
        <v>21.6</v>
      </c>
      <c r="N95" s="36">
        <v>21.6</v>
      </c>
    </row>
    <row r="97" spans="2:14" ht="14.5" customHeight="1" x14ac:dyDescent="0.35">
      <c r="B97" s="63" t="s">
        <v>142</v>
      </c>
      <c r="C97" s="64"/>
      <c r="D97" s="64"/>
      <c r="E97" s="65">
        <f>SUM(E98)</f>
        <v>0</v>
      </c>
      <c r="F97" s="65">
        <f t="shared" ref="F97:N97" si="41">SUM(F98)</f>
        <v>18.7</v>
      </c>
      <c r="G97" s="65">
        <f t="shared" si="41"/>
        <v>21.6</v>
      </c>
      <c r="H97" s="65">
        <f t="shared" si="41"/>
        <v>21.6</v>
      </c>
      <c r="I97" s="65">
        <f t="shared" si="41"/>
        <v>21.6</v>
      </c>
      <c r="J97" s="65">
        <f t="shared" si="41"/>
        <v>21.6</v>
      </c>
      <c r="K97" s="65">
        <f t="shared" si="41"/>
        <v>21.6</v>
      </c>
      <c r="L97" s="65">
        <f t="shared" si="41"/>
        <v>21.6</v>
      </c>
      <c r="M97" s="65">
        <f t="shared" si="41"/>
        <v>21.6</v>
      </c>
      <c r="N97" s="65">
        <f t="shared" si="41"/>
        <v>21.6</v>
      </c>
    </row>
    <row r="98" spans="2:14" ht="14.5" customHeight="1" x14ac:dyDescent="0.35">
      <c r="B98" s="67" t="s">
        <v>110</v>
      </c>
      <c r="C98" s="67"/>
      <c r="D98" s="67"/>
      <c r="E98" s="36">
        <v>0</v>
      </c>
      <c r="F98" s="36">
        <v>18.7</v>
      </c>
      <c r="G98" s="36">
        <v>21.6</v>
      </c>
      <c r="H98" s="36">
        <v>21.6</v>
      </c>
      <c r="I98" s="36">
        <v>21.6</v>
      </c>
      <c r="J98" s="36">
        <v>21.6</v>
      </c>
      <c r="K98" s="36">
        <v>21.6</v>
      </c>
      <c r="L98" s="36">
        <v>21.6</v>
      </c>
      <c r="M98" s="36">
        <v>21.6</v>
      </c>
      <c r="N98" s="36">
        <v>21.6</v>
      </c>
    </row>
    <row r="100" spans="2:14" ht="14.5" customHeight="1" x14ac:dyDescent="0.35">
      <c r="B100" s="63" t="s">
        <v>139</v>
      </c>
      <c r="C100" s="64"/>
      <c r="D100" s="64"/>
      <c r="E100" s="65">
        <f t="shared" ref="E100:N100" si="42">E94-E97</f>
        <v>0</v>
      </c>
      <c r="F100" s="65">
        <f t="shared" si="42"/>
        <v>0</v>
      </c>
      <c r="G100" s="65">
        <f t="shared" si="42"/>
        <v>0</v>
      </c>
      <c r="H100" s="65">
        <f t="shared" si="42"/>
        <v>0</v>
      </c>
      <c r="I100" s="65">
        <f t="shared" si="42"/>
        <v>0</v>
      </c>
      <c r="J100" s="65">
        <f t="shared" si="42"/>
        <v>0</v>
      </c>
      <c r="K100" s="65">
        <f t="shared" si="42"/>
        <v>0</v>
      </c>
      <c r="L100" s="65">
        <f t="shared" si="42"/>
        <v>0</v>
      </c>
      <c r="M100" s="65">
        <f t="shared" si="42"/>
        <v>0</v>
      </c>
      <c r="N100" s="65">
        <f t="shared" si="42"/>
        <v>0</v>
      </c>
    </row>
    <row r="102" spans="2:14" ht="14.5" customHeight="1" x14ac:dyDescent="0.35">
      <c r="B102" s="5" t="s">
        <v>143</v>
      </c>
      <c r="C102" s="6"/>
      <c r="D102" s="6"/>
      <c r="E102" s="62">
        <f t="shared" ref="E102:N102" si="43">E7</f>
        <v>2023</v>
      </c>
      <c r="F102" s="62">
        <f t="shared" si="43"/>
        <v>2024</v>
      </c>
      <c r="G102" s="62">
        <f t="shared" si="43"/>
        <v>2025</v>
      </c>
      <c r="H102" s="62">
        <f t="shared" si="43"/>
        <v>2026</v>
      </c>
      <c r="I102" s="62">
        <f t="shared" si="43"/>
        <v>2027</v>
      </c>
      <c r="J102" s="62">
        <f t="shared" si="43"/>
        <v>2028</v>
      </c>
      <c r="K102" s="62">
        <f t="shared" si="43"/>
        <v>2029</v>
      </c>
      <c r="L102" s="62">
        <f t="shared" si="43"/>
        <v>2030</v>
      </c>
      <c r="M102" s="62">
        <f t="shared" si="43"/>
        <v>2031</v>
      </c>
      <c r="N102" s="62">
        <f t="shared" si="43"/>
        <v>2032</v>
      </c>
    </row>
    <row r="103" spans="2:14" ht="14.5" customHeight="1" x14ac:dyDescent="0.35">
      <c r="B103" s="16" t="s">
        <v>113</v>
      </c>
      <c r="C103" s="61"/>
      <c r="D103" s="61"/>
      <c r="E103" s="68" t="s">
        <v>9</v>
      </c>
      <c r="F103" s="68">
        <f>F104</f>
        <v>1</v>
      </c>
      <c r="G103" s="68">
        <f t="shared" ref="G103:N103" si="44">G104</f>
        <v>1</v>
      </c>
      <c r="H103" s="68">
        <f t="shared" si="44"/>
        <v>1</v>
      </c>
      <c r="I103" s="68">
        <f t="shared" si="44"/>
        <v>1</v>
      </c>
      <c r="J103" s="68">
        <f t="shared" si="44"/>
        <v>1</v>
      </c>
      <c r="K103" s="68">
        <f t="shared" si="44"/>
        <v>1</v>
      </c>
      <c r="L103" s="68">
        <f t="shared" si="44"/>
        <v>1</v>
      </c>
      <c r="M103" s="68">
        <f t="shared" si="44"/>
        <v>1</v>
      </c>
      <c r="N103" s="68">
        <f t="shared" si="44"/>
        <v>1</v>
      </c>
    </row>
    <row r="104" spans="2:14" ht="14.5" customHeight="1" x14ac:dyDescent="0.35">
      <c r="B104" s="70" t="s">
        <v>109</v>
      </c>
      <c r="E104" s="69" t="s">
        <v>9</v>
      </c>
      <c r="F104" s="69">
        <f>IFERROR(F98/F94,0)</f>
        <v>1</v>
      </c>
      <c r="G104" s="69">
        <f t="shared" ref="G104:N104" si="45">IFERROR(G98/G94,0)</f>
        <v>1</v>
      </c>
      <c r="H104" s="69">
        <f t="shared" si="45"/>
        <v>1</v>
      </c>
      <c r="I104" s="69">
        <f t="shared" si="45"/>
        <v>1</v>
      </c>
      <c r="J104" s="69">
        <f t="shared" si="45"/>
        <v>1</v>
      </c>
      <c r="K104" s="69">
        <f t="shared" si="45"/>
        <v>1</v>
      </c>
      <c r="L104" s="69">
        <f t="shared" si="45"/>
        <v>1</v>
      </c>
      <c r="M104" s="69">
        <f t="shared" si="45"/>
        <v>1</v>
      </c>
      <c r="N104" s="69">
        <f t="shared" si="45"/>
        <v>1</v>
      </c>
    </row>
    <row r="105" spans="2:14" ht="14.5" customHeight="1" x14ac:dyDescent="0.35">
      <c r="B105" s="67" t="s">
        <v>114</v>
      </c>
      <c r="C105" s="66"/>
      <c r="D105" s="66"/>
      <c r="E105" s="72" t="s">
        <v>9</v>
      </c>
      <c r="F105" s="72">
        <f>IFERROR(F100/F94,0)</f>
        <v>0</v>
      </c>
      <c r="G105" s="72">
        <f t="shared" ref="G105:N105" si="46">IFERROR(G100/G94,0)</f>
        <v>0</v>
      </c>
      <c r="H105" s="72">
        <f t="shared" si="46"/>
        <v>0</v>
      </c>
      <c r="I105" s="72">
        <f t="shared" si="46"/>
        <v>0</v>
      </c>
      <c r="J105" s="72">
        <f t="shared" si="46"/>
        <v>0</v>
      </c>
      <c r="K105" s="72">
        <f t="shared" si="46"/>
        <v>0</v>
      </c>
      <c r="L105" s="72">
        <f t="shared" si="46"/>
        <v>0</v>
      </c>
      <c r="M105" s="72">
        <f t="shared" si="46"/>
        <v>0</v>
      </c>
      <c r="N105" s="72">
        <f t="shared" si="46"/>
        <v>0</v>
      </c>
    </row>
    <row r="107" spans="2:14" ht="14.5" customHeight="1" x14ac:dyDescent="0.35">
      <c r="B107" s="76" t="s">
        <v>156</v>
      </c>
      <c r="C107" s="26">
        <f>SUM(E103:N103)</f>
        <v>9</v>
      </c>
    </row>
    <row r="108" spans="2:14" ht="14.5" customHeight="1" x14ac:dyDescent="0.35">
      <c r="B108" s="76" t="s">
        <v>176</v>
      </c>
      <c r="C108" s="26">
        <f>SUMPRODUCT(E111:N111,E97:N97)/SUM(E97:N97)</f>
        <v>500.00000000000006</v>
      </c>
    </row>
    <row r="110" spans="2:14" ht="14.5" customHeight="1" x14ac:dyDescent="0.35">
      <c r="B110" s="5" t="s">
        <v>144</v>
      </c>
      <c r="C110" s="6"/>
      <c r="D110" s="6"/>
      <c r="E110" s="62">
        <f t="shared" ref="E110:N110" si="47">E7</f>
        <v>2023</v>
      </c>
      <c r="F110" s="62">
        <f t="shared" si="47"/>
        <v>2024</v>
      </c>
      <c r="G110" s="62">
        <f t="shared" si="47"/>
        <v>2025</v>
      </c>
      <c r="H110" s="62">
        <f t="shared" si="47"/>
        <v>2026</v>
      </c>
      <c r="I110" s="62">
        <f t="shared" si="47"/>
        <v>2027</v>
      </c>
      <c r="J110" s="62">
        <f t="shared" si="47"/>
        <v>2028</v>
      </c>
      <c r="K110" s="62">
        <f t="shared" si="47"/>
        <v>2029</v>
      </c>
      <c r="L110" s="62">
        <f t="shared" si="47"/>
        <v>2030</v>
      </c>
      <c r="M110" s="62">
        <f t="shared" si="47"/>
        <v>2031</v>
      </c>
      <c r="N110" s="62">
        <f t="shared" si="47"/>
        <v>2032</v>
      </c>
    </row>
    <row r="111" spans="2:14" ht="14.5" customHeight="1" x14ac:dyDescent="0.35">
      <c r="B111" s="63" t="s">
        <v>115</v>
      </c>
      <c r="C111" s="64"/>
      <c r="D111" s="64"/>
      <c r="E111" s="65">
        <v>0</v>
      </c>
      <c r="F111" s="65">
        <f>F112</f>
        <v>500</v>
      </c>
      <c r="G111" s="65">
        <f t="shared" ref="G111:N111" si="48">G112</f>
        <v>500</v>
      </c>
      <c r="H111" s="65">
        <f t="shared" si="48"/>
        <v>500</v>
      </c>
      <c r="I111" s="65">
        <f t="shared" si="48"/>
        <v>500</v>
      </c>
      <c r="J111" s="65">
        <f t="shared" si="48"/>
        <v>500</v>
      </c>
      <c r="K111" s="65">
        <f t="shared" si="48"/>
        <v>500</v>
      </c>
      <c r="L111" s="65">
        <f t="shared" si="48"/>
        <v>500</v>
      </c>
      <c r="M111" s="65">
        <f t="shared" si="48"/>
        <v>500</v>
      </c>
      <c r="N111" s="65">
        <f t="shared" si="48"/>
        <v>500</v>
      </c>
    </row>
    <row r="112" spans="2:14" ht="14.5" customHeight="1" x14ac:dyDescent="0.35">
      <c r="B112" s="67" t="s">
        <v>166</v>
      </c>
      <c r="C112" s="67"/>
      <c r="D112" s="67"/>
      <c r="E112" s="36">
        <v>0</v>
      </c>
      <c r="F112" s="36">
        <v>500</v>
      </c>
      <c r="G112" s="36">
        <v>500</v>
      </c>
      <c r="H112" s="36">
        <v>500</v>
      </c>
      <c r="I112" s="36">
        <v>500</v>
      </c>
      <c r="J112" s="36">
        <v>500</v>
      </c>
      <c r="K112" s="36">
        <v>500</v>
      </c>
      <c r="L112" s="36">
        <v>500</v>
      </c>
      <c r="M112" s="36">
        <v>500</v>
      </c>
      <c r="N112" s="36">
        <v>500</v>
      </c>
    </row>
    <row r="114" spans="2:14" ht="14.5" customHeight="1" x14ac:dyDescent="0.35">
      <c r="B114" s="1" t="s">
        <v>33</v>
      </c>
    </row>
    <row r="115" spans="2:14" ht="14.5" customHeight="1" x14ac:dyDescent="0.35">
      <c r="B115" s="1" t="s">
        <v>167</v>
      </c>
    </row>
    <row r="118" spans="2:14" ht="14.5" customHeight="1" x14ac:dyDescent="0.35">
      <c r="B118" s="101" t="s">
        <v>137</v>
      </c>
      <c r="C118" s="109"/>
      <c r="D118" s="110"/>
      <c r="E118" s="109"/>
      <c r="F118" s="109"/>
      <c r="G118" s="109"/>
      <c r="H118" s="109"/>
      <c r="I118" s="109"/>
      <c r="J118" s="109"/>
      <c r="K118" s="109"/>
      <c r="L118" s="109"/>
      <c r="M118" s="109"/>
      <c r="N118" s="109"/>
    </row>
    <row r="120" spans="2:14" ht="14.5" customHeight="1" x14ac:dyDescent="0.35">
      <c r="B120" s="5" t="s">
        <v>149</v>
      </c>
      <c r="C120" s="6"/>
      <c r="D120" s="6"/>
      <c r="E120" s="62">
        <f t="shared" ref="E120:N120" si="49">E7</f>
        <v>2023</v>
      </c>
      <c r="F120" s="62">
        <f t="shared" si="49"/>
        <v>2024</v>
      </c>
      <c r="G120" s="62">
        <f t="shared" si="49"/>
        <v>2025</v>
      </c>
      <c r="H120" s="62">
        <f t="shared" si="49"/>
        <v>2026</v>
      </c>
      <c r="I120" s="62">
        <f t="shared" si="49"/>
        <v>2027</v>
      </c>
      <c r="J120" s="62">
        <f t="shared" si="49"/>
        <v>2028</v>
      </c>
      <c r="K120" s="62">
        <f t="shared" si="49"/>
        <v>2029</v>
      </c>
      <c r="L120" s="62">
        <f t="shared" si="49"/>
        <v>2030</v>
      </c>
      <c r="M120" s="62">
        <f t="shared" si="49"/>
        <v>2031</v>
      </c>
      <c r="N120" s="62">
        <f t="shared" si="49"/>
        <v>2032</v>
      </c>
    </row>
    <row r="121" spans="2:14" ht="14.5" customHeight="1" x14ac:dyDescent="0.35">
      <c r="B121" s="63" t="s">
        <v>97</v>
      </c>
      <c r="C121" s="64"/>
      <c r="D121" s="64"/>
      <c r="E121" s="65">
        <f>SUM(E122)</f>
        <v>0</v>
      </c>
      <c r="F121" s="65">
        <f t="shared" ref="F121:N121" si="50">SUM(F122)</f>
        <v>100.4</v>
      </c>
      <c r="G121" s="65">
        <f t="shared" si="50"/>
        <v>100.4</v>
      </c>
      <c r="H121" s="65">
        <f t="shared" si="50"/>
        <v>100.4</v>
      </c>
      <c r="I121" s="65">
        <f t="shared" si="50"/>
        <v>100.4</v>
      </c>
      <c r="J121" s="65">
        <f t="shared" si="50"/>
        <v>100.4</v>
      </c>
      <c r="K121" s="65">
        <f t="shared" si="50"/>
        <v>100.4</v>
      </c>
      <c r="L121" s="65">
        <f t="shared" si="50"/>
        <v>100.4</v>
      </c>
      <c r="M121" s="65">
        <f t="shared" si="50"/>
        <v>100.4</v>
      </c>
      <c r="N121" s="65">
        <f t="shared" si="50"/>
        <v>100.4</v>
      </c>
    </row>
    <row r="122" spans="2:14" ht="14.5" customHeight="1" x14ac:dyDescent="0.35">
      <c r="B122" s="67" t="s">
        <v>102</v>
      </c>
      <c r="C122" s="67"/>
      <c r="D122" s="67"/>
      <c r="E122" s="36">
        <v>0</v>
      </c>
      <c r="F122" s="36">
        <v>100.4</v>
      </c>
      <c r="G122" s="36">
        <v>100.4</v>
      </c>
      <c r="H122" s="36">
        <v>100.4</v>
      </c>
      <c r="I122" s="36">
        <v>100.4</v>
      </c>
      <c r="J122" s="36">
        <v>100.4</v>
      </c>
      <c r="K122" s="36">
        <v>100.4</v>
      </c>
      <c r="L122" s="36">
        <v>100.4</v>
      </c>
      <c r="M122" s="36">
        <v>100.4</v>
      </c>
      <c r="N122" s="36">
        <v>100.4</v>
      </c>
    </row>
    <row r="124" spans="2:14" ht="14.5" customHeight="1" x14ac:dyDescent="0.35">
      <c r="B124" s="63" t="s">
        <v>138</v>
      </c>
      <c r="C124" s="64"/>
      <c r="D124" s="64"/>
      <c r="E124" s="65">
        <f>SUM(E125)</f>
        <v>0</v>
      </c>
      <c r="F124" s="65">
        <f t="shared" ref="F124:N124" si="51">SUM(F125)</f>
        <v>50.2</v>
      </c>
      <c r="G124" s="65">
        <f t="shared" si="51"/>
        <v>50.2</v>
      </c>
      <c r="H124" s="65">
        <f t="shared" si="51"/>
        <v>50.2</v>
      </c>
      <c r="I124" s="65">
        <f t="shared" si="51"/>
        <v>50.2</v>
      </c>
      <c r="J124" s="65">
        <f t="shared" si="51"/>
        <v>50.2</v>
      </c>
      <c r="K124" s="65">
        <f t="shared" si="51"/>
        <v>50.2</v>
      </c>
      <c r="L124" s="65">
        <f t="shared" si="51"/>
        <v>50.2</v>
      </c>
      <c r="M124" s="65">
        <f t="shared" si="51"/>
        <v>50.2</v>
      </c>
      <c r="N124" s="65">
        <f t="shared" si="51"/>
        <v>50.2</v>
      </c>
    </row>
    <row r="125" spans="2:14" ht="14.5" customHeight="1" x14ac:dyDescent="0.35">
      <c r="B125" s="67" t="s">
        <v>129</v>
      </c>
      <c r="C125" s="67"/>
      <c r="D125" s="67"/>
      <c r="E125" s="36">
        <v>0</v>
      </c>
      <c r="F125" s="36">
        <v>50.2</v>
      </c>
      <c r="G125" s="36">
        <v>50.2</v>
      </c>
      <c r="H125" s="36">
        <v>50.2</v>
      </c>
      <c r="I125" s="36">
        <v>50.2</v>
      </c>
      <c r="J125" s="36">
        <v>50.2</v>
      </c>
      <c r="K125" s="36">
        <v>50.2</v>
      </c>
      <c r="L125" s="36">
        <v>50.2</v>
      </c>
      <c r="M125" s="36">
        <v>50.2</v>
      </c>
      <c r="N125" s="36">
        <v>50.2</v>
      </c>
    </row>
    <row r="127" spans="2:14" ht="14.5" customHeight="1" x14ac:dyDescent="0.35">
      <c r="B127" s="63" t="s">
        <v>145</v>
      </c>
      <c r="C127" s="64"/>
      <c r="D127" s="64"/>
      <c r="E127" s="65">
        <f t="shared" ref="E127:N127" si="52">E121-E124</f>
        <v>0</v>
      </c>
      <c r="F127" s="65">
        <f t="shared" si="52"/>
        <v>50.2</v>
      </c>
      <c r="G127" s="65">
        <f t="shared" si="52"/>
        <v>50.2</v>
      </c>
      <c r="H127" s="65">
        <f t="shared" si="52"/>
        <v>50.2</v>
      </c>
      <c r="I127" s="65">
        <f t="shared" si="52"/>
        <v>50.2</v>
      </c>
      <c r="J127" s="65">
        <f t="shared" si="52"/>
        <v>50.2</v>
      </c>
      <c r="K127" s="65">
        <f t="shared" si="52"/>
        <v>50.2</v>
      </c>
      <c r="L127" s="65">
        <f t="shared" si="52"/>
        <v>50.2</v>
      </c>
      <c r="M127" s="65">
        <f t="shared" si="52"/>
        <v>50.2</v>
      </c>
      <c r="N127" s="65">
        <f t="shared" si="52"/>
        <v>50.2</v>
      </c>
    </row>
    <row r="129" spans="2:14" ht="14.5" customHeight="1" x14ac:dyDescent="0.35">
      <c r="B129" s="5" t="s">
        <v>146</v>
      </c>
      <c r="C129" s="6"/>
      <c r="D129" s="6"/>
      <c r="E129" s="62">
        <f t="shared" ref="E129:N129" si="53">E7</f>
        <v>2023</v>
      </c>
      <c r="F129" s="62">
        <f t="shared" si="53"/>
        <v>2024</v>
      </c>
      <c r="G129" s="62">
        <f t="shared" si="53"/>
        <v>2025</v>
      </c>
      <c r="H129" s="62">
        <f t="shared" si="53"/>
        <v>2026</v>
      </c>
      <c r="I129" s="62">
        <f t="shared" si="53"/>
        <v>2027</v>
      </c>
      <c r="J129" s="62">
        <f t="shared" si="53"/>
        <v>2028</v>
      </c>
      <c r="K129" s="62">
        <f t="shared" si="53"/>
        <v>2029</v>
      </c>
      <c r="L129" s="62">
        <f t="shared" si="53"/>
        <v>2030</v>
      </c>
      <c r="M129" s="62">
        <f t="shared" si="53"/>
        <v>2031</v>
      </c>
      <c r="N129" s="62">
        <f t="shared" si="53"/>
        <v>2032</v>
      </c>
    </row>
    <row r="130" spans="2:14" ht="14.5" customHeight="1" x14ac:dyDescent="0.35">
      <c r="B130" s="16" t="s">
        <v>113</v>
      </c>
      <c r="C130" s="61"/>
      <c r="D130" s="61"/>
      <c r="E130" s="68" t="s">
        <v>9</v>
      </c>
      <c r="F130" s="68">
        <f>F131</f>
        <v>0.5</v>
      </c>
      <c r="G130" s="68">
        <f t="shared" ref="G130:N130" si="54">G131</f>
        <v>0.5</v>
      </c>
      <c r="H130" s="68">
        <f t="shared" si="54"/>
        <v>0.5</v>
      </c>
      <c r="I130" s="68">
        <f t="shared" si="54"/>
        <v>0.5</v>
      </c>
      <c r="J130" s="68">
        <f t="shared" si="54"/>
        <v>0.5</v>
      </c>
      <c r="K130" s="68">
        <f t="shared" si="54"/>
        <v>0.5</v>
      </c>
      <c r="L130" s="68">
        <f t="shared" si="54"/>
        <v>0.5</v>
      </c>
      <c r="M130" s="68">
        <f t="shared" si="54"/>
        <v>0.5</v>
      </c>
      <c r="N130" s="68">
        <f t="shared" si="54"/>
        <v>0.5</v>
      </c>
    </row>
    <row r="131" spans="2:14" ht="14.5" customHeight="1" x14ac:dyDescent="0.35">
      <c r="B131" s="70" t="s">
        <v>111</v>
      </c>
      <c r="E131" s="69" t="s">
        <v>9</v>
      </c>
      <c r="F131" s="69">
        <f>IFERROR(F125/F121,0)</f>
        <v>0.5</v>
      </c>
      <c r="G131" s="69">
        <f t="shared" ref="G131:N131" si="55">IFERROR(G125/G121,0)</f>
        <v>0.5</v>
      </c>
      <c r="H131" s="69">
        <f t="shared" si="55"/>
        <v>0.5</v>
      </c>
      <c r="I131" s="69">
        <f t="shared" si="55"/>
        <v>0.5</v>
      </c>
      <c r="J131" s="69">
        <f t="shared" si="55"/>
        <v>0.5</v>
      </c>
      <c r="K131" s="69">
        <f t="shared" si="55"/>
        <v>0.5</v>
      </c>
      <c r="L131" s="69">
        <f t="shared" si="55"/>
        <v>0.5</v>
      </c>
      <c r="M131" s="69">
        <f t="shared" si="55"/>
        <v>0.5</v>
      </c>
      <c r="N131" s="69">
        <f t="shared" si="55"/>
        <v>0.5</v>
      </c>
    </row>
    <row r="132" spans="2:14" ht="14.5" customHeight="1" x14ac:dyDescent="0.35">
      <c r="B132" s="67" t="s">
        <v>147</v>
      </c>
      <c r="C132" s="66"/>
      <c r="D132" s="66"/>
      <c r="E132" s="72" t="s">
        <v>9</v>
      </c>
      <c r="F132" s="72">
        <f>IFERROR(F127/F121,0)</f>
        <v>0.5</v>
      </c>
      <c r="G132" s="72">
        <f t="shared" ref="G132:N132" si="56">IFERROR(G127/G121,0)</f>
        <v>0.5</v>
      </c>
      <c r="H132" s="72">
        <f t="shared" si="56"/>
        <v>0.5</v>
      </c>
      <c r="I132" s="72">
        <f t="shared" si="56"/>
        <v>0.5</v>
      </c>
      <c r="J132" s="72">
        <f t="shared" si="56"/>
        <v>0.5</v>
      </c>
      <c r="K132" s="72">
        <f t="shared" si="56"/>
        <v>0.5</v>
      </c>
      <c r="L132" s="72">
        <f t="shared" si="56"/>
        <v>0.5</v>
      </c>
      <c r="M132" s="72">
        <f t="shared" si="56"/>
        <v>0.5</v>
      </c>
      <c r="N132" s="72">
        <f t="shared" si="56"/>
        <v>0.5</v>
      </c>
    </row>
    <row r="134" spans="2:14" ht="14.5" customHeight="1" x14ac:dyDescent="0.35">
      <c r="B134" s="76" t="s">
        <v>157</v>
      </c>
      <c r="C134" s="26">
        <f>SUM(E130:N130)</f>
        <v>4.5</v>
      </c>
    </row>
    <row r="135" spans="2:14" ht="14.5" customHeight="1" x14ac:dyDescent="0.35">
      <c r="B135" s="76" t="s">
        <v>175</v>
      </c>
      <c r="C135" s="26">
        <f>SUMPRODUCT(E138:N138,E124:N124)/SUM(E124:N124)</f>
        <v>192.50000000000006</v>
      </c>
    </row>
    <row r="137" spans="2:14" ht="14.5" customHeight="1" x14ac:dyDescent="0.35">
      <c r="B137" s="5" t="s">
        <v>148</v>
      </c>
      <c r="C137" s="6"/>
      <c r="D137" s="6"/>
      <c r="E137" s="62">
        <f t="shared" ref="E137:N137" si="57">E7</f>
        <v>2023</v>
      </c>
      <c r="F137" s="62">
        <f t="shared" si="57"/>
        <v>2024</v>
      </c>
      <c r="G137" s="62">
        <f t="shared" si="57"/>
        <v>2025</v>
      </c>
      <c r="H137" s="62">
        <f t="shared" si="57"/>
        <v>2026</v>
      </c>
      <c r="I137" s="62">
        <f t="shared" si="57"/>
        <v>2027</v>
      </c>
      <c r="J137" s="62">
        <f t="shared" si="57"/>
        <v>2028</v>
      </c>
      <c r="K137" s="62">
        <f t="shared" si="57"/>
        <v>2029</v>
      </c>
      <c r="L137" s="62">
        <f t="shared" si="57"/>
        <v>2030</v>
      </c>
      <c r="M137" s="62">
        <f t="shared" si="57"/>
        <v>2031</v>
      </c>
      <c r="N137" s="62">
        <f t="shared" si="57"/>
        <v>2032</v>
      </c>
    </row>
    <row r="138" spans="2:14" ht="14.5" customHeight="1" x14ac:dyDescent="0.35">
      <c r="B138" s="63" t="s">
        <v>115</v>
      </c>
      <c r="C138" s="64"/>
      <c r="D138" s="64"/>
      <c r="E138" s="65">
        <f t="shared" ref="E138:N138" si="58">E139</f>
        <v>0</v>
      </c>
      <c r="F138" s="65">
        <f t="shared" si="58"/>
        <v>201.95999999999998</v>
      </c>
      <c r="G138" s="65">
        <f t="shared" si="58"/>
        <v>200.47499999999999</v>
      </c>
      <c r="H138" s="65">
        <f t="shared" si="58"/>
        <v>190.57500000000002</v>
      </c>
      <c r="I138" s="65">
        <f t="shared" si="58"/>
        <v>189.09000000000003</v>
      </c>
      <c r="J138" s="65">
        <f t="shared" si="58"/>
        <v>190.08</v>
      </c>
      <c r="K138" s="65">
        <f t="shared" si="58"/>
        <v>190.08</v>
      </c>
      <c r="L138" s="65">
        <f t="shared" si="58"/>
        <v>190.08</v>
      </c>
      <c r="M138" s="65">
        <f t="shared" si="58"/>
        <v>190.08</v>
      </c>
      <c r="N138" s="65">
        <f t="shared" si="58"/>
        <v>190.08</v>
      </c>
    </row>
    <row r="139" spans="2:14" ht="14.5" customHeight="1" x14ac:dyDescent="0.35">
      <c r="B139" s="16" t="s">
        <v>152</v>
      </c>
      <c r="C139" s="16"/>
      <c r="D139" s="16"/>
      <c r="E139" s="26">
        <f t="shared" ref="E139:N139" si="59">E140*E141</f>
        <v>0</v>
      </c>
      <c r="F139" s="26">
        <f t="shared" si="59"/>
        <v>201.95999999999998</v>
      </c>
      <c r="G139" s="26">
        <f t="shared" si="59"/>
        <v>200.47499999999999</v>
      </c>
      <c r="H139" s="26">
        <f t="shared" si="59"/>
        <v>190.57500000000002</v>
      </c>
      <c r="I139" s="26">
        <f t="shared" si="59"/>
        <v>189.09000000000003</v>
      </c>
      <c r="J139" s="26">
        <f t="shared" si="59"/>
        <v>190.08</v>
      </c>
      <c r="K139" s="26">
        <f t="shared" si="59"/>
        <v>190.08</v>
      </c>
      <c r="L139" s="26">
        <f t="shared" si="59"/>
        <v>190.08</v>
      </c>
      <c r="M139" s="26">
        <f t="shared" si="59"/>
        <v>190.08</v>
      </c>
      <c r="N139" s="26">
        <f t="shared" si="59"/>
        <v>190.08</v>
      </c>
    </row>
    <row r="140" spans="2:14" ht="14.5" customHeight="1" x14ac:dyDescent="0.35">
      <c r="B140" s="70" t="s">
        <v>134</v>
      </c>
      <c r="E140" s="71">
        <v>0</v>
      </c>
      <c r="F140" s="71">
        <v>40.799999999999997</v>
      </c>
      <c r="G140" s="71">
        <v>40.5</v>
      </c>
      <c r="H140" s="71">
        <v>38.5</v>
      </c>
      <c r="I140" s="71">
        <v>38.200000000000003</v>
      </c>
      <c r="J140" s="71">
        <v>38.4</v>
      </c>
      <c r="K140" s="71">
        <v>38.4</v>
      </c>
      <c r="L140" s="71">
        <v>38.4</v>
      </c>
      <c r="M140" s="71">
        <v>38.4</v>
      </c>
      <c r="N140" s="71">
        <v>38.4</v>
      </c>
    </row>
    <row r="141" spans="2:14" ht="14.5" customHeight="1" x14ac:dyDescent="0.35">
      <c r="B141" s="73" t="s">
        <v>135</v>
      </c>
      <c r="C141" s="74"/>
      <c r="D141" s="74"/>
      <c r="E141" s="75">
        <v>0</v>
      </c>
      <c r="F141" s="75">
        <v>4.95</v>
      </c>
      <c r="G141" s="75">
        <v>4.95</v>
      </c>
      <c r="H141" s="75">
        <v>4.95</v>
      </c>
      <c r="I141" s="75">
        <v>4.95</v>
      </c>
      <c r="J141" s="75">
        <v>4.95</v>
      </c>
      <c r="K141" s="75">
        <v>4.95</v>
      </c>
      <c r="L141" s="75">
        <v>4.95</v>
      </c>
      <c r="M141" s="75">
        <v>4.95</v>
      </c>
      <c r="N141" s="75">
        <v>4.95</v>
      </c>
    </row>
  </sheetData>
  <pageMargins left="0.7" right="0.7" top="0.75" bottom="0.75" header="0.3" footer="0.3"/>
  <pageSetup paperSize="9" orientation="portrait" r:id="rId1"/>
  <ignoredErrors>
    <ignoredError sqref="E59:N59 E58:N58"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37F3-2EC4-47B6-9A70-94586A7B4B2C}">
  <sheetPr>
    <tabColor theme="1"/>
  </sheetPr>
  <dimension ref="A6:XFB57"/>
  <sheetViews>
    <sheetView showGridLines="0"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ColWidth="10.54296875" defaultRowHeight="14.5" customHeight="1" x14ac:dyDescent="0.35"/>
  <cols>
    <col min="1" max="1" width="2.54296875" style="8" customWidth="1"/>
    <col min="2" max="2" width="42.81640625" style="8" customWidth="1"/>
    <col min="3" max="3" width="15.81640625" style="9" customWidth="1"/>
    <col min="4" max="4" width="2.54296875" style="9" customWidth="1"/>
    <col min="5" max="35" width="10.54296875" style="9"/>
    <col min="36" max="36" width="2.54296875" style="9" customWidth="1"/>
    <col min="37" max="16384" width="10.54296875" style="9"/>
  </cols>
  <sheetData>
    <row r="6" spans="2:44" ht="14.5" customHeight="1" x14ac:dyDescent="0.35">
      <c r="C6" s="3" t="s">
        <v>4</v>
      </c>
      <c r="D6" s="2"/>
      <c r="E6" s="4">
        <v>42460</v>
      </c>
      <c r="F6" s="4">
        <f t="shared" ref="F6:AI6" si="0">EOMONTH(E6,3)</f>
        <v>42551</v>
      </c>
      <c r="G6" s="4">
        <f t="shared" si="0"/>
        <v>42643</v>
      </c>
      <c r="H6" s="4">
        <f t="shared" si="0"/>
        <v>42735</v>
      </c>
      <c r="I6" s="4">
        <f t="shared" si="0"/>
        <v>42825</v>
      </c>
      <c r="J6" s="4">
        <f t="shared" si="0"/>
        <v>42916</v>
      </c>
      <c r="K6" s="4">
        <f t="shared" si="0"/>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K6" s="23"/>
      <c r="AL6" s="23"/>
      <c r="AM6" s="23"/>
      <c r="AN6" s="23"/>
      <c r="AO6" s="23"/>
      <c r="AP6" s="23"/>
      <c r="AQ6" s="23"/>
      <c r="AR6" s="23"/>
    </row>
    <row r="7" spans="2:44" ht="14.5" customHeight="1" x14ac:dyDescent="0.35">
      <c r="C7" s="3" t="s">
        <v>5</v>
      </c>
      <c r="D7" s="2"/>
      <c r="E7" s="3">
        <f>YEAR(E6)</f>
        <v>2016</v>
      </c>
      <c r="F7" s="3">
        <f t="shared" ref="F7:AI7" si="1">YEAR(F6)</f>
        <v>2016</v>
      </c>
      <c r="G7" s="3">
        <f t="shared" si="1"/>
        <v>2016</v>
      </c>
      <c r="H7" s="3">
        <f t="shared" si="1"/>
        <v>2016</v>
      </c>
      <c r="I7" s="3">
        <f t="shared" si="1"/>
        <v>2017</v>
      </c>
      <c r="J7" s="3">
        <f t="shared" si="1"/>
        <v>2017</v>
      </c>
      <c r="K7" s="3">
        <f t="shared" si="1"/>
        <v>2017</v>
      </c>
      <c r="L7" s="3">
        <f t="shared" si="1"/>
        <v>2017</v>
      </c>
      <c r="M7" s="3">
        <f t="shared" si="1"/>
        <v>2018</v>
      </c>
      <c r="N7" s="3">
        <f t="shared" si="1"/>
        <v>2018</v>
      </c>
      <c r="O7" s="3">
        <f t="shared" si="1"/>
        <v>2018</v>
      </c>
      <c r="P7" s="3">
        <f t="shared" si="1"/>
        <v>2018</v>
      </c>
      <c r="Q7" s="3">
        <f t="shared" si="1"/>
        <v>2019</v>
      </c>
      <c r="R7" s="3">
        <f t="shared" si="1"/>
        <v>2019</v>
      </c>
      <c r="S7" s="3">
        <f>YEAR(S6)</f>
        <v>2019</v>
      </c>
      <c r="T7" s="3">
        <f t="shared" si="1"/>
        <v>2019</v>
      </c>
      <c r="U7" s="3">
        <f t="shared" si="1"/>
        <v>2020</v>
      </c>
      <c r="V7" s="3">
        <f t="shared" si="1"/>
        <v>2020</v>
      </c>
      <c r="W7" s="3">
        <f t="shared" si="1"/>
        <v>2020</v>
      </c>
      <c r="X7" s="3">
        <f t="shared" si="1"/>
        <v>2020</v>
      </c>
      <c r="Y7" s="3">
        <f t="shared" si="1"/>
        <v>2021</v>
      </c>
      <c r="Z7" s="3">
        <f t="shared" si="1"/>
        <v>2021</v>
      </c>
      <c r="AA7" s="3">
        <f t="shared" si="1"/>
        <v>2021</v>
      </c>
      <c r="AB7" s="3">
        <f t="shared" si="1"/>
        <v>2021</v>
      </c>
      <c r="AC7" s="3">
        <f t="shared" si="1"/>
        <v>2022</v>
      </c>
      <c r="AD7" s="3">
        <f t="shared" si="1"/>
        <v>2022</v>
      </c>
      <c r="AE7" s="3">
        <f t="shared" si="1"/>
        <v>2022</v>
      </c>
      <c r="AF7" s="3">
        <f t="shared" si="1"/>
        <v>2022</v>
      </c>
      <c r="AG7" s="3">
        <f t="shared" si="1"/>
        <v>2023</v>
      </c>
      <c r="AH7" s="3">
        <f t="shared" si="1"/>
        <v>2023</v>
      </c>
      <c r="AI7" s="3">
        <f t="shared" si="1"/>
        <v>2023</v>
      </c>
      <c r="AK7" s="22"/>
      <c r="AL7" s="22"/>
      <c r="AM7" s="22"/>
      <c r="AN7" s="22"/>
      <c r="AO7" s="22"/>
      <c r="AP7" s="22"/>
      <c r="AQ7" s="22"/>
      <c r="AR7" s="22"/>
    </row>
    <row r="8" spans="2:44" ht="14.5" customHeight="1" x14ac:dyDescent="0.35">
      <c r="B8" s="5" t="s">
        <v>711</v>
      </c>
      <c r="C8" s="6"/>
      <c r="D8" s="6"/>
      <c r="E8" s="7" t="str">
        <f t="shared" ref="E8:G9" si="2">MONTH(E$6)/3&amp;"Q"&amp;E$7</f>
        <v>1Q2016</v>
      </c>
      <c r="F8" s="7" t="str">
        <f t="shared" si="2"/>
        <v>2Q2016</v>
      </c>
      <c r="G8" s="7" t="str">
        <f t="shared" si="2"/>
        <v>3Q2016</v>
      </c>
      <c r="H8" s="7" t="str">
        <f>MONTH(H$6)/3&amp;"Q"&amp;H$7</f>
        <v>4Q2016</v>
      </c>
      <c r="I8" s="7" t="str">
        <f t="shared" ref="I8:AI9" si="3">MONTH(I$6)/3&amp;"Q"&amp;I$7</f>
        <v>1Q2017</v>
      </c>
      <c r="J8" s="7" t="str">
        <f t="shared" si="3"/>
        <v>2Q2017</v>
      </c>
      <c r="K8" s="7" t="str">
        <f t="shared" si="3"/>
        <v>3Q2017</v>
      </c>
      <c r="L8" s="7" t="str">
        <f t="shared" si="3"/>
        <v>4Q2017</v>
      </c>
      <c r="M8" s="7" t="str">
        <f t="shared" si="3"/>
        <v>1Q2018</v>
      </c>
      <c r="N8" s="7" t="str">
        <f t="shared" si="3"/>
        <v>2Q2018</v>
      </c>
      <c r="O8" s="7" t="str">
        <f t="shared" si="3"/>
        <v>3Q2018</v>
      </c>
      <c r="P8" s="7" t="str">
        <f t="shared" si="3"/>
        <v>4Q2018</v>
      </c>
      <c r="Q8" s="7" t="str">
        <f t="shared" si="3"/>
        <v>1Q2019</v>
      </c>
      <c r="R8" s="7" t="str">
        <f t="shared" si="3"/>
        <v>2Q2019</v>
      </c>
      <c r="S8" s="7" t="str">
        <f t="shared" si="3"/>
        <v>3Q2019</v>
      </c>
      <c r="T8" s="7" t="str">
        <f t="shared" si="3"/>
        <v>4Q2019</v>
      </c>
      <c r="U8" s="7" t="str">
        <f t="shared" si="3"/>
        <v>1Q2020</v>
      </c>
      <c r="V8" s="7" t="str">
        <f t="shared" si="3"/>
        <v>2Q2020</v>
      </c>
      <c r="W8" s="7" t="str">
        <f t="shared" si="3"/>
        <v>3Q2020</v>
      </c>
      <c r="X8" s="7" t="str">
        <f t="shared" si="3"/>
        <v>4Q2020</v>
      </c>
      <c r="Y8" s="7" t="str">
        <f t="shared" si="3"/>
        <v>1Q2021</v>
      </c>
      <c r="Z8" s="7" t="str">
        <f t="shared" si="3"/>
        <v>2Q2021</v>
      </c>
      <c r="AA8" s="7" t="str">
        <f t="shared" si="3"/>
        <v>3Q2021</v>
      </c>
      <c r="AB8" s="7" t="str">
        <f t="shared" si="3"/>
        <v>4Q2021</v>
      </c>
      <c r="AC8" s="7" t="str">
        <f t="shared" si="3"/>
        <v>1Q2022</v>
      </c>
      <c r="AD8" s="7" t="str">
        <f t="shared" si="3"/>
        <v>2Q2022</v>
      </c>
      <c r="AE8" s="7" t="str">
        <f t="shared" si="3"/>
        <v>3Q2022</v>
      </c>
      <c r="AF8" s="7" t="str">
        <f t="shared" si="3"/>
        <v>4Q2022</v>
      </c>
      <c r="AG8" s="7" t="str">
        <f t="shared" si="3"/>
        <v>1Q2023</v>
      </c>
      <c r="AH8" s="7" t="str">
        <f t="shared" si="3"/>
        <v>2Q2023</v>
      </c>
      <c r="AI8" s="7" t="str">
        <f t="shared" si="3"/>
        <v>3Q2023</v>
      </c>
      <c r="AK8" s="6">
        <v>2016</v>
      </c>
      <c r="AL8" s="6">
        <f>AK8+1</f>
        <v>2017</v>
      </c>
      <c r="AM8" s="6">
        <f t="shared" ref="AM8" si="4">AL8+1</f>
        <v>2018</v>
      </c>
      <c r="AN8" s="6">
        <f t="shared" ref="AN8" si="5">AM8+1</f>
        <v>2019</v>
      </c>
      <c r="AO8" s="6">
        <f t="shared" ref="AO8" si="6">AN8+1</f>
        <v>2020</v>
      </c>
      <c r="AP8" s="6">
        <f t="shared" ref="AP8" si="7">AO8+1</f>
        <v>2021</v>
      </c>
      <c r="AQ8" s="6">
        <f t="shared" ref="AQ8" si="8">AP8+1</f>
        <v>2022</v>
      </c>
      <c r="AR8" s="6">
        <v>2023</v>
      </c>
    </row>
    <row r="9" spans="2:44" ht="14.5" customHeight="1" x14ac:dyDescent="0.35">
      <c r="B9" s="5" t="s">
        <v>700</v>
      </c>
      <c r="C9" s="6"/>
      <c r="D9" s="6"/>
      <c r="E9" s="7" t="str">
        <f t="shared" si="2"/>
        <v>1Q2016</v>
      </c>
      <c r="F9" s="7" t="str">
        <f t="shared" si="2"/>
        <v>2Q2016</v>
      </c>
      <c r="G9" s="7" t="str">
        <f t="shared" si="2"/>
        <v>3Q2016</v>
      </c>
      <c r="H9" s="7" t="str">
        <f>MONTH(H$6)/3&amp;"Q"&amp;H$7</f>
        <v>4Q2016</v>
      </c>
      <c r="I9" s="7" t="str">
        <f t="shared" si="3"/>
        <v>1Q2017</v>
      </c>
      <c r="J9" s="7" t="str">
        <f t="shared" si="3"/>
        <v>2Q2017</v>
      </c>
      <c r="K9" s="7" t="str">
        <f t="shared" si="3"/>
        <v>3Q2017</v>
      </c>
      <c r="L9" s="7" t="str">
        <f t="shared" si="3"/>
        <v>4Q2017</v>
      </c>
      <c r="M9" s="7" t="str">
        <f t="shared" si="3"/>
        <v>1Q2018</v>
      </c>
      <c r="N9" s="7" t="str">
        <f t="shared" si="3"/>
        <v>2Q2018</v>
      </c>
      <c r="O9" s="7" t="str">
        <f t="shared" si="3"/>
        <v>3Q2018</v>
      </c>
      <c r="P9" s="7" t="str">
        <f t="shared" si="3"/>
        <v>4Q2018</v>
      </c>
      <c r="Q9" s="7" t="str">
        <f t="shared" si="3"/>
        <v>1Q2019</v>
      </c>
      <c r="R9" s="7" t="str">
        <f t="shared" si="3"/>
        <v>2Q2019</v>
      </c>
      <c r="S9" s="7" t="str">
        <f t="shared" si="3"/>
        <v>3Q2019</v>
      </c>
      <c r="T9" s="7" t="str">
        <f t="shared" si="3"/>
        <v>4Q2019</v>
      </c>
      <c r="U9" s="7" t="str">
        <f t="shared" si="3"/>
        <v>1Q2020</v>
      </c>
      <c r="V9" s="7" t="str">
        <f t="shared" si="3"/>
        <v>2Q2020</v>
      </c>
      <c r="W9" s="7" t="str">
        <f t="shared" si="3"/>
        <v>3Q2020</v>
      </c>
      <c r="X9" s="7" t="str">
        <f t="shared" si="3"/>
        <v>4Q2020</v>
      </c>
      <c r="Y9" s="7" t="str">
        <f t="shared" si="3"/>
        <v>1Q2021</v>
      </c>
      <c r="Z9" s="7" t="str">
        <f t="shared" si="3"/>
        <v>2Q2021</v>
      </c>
      <c r="AA9" s="7" t="str">
        <f t="shared" si="3"/>
        <v>3Q2021</v>
      </c>
      <c r="AB9" s="7" t="str">
        <f t="shared" si="3"/>
        <v>4Q2021</v>
      </c>
      <c r="AC9" s="7" t="str">
        <f t="shared" si="3"/>
        <v>1Q2022</v>
      </c>
      <c r="AD9" s="7" t="str">
        <f t="shared" si="3"/>
        <v>2Q2022</v>
      </c>
      <c r="AE9" s="7" t="str">
        <f t="shared" si="3"/>
        <v>3Q2022</v>
      </c>
      <c r="AF9" s="7" t="str">
        <f t="shared" si="3"/>
        <v>4Q2022</v>
      </c>
      <c r="AG9" s="7" t="str">
        <f t="shared" si="3"/>
        <v>1Q2023</v>
      </c>
      <c r="AH9" s="7" t="str">
        <f t="shared" si="3"/>
        <v>2Q2023</v>
      </c>
      <c r="AI9" s="7" t="str">
        <f t="shared" si="3"/>
        <v>3Q2023</v>
      </c>
      <c r="AJ9" s="2"/>
      <c r="AK9" s="6">
        <v>2016</v>
      </c>
      <c r="AL9" s="6">
        <f>AK9+1</f>
        <v>2017</v>
      </c>
      <c r="AM9" s="6">
        <f t="shared" ref="AM9:AQ9" si="9">AL9+1</f>
        <v>2018</v>
      </c>
      <c r="AN9" s="6">
        <f t="shared" si="9"/>
        <v>2019</v>
      </c>
      <c r="AO9" s="6">
        <f t="shared" si="9"/>
        <v>2020</v>
      </c>
      <c r="AP9" s="6">
        <f t="shared" si="9"/>
        <v>2021</v>
      </c>
      <c r="AQ9" s="6">
        <f t="shared" si="9"/>
        <v>2022</v>
      </c>
      <c r="AR9" s="6">
        <v>2023</v>
      </c>
    </row>
    <row r="10" spans="2:44" ht="14.5" customHeight="1" x14ac:dyDescent="0.35">
      <c r="B10" s="48" t="s">
        <v>52</v>
      </c>
      <c r="C10" s="49"/>
      <c r="D10" s="49"/>
      <c r="E10" s="133">
        <v>31.826000000000001</v>
      </c>
      <c r="F10" s="133">
        <v>41.376000000000005</v>
      </c>
      <c r="G10" s="133">
        <v>51.170999999999992</v>
      </c>
      <c r="H10" s="133">
        <v>70.608999999999995</v>
      </c>
      <c r="I10" s="133">
        <v>61.887000000000008</v>
      </c>
      <c r="J10" s="133">
        <v>74.109000000000009</v>
      </c>
      <c r="K10" s="133">
        <v>153.351</v>
      </c>
      <c r="L10" s="133">
        <v>256.76700000000005</v>
      </c>
      <c r="M10" s="133">
        <v>179.65200000000002</v>
      </c>
      <c r="N10" s="133">
        <v>188.02600000000001</v>
      </c>
      <c r="O10" s="133">
        <v>167.83500000000001</v>
      </c>
      <c r="P10" s="133">
        <v>206.51</v>
      </c>
      <c r="Q10" s="133">
        <v>198.05399999999997</v>
      </c>
      <c r="R10" s="133">
        <v>200.714</v>
      </c>
      <c r="S10" s="133">
        <v>284.89</v>
      </c>
      <c r="T10" s="133">
        <v>330.76900000000001</v>
      </c>
      <c r="U10" s="133">
        <v>192.87299999999999</v>
      </c>
      <c r="V10" s="133">
        <v>201.54100000000003</v>
      </c>
      <c r="W10" s="133">
        <v>314.44700000000006</v>
      </c>
      <c r="X10" s="133">
        <v>393.28</v>
      </c>
      <c r="Y10" s="133">
        <v>370.19099999999997</v>
      </c>
      <c r="Z10" s="133">
        <v>396.48500000000001</v>
      </c>
      <c r="AA10" s="133">
        <v>454.85199999999998</v>
      </c>
      <c r="AB10" s="133">
        <v>548.14799999999991</v>
      </c>
      <c r="AC10" s="133">
        <v>533.91899999999998</v>
      </c>
      <c r="AD10" s="133">
        <v>513.83199999999999</v>
      </c>
      <c r="AE10" s="133">
        <v>667.94499999999994</v>
      </c>
      <c r="AF10" s="133">
        <v>720.97899999999981</v>
      </c>
      <c r="AG10" s="133">
        <v>583.33100000000002</v>
      </c>
      <c r="AH10" s="133">
        <v>609.41099999999994</v>
      </c>
      <c r="AI10" s="133">
        <v>865.84699999999998</v>
      </c>
      <c r="AK10" s="133">
        <f t="shared" ref="AK10:AR19" si="10">SUMIF($7:$7,AK$9,10:10)</f>
        <v>194.98199999999997</v>
      </c>
      <c r="AL10" s="133">
        <f t="shared" si="10"/>
        <v>546.11400000000003</v>
      </c>
      <c r="AM10" s="133">
        <f t="shared" si="10"/>
        <v>742.02300000000002</v>
      </c>
      <c r="AN10" s="133">
        <f t="shared" si="10"/>
        <v>1014.4269999999999</v>
      </c>
      <c r="AO10" s="133">
        <f t="shared" si="10"/>
        <v>1102.1410000000001</v>
      </c>
      <c r="AP10" s="133">
        <f t="shared" si="10"/>
        <v>1769.6759999999997</v>
      </c>
      <c r="AQ10" s="133">
        <f t="shared" si="10"/>
        <v>2436.6749999999997</v>
      </c>
      <c r="AR10" s="133">
        <f t="shared" si="10"/>
        <v>2058.5889999999999</v>
      </c>
    </row>
    <row r="11" spans="2:44" ht="14.5" customHeight="1" x14ac:dyDescent="0.35">
      <c r="B11" s="48" t="s">
        <v>39</v>
      </c>
      <c r="C11" s="49"/>
      <c r="D11" s="49"/>
      <c r="E11" s="133">
        <v>-5.0540000000000003</v>
      </c>
      <c r="F11" s="133">
        <v>-7.16</v>
      </c>
      <c r="G11" s="133">
        <v>-28.389000000000003</v>
      </c>
      <c r="H11" s="133">
        <v>-38.639000000000003</v>
      </c>
      <c r="I11" s="133">
        <v>-26.341999999999999</v>
      </c>
      <c r="J11" s="133">
        <v>-57.454999999999998</v>
      </c>
      <c r="K11" s="133">
        <v>-102.16300000000001</v>
      </c>
      <c r="L11" s="133">
        <v>-96.821999999999974</v>
      </c>
      <c r="M11" s="133">
        <v>-97.843000000000004</v>
      </c>
      <c r="N11" s="133">
        <v>-99.265000000000001</v>
      </c>
      <c r="O11" s="133">
        <v>-36.366999999999997</v>
      </c>
      <c r="P11" s="133">
        <v>-64.600999999999999</v>
      </c>
      <c r="Q11" s="133">
        <v>-116.15300000000001</v>
      </c>
      <c r="R11" s="133">
        <v>-103.376</v>
      </c>
      <c r="S11" s="133">
        <v>-70.453000000000003</v>
      </c>
      <c r="T11" s="133">
        <v>-93.851000000000056</v>
      </c>
      <c r="U11" s="133">
        <v>-94.138000000000005</v>
      </c>
      <c r="V11" s="133">
        <v>-62.78</v>
      </c>
      <c r="W11" s="133">
        <v>-75.466000000000008</v>
      </c>
      <c r="X11" s="133">
        <v>-93.23599999999999</v>
      </c>
      <c r="Y11" s="133">
        <v>-94.725999999999999</v>
      </c>
      <c r="Z11" s="133">
        <v>-153.52600000000001</v>
      </c>
      <c r="AA11" s="133">
        <v>-184.09800000000001</v>
      </c>
      <c r="AB11" s="133">
        <v>-153.16899999999998</v>
      </c>
      <c r="AC11" s="133">
        <v>-275.77699999999999</v>
      </c>
      <c r="AD11" s="133">
        <v>-253.12799999999999</v>
      </c>
      <c r="AE11" s="133">
        <v>-313.23300000000006</v>
      </c>
      <c r="AF11" s="133">
        <v>-333.56000000000006</v>
      </c>
      <c r="AG11" s="133">
        <v>-296.12799999999999</v>
      </c>
      <c r="AH11" s="133">
        <v>-290.42699999999996</v>
      </c>
      <c r="AI11" s="133">
        <v>-371.50200000000007</v>
      </c>
      <c r="AK11" s="133">
        <f t="shared" si="10"/>
        <v>-79.242000000000004</v>
      </c>
      <c r="AL11" s="133">
        <f t="shared" si="10"/>
        <v>-282.78199999999998</v>
      </c>
      <c r="AM11" s="133">
        <f t="shared" si="10"/>
        <v>-298.07600000000002</v>
      </c>
      <c r="AN11" s="133">
        <f t="shared" si="10"/>
        <v>-383.83300000000003</v>
      </c>
      <c r="AO11" s="133">
        <f t="shared" si="10"/>
        <v>-325.62</v>
      </c>
      <c r="AP11" s="133">
        <f t="shared" si="10"/>
        <v>-585.51900000000001</v>
      </c>
      <c r="AQ11" s="133">
        <f t="shared" si="10"/>
        <v>-1175.6980000000001</v>
      </c>
      <c r="AR11" s="133">
        <f t="shared" si="10"/>
        <v>-958.05700000000002</v>
      </c>
    </row>
    <row r="12" spans="2:44" ht="14.5" customHeight="1" x14ac:dyDescent="0.35">
      <c r="B12" s="48" t="s">
        <v>695</v>
      </c>
      <c r="C12" s="49"/>
      <c r="D12" s="49"/>
      <c r="E12" s="133">
        <v>0.58899999999999997</v>
      </c>
      <c r="F12" s="133">
        <v>0.74900000000000011</v>
      </c>
      <c r="G12" s="133">
        <v>2.7249999999999996</v>
      </c>
      <c r="H12" s="133">
        <v>3.3000000000000007</v>
      </c>
      <c r="I12" s="133">
        <v>2.403</v>
      </c>
      <c r="J12" s="133">
        <v>4.423</v>
      </c>
      <c r="K12" s="133">
        <v>10.667999999999999</v>
      </c>
      <c r="L12" s="133">
        <v>12.562999999999999</v>
      </c>
      <c r="M12" s="133">
        <v>6.306</v>
      </c>
      <c r="N12" s="133">
        <v>7.1550000000000002</v>
      </c>
      <c r="O12" s="133">
        <v>6.9939999999999998</v>
      </c>
      <c r="P12" s="133">
        <v>8.8089999999999993</v>
      </c>
      <c r="Q12" s="133">
        <v>10.029999999999999</v>
      </c>
      <c r="R12" s="133">
        <v>8.98</v>
      </c>
      <c r="S12" s="133">
        <v>9.1790000000000003</v>
      </c>
      <c r="T12" s="133">
        <v>10.063000000000002</v>
      </c>
      <c r="U12" s="133">
        <v>6.383</v>
      </c>
      <c r="V12" s="133">
        <v>6.8090000000000002</v>
      </c>
      <c r="W12" s="133">
        <v>7.5380000000000003</v>
      </c>
      <c r="X12" s="133">
        <v>13.793000000000003</v>
      </c>
      <c r="Y12" s="133">
        <v>2.569</v>
      </c>
      <c r="Z12" s="133">
        <v>12.965</v>
      </c>
      <c r="AA12" s="133">
        <v>39.288000000000004</v>
      </c>
      <c r="AB12" s="133">
        <v>24.869</v>
      </c>
      <c r="AC12" s="133">
        <v>27.748000000000001</v>
      </c>
      <c r="AD12" s="133">
        <v>29.936</v>
      </c>
      <c r="AE12" s="133">
        <v>32.003</v>
      </c>
      <c r="AF12" s="133">
        <v>36.792000000000002</v>
      </c>
      <c r="AG12" s="133">
        <v>31.856999999999999</v>
      </c>
      <c r="AH12" s="133">
        <v>32.018999999999998</v>
      </c>
      <c r="AI12" s="133">
        <v>52.817</v>
      </c>
      <c r="AK12" s="133">
        <f t="shared" si="10"/>
        <v>7.3630000000000004</v>
      </c>
      <c r="AL12" s="133">
        <f t="shared" si="10"/>
        <v>30.056999999999999</v>
      </c>
      <c r="AM12" s="133">
        <f t="shared" si="10"/>
        <v>29.263999999999996</v>
      </c>
      <c r="AN12" s="133">
        <f t="shared" si="10"/>
        <v>38.252000000000002</v>
      </c>
      <c r="AO12" s="133">
        <f t="shared" si="10"/>
        <v>34.523000000000003</v>
      </c>
      <c r="AP12" s="133">
        <f t="shared" si="10"/>
        <v>79.691000000000003</v>
      </c>
      <c r="AQ12" s="133">
        <f t="shared" si="10"/>
        <v>126.479</v>
      </c>
      <c r="AR12" s="133">
        <f t="shared" si="10"/>
        <v>116.693</v>
      </c>
    </row>
    <row r="13" spans="2:44" ht="14.5" customHeight="1" x14ac:dyDescent="0.35">
      <c r="B13" s="50" t="s">
        <v>696</v>
      </c>
      <c r="C13" s="38"/>
      <c r="D13" s="38"/>
      <c r="E13" s="39">
        <f>SUM(E10:E12)</f>
        <v>27.360999999999997</v>
      </c>
      <c r="F13" s="39">
        <f t="shared" ref="F13:AI13" si="11">SUM(F10:F12)</f>
        <v>34.965000000000011</v>
      </c>
      <c r="G13" s="39">
        <f t="shared" si="11"/>
        <v>25.506999999999991</v>
      </c>
      <c r="H13" s="39">
        <f t="shared" si="11"/>
        <v>35.269999999999996</v>
      </c>
      <c r="I13" s="39">
        <f t="shared" si="11"/>
        <v>37.948000000000008</v>
      </c>
      <c r="J13" s="39">
        <f t="shared" si="11"/>
        <v>21.077000000000012</v>
      </c>
      <c r="K13" s="39">
        <f t="shared" si="11"/>
        <v>61.855999999999987</v>
      </c>
      <c r="L13" s="39">
        <f t="shared" si="11"/>
        <v>172.50800000000007</v>
      </c>
      <c r="M13" s="39">
        <f t="shared" si="11"/>
        <v>88.115000000000009</v>
      </c>
      <c r="N13" s="39">
        <f t="shared" si="11"/>
        <v>95.916000000000011</v>
      </c>
      <c r="O13" s="39">
        <f t="shared" si="11"/>
        <v>138.46200000000002</v>
      </c>
      <c r="P13" s="39">
        <f t="shared" si="11"/>
        <v>150.71799999999999</v>
      </c>
      <c r="Q13" s="39">
        <f t="shared" si="11"/>
        <v>91.930999999999969</v>
      </c>
      <c r="R13" s="39">
        <f t="shared" si="11"/>
        <v>106.318</v>
      </c>
      <c r="S13" s="39">
        <f t="shared" si="11"/>
        <v>223.61599999999999</v>
      </c>
      <c r="T13" s="39">
        <f t="shared" si="11"/>
        <v>246.98099999999994</v>
      </c>
      <c r="U13" s="39">
        <f t="shared" si="11"/>
        <v>105.11799999999998</v>
      </c>
      <c r="V13" s="39">
        <f t="shared" si="11"/>
        <v>145.57000000000002</v>
      </c>
      <c r="W13" s="39">
        <f t="shared" si="11"/>
        <v>246.51900000000006</v>
      </c>
      <c r="X13" s="39">
        <f t="shared" si="11"/>
        <v>313.83699999999999</v>
      </c>
      <c r="Y13" s="39">
        <f t="shared" si="11"/>
        <v>278.03399999999999</v>
      </c>
      <c r="Z13" s="39">
        <f t="shared" si="11"/>
        <v>255.92400000000001</v>
      </c>
      <c r="AA13" s="39">
        <f t="shared" si="11"/>
        <v>310.04199999999997</v>
      </c>
      <c r="AB13" s="39">
        <f t="shared" si="11"/>
        <v>419.84799999999996</v>
      </c>
      <c r="AC13" s="39">
        <f t="shared" si="11"/>
        <v>285.89</v>
      </c>
      <c r="AD13" s="39">
        <f t="shared" si="11"/>
        <v>290.64</v>
      </c>
      <c r="AE13" s="39">
        <f t="shared" si="11"/>
        <v>386.71499999999986</v>
      </c>
      <c r="AF13" s="39">
        <f t="shared" si="11"/>
        <v>424.21099999999979</v>
      </c>
      <c r="AG13" s="39">
        <f t="shared" si="11"/>
        <v>319.06000000000006</v>
      </c>
      <c r="AH13" s="39">
        <f t="shared" si="11"/>
        <v>351.00299999999999</v>
      </c>
      <c r="AI13" s="39">
        <f t="shared" si="11"/>
        <v>547.16199999999992</v>
      </c>
      <c r="AK13" s="39">
        <f t="shared" si="10"/>
        <v>123.10299999999999</v>
      </c>
      <c r="AL13" s="39">
        <f t="shared" si="10"/>
        <v>293.38900000000007</v>
      </c>
      <c r="AM13" s="39">
        <f t="shared" si="10"/>
        <v>473.21100000000001</v>
      </c>
      <c r="AN13" s="39">
        <f t="shared" si="10"/>
        <v>668.84599999999989</v>
      </c>
      <c r="AO13" s="39">
        <f t="shared" si="10"/>
        <v>811.0440000000001</v>
      </c>
      <c r="AP13" s="39">
        <f t="shared" si="10"/>
        <v>1263.848</v>
      </c>
      <c r="AQ13" s="39">
        <f t="shared" si="10"/>
        <v>1387.4559999999997</v>
      </c>
      <c r="AR13" s="39">
        <f t="shared" si="10"/>
        <v>1217.2249999999999</v>
      </c>
    </row>
    <row r="14" spans="2:44" ht="14.5" customHeight="1" x14ac:dyDescent="0.35">
      <c r="B14" s="48" t="s">
        <v>703</v>
      </c>
      <c r="C14" s="49"/>
      <c r="D14" s="49"/>
      <c r="E14" s="133">
        <f>SUM(E15:E16)</f>
        <v>-4.1000000000000005</v>
      </c>
      <c r="F14" s="133">
        <f t="shared" ref="F14:AI14" si="12">SUM(F15:F16)</f>
        <v>-4.2789999999999999</v>
      </c>
      <c r="G14" s="133">
        <f t="shared" si="12"/>
        <v>-4.66</v>
      </c>
      <c r="H14" s="133">
        <f t="shared" si="12"/>
        <v>-4.6800000000000015</v>
      </c>
      <c r="I14" s="133">
        <f t="shared" si="12"/>
        <v>-4.4889999999999999</v>
      </c>
      <c r="J14" s="133">
        <f t="shared" si="12"/>
        <v>-7.4640000000000004</v>
      </c>
      <c r="K14" s="133">
        <f t="shared" si="12"/>
        <v>-7.5440000000000005</v>
      </c>
      <c r="L14" s="133">
        <f t="shared" si="12"/>
        <v>-20.167999999999999</v>
      </c>
      <c r="M14" s="133">
        <f t="shared" si="12"/>
        <v>-10.071999999999999</v>
      </c>
      <c r="N14" s="133">
        <f t="shared" si="12"/>
        <v>-13.780999999999999</v>
      </c>
      <c r="O14" s="133">
        <f t="shared" si="12"/>
        <v>-14.919</v>
      </c>
      <c r="P14" s="133">
        <f t="shared" si="12"/>
        <v>-14.370999999999999</v>
      </c>
      <c r="Q14" s="133">
        <f t="shared" si="12"/>
        <v>-14.250999999999999</v>
      </c>
      <c r="R14" s="133">
        <f t="shared" si="12"/>
        <v>-16.239000000000001</v>
      </c>
      <c r="S14" s="133">
        <f t="shared" si="12"/>
        <v>-23.716000000000001</v>
      </c>
      <c r="T14" s="133">
        <f t="shared" si="12"/>
        <v>-32.025000000000006</v>
      </c>
      <c r="U14" s="133">
        <f t="shared" si="12"/>
        <v>-30.603999999999999</v>
      </c>
      <c r="V14" s="133">
        <f t="shared" si="12"/>
        <v>-33.704999999999998</v>
      </c>
      <c r="W14" s="133">
        <f t="shared" si="12"/>
        <v>-35.066000000000003</v>
      </c>
      <c r="X14" s="133">
        <f t="shared" si="12"/>
        <v>-43.852999999999994</v>
      </c>
      <c r="Y14" s="133">
        <f t="shared" si="12"/>
        <v>-63.040999999999997</v>
      </c>
      <c r="Z14" s="133">
        <f t="shared" si="12"/>
        <v>-74.122</v>
      </c>
      <c r="AA14" s="133">
        <f t="shared" si="12"/>
        <v>-80.094999999999999</v>
      </c>
      <c r="AB14" s="133">
        <f t="shared" si="12"/>
        <v>-47.362999999999992</v>
      </c>
      <c r="AC14" s="133">
        <f t="shared" si="12"/>
        <v>-81.992000000000004</v>
      </c>
      <c r="AD14" s="133">
        <f t="shared" si="12"/>
        <v>-79.343999999999994</v>
      </c>
      <c r="AE14" s="133">
        <f t="shared" si="12"/>
        <v>-85.153999999999996</v>
      </c>
      <c r="AF14" s="133">
        <f t="shared" si="12"/>
        <v>-77.364000000000004</v>
      </c>
      <c r="AG14" s="133">
        <f t="shared" si="12"/>
        <v>-83.5</v>
      </c>
      <c r="AH14" s="133">
        <f t="shared" si="12"/>
        <v>-92.824000000000012</v>
      </c>
      <c r="AI14" s="133">
        <f t="shared" si="12"/>
        <v>-73.978999999999999</v>
      </c>
      <c r="AK14" s="133">
        <f t="shared" si="10"/>
        <v>-17.719000000000001</v>
      </c>
      <c r="AL14" s="133">
        <f t="shared" si="10"/>
        <v>-39.664999999999999</v>
      </c>
      <c r="AM14" s="133">
        <f t="shared" si="10"/>
        <v>-53.143000000000001</v>
      </c>
      <c r="AN14" s="133">
        <f t="shared" si="10"/>
        <v>-86.231000000000009</v>
      </c>
      <c r="AO14" s="133">
        <f t="shared" si="10"/>
        <v>-143.22800000000001</v>
      </c>
      <c r="AP14" s="133">
        <f t="shared" si="10"/>
        <v>-264.62099999999998</v>
      </c>
      <c r="AQ14" s="133">
        <f t="shared" si="10"/>
        <v>-323.85400000000004</v>
      </c>
      <c r="AR14" s="133">
        <f t="shared" si="10"/>
        <v>-250.303</v>
      </c>
    </row>
    <row r="15" spans="2:44" ht="14.5" customHeight="1" x14ac:dyDescent="0.35">
      <c r="B15" s="30" t="s">
        <v>53</v>
      </c>
      <c r="E15" s="29">
        <v>-2.6510000000000002</v>
      </c>
      <c r="F15" s="29">
        <v>-2.5959999999999996</v>
      </c>
      <c r="G15" s="29">
        <v>-3.2160000000000002</v>
      </c>
      <c r="H15" s="29">
        <v>-3.3400000000000016</v>
      </c>
      <c r="I15" s="29">
        <v>-2.8919999999999999</v>
      </c>
      <c r="J15" s="29">
        <v>-5.0990000000000002</v>
      </c>
      <c r="K15" s="29">
        <v>-5.1280000000000001</v>
      </c>
      <c r="L15" s="29">
        <v>-15.345000000000001</v>
      </c>
      <c r="M15" s="29">
        <v>-5.8999999999999995</v>
      </c>
      <c r="N15" s="29">
        <v>-8.9039999999999999</v>
      </c>
      <c r="O15" s="29">
        <v>-10.5</v>
      </c>
      <c r="P15" s="29">
        <v>-9.9329999999999998</v>
      </c>
      <c r="Q15" s="29">
        <v>-8.8089999999999993</v>
      </c>
      <c r="R15" s="29">
        <v>-9.952</v>
      </c>
      <c r="S15" s="29">
        <v>-13.622999999999999</v>
      </c>
      <c r="T15" s="29">
        <v>-20.702000000000002</v>
      </c>
      <c r="U15" s="29">
        <v>-19.584</v>
      </c>
      <c r="V15" s="29">
        <v>-21.358000000000001</v>
      </c>
      <c r="W15" s="29">
        <v>-22.861999999999998</v>
      </c>
      <c r="X15" s="29">
        <v>-29.213999999999999</v>
      </c>
      <c r="Y15" s="29">
        <v>-44.814</v>
      </c>
      <c r="Z15" s="29">
        <v>-54.254000000000005</v>
      </c>
      <c r="AA15" s="29">
        <v>-60.143000000000001</v>
      </c>
      <c r="AB15" s="29">
        <v>-20.407999999999994</v>
      </c>
      <c r="AC15" s="29">
        <v>-59.856999999999999</v>
      </c>
      <c r="AD15" s="29">
        <v>-58.882999999999996</v>
      </c>
      <c r="AE15" s="29">
        <v>-60.960999999999999</v>
      </c>
      <c r="AF15" s="29">
        <v>-50.73</v>
      </c>
      <c r="AG15" s="29">
        <v>-55.527000000000001</v>
      </c>
      <c r="AH15" s="29">
        <v>-62.521000000000001</v>
      </c>
      <c r="AI15" s="29">
        <v>-42.002000000000002</v>
      </c>
      <c r="AK15" s="29">
        <f t="shared" si="10"/>
        <v>-11.803000000000003</v>
      </c>
      <c r="AL15" s="29">
        <f t="shared" si="10"/>
        <v>-28.463999999999999</v>
      </c>
      <c r="AM15" s="29">
        <f t="shared" si="10"/>
        <v>-35.236999999999995</v>
      </c>
      <c r="AN15" s="29">
        <f t="shared" si="10"/>
        <v>-53.085999999999999</v>
      </c>
      <c r="AO15" s="29">
        <f t="shared" si="10"/>
        <v>-93.018000000000001</v>
      </c>
      <c r="AP15" s="29">
        <f t="shared" si="10"/>
        <v>-179.619</v>
      </c>
      <c r="AQ15" s="29">
        <f t="shared" si="10"/>
        <v>-230.43099999999998</v>
      </c>
      <c r="AR15" s="29">
        <f t="shared" si="10"/>
        <v>-160.05000000000001</v>
      </c>
    </row>
    <row r="16" spans="2:44" ht="14.5" customHeight="1" x14ac:dyDescent="0.35">
      <c r="B16" s="30" t="s">
        <v>54</v>
      </c>
      <c r="E16" s="29">
        <v>-1.4490000000000001</v>
      </c>
      <c r="F16" s="29">
        <v>-1.6830000000000001</v>
      </c>
      <c r="G16" s="29">
        <v>-1.4439999999999995</v>
      </c>
      <c r="H16" s="29">
        <v>-1.34</v>
      </c>
      <c r="I16" s="29">
        <v>-1.597</v>
      </c>
      <c r="J16" s="29">
        <v>-2.3650000000000002</v>
      </c>
      <c r="K16" s="29">
        <v>-2.4159999999999999</v>
      </c>
      <c r="L16" s="29">
        <v>-4.8230000000000004</v>
      </c>
      <c r="M16" s="29">
        <v>-4.1719999999999997</v>
      </c>
      <c r="N16" s="29">
        <v>-4.8769999999999998</v>
      </c>
      <c r="O16" s="29">
        <v>-4.4189999999999996</v>
      </c>
      <c r="P16" s="29">
        <v>-4.4379999999999997</v>
      </c>
      <c r="Q16" s="29">
        <v>-5.4420000000000002</v>
      </c>
      <c r="R16" s="29">
        <v>-6.2869999999999999</v>
      </c>
      <c r="S16" s="29">
        <v>-10.093</v>
      </c>
      <c r="T16" s="29">
        <v>-11.323</v>
      </c>
      <c r="U16" s="29">
        <v>-11.02</v>
      </c>
      <c r="V16" s="29">
        <v>-12.347</v>
      </c>
      <c r="W16" s="29">
        <v>-12.204000000000001</v>
      </c>
      <c r="X16" s="29">
        <v>-14.638999999999999</v>
      </c>
      <c r="Y16" s="29">
        <v>-18.227</v>
      </c>
      <c r="Z16" s="29">
        <v>-19.867999999999999</v>
      </c>
      <c r="AA16" s="29">
        <v>-19.952000000000002</v>
      </c>
      <c r="AB16" s="29">
        <v>-26.954999999999998</v>
      </c>
      <c r="AC16" s="29">
        <v>-22.135000000000002</v>
      </c>
      <c r="AD16" s="29">
        <v>-20.460999999999999</v>
      </c>
      <c r="AE16" s="29">
        <v>-24.192999999999998</v>
      </c>
      <c r="AF16" s="29">
        <v>-26.634</v>
      </c>
      <c r="AG16" s="29">
        <v>-27.972999999999999</v>
      </c>
      <c r="AH16" s="29">
        <v>-30.303000000000004</v>
      </c>
      <c r="AI16" s="29">
        <v>-31.976999999999997</v>
      </c>
      <c r="AK16" s="29">
        <f t="shared" si="10"/>
        <v>-5.9159999999999995</v>
      </c>
      <c r="AL16" s="29">
        <f t="shared" si="10"/>
        <v>-11.201000000000001</v>
      </c>
      <c r="AM16" s="29">
        <f t="shared" si="10"/>
        <v>-17.905999999999999</v>
      </c>
      <c r="AN16" s="29">
        <f t="shared" si="10"/>
        <v>-33.144999999999996</v>
      </c>
      <c r="AO16" s="29">
        <f t="shared" si="10"/>
        <v>-50.209999999999994</v>
      </c>
      <c r="AP16" s="29">
        <f t="shared" si="10"/>
        <v>-85.001999999999995</v>
      </c>
      <c r="AQ16" s="29">
        <f t="shared" si="10"/>
        <v>-93.423000000000002</v>
      </c>
      <c r="AR16" s="29">
        <f t="shared" si="10"/>
        <v>-90.253</v>
      </c>
    </row>
    <row r="17" spans="2:44 16382:16382" ht="14.5" customHeight="1" x14ac:dyDescent="0.35">
      <c r="B17" s="48" t="s">
        <v>704</v>
      </c>
      <c r="C17" s="49"/>
      <c r="D17" s="49"/>
      <c r="E17" s="133">
        <v>-1.8749999999999998</v>
      </c>
      <c r="F17" s="133">
        <v>-2.294</v>
      </c>
      <c r="G17" s="133">
        <v>-2.319</v>
      </c>
      <c r="H17" s="133">
        <v>-4.1580000000000004</v>
      </c>
      <c r="I17" s="133">
        <v>-1.9939999999999998</v>
      </c>
      <c r="J17" s="133">
        <v>-5.4359999999999999</v>
      </c>
      <c r="K17" s="133">
        <v>-7.43</v>
      </c>
      <c r="L17" s="133">
        <v>-12.244999999999999</v>
      </c>
      <c r="M17" s="133">
        <v>-10.41</v>
      </c>
      <c r="N17" s="133">
        <v>-11.989000000000001</v>
      </c>
      <c r="O17" s="133">
        <v>-9.0400000000000009</v>
      </c>
      <c r="P17" s="133">
        <v>-8.4409999999999989</v>
      </c>
      <c r="Q17" s="133">
        <v>-8.4499999999999993</v>
      </c>
      <c r="R17" s="133">
        <v>-8.093</v>
      </c>
      <c r="S17" s="133">
        <v>-9.2180000000000017</v>
      </c>
      <c r="T17" s="133">
        <v>-12.906000000000001</v>
      </c>
      <c r="U17" s="133">
        <v>-9.7100000000000009</v>
      </c>
      <c r="V17" s="133">
        <v>-13.823</v>
      </c>
      <c r="W17" s="133">
        <v>-13.145</v>
      </c>
      <c r="X17" s="133">
        <v>-21.344000000000001</v>
      </c>
      <c r="Y17" s="133">
        <v>-21.116</v>
      </c>
      <c r="Z17" s="133">
        <v>-17.649000000000004</v>
      </c>
      <c r="AA17" s="133">
        <v>-18.927</v>
      </c>
      <c r="AB17" s="133">
        <v>-45.001000000000005</v>
      </c>
      <c r="AC17" s="133">
        <v>-35.342999999999996</v>
      </c>
      <c r="AD17" s="133">
        <v>-36.35</v>
      </c>
      <c r="AE17" s="133">
        <v>-38.496999999999993</v>
      </c>
      <c r="AF17" s="133">
        <v>-18.549999999999997</v>
      </c>
      <c r="AG17" s="133">
        <v>-26.437999999999995</v>
      </c>
      <c r="AH17" s="133">
        <v>-33.630000000000003</v>
      </c>
      <c r="AI17" s="133">
        <v>-48.442999999999998</v>
      </c>
      <c r="AK17" s="133">
        <f t="shared" si="10"/>
        <v>-10.646000000000001</v>
      </c>
      <c r="AL17" s="133">
        <f t="shared" si="10"/>
        <v>-27.104999999999997</v>
      </c>
      <c r="AM17" s="133">
        <f t="shared" si="10"/>
        <v>-39.879999999999995</v>
      </c>
      <c r="AN17" s="133">
        <f t="shared" si="10"/>
        <v>-38.667000000000002</v>
      </c>
      <c r="AO17" s="133">
        <f t="shared" si="10"/>
        <v>-58.021999999999998</v>
      </c>
      <c r="AP17" s="133">
        <f t="shared" si="10"/>
        <v>-102.69300000000001</v>
      </c>
      <c r="AQ17" s="133">
        <f t="shared" si="10"/>
        <v>-128.74</v>
      </c>
      <c r="AR17" s="133">
        <f t="shared" si="10"/>
        <v>-108.511</v>
      </c>
    </row>
    <row r="18" spans="2:44 16382:16382" ht="14.5" customHeight="1" x14ac:dyDescent="0.35">
      <c r="B18" s="48" t="s">
        <v>62</v>
      </c>
      <c r="C18" s="49"/>
      <c r="D18" s="49"/>
      <c r="E18" s="133">
        <v>5.7000000000000002E-2</v>
      </c>
      <c r="F18" s="133">
        <v>0.02</v>
      </c>
      <c r="G18" s="133">
        <v>-1.4999999999999999E-2</v>
      </c>
      <c r="H18" s="133">
        <v>-0.08</v>
      </c>
      <c r="I18" s="133">
        <v>-0.121</v>
      </c>
      <c r="J18" s="133">
        <v>0.35899999999999999</v>
      </c>
      <c r="K18" s="133">
        <v>-0.217</v>
      </c>
      <c r="L18" s="133">
        <v>62.171999999999997</v>
      </c>
      <c r="M18" s="133">
        <v>-3.3000000000000002E-2</v>
      </c>
      <c r="N18" s="133">
        <v>-1.22</v>
      </c>
      <c r="O18" s="133">
        <v>0.97699999999999998</v>
      </c>
      <c r="P18" s="133">
        <v>18.997</v>
      </c>
      <c r="Q18" s="133">
        <v>-0.19600000000000001</v>
      </c>
      <c r="R18" s="133">
        <v>0.25800000000000001</v>
      </c>
      <c r="S18" s="133">
        <v>0.153</v>
      </c>
      <c r="T18" s="133">
        <v>2.7210000000000001</v>
      </c>
      <c r="U18" s="133">
        <v>59.079000000000001</v>
      </c>
      <c r="V18" s="133">
        <v>-1.0109999999999999</v>
      </c>
      <c r="W18" s="133">
        <v>-0.57799999999999996</v>
      </c>
      <c r="X18" s="133">
        <v>125.515</v>
      </c>
      <c r="Y18" s="133">
        <v>2.835</v>
      </c>
      <c r="Z18" s="133">
        <v>0.373</v>
      </c>
      <c r="AA18" s="133">
        <v>2.8210000000000002</v>
      </c>
      <c r="AB18" s="133">
        <v>694.649</v>
      </c>
      <c r="AC18" s="133">
        <v>2.911</v>
      </c>
      <c r="AD18" s="133">
        <v>0.67600000000000016</v>
      </c>
      <c r="AE18" s="133">
        <v>-3.8480000000000003</v>
      </c>
      <c r="AF18" s="133">
        <v>21.661999999999999</v>
      </c>
      <c r="AG18" s="133">
        <v>1.9E-2</v>
      </c>
      <c r="AH18" s="133">
        <v>2.3609999999999998</v>
      </c>
      <c r="AI18" s="133">
        <v>-11.143000000000001</v>
      </c>
      <c r="AK18" s="133">
        <f t="shared" si="10"/>
        <v>-1.8000000000000002E-2</v>
      </c>
      <c r="AL18" s="133">
        <f t="shared" si="10"/>
        <v>62.192999999999998</v>
      </c>
      <c r="AM18" s="133">
        <f t="shared" si="10"/>
        <v>18.721</v>
      </c>
      <c r="AN18" s="133">
        <f t="shared" si="10"/>
        <v>2.9359999999999999</v>
      </c>
      <c r="AO18" s="133">
        <f t="shared" si="10"/>
        <v>183.005</v>
      </c>
      <c r="AP18" s="133">
        <f t="shared" si="10"/>
        <v>700.678</v>
      </c>
      <c r="AQ18" s="133">
        <f t="shared" si="10"/>
        <v>21.401</v>
      </c>
      <c r="AR18" s="133">
        <f t="shared" si="10"/>
        <v>-8.7630000000000017</v>
      </c>
    </row>
    <row r="19" spans="2:44 16382:16382" ht="14.5" customHeight="1" x14ac:dyDescent="0.35">
      <c r="B19" s="48" t="s">
        <v>63</v>
      </c>
      <c r="C19" s="49"/>
      <c r="D19" s="49"/>
      <c r="E19" s="133">
        <v>1.4990000000000001</v>
      </c>
      <c r="F19" s="133">
        <v>-3.2829999999999999</v>
      </c>
      <c r="G19" s="133">
        <v>5.9240000000000004</v>
      </c>
      <c r="H19" s="133">
        <v>1.486</v>
      </c>
      <c r="I19" s="133">
        <v>2.2370000000000001</v>
      </c>
      <c r="J19" s="133">
        <v>0.76100000000000001</v>
      </c>
      <c r="K19" s="133">
        <v>0.53400000000000003</v>
      </c>
      <c r="L19" s="133">
        <v>-1E-3</v>
      </c>
      <c r="M19" s="133">
        <v>1.2709999999999999</v>
      </c>
      <c r="N19" s="133">
        <v>1.196</v>
      </c>
      <c r="O19" s="133">
        <v>-0.17699999999999999</v>
      </c>
      <c r="P19" s="133">
        <v>6.82</v>
      </c>
      <c r="Q19" s="133">
        <v>5.6829999999999998</v>
      </c>
      <c r="R19" s="133">
        <v>3.2909999999999999</v>
      </c>
      <c r="S19" s="133">
        <v>9.7370000000000001</v>
      </c>
      <c r="T19" s="133">
        <v>7.6459999999999999</v>
      </c>
      <c r="U19" s="133">
        <v>-0.86199999999999999</v>
      </c>
      <c r="V19" s="133">
        <v>11.047000000000001</v>
      </c>
      <c r="W19" s="133">
        <v>5.5570000000000004</v>
      </c>
      <c r="X19" s="133">
        <v>-6.2489999999999997</v>
      </c>
      <c r="Y19" s="133">
        <v>-3.2080000000000002</v>
      </c>
      <c r="Z19" s="133">
        <v>-24.652999999999999</v>
      </c>
      <c r="AA19" s="133">
        <v>36.49</v>
      </c>
      <c r="AB19" s="133">
        <v>-7.4089999999999998</v>
      </c>
      <c r="AC19" s="133">
        <v>7.4260000000000002</v>
      </c>
      <c r="AD19" s="133">
        <v>4.2639999999999993</v>
      </c>
      <c r="AE19" s="133">
        <v>23.876000000000005</v>
      </c>
      <c r="AF19" s="133">
        <v>9.2879999999999967</v>
      </c>
      <c r="AG19" s="133">
        <v>18.643000000000001</v>
      </c>
      <c r="AH19" s="133">
        <v>7.3580000000000005</v>
      </c>
      <c r="AI19" s="133">
        <v>30.514999999999997</v>
      </c>
      <c r="AK19" s="133">
        <f t="shared" si="10"/>
        <v>5.6260000000000003</v>
      </c>
      <c r="AL19" s="133">
        <f t="shared" si="10"/>
        <v>3.5310000000000001</v>
      </c>
      <c r="AM19" s="133">
        <f t="shared" si="10"/>
        <v>9.11</v>
      </c>
      <c r="AN19" s="133">
        <f t="shared" si="10"/>
        <v>26.356999999999999</v>
      </c>
      <c r="AO19" s="133">
        <f t="shared" si="10"/>
        <v>9.4930000000000021</v>
      </c>
      <c r="AP19" s="133">
        <f t="shared" si="10"/>
        <v>1.2200000000000051</v>
      </c>
      <c r="AQ19" s="133">
        <f t="shared" si="10"/>
        <v>44.853999999999999</v>
      </c>
      <c r="AR19" s="133">
        <f t="shared" si="10"/>
        <v>56.515999999999998</v>
      </c>
    </row>
    <row r="20" spans="2:44 16382:16382" ht="14.5" customHeight="1" x14ac:dyDescent="0.35">
      <c r="B20" s="50" t="s">
        <v>697</v>
      </c>
      <c r="C20" s="38"/>
      <c r="D20" s="38"/>
      <c r="E20" s="39">
        <f>SUM(E13:E14,E17:E19)</f>
        <v>22.941999999999993</v>
      </c>
      <c r="F20" s="39">
        <f t="shared" ref="F20:AI20" si="13">SUM(F13:F14,F17:F19)</f>
        <v>25.129000000000008</v>
      </c>
      <c r="G20" s="39">
        <f t="shared" si="13"/>
        <v>24.436999999999991</v>
      </c>
      <c r="H20" s="39">
        <f t="shared" si="13"/>
        <v>27.837999999999997</v>
      </c>
      <c r="I20" s="39">
        <f t="shared" si="13"/>
        <v>33.58100000000001</v>
      </c>
      <c r="J20" s="39">
        <f t="shared" si="13"/>
        <v>9.2970000000000113</v>
      </c>
      <c r="K20" s="39">
        <f t="shared" si="13"/>
        <v>47.198999999999984</v>
      </c>
      <c r="L20" s="39">
        <f t="shared" si="13"/>
        <v>202.26600000000005</v>
      </c>
      <c r="M20" s="39">
        <f t="shared" si="13"/>
        <v>68.871000000000009</v>
      </c>
      <c r="N20" s="39">
        <f t="shared" si="13"/>
        <v>70.122000000000014</v>
      </c>
      <c r="O20" s="39">
        <f t="shared" si="13"/>
        <v>115.30300000000001</v>
      </c>
      <c r="P20" s="39">
        <f t="shared" si="13"/>
        <v>153.72299999999996</v>
      </c>
      <c r="Q20" s="39">
        <f t="shared" si="13"/>
        <v>74.716999999999956</v>
      </c>
      <c r="R20" s="39">
        <f t="shared" si="13"/>
        <v>85.534999999999982</v>
      </c>
      <c r="S20" s="39">
        <f t="shared" si="13"/>
        <v>200.57199999999997</v>
      </c>
      <c r="T20" s="39">
        <f t="shared" si="13"/>
        <v>212.41699999999992</v>
      </c>
      <c r="U20" s="39">
        <f t="shared" si="13"/>
        <v>123.02099999999999</v>
      </c>
      <c r="V20" s="39">
        <f t="shared" si="13"/>
        <v>108.07800000000003</v>
      </c>
      <c r="W20" s="39">
        <f t="shared" si="13"/>
        <v>203.28700000000003</v>
      </c>
      <c r="X20" s="39">
        <f t="shared" si="13"/>
        <v>367.90599999999995</v>
      </c>
      <c r="Y20" s="39">
        <f t="shared" si="13"/>
        <v>193.50400000000002</v>
      </c>
      <c r="Z20" s="39">
        <f t="shared" si="13"/>
        <v>139.87300000000002</v>
      </c>
      <c r="AA20" s="39">
        <f t="shared" si="13"/>
        <v>250.33099999999999</v>
      </c>
      <c r="AB20" s="39">
        <f t="shared" si="13"/>
        <v>1014.7239999999999</v>
      </c>
      <c r="AC20" s="39">
        <f t="shared" si="13"/>
        <v>178.89199999999997</v>
      </c>
      <c r="AD20" s="39">
        <f t="shared" si="13"/>
        <v>179.886</v>
      </c>
      <c r="AE20" s="39">
        <f t="shared" si="13"/>
        <v>283.09199999999987</v>
      </c>
      <c r="AF20" s="39">
        <f t="shared" si="13"/>
        <v>359.24699999999973</v>
      </c>
      <c r="AG20" s="39">
        <f t="shared" si="13"/>
        <v>227.78400000000008</v>
      </c>
      <c r="AH20" s="39">
        <f t="shared" si="13"/>
        <v>234.26799999999997</v>
      </c>
      <c r="AI20" s="39">
        <f t="shared" si="13"/>
        <v>444.11199999999997</v>
      </c>
      <c r="AK20" s="39">
        <f t="shared" ref="AK20:AR26" si="14">SUMIF($7:$7,AK$9,20:20)</f>
        <v>100.34599999999998</v>
      </c>
      <c r="AL20" s="39">
        <f t="shared" si="14"/>
        <v>292.34300000000007</v>
      </c>
      <c r="AM20" s="39">
        <f t="shared" si="14"/>
        <v>408.01900000000001</v>
      </c>
      <c r="AN20" s="39">
        <f t="shared" si="14"/>
        <v>573.24099999999987</v>
      </c>
      <c r="AO20" s="39">
        <f t="shared" si="14"/>
        <v>802.29200000000003</v>
      </c>
      <c r="AP20" s="39">
        <f t="shared" si="14"/>
        <v>1598.432</v>
      </c>
      <c r="AQ20" s="39">
        <f t="shared" si="14"/>
        <v>1001.1169999999996</v>
      </c>
      <c r="AR20" s="39">
        <f t="shared" si="14"/>
        <v>906.16399999999999</v>
      </c>
    </row>
    <row r="21" spans="2:44 16382:16382" ht="14.5" customHeight="1" x14ac:dyDescent="0.35">
      <c r="B21" s="48" t="s">
        <v>698</v>
      </c>
      <c r="C21" s="49"/>
      <c r="D21" s="49"/>
      <c r="E21" s="133">
        <v>-7.3850000000000007</v>
      </c>
      <c r="F21" s="133">
        <v>-7.3819999999999988</v>
      </c>
      <c r="G21" s="133">
        <v>-7.38</v>
      </c>
      <c r="H21" s="133">
        <v>-7.3860000000000001</v>
      </c>
      <c r="I21" s="133">
        <v>-7.3849999999999998</v>
      </c>
      <c r="J21" s="133">
        <v>-12.747</v>
      </c>
      <c r="K21" s="133">
        <v>-13.184000000000001</v>
      </c>
      <c r="L21" s="133">
        <v>-26.325000000000003</v>
      </c>
      <c r="M21" s="133">
        <v>-29.931000000000001</v>
      </c>
      <c r="N21" s="133">
        <v>-30.030999999999999</v>
      </c>
      <c r="O21" s="133">
        <v>-30.116</v>
      </c>
      <c r="P21" s="133">
        <v>-30.237000000000002</v>
      </c>
      <c r="Q21" s="133">
        <v>-34.677</v>
      </c>
      <c r="R21" s="133">
        <v>-41.323</v>
      </c>
      <c r="S21" s="133">
        <v>-54.176000000000002</v>
      </c>
      <c r="T21" s="133">
        <v>-56.946999999999996</v>
      </c>
      <c r="U21" s="133">
        <v>-58.783000000000001</v>
      </c>
      <c r="V21" s="133">
        <v>-63.836999999999996</v>
      </c>
      <c r="W21" s="133">
        <v>-62.984999999999999</v>
      </c>
      <c r="X21" s="133">
        <v>-77.949999999999989</v>
      </c>
      <c r="Y21" s="133">
        <v>-99.843999999999994</v>
      </c>
      <c r="Z21" s="133">
        <v>-100.008</v>
      </c>
      <c r="AA21" s="133">
        <v>-100.209</v>
      </c>
      <c r="AB21" s="133">
        <v>-101.96299999999999</v>
      </c>
      <c r="AC21" s="133">
        <v>-101.67399999999999</v>
      </c>
      <c r="AD21" s="133">
        <v>-101.74</v>
      </c>
      <c r="AE21" s="133">
        <v>-102.73500000000001</v>
      </c>
      <c r="AF21" s="133">
        <v>-103.511</v>
      </c>
      <c r="AG21" s="133">
        <v>-107.372</v>
      </c>
      <c r="AH21" s="133">
        <v>-116.00700000000001</v>
      </c>
      <c r="AI21" s="133">
        <v>-116.47099999999998</v>
      </c>
      <c r="AK21" s="133">
        <f t="shared" si="14"/>
        <v>-29.532999999999998</v>
      </c>
      <c r="AL21" s="133">
        <f t="shared" si="14"/>
        <v>-59.641000000000005</v>
      </c>
      <c r="AM21" s="133">
        <f t="shared" si="14"/>
        <v>-120.315</v>
      </c>
      <c r="AN21" s="133">
        <f t="shared" si="14"/>
        <v>-187.12299999999999</v>
      </c>
      <c r="AO21" s="133">
        <f t="shared" si="14"/>
        <v>-263.55500000000001</v>
      </c>
      <c r="AP21" s="133">
        <f t="shared" si="14"/>
        <v>-402.024</v>
      </c>
      <c r="AQ21" s="133">
        <f t="shared" si="14"/>
        <v>-409.65999999999997</v>
      </c>
      <c r="AR21" s="133">
        <f t="shared" si="14"/>
        <v>-339.85</v>
      </c>
    </row>
    <row r="22" spans="2:44 16382:16382" ht="14.5" customHeight="1" x14ac:dyDescent="0.35">
      <c r="B22" s="50" t="s">
        <v>85</v>
      </c>
      <c r="C22" s="38"/>
      <c r="D22" s="38"/>
      <c r="E22" s="39">
        <f>SUM(E20:E21)</f>
        <v>15.556999999999992</v>
      </c>
      <c r="F22" s="39">
        <f t="shared" ref="F22:AI22" si="15">SUM(F20:F21)</f>
        <v>17.747000000000011</v>
      </c>
      <c r="G22" s="39">
        <f t="shared" si="15"/>
        <v>17.056999999999992</v>
      </c>
      <c r="H22" s="39">
        <f t="shared" si="15"/>
        <v>20.451999999999998</v>
      </c>
      <c r="I22" s="39">
        <f t="shared" si="15"/>
        <v>26.196000000000012</v>
      </c>
      <c r="J22" s="39">
        <f t="shared" si="15"/>
        <v>-3.4499999999999886</v>
      </c>
      <c r="K22" s="39">
        <f t="shared" si="15"/>
        <v>34.014999999999986</v>
      </c>
      <c r="L22" s="39">
        <f t="shared" si="15"/>
        <v>175.94100000000003</v>
      </c>
      <c r="M22" s="39">
        <f t="shared" si="15"/>
        <v>38.940000000000012</v>
      </c>
      <c r="N22" s="39">
        <f t="shared" si="15"/>
        <v>40.091000000000015</v>
      </c>
      <c r="O22" s="39">
        <f t="shared" si="15"/>
        <v>85.187000000000012</v>
      </c>
      <c r="P22" s="39">
        <f t="shared" si="15"/>
        <v>123.48599999999996</v>
      </c>
      <c r="Q22" s="39">
        <f t="shared" si="15"/>
        <v>40.039999999999957</v>
      </c>
      <c r="R22" s="39">
        <f t="shared" si="15"/>
        <v>44.211999999999982</v>
      </c>
      <c r="S22" s="39">
        <f t="shared" si="15"/>
        <v>146.39599999999996</v>
      </c>
      <c r="T22" s="39">
        <f t="shared" si="15"/>
        <v>155.46999999999991</v>
      </c>
      <c r="U22" s="39">
        <f t="shared" si="15"/>
        <v>64.237999999999985</v>
      </c>
      <c r="V22" s="39">
        <f t="shared" si="15"/>
        <v>44.241000000000035</v>
      </c>
      <c r="W22" s="39">
        <f t="shared" si="15"/>
        <v>140.30200000000002</v>
      </c>
      <c r="X22" s="39">
        <f t="shared" si="15"/>
        <v>289.95599999999996</v>
      </c>
      <c r="Y22" s="39">
        <f t="shared" si="15"/>
        <v>93.660000000000025</v>
      </c>
      <c r="Z22" s="39">
        <f t="shared" si="15"/>
        <v>39.865000000000023</v>
      </c>
      <c r="AA22" s="39">
        <f t="shared" si="15"/>
        <v>150.12199999999999</v>
      </c>
      <c r="AB22" s="39">
        <f t="shared" si="15"/>
        <v>912.76099999999997</v>
      </c>
      <c r="AC22" s="39">
        <f t="shared" si="15"/>
        <v>77.217999999999975</v>
      </c>
      <c r="AD22" s="39">
        <f t="shared" si="15"/>
        <v>78.146000000000001</v>
      </c>
      <c r="AE22" s="39">
        <f t="shared" si="15"/>
        <v>180.35699999999986</v>
      </c>
      <c r="AF22" s="39">
        <f t="shared" si="15"/>
        <v>255.73599999999973</v>
      </c>
      <c r="AG22" s="39">
        <f t="shared" si="15"/>
        <v>120.41200000000008</v>
      </c>
      <c r="AH22" s="39">
        <f t="shared" si="15"/>
        <v>118.26099999999997</v>
      </c>
      <c r="AI22" s="39">
        <f t="shared" si="15"/>
        <v>327.64099999999996</v>
      </c>
      <c r="AK22" s="39">
        <f t="shared" si="14"/>
        <v>70.812999999999988</v>
      </c>
      <c r="AL22" s="39">
        <f t="shared" si="14"/>
        <v>232.70200000000006</v>
      </c>
      <c r="AM22" s="39">
        <f t="shared" si="14"/>
        <v>287.70400000000001</v>
      </c>
      <c r="AN22" s="39">
        <f t="shared" si="14"/>
        <v>386.11799999999982</v>
      </c>
      <c r="AO22" s="39">
        <f t="shared" si="14"/>
        <v>538.73699999999997</v>
      </c>
      <c r="AP22" s="39">
        <f t="shared" si="14"/>
        <v>1196.4079999999999</v>
      </c>
      <c r="AQ22" s="39">
        <f t="shared" si="14"/>
        <v>591.45699999999954</v>
      </c>
      <c r="AR22" s="39">
        <f t="shared" si="14"/>
        <v>566.31400000000008</v>
      </c>
    </row>
    <row r="23" spans="2:44 16382:16382" ht="14.5" customHeight="1" x14ac:dyDescent="0.35">
      <c r="B23" s="48" t="s">
        <v>699</v>
      </c>
      <c r="C23" s="49"/>
      <c r="D23" s="49"/>
      <c r="E23" s="133">
        <v>-8.9980000000000011</v>
      </c>
      <c r="F23" s="133">
        <v>-8.4420000000000002</v>
      </c>
      <c r="G23" s="133">
        <v>-9.4309999999999974</v>
      </c>
      <c r="H23" s="133">
        <v>-8.8250000000000011</v>
      </c>
      <c r="I23" s="133">
        <v>-8.0869999999999997</v>
      </c>
      <c r="J23" s="133">
        <v>-23.478999999999999</v>
      </c>
      <c r="K23" s="133">
        <v>-17.422000000000001</v>
      </c>
      <c r="L23" s="133">
        <v>-51.834000000000003</v>
      </c>
      <c r="M23" s="133">
        <v>-51.034999999999997</v>
      </c>
      <c r="N23" s="133">
        <v>-52.778999999999996</v>
      </c>
      <c r="O23" s="133">
        <v>-47.128</v>
      </c>
      <c r="P23" s="133">
        <v>-46.45</v>
      </c>
      <c r="Q23" s="133">
        <v>-58.915999999999997</v>
      </c>
      <c r="R23" s="133">
        <v>-65.7</v>
      </c>
      <c r="S23" s="133">
        <v>-100.92999999999999</v>
      </c>
      <c r="T23" s="133">
        <v>-94.753</v>
      </c>
      <c r="U23" s="133">
        <v>-104.465</v>
      </c>
      <c r="V23" s="133">
        <v>-69.867000000000004</v>
      </c>
      <c r="W23" s="133">
        <v>-95.619</v>
      </c>
      <c r="X23" s="133">
        <v>-147.767</v>
      </c>
      <c r="Y23" s="133">
        <v>-176.696</v>
      </c>
      <c r="Z23" s="133">
        <v>-188.22499999999999</v>
      </c>
      <c r="AA23" s="133">
        <v>-160.506</v>
      </c>
      <c r="AB23" s="133">
        <v>-178.09099999999995</v>
      </c>
      <c r="AC23" s="133">
        <v>-160.078</v>
      </c>
      <c r="AD23" s="133">
        <v>-166.684</v>
      </c>
      <c r="AE23" s="133">
        <v>-117.49999999999996</v>
      </c>
      <c r="AF23" s="133">
        <v>-114.50200000000009</v>
      </c>
      <c r="AG23" s="133">
        <v>-188.27999999999997</v>
      </c>
      <c r="AH23" s="133">
        <v>-201.18199999999999</v>
      </c>
      <c r="AI23" s="133">
        <v>-193.45199999999994</v>
      </c>
      <c r="AK23" s="133">
        <f t="shared" si="14"/>
        <v>-35.695999999999998</v>
      </c>
      <c r="AL23" s="133">
        <f t="shared" si="14"/>
        <v>-100.822</v>
      </c>
      <c r="AM23" s="133">
        <f t="shared" si="14"/>
        <v>-197.392</v>
      </c>
      <c r="AN23" s="133">
        <f t="shared" si="14"/>
        <v>-320.29899999999998</v>
      </c>
      <c r="AO23" s="133">
        <f t="shared" si="14"/>
        <v>-417.71800000000002</v>
      </c>
      <c r="AP23" s="133">
        <f t="shared" si="14"/>
        <v>-703.51800000000003</v>
      </c>
      <c r="AQ23" s="133">
        <f t="shared" si="14"/>
        <v>-558.76400000000001</v>
      </c>
      <c r="AR23" s="133">
        <f t="shared" si="14"/>
        <v>-582.91399999999999</v>
      </c>
    </row>
    <row r="24" spans="2:44 16382:16382" ht="14.5" customHeight="1" x14ac:dyDescent="0.35">
      <c r="B24" s="50" t="s">
        <v>86</v>
      </c>
      <c r="C24" s="38"/>
      <c r="D24" s="38"/>
      <c r="E24" s="39">
        <f>SUM(E22:E23)</f>
        <v>6.5589999999999904</v>
      </c>
      <c r="F24" s="39">
        <f t="shared" ref="F24:AI24" si="16">SUM(F22:F23)</f>
        <v>9.3050000000000104</v>
      </c>
      <c r="G24" s="39">
        <f t="shared" si="16"/>
        <v>7.6259999999999941</v>
      </c>
      <c r="H24" s="39">
        <f t="shared" si="16"/>
        <v>11.626999999999997</v>
      </c>
      <c r="I24" s="39">
        <f t="shared" si="16"/>
        <v>18.109000000000012</v>
      </c>
      <c r="J24" s="39">
        <f t="shared" si="16"/>
        <v>-26.928999999999988</v>
      </c>
      <c r="K24" s="39">
        <f t="shared" si="16"/>
        <v>16.592999999999986</v>
      </c>
      <c r="L24" s="39">
        <f t="shared" si="16"/>
        <v>124.10700000000003</v>
      </c>
      <c r="M24" s="39">
        <f t="shared" si="16"/>
        <v>-12.094999999999985</v>
      </c>
      <c r="N24" s="39">
        <f t="shared" si="16"/>
        <v>-12.687999999999981</v>
      </c>
      <c r="O24" s="39">
        <f t="shared" si="16"/>
        <v>38.059000000000012</v>
      </c>
      <c r="P24" s="39">
        <f t="shared" si="16"/>
        <v>77.035999999999959</v>
      </c>
      <c r="Q24" s="39">
        <f t="shared" si="16"/>
        <v>-18.87600000000004</v>
      </c>
      <c r="R24" s="39">
        <f t="shared" si="16"/>
        <v>-21.488000000000021</v>
      </c>
      <c r="S24" s="39">
        <f t="shared" si="16"/>
        <v>45.465999999999966</v>
      </c>
      <c r="T24" s="39">
        <f t="shared" si="16"/>
        <v>60.716999999999913</v>
      </c>
      <c r="U24" s="39">
        <f t="shared" si="16"/>
        <v>-40.227000000000018</v>
      </c>
      <c r="V24" s="39">
        <f t="shared" si="16"/>
        <v>-25.625999999999969</v>
      </c>
      <c r="W24" s="39">
        <f t="shared" si="16"/>
        <v>44.683000000000021</v>
      </c>
      <c r="X24" s="39">
        <f t="shared" si="16"/>
        <v>142.18899999999996</v>
      </c>
      <c r="Y24" s="39">
        <f t="shared" si="16"/>
        <v>-83.035999999999973</v>
      </c>
      <c r="Z24" s="39">
        <f t="shared" si="16"/>
        <v>-148.35999999999996</v>
      </c>
      <c r="AA24" s="39">
        <f t="shared" si="16"/>
        <v>-10.384000000000015</v>
      </c>
      <c r="AB24" s="39">
        <f t="shared" si="16"/>
        <v>734.67000000000007</v>
      </c>
      <c r="AC24" s="39">
        <f t="shared" si="16"/>
        <v>-82.860000000000028</v>
      </c>
      <c r="AD24" s="39">
        <f t="shared" si="16"/>
        <v>-88.537999999999997</v>
      </c>
      <c r="AE24" s="39">
        <f t="shared" si="16"/>
        <v>62.8569999999999</v>
      </c>
      <c r="AF24" s="39">
        <f t="shared" si="16"/>
        <v>141.23399999999964</v>
      </c>
      <c r="AG24" s="39">
        <f t="shared" si="16"/>
        <v>-67.867999999999896</v>
      </c>
      <c r="AH24" s="39">
        <f t="shared" si="16"/>
        <v>-82.921000000000021</v>
      </c>
      <c r="AI24" s="39">
        <f t="shared" si="16"/>
        <v>134.18900000000002</v>
      </c>
      <c r="AK24" s="39">
        <f t="shared" si="14"/>
        <v>35.11699999999999</v>
      </c>
      <c r="AL24" s="39">
        <f t="shared" si="14"/>
        <v>131.88000000000005</v>
      </c>
      <c r="AM24" s="39">
        <f t="shared" si="14"/>
        <v>90.312000000000012</v>
      </c>
      <c r="AN24" s="39">
        <f t="shared" si="14"/>
        <v>65.818999999999818</v>
      </c>
      <c r="AO24" s="39">
        <f t="shared" si="14"/>
        <v>121.01900000000001</v>
      </c>
      <c r="AP24" s="39">
        <f t="shared" si="14"/>
        <v>492.8900000000001</v>
      </c>
      <c r="AQ24" s="39">
        <f t="shared" si="14"/>
        <v>32.692999999999515</v>
      </c>
      <c r="AR24" s="39">
        <f t="shared" si="14"/>
        <v>-16.599999999999909</v>
      </c>
    </row>
    <row r="25" spans="2:44 16382:16382" ht="14.5" customHeight="1" x14ac:dyDescent="0.35">
      <c r="B25" s="51" t="s">
        <v>67</v>
      </c>
      <c r="C25" s="49"/>
      <c r="D25" s="49"/>
      <c r="E25" s="133">
        <v>-1.8340000000000001</v>
      </c>
      <c r="F25" s="133">
        <v>-1.5640000000000001</v>
      </c>
      <c r="G25" s="133">
        <v>-2.3199999999999998</v>
      </c>
      <c r="H25" s="133">
        <v>-2.798</v>
      </c>
      <c r="I25" s="133">
        <v>-3.2109999999999999</v>
      </c>
      <c r="J25" s="133">
        <v>-2.359</v>
      </c>
      <c r="K25" s="133">
        <v>-4.3029999999999999</v>
      </c>
      <c r="L25" s="133">
        <v>-8.891</v>
      </c>
      <c r="M25" s="133">
        <v>-4.8470000000000004</v>
      </c>
      <c r="N25" s="133">
        <v>-7.6840000000000002</v>
      </c>
      <c r="O25" s="133">
        <v>-9.7089999999999996</v>
      </c>
      <c r="P25" s="133">
        <v>-3.2120000000000002</v>
      </c>
      <c r="Q25" s="133">
        <v>-5.0810000000000004</v>
      </c>
      <c r="R25" s="133">
        <v>-3.0190000000000001</v>
      </c>
      <c r="S25" s="133">
        <v>-13.837999999999999</v>
      </c>
      <c r="T25" s="133">
        <v>-11.252000000000001</v>
      </c>
      <c r="U25" s="133">
        <v>-11.473000000000001</v>
      </c>
      <c r="V25" s="133">
        <v>-5.0469999999999997</v>
      </c>
      <c r="W25" s="133">
        <v>-7.1150000000000002</v>
      </c>
      <c r="X25" s="133">
        <v>-32.856000000000002</v>
      </c>
      <c r="Y25" s="133">
        <v>-10.77</v>
      </c>
      <c r="Z25" s="133">
        <v>-11.25</v>
      </c>
      <c r="AA25" s="133">
        <v>-15.363</v>
      </c>
      <c r="AB25" s="133">
        <v>-158.55400000000003</v>
      </c>
      <c r="AC25" s="133">
        <v>-13.045999999999999</v>
      </c>
      <c r="AD25" s="133">
        <v>-4.7250000000000014</v>
      </c>
      <c r="AE25" s="133">
        <v>-18.705999999999996</v>
      </c>
      <c r="AF25" s="133">
        <v>-4.26</v>
      </c>
      <c r="AG25" s="133">
        <v>-16.146000000000001</v>
      </c>
      <c r="AH25" s="133">
        <v>-18.43</v>
      </c>
      <c r="AI25" s="133">
        <v>-31.669000000000004</v>
      </c>
      <c r="AK25" s="133">
        <f t="shared" si="14"/>
        <v>-8.516</v>
      </c>
      <c r="AL25" s="133">
        <f t="shared" si="14"/>
        <v>-18.764000000000003</v>
      </c>
      <c r="AM25" s="133">
        <f t="shared" si="14"/>
        <v>-25.452000000000002</v>
      </c>
      <c r="AN25" s="133">
        <f t="shared" si="14"/>
        <v>-33.190000000000005</v>
      </c>
      <c r="AO25" s="133">
        <f t="shared" si="14"/>
        <v>-56.491</v>
      </c>
      <c r="AP25" s="133">
        <f t="shared" si="14"/>
        <v>-195.93700000000001</v>
      </c>
      <c r="AQ25" s="133">
        <f t="shared" si="14"/>
        <v>-40.736999999999995</v>
      </c>
      <c r="AR25" s="133">
        <f t="shared" si="14"/>
        <v>-66.245000000000005</v>
      </c>
    </row>
    <row r="26" spans="2:44 16382:16382" ht="14.5" customHeight="1" x14ac:dyDescent="0.35">
      <c r="B26" s="37" t="s">
        <v>68</v>
      </c>
      <c r="C26" s="38"/>
      <c r="D26" s="38"/>
      <c r="E26" s="39">
        <f>SUM(E24:E25)</f>
        <v>4.7249999999999908</v>
      </c>
      <c r="F26" s="39">
        <f t="shared" ref="F26:AI26" si="17">SUM(F24:F25)</f>
        <v>7.7410000000000103</v>
      </c>
      <c r="G26" s="39">
        <f t="shared" si="17"/>
        <v>5.3059999999999938</v>
      </c>
      <c r="H26" s="39">
        <f t="shared" si="17"/>
        <v>8.8289999999999971</v>
      </c>
      <c r="I26" s="39">
        <f t="shared" si="17"/>
        <v>14.898000000000012</v>
      </c>
      <c r="J26" s="39">
        <f t="shared" si="17"/>
        <v>-29.28799999999999</v>
      </c>
      <c r="K26" s="39">
        <f t="shared" si="17"/>
        <v>12.289999999999985</v>
      </c>
      <c r="L26" s="39">
        <f t="shared" si="17"/>
        <v>115.21600000000002</v>
      </c>
      <c r="M26" s="39">
        <f t="shared" si="17"/>
        <v>-16.941999999999986</v>
      </c>
      <c r="N26" s="39">
        <f t="shared" si="17"/>
        <v>-20.371999999999982</v>
      </c>
      <c r="O26" s="39">
        <f t="shared" si="17"/>
        <v>28.350000000000012</v>
      </c>
      <c r="P26" s="39">
        <f t="shared" si="17"/>
        <v>73.823999999999955</v>
      </c>
      <c r="Q26" s="39">
        <f t="shared" si="17"/>
        <v>-23.95700000000004</v>
      </c>
      <c r="R26" s="39">
        <f t="shared" si="17"/>
        <v>-24.507000000000019</v>
      </c>
      <c r="S26" s="39">
        <f t="shared" si="17"/>
        <v>31.627999999999965</v>
      </c>
      <c r="T26" s="39">
        <f t="shared" si="17"/>
        <v>49.464999999999911</v>
      </c>
      <c r="U26" s="39">
        <f t="shared" si="17"/>
        <v>-51.700000000000017</v>
      </c>
      <c r="V26" s="39">
        <f t="shared" si="17"/>
        <v>-30.67299999999997</v>
      </c>
      <c r="W26" s="39">
        <f t="shared" si="17"/>
        <v>37.568000000000019</v>
      </c>
      <c r="X26" s="39">
        <f t="shared" si="17"/>
        <v>109.33299999999997</v>
      </c>
      <c r="Y26" s="39">
        <f t="shared" si="17"/>
        <v>-93.805999999999969</v>
      </c>
      <c r="Z26" s="39">
        <f t="shared" si="17"/>
        <v>-159.60999999999996</v>
      </c>
      <c r="AA26" s="39">
        <f t="shared" si="17"/>
        <v>-25.747000000000014</v>
      </c>
      <c r="AB26" s="39">
        <f t="shared" si="17"/>
        <v>576.11599999999999</v>
      </c>
      <c r="AC26" s="39">
        <f t="shared" si="17"/>
        <v>-95.906000000000034</v>
      </c>
      <c r="AD26" s="39">
        <f t="shared" si="17"/>
        <v>-93.263000000000005</v>
      </c>
      <c r="AE26" s="39">
        <f t="shared" si="17"/>
        <v>44.150999999999904</v>
      </c>
      <c r="AF26" s="39">
        <f t="shared" si="17"/>
        <v>136.97399999999965</v>
      </c>
      <c r="AG26" s="39">
        <f t="shared" si="17"/>
        <v>-84.013999999999896</v>
      </c>
      <c r="AH26" s="39">
        <f t="shared" si="17"/>
        <v>-101.35100000000003</v>
      </c>
      <c r="AI26" s="39">
        <f t="shared" si="17"/>
        <v>102.52000000000001</v>
      </c>
      <c r="AK26" s="39">
        <f t="shared" si="14"/>
        <v>26.600999999999992</v>
      </c>
      <c r="AL26" s="39">
        <f t="shared" si="14"/>
        <v>113.11600000000003</v>
      </c>
      <c r="AM26" s="39">
        <f t="shared" si="14"/>
        <v>64.86</v>
      </c>
      <c r="AN26" s="39">
        <f t="shared" si="14"/>
        <v>32.62899999999982</v>
      </c>
      <c r="AO26" s="39">
        <f t="shared" si="14"/>
        <v>64.527999999999992</v>
      </c>
      <c r="AP26" s="39">
        <f t="shared" si="14"/>
        <v>296.95300000000003</v>
      </c>
      <c r="AQ26" s="39">
        <f t="shared" si="14"/>
        <v>-8.0440000000004943</v>
      </c>
      <c r="AR26" s="39">
        <f t="shared" si="14"/>
        <v>-82.844999999999914</v>
      </c>
    </row>
    <row r="27" spans="2:44 16382:16382" ht="14.5" customHeight="1" x14ac:dyDescent="0.35">
      <c r="AB27" s="42"/>
    </row>
    <row r="28" spans="2:44 16382:16382" ht="14.5" customHeight="1" x14ac:dyDescent="0.35">
      <c r="B28" s="5" t="s">
        <v>701</v>
      </c>
      <c r="C28" s="6"/>
      <c r="D28" s="6"/>
      <c r="E28" s="7" t="str">
        <f t="shared" ref="E28:G28" si="18">MONTH(E$6)/3&amp;"Q"&amp;E$7</f>
        <v>1Q2016</v>
      </c>
      <c r="F28" s="7" t="str">
        <f t="shared" si="18"/>
        <v>2Q2016</v>
      </c>
      <c r="G28" s="7" t="str">
        <f t="shared" si="18"/>
        <v>3Q2016</v>
      </c>
      <c r="H28" s="7" t="str">
        <f>MONTH(H$6)/3&amp;"Q"&amp;H$7</f>
        <v>4Q2016</v>
      </c>
      <c r="I28" s="7" t="str">
        <f t="shared" ref="I28:AI28" si="19">MONTH(I$6)/3&amp;"Q"&amp;I$7</f>
        <v>1Q2017</v>
      </c>
      <c r="J28" s="7" t="str">
        <f t="shared" si="19"/>
        <v>2Q2017</v>
      </c>
      <c r="K28" s="7" t="str">
        <f t="shared" si="19"/>
        <v>3Q2017</v>
      </c>
      <c r="L28" s="7" t="str">
        <f t="shared" si="19"/>
        <v>4Q2017</v>
      </c>
      <c r="M28" s="7" t="str">
        <f t="shared" si="19"/>
        <v>1Q2018</v>
      </c>
      <c r="N28" s="7" t="str">
        <f t="shared" si="19"/>
        <v>2Q2018</v>
      </c>
      <c r="O28" s="7" t="str">
        <f t="shared" si="19"/>
        <v>3Q2018</v>
      </c>
      <c r="P28" s="7" t="str">
        <f t="shared" si="19"/>
        <v>4Q2018</v>
      </c>
      <c r="Q28" s="7" t="str">
        <f t="shared" si="19"/>
        <v>1Q2019</v>
      </c>
      <c r="R28" s="7" t="str">
        <f t="shared" si="19"/>
        <v>2Q2019</v>
      </c>
      <c r="S28" s="7" t="str">
        <f t="shared" si="19"/>
        <v>3Q2019</v>
      </c>
      <c r="T28" s="7" t="str">
        <f t="shared" si="19"/>
        <v>4Q2019</v>
      </c>
      <c r="U28" s="7" t="str">
        <f t="shared" si="19"/>
        <v>1Q2020</v>
      </c>
      <c r="V28" s="7" t="str">
        <f t="shared" si="19"/>
        <v>2Q2020</v>
      </c>
      <c r="W28" s="7" t="str">
        <f t="shared" si="19"/>
        <v>3Q2020</v>
      </c>
      <c r="X28" s="7" t="str">
        <f t="shared" si="19"/>
        <v>4Q2020</v>
      </c>
      <c r="Y28" s="7" t="str">
        <f t="shared" si="19"/>
        <v>1Q2021</v>
      </c>
      <c r="Z28" s="7" t="str">
        <f t="shared" si="19"/>
        <v>2Q2021</v>
      </c>
      <c r="AA28" s="7" t="str">
        <f t="shared" si="19"/>
        <v>3Q2021</v>
      </c>
      <c r="AB28" s="7" t="str">
        <f t="shared" si="19"/>
        <v>4Q2021</v>
      </c>
      <c r="AC28" s="7" t="str">
        <f t="shared" si="19"/>
        <v>1Q2022</v>
      </c>
      <c r="AD28" s="7" t="str">
        <f t="shared" si="19"/>
        <v>2Q2022</v>
      </c>
      <c r="AE28" s="7" t="str">
        <f t="shared" si="19"/>
        <v>3Q2022</v>
      </c>
      <c r="AF28" s="7" t="str">
        <f t="shared" si="19"/>
        <v>4Q2022</v>
      </c>
      <c r="AG28" s="7" t="str">
        <f t="shared" si="19"/>
        <v>1Q2023</v>
      </c>
      <c r="AH28" s="7" t="str">
        <f t="shared" si="19"/>
        <v>2Q2023</v>
      </c>
      <c r="AI28" s="7" t="str">
        <f t="shared" si="19"/>
        <v>3Q2023</v>
      </c>
      <c r="AK28" s="6">
        <v>2016</v>
      </c>
      <c r="AL28" s="6">
        <f>AK28+1</f>
        <v>2017</v>
      </c>
      <c r="AM28" s="6">
        <f t="shared" ref="AM28" si="20">AL28+1</f>
        <v>2018</v>
      </c>
      <c r="AN28" s="6">
        <f t="shared" ref="AN28" si="21">AM28+1</f>
        <v>2019</v>
      </c>
      <c r="AO28" s="6">
        <f t="shared" ref="AO28" si="22">AN28+1</f>
        <v>2020</v>
      </c>
      <c r="AP28" s="6">
        <f t="shared" ref="AP28" si="23">AO28+1</f>
        <v>2021</v>
      </c>
      <c r="AQ28" s="6">
        <f t="shared" ref="AQ28" si="24">AP28+1</f>
        <v>2022</v>
      </c>
      <c r="AR28" s="6">
        <v>2023</v>
      </c>
    </row>
    <row r="29" spans="2:44 16382:16382" ht="14.5" customHeight="1" x14ac:dyDescent="0.35">
      <c r="B29" s="51" t="s">
        <v>696</v>
      </c>
      <c r="C29" s="49"/>
      <c r="D29" s="49"/>
      <c r="E29" s="133">
        <f>E13</f>
        <v>27.360999999999997</v>
      </c>
      <c r="F29" s="133">
        <f t="shared" ref="F29:AI29" si="25">F13</f>
        <v>34.965000000000011</v>
      </c>
      <c r="G29" s="133">
        <f t="shared" si="25"/>
        <v>25.506999999999991</v>
      </c>
      <c r="H29" s="133">
        <f t="shared" si="25"/>
        <v>35.269999999999996</v>
      </c>
      <c r="I29" s="133">
        <f t="shared" si="25"/>
        <v>37.948000000000008</v>
      </c>
      <c r="J29" s="133">
        <f t="shared" si="25"/>
        <v>21.077000000000012</v>
      </c>
      <c r="K29" s="133">
        <f t="shared" si="25"/>
        <v>61.855999999999987</v>
      </c>
      <c r="L29" s="133">
        <f t="shared" si="25"/>
        <v>172.50800000000007</v>
      </c>
      <c r="M29" s="133">
        <f t="shared" si="25"/>
        <v>88.115000000000009</v>
      </c>
      <c r="N29" s="133">
        <f t="shared" si="25"/>
        <v>95.916000000000011</v>
      </c>
      <c r="O29" s="133">
        <f t="shared" si="25"/>
        <v>138.46200000000002</v>
      </c>
      <c r="P29" s="133">
        <f t="shared" si="25"/>
        <v>150.71799999999999</v>
      </c>
      <c r="Q29" s="133">
        <f t="shared" si="25"/>
        <v>91.930999999999969</v>
      </c>
      <c r="R29" s="133">
        <f t="shared" si="25"/>
        <v>106.318</v>
      </c>
      <c r="S29" s="133">
        <f t="shared" si="25"/>
        <v>223.61599999999999</v>
      </c>
      <c r="T29" s="133">
        <f t="shared" si="25"/>
        <v>246.98099999999994</v>
      </c>
      <c r="U29" s="133">
        <f t="shared" si="25"/>
        <v>105.11799999999998</v>
      </c>
      <c r="V29" s="133">
        <f t="shared" si="25"/>
        <v>145.57000000000002</v>
      </c>
      <c r="W29" s="133">
        <f t="shared" si="25"/>
        <v>246.51900000000006</v>
      </c>
      <c r="X29" s="133">
        <f t="shared" si="25"/>
        <v>313.83699999999999</v>
      </c>
      <c r="Y29" s="133">
        <f t="shared" si="25"/>
        <v>278.03399999999999</v>
      </c>
      <c r="Z29" s="133">
        <f t="shared" si="25"/>
        <v>255.92400000000001</v>
      </c>
      <c r="AA29" s="133">
        <f t="shared" si="25"/>
        <v>310.04199999999997</v>
      </c>
      <c r="AB29" s="133">
        <f t="shared" si="25"/>
        <v>419.84799999999996</v>
      </c>
      <c r="AC29" s="133">
        <f t="shared" si="25"/>
        <v>285.89</v>
      </c>
      <c r="AD29" s="133">
        <f t="shared" si="25"/>
        <v>290.64</v>
      </c>
      <c r="AE29" s="133">
        <f t="shared" si="25"/>
        <v>386.71499999999986</v>
      </c>
      <c r="AF29" s="133">
        <f t="shared" si="25"/>
        <v>424.21099999999979</v>
      </c>
      <c r="AG29" s="133">
        <f t="shared" si="25"/>
        <v>319.06000000000006</v>
      </c>
      <c r="AH29" s="133">
        <f t="shared" si="25"/>
        <v>351.00299999999999</v>
      </c>
      <c r="AI29" s="133">
        <f t="shared" si="25"/>
        <v>547.16199999999992</v>
      </c>
      <c r="AK29" s="133">
        <f t="shared" ref="AK29:AR36" si="26">SUMIF($7:$7,AK$9,29:29)</f>
        <v>123.10299999999999</v>
      </c>
      <c r="AL29" s="133">
        <f t="shared" si="26"/>
        <v>293.38900000000007</v>
      </c>
      <c r="AM29" s="133">
        <f t="shared" si="26"/>
        <v>473.21100000000001</v>
      </c>
      <c r="AN29" s="133">
        <f t="shared" si="26"/>
        <v>668.84599999999989</v>
      </c>
      <c r="AO29" s="133">
        <f t="shared" si="26"/>
        <v>811.0440000000001</v>
      </c>
      <c r="AP29" s="133">
        <f t="shared" si="26"/>
        <v>1263.848</v>
      </c>
      <c r="AQ29" s="133">
        <f t="shared" si="26"/>
        <v>1387.4559999999997</v>
      </c>
      <c r="AR29" s="133">
        <f t="shared" si="26"/>
        <v>1217.2249999999999</v>
      </c>
    </row>
    <row r="30" spans="2:44 16382:16382" ht="14.5" customHeight="1" x14ac:dyDescent="0.35">
      <c r="B30" s="51" t="s">
        <v>706</v>
      </c>
      <c r="C30" s="49"/>
      <c r="D30" s="49"/>
      <c r="E30" s="133">
        <v>0</v>
      </c>
      <c r="F30" s="133">
        <v>0</v>
      </c>
      <c r="G30" s="133">
        <v>0</v>
      </c>
      <c r="H30" s="133">
        <v>0</v>
      </c>
      <c r="I30" s="133">
        <v>0</v>
      </c>
      <c r="J30" s="133">
        <v>0</v>
      </c>
      <c r="K30" s="133">
        <v>0</v>
      </c>
      <c r="L30" s="133">
        <v>0</v>
      </c>
      <c r="M30" s="133">
        <v>0</v>
      </c>
      <c r="N30" s="133">
        <v>0</v>
      </c>
      <c r="O30" s="133">
        <v>0</v>
      </c>
      <c r="P30" s="133">
        <v>0</v>
      </c>
      <c r="Q30" s="133">
        <v>0</v>
      </c>
      <c r="R30" s="133">
        <v>0</v>
      </c>
      <c r="S30" s="133">
        <v>0</v>
      </c>
      <c r="T30" s="133">
        <v>0</v>
      </c>
      <c r="U30" s="133">
        <v>0</v>
      </c>
      <c r="V30" s="133">
        <v>0</v>
      </c>
      <c r="W30" s="133">
        <v>0</v>
      </c>
      <c r="X30" s="133">
        <v>-5.1230000000000002</v>
      </c>
      <c r="Y30" s="133">
        <v>-12.365</v>
      </c>
      <c r="Z30" s="133">
        <v>-12.954000000000001</v>
      </c>
      <c r="AA30" s="133">
        <v>-10.311999999999999</v>
      </c>
      <c r="AB30" s="133">
        <v>-4.4880000000000004</v>
      </c>
      <c r="AC30" s="133">
        <v>0</v>
      </c>
      <c r="AD30" s="133">
        <v>0</v>
      </c>
      <c r="AE30" s="133">
        <v>0</v>
      </c>
      <c r="AF30" s="133">
        <v>0</v>
      </c>
      <c r="AG30" s="133">
        <v>0</v>
      </c>
      <c r="AH30" s="133">
        <v>0</v>
      </c>
      <c r="AI30" s="133">
        <v>0</v>
      </c>
      <c r="AK30" s="133">
        <f t="shared" si="26"/>
        <v>0</v>
      </c>
      <c r="AL30" s="133">
        <f t="shared" si="26"/>
        <v>0</v>
      </c>
      <c r="AM30" s="133">
        <f t="shared" si="26"/>
        <v>0</v>
      </c>
      <c r="AN30" s="133">
        <f t="shared" si="26"/>
        <v>0</v>
      </c>
      <c r="AO30" s="133">
        <f t="shared" si="26"/>
        <v>-5.1230000000000002</v>
      </c>
      <c r="AP30" s="133">
        <f t="shared" si="26"/>
        <v>-40.119</v>
      </c>
      <c r="AQ30" s="133">
        <f t="shared" si="26"/>
        <v>0</v>
      </c>
      <c r="AR30" s="133">
        <f t="shared" si="26"/>
        <v>0</v>
      </c>
    </row>
    <row r="31" spans="2:44 16382:16382" ht="14.5" customHeight="1" x14ac:dyDescent="0.35">
      <c r="B31" s="51" t="s">
        <v>705</v>
      </c>
      <c r="C31" s="49"/>
      <c r="D31" s="49"/>
      <c r="E31" s="133">
        <f t="shared" ref="E31:AI31" si="27">SUM(E32:E35)</f>
        <v>2.9588925000000001</v>
      </c>
      <c r="F31" s="133">
        <f t="shared" si="27"/>
        <v>2.9588925000000001</v>
      </c>
      <c r="G31" s="133">
        <f t="shared" si="27"/>
        <v>2.9588925000000001</v>
      </c>
      <c r="H31" s="133">
        <f t="shared" si="27"/>
        <v>2.9590000000000001</v>
      </c>
      <c r="I31" s="133">
        <f t="shared" si="27"/>
        <v>2.5299999999999998</v>
      </c>
      <c r="J31" s="133">
        <f t="shared" si="27"/>
        <v>2.5299999999999998</v>
      </c>
      <c r="K31" s="133">
        <f t="shared" si="27"/>
        <v>2.5299999999999998</v>
      </c>
      <c r="L31" s="133">
        <f t="shared" si="27"/>
        <v>1.8140000000000001</v>
      </c>
      <c r="M31" s="133">
        <f t="shared" si="27"/>
        <v>2.7349999999999999</v>
      </c>
      <c r="N31" s="133">
        <f t="shared" si="27"/>
        <v>2.609</v>
      </c>
      <c r="O31" s="133">
        <f t="shared" si="27"/>
        <v>3.1429999999999998</v>
      </c>
      <c r="P31" s="133">
        <f t="shared" si="27"/>
        <v>21.131999999999998</v>
      </c>
      <c r="Q31" s="133">
        <f t="shared" si="27"/>
        <v>38.406999999999996</v>
      </c>
      <c r="R31" s="133">
        <f t="shared" si="27"/>
        <v>37.185999999999993</v>
      </c>
      <c r="S31" s="133">
        <f t="shared" si="27"/>
        <v>40.779000000000003</v>
      </c>
      <c r="T31" s="133">
        <f t="shared" si="27"/>
        <v>38.916000000000004</v>
      </c>
      <c r="U31" s="133">
        <f t="shared" si="27"/>
        <v>39.167999999999999</v>
      </c>
      <c r="V31" s="133">
        <f t="shared" si="27"/>
        <v>36.627000000000002</v>
      </c>
      <c r="W31" s="133">
        <f t="shared" si="27"/>
        <v>38.582000000000001</v>
      </c>
      <c r="X31" s="133">
        <f t="shared" si="27"/>
        <v>44.361000000000004</v>
      </c>
      <c r="Y31" s="133">
        <f t="shared" si="27"/>
        <v>53.504000000000005</v>
      </c>
      <c r="Z31" s="133">
        <f t="shared" si="27"/>
        <v>37.124000000000002</v>
      </c>
      <c r="AA31" s="133">
        <f t="shared" si="27"/>
        <v>93.625</v>
      </c>
      <c r="AB31" s="133">
        <f t="shared" si="27"/>
        <v>61.152999999999999</v>
      </c>
      <c r="AC31" s="133">
        <f t="shared" si="27"/>
        <v>63.980000000000004</v>
      </c>
      <c r="AD31" s="133">
        <f t="shared" si="27"/>
        <v>66.723000000000013</v>
      </c>
      <c r="AE31" s="133">
        <f t="shared" si="27"/>
        <v>73.801000000000002</v>
      </c>
      <c r="AF31" s="133">
        <f t="shared" si="27"/>
        <v>68.075999999999993</v>
      </c>
      <c r="AG31" s="133">
        <f t="shared" si="27"/>
        <v>88.936000000000007</v>
      </c>
      <c r="AH31" s="133">
        <f t="shared" si="27"/>
        <v>80.231999999999999</v>
      </c>
      <c r="AI31" s="133">
        <f t="shared" si="27"/>
        <v>92.744</v>
      </c>
      <c r="AK31" s="133">
        <f t="shared" si="26"/>
        <v>11.835677499999999</v>
      </c>
      <c r="AL31" s="133">
        <f t="shared" si="26"/>
        <v>9.4039999999999999</v>
      </c>
      <c r="AM31" s="133">
        <f t="shared" si="26"/>
        <v>29.618999999999996</v>
      </c>
      <c r="AN31" s="133">
        <f t="shared" si="26"/>
        <v>155.28799999999998</v>
      </c>
      <c r="AO31" s="133">
        <f t="shared" si="26"/>
        <v>158.738</v>
      </c>
      <c r="AP31" s="133">
        <f t="shared" si="26"/>
        <v>245.40600000000001</v>
      </c>
      <c r="AQ31" s="133">
        <f t="shared" si="26"/>
        <v>272.58000000000004</v>
      </c>
      <c r="AR31" s="133">
        <f t="shared" si="26"/>
        <v>261.91200000000003</v>
      </c>
      <c r="XFB31" s="52"/>
    </row>
    <row r="32" spans="2:44 16382:16382" ht="14.5" customHeight="1" x14ac:dyDescent="0.35">
      <c r="B32" s="30" t="s">
        <v>707</v>
      </c>
      <c r="E32" s="29">
        <v>0</v>
      </c>
      <c r="F32" s="29">
        <v>0</v>
      </c>
      <c r="G32" s="29">
        <v>0</v>
      </c>
      <c r="H32" s="29">
        <v>0</v>
      </c>
      <c r="I32" s="29">
        <v>0</v>
      </c>
      <c r="J32" s="29">
        <v>0</v>
      </c>
      <c r="K32" s="29">
        <v>0</v>
      </c>
      <c r="L32" s="29">
        <v>0</v>
      </c>
      <c r="M32" s="29">
        <v>0</v>
      </c>
      <c r="N32" s="29">
        <v>0</v>
      </c>
      <c r="O32" s="29">
        <v>0.21099999999999999</v>
      </c>
      <c r="P32" s="29">
        <v>6.9829999999999997</v>
      </c>
      <c r="Q32" s="29">
        <v>0.42499999999999999</v>
      </c>
      <c r="R32" s="29">
        <v>5.5789999999999997</v>
      </c>
      <c r="S32" s="29">
        <v>2.7370000000000001</v>
      </c>
      <c r="T32" s="29">
        <v>0.218</v>
      </c>
      <c r="U32" s="29">
        <v>6.7789999999999999</v>
      </c>
      <c r="V32" s="29">
        <v>3.9409999999999998</v>
      </c>
      <c r="W32" s="29">
        <v>0.24</v>
      </c>
      <c r="X32" s="29">
        <v>0.59799999999999998</v>
      </c>
      <c r="Y32" s="29">
        <v>-5.0780000000000003</v>
      </c>
      <c r="Z32" s="29">
        <v>-17.841000000000001</v>
      </c>
      <c r="AA32" s="29">
        <v>27.765000000000001</v>
      </c>
      <c r="AB32" s="29">
        <v>2.5789999999999997</v>
      </c>
      <c r="AC32" s="29">
        <v>0</v>
      </c>
      <c r="AD32" s="29">
        <v>0</v>
      </c>
      <c r="AE32" s="29">
        <v>0</v>
      </c>
      <c r="AF32" s="29">
        <v>0</v>
      </c>
      <c r="AG32" s="29">
        <v>0</v>
      </c>
      <c r="AH32" s="29">
        <v>0</v>
      </c>
      <c r="AI32" s="29">
        <v>0</v>
      </c>
      <c r="AK32" s="29">
        <f t="shared" si="26"/>
        <v>0</v>
      </c>
      <c r="AL32" s="29">
        <f t="shared" si="26"/>
        <v>0</v>
      </c>
      <c r="AM32" s="29">
        <f t="shared" si="26"/>
        <v>7.194</v>
      </c>
      <c r="AN32" s="29">
        <f t="shared" si="26"/>
        <v>8.9589999999999996</v>
      </c>
      <c r="AO32" s="29">
        <f t="shared" si="26"/>
        <v>11.558</v>
      </c>
      <c r="AP32" s="29">
        <f t="shared" si="26"/>
        <v>7.4249999999999998</v>
      </c>
      <c r="AQ32" s="29">
        <f t="shared" si="26"/>
        <v>0</v>
      </c>
      <c r="AR32" s="29">
        <f t="shared" si="26"/>
        <v>0</v>
      </c>
      <c r="XFB32" s="53"/>
    </row>
    <row r="33" spans="2:44" ht="14.5" customHeight="1" x14ac:dyDescent="0.35">
      <c r="B33" s="30" t="s">
        <v>708</v>
      </c>
      <c r="E33" s="29">
        <v>0</v>
      </c>
      <c r="F33" s="29">
        <v>0</v>
      </c>
      <c r="G33" s="29">
        <v>0</v>
      </c>
      <c r="H33" s="29">
        <v>0</v>
      </c>
      <c r="I33" s="29">
        <v>0</v>
      </c>
      <c r="J33" s="29">
        <v>0</v>
      </c>
      <c r="K33" s="29">
        <v>0</v>
      </c>
      <c r="L33" s="29">
        <v>0</v>
      </c>
      <c r="M33" s="29">
        <v>0</v>
      </c>
      <c r="N33" s="29">
        <v>0</v>
      </c>
      <c r="O33" s="29">
        <v>0</v>
      </c>
      <c r="P33" s="29">
        <v>11.494999999999999</v>
      </c>
      <c r="Q33" s="29">
        <v>35.799999999999997</v>
      </c>
      <c r="R33" s="29">
        <v>28.38</v>
      </c>
      <c r="S33" s="29">
        <v>34.457999999999998</v>
      </c>
      <c r="T33" s="29">
        <v>35.219000000000001</v>
      </c>
      <c r="U33" s="29">
        <v>28.602</v>
      </c>
      <c r="V33" s="29">
        <v>29.067</v>
      </c>
      <c r="W33" s="29">
        <v>35.082999999999998</v>
      </c>
      <c r="X33" s="29">
        <v>32.673000000000002</v>
      </c>
      <c r="Y33" s="29">
        <v>34.340000000000003</v>
      </c>
      <c r="Z33" s="29">
        <v>30.43</v>
      </c>
      <c r="AA33" s="29">
        <v>36.386000000000003</v>
      </c>
      <c r="AB33" s="29">
        <v>34.725000000000001</v>
      </c>
      <c r="AC33" s="29">
        <v>37.06</v>
      </c>
      <c r="AD33" s="29">
        <v>36.722000000000001</v>
      </c>
      <c r="AE33" s="29">
        <v>38.521999999999998</v>
      </c>
      <c r="AF33" s="29">
        <v>37.966000000000001</v>
      </c>
      <c r="AG33" s="29">
        <v>42.295000000000002</v>
      </c>
      <c r="AH33" s="29">
        <v>35.475999999999999</v>
      </c>
      <c r="AI33" s="29">
        <v>39.164000000000001</v>
      </c>
      <c r="AK33" s="29">
        <f t="shared" si="26"/>
        <v>0</v>
      </c>
      <c r="AL33" s="29">
        <f t="shared" si="26"/>
        <v>0</v>
      </c>
      <c r="AM33" s="29">
        <f t="shared" si="26"/>
        <v>11.494999999999999</v>
      </c>
      <c r="AN33" s="29">
        <f t="shared" si="26"/>
        <v>133.857</v>
      </c>
      <c r="AO33" s="29">
        <f t="shared" si="26"/>
        <v>125.425</v>
      </c>
      <c r="AP33" s="29">
        <f t="shared" si="26"/>
        <v>135.881</v>
      </c>
      <c r="AQ33" s="29">
        <f t="shared" si="26"/>
        <v>150.27000000000001</v>
      </c>
      <c r="AR33" s="29">
        <f t="shared" si="26"/>
        <v>116.935</v>
      </c>
    </row>
    <row r="34" spans="2:44" ht="14.5" customHeight="1" x14ac:dyDescent="0.35">
      <c r="B34" s="30" t="s">
        <v>710</v>
      </c>
      <c r="E34" s="29">
        <v>0</v>
      </c>
      <c r="F34" s="29">
        <v>0</v>
      </c>
      <c r="G34" s="29">
        <v>0</v>
      </c>
      <c r="H34" s="29">
        <v>0</v>
      </c>
      <c r="I34" s="29">
        <v>0</v>
      </c>
      <c r="J34" s="29">
        <v>0</v>
      </c>
      <c r="K34" s="29">
        <v>0</v>
      </c>
      <c r="L34" s="29">
        <v>0</v>
      </c>
      <c r="M34" s="29">
        <v>0</v>
      </c>
      <c r="N34" s="29">
        <v>0</v>
      </c>
      <c r="O34" s="29">
        <v>0</v>
      </c>
      <c r="P34" s="29">
        <v>0</v>
      </c>
      <c r="Q34" s="29">
        <v>0</v>
      </c>
      <c r="R34" s="29">
        <v>0</v>
      </c>
      <c r="S34" s="29">
        <v>0</v>
      </c>
      <c r="T34" s="29">
        <v>0</v>
      </c>
      <c r="U34" s="29">
        <v>0</v>
      </c>
      <c r="V34" s="29">
        <v>0</v>
      </c>
      <c r="W34" s="29">
        <v>0</v>
      </c>
      <c r="X34" s="29">
        <v>7.569</v>
      </c>
      <c r="Y34" s="29">
        <v>20.042999999999999</v>
      </c>
      <c r="Z34" s="29">
        <v>21.007000000000001</v>
      </c>
      <c r="AA34" s="29">
        <v>26.277999999999999</v>
      </c>
      <c r="AB34" s="29">
        <v>18.773</v>
      </c>
      <c r="AC34" s="29">
        <v>20.741</v>
      </c>
      <c r="AD34" s="29">
        <v>23.949000000000002</v>
      </c>
      <c r="AE34" s="29">
        <v>30.158999999999999</v>
      </c>
      <c r="AF34" s="29">
        <v>24.946999999999999</v>
      </c>
      <c r="AG34" s="29">
        <v>39.899000000000001</v>
      </c>
      <c r="AH34" s="29">
        <v>38.130000000000003</v>
      </c>
      <c r="AI34" s="29">
        <v>48.899000000000001</v>
      </c>
      <c r="AK34" s="29">
        <f t="shared" si="26"/>
        <v>0</v>
      </c>
      <c r="AL34" s="29">
        <f t="shared" si="26"/>
        <v>0</v>
      </c>
      <c r="AM34" s="29">
        <f t="shared" si="26"/>
        <v>0</v>
      </c>
      <c r="AN34" s="29">
        <f t="shared" si="26"/>
        <v>0</v>
      </c>
      <c r="AO34" s="29">
        <f t="shared" si="26"/>
        <v>7.569</v>
      </c>
      <c r="AP34" s="29">
        <f t="shared" si="26"/>
        <v>86.100999999999999</v>
      </c>
      <c r="AQ34" s="29">
        <f t="shared" si="26"/>
        <v>99.795999999999992</v>
      </c>
      <c r="AR34" s="29">
        <f t="shared" si="26"/>
        <v>126.928</v>
      </c>
    </row>
    <row r="35" spans="2:44" ht="14.5" customHeight="1" x14ac:dyDescent="0.35">
      <c r="B35" s="30" t="s">
        <v>709</v>
      </c>
      <c r="E35" s="29">
        <v>2.9588925000000001</v>
      </c>
      <c r="F35" s="29">
        <v>2.9588925000000001</v>
      </c>
      <c r="G35" s="29">
        <v>2.9588925000000001</v>
      </c>
      <c r="H35" s="29">
        <v>2.9590000000000001</v>
      </c>
      <c r="I35" s="29">
        <v>2.5299999999999998</v>
      </c>
      <c r="J35" s="29">
        <v>2.5299999999999998</v>
      </c>
      <c r="K35" s="29">
        <v>2.5299999999999998</v>
      </c>
      <c r="L35" s="29">
        <v>1.8140000000000001</v>
      </c>
      <c r="M35" s="29">
        <v>2.7349999999999999</v>
      </c>
      <c r="N35" s="29">
        <v>2.609</v>
      </c>
      <c r="O35" s="29">
        <v>2.9319999999999999</v>
      </c>
      <c r="P35" s="29">
        <v>2.6539999999999999</v>
      </c>
      <c r="Q35" s="29">
        <v>2.1819999999999999</v>
      </c>
      <c r="R35" s="29">
        <v>3.2269999999999999</v>
      </c>
      <c r="S35" s="29">
        <v>3.5840000000000001</v>
      </c>
      <c r="T35" s="29">
        <v>3.4790000000000001</v>
      </c>
      <c r="U35" s="29">
        <v>3.7869999999999999</v>
      </c>
      <c r="V35" s="29">
        <v>3.6190000000000002</v>
      </c>
      <c r="W35" s="29">
        <v>3.2589999999999999</v>
      </c>
      <c r="X35" s="29">
        <v>3.5209999999999999</v>
      </c>
      <c r="Y35" s="29">
        <v>4.1989999999999998</v>
      </c>
      <c r="Z35" s="29">
        <v>3.528</v>
      </c>
      <c r="AA35" s="29">
        <v>3.1960000000000002</v>
      </c>
      <c r="AB35" s="29">
        <v>5.0759999999999996</v>
      </c>
      <c r="AC35" s="29">
        <v>6.1790000000000003</v>
      </c>
      <c r="AD35" s="29">
        <v>6.0519999999999996</v>
      </c>
      <c r="AE35" s="29">
        <v>5.12</v>
      </c>
      <c r="AF35" s="29">
        <v>5.1630000000000003</v>
      </c>
      <c r="AG35" s="29">
        <v>6.742</v>
      </c>
      <c r="AH35" s="29">
        <v>6.6260000000000003</v>
      </c>
      <c r="AI35" s="29">
        <v>4.681</v>
      </c>
      <c r="AK35" s="29">
        <f t="shared" si="26"/>
        <v>11.835677499999999</v>
      </c>
      <c r="AL35" s="29">
        <f t="shared" si="26"/>
        <v>9.4039999999999999</v>
      </c>
      <c r="AM35" s="29">
        <f t="shared" si="26"/>
        <v>10.93</v>
      </c>
      <c r="AN35" s="29">
        <f t="shared" si="26"/>
        <v>12.472000000000001</v>
      </c>
      <c r="AO35" s="29">
        <f t="shared" si="26"/>
        <v>14.186</v>
      </c>
      <c r="AP35" s="29">
        <f t="shared" si="26"/>
        <v>15.998999999999999</v>
      </c>
      <c r="AQ35" s="29">
        <f t="shared" si="26"/>
        <v>22.513999999999999</v>
      </c>
      <c r="AR35" s="29">
        <f t="shared" si="26"/>
        <v>18.048999999999999</v>
      </c>
    </row>
    <row r="36" spans="2:44" ht="14.5" customHeight="1" x14ac:dyDescent="0.35">
      <c r="B36" s="37" t="s">
        <v>712</v>
      </c>
      <c r="C36" s="38"/>
      <c r="D36" s="38"/>
      <c r="E36" s="39">
        <f>SUM(E29:E31)</f>
        <v>30.319892499999998</v>
      </c>
      <c r="F36" s="39">
        <f t="shared" ref="F36:AI36" si="28">SUM(F29:F31)</f>
        <v>37.923892500000008</v>
      </c>
      <c r="G36" s="39">
        <f t="shared" si="28"/>
        <v>28.465892499999992</v>
      </c>
      <c r="H36" s="39">
        <f t="shared" si="28"/>
        <v>38.228999999999999</v>
      </c>
      <c r="I36" s="39">
        <f t="shared" si="28"/>
        <v>40.478000000000009</v>
      </c>
      <c r="J36" s="39">
        <f t="shared" si="28"/>
        <v>23.607000000000014</v>
      </c>
      <c r="K36" s="39">
        <f t="shared" si="28"/>
        <v>64.385999999999981</v>
      </c>
      <c r="L36" s="39">
        <f t="shared" si="28"/>
        <v>174.32200000000006</v>
      </c>
      <c r="M36" s="39">
        <f t="shared" si="28"/>
        <v>90.850000000000009</v>
      </c>
      <c r="N36" s="39">
        <f t="shared" si="28"/>
        <v>98.525000000000006</v>
      </c>
      <c r="O36" s="39">
        <f t="shared" si="28"/>
        <v>141.60500000000002</v>
      </c>
      <c r="P36" s="39">
        <f t="shared" si="28"/>
        <v>171.85</v>
      </c>
      <c r="Q36" s="39">
        <f t="shared" si="28"/>
        <v>130.33799999999997</v>
      </c>
      <c r="R36" s="39">
        <f t="shared" si="28"/>
        <v>143.50399999999999</v>
      </c>
      <c r="S36" s="39">
        <f t="shared" si="28"/>
        <v>264.39499999999998</v>
      </c>
      <c r="T36" s="39">
        <f t="shared" si="28"/>
        <v>285.89699999999993</v>
      </c>
      <c r="U36" s="39">
        <f t="shared" si="28"/>
        <v>144.28599999999997</v>
      </c>
      <c r="V36" s="39">
        <f t="shared" si="28"/>
        <v>182.19700000000003</v>
      </c>
      <c r="W36" s="39">
        <f t="shared" si="28"/>
        <v>285.10100000000006</v>
      </c>
      <c r="X36" s="39">
        <f t="shared" si="28"/>
        <v>353.07499999999999</v>
      </c>
      <c r="Y36" s="39">
        <f t="shared" si="28"/>
        <v>319.173</v>
      </c>
      <c r="Z36" s="39">
        <f t="shared" si="28"/>
        <v>280.09399999999999</v>
      </c>
      <c r="AA36" s="39">
        <f t="shared" si="28"/>
        <v>393.35499999999996</v>
      </c>
      <c r="AB36" s="39">
        <f t="shared" si="28"/>
        <v>476.51299999999998</v>
      </c>
      <c r="AC36" s="39">
        <f t="shared" si="28"/>
        <v>349.87</v>
      </c>
      <c r="AD36" s="39">
        <f t="shared" si="28"/>
        <v>357.363</v>
      </c>
      <c r="AE36" s="39">
        <f t="shared" si="28"/>
        <v>460.51599999999985</v>
      </c>
      <c r="AF36" s="39">
        <f t="shared" si="28"/>
        <v>492.28699999999981</v>
      </c>
      <c r="AG36" s="39">
        <f t="shared" si="28"/>
        <v>407.99600000000009</v>
      </c>
      <c r="AH36" s="39">
        <f t="shared" si="28"/>
        <v>431.23500000000001</v>
      </c>
      <c r="AI36" s="39">
        <f t="shared" si="28"/>
        <v>639.90599999999995</v>
      </c>
      <c r="AK36" s="39">
        <f t="shared" si="26"/>
        <v>134.93867749999998</v>
      </c>
      <c r="AL36" s="39">
        <f t="shared" si="26"/>
        <v>302.79300000000006</v>
      </c>
      <c r="AM36" s="39">
        <f t="shared" si="26"/>
        <v>502.83000000000004</v>
      </c>
      <c r="AN36" s="39">
        <f t="shared" si="26"/>
        <v>824.1339999999999</v>
      </c>
      <c r="AO36" s="39">
        <f t="shared" si="26"/>
        <v>964.65900000000011</v>
      </c>
      <c r="AP36" s="39">
        <f t="shared" si="26"/>
        <v>1469.135</v>
      </c>
      <c r="AQ36" s="39">
        <f t="shared" si="26"/>
        <v>1660.0359999999996</v>
      </c>
      <c r="AR36" s="39">
        <f t="shared" si="26"/>
        <v>1479.1370000000002</v>
      </c>
    </row>
    <row r="37" spans="2:44" ht="14.5" customHeight="1" x14ac:dyDescent="0.35">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row>
    <row r="38" spans="2:44" ht="14.5" customHeight="1" x14ac:dyDescent="0.35">
      <c r="B38" s="5" t="s">
        <v>702</v>
      </c>
      <c r="C38" s="6"/>
      <c r="D38" s="6"/>
      <c r="E38" s="7" t="str">
        <f t="shared" ref="E38:G38" si="29">MONTH(E$6)/3&amp;"Q"&amp;E$7</f>
        <v>1Q2016</v>
      </c>
      <c r="F38" s="7" t="str">
        <f t="shared" si="29"/>
        <v>2Q2016</v>
      </c>
      <c r="G38" s="7" t="str">
        <f t="shared" si="29"/>
        <v>3Q2016</v>
      </c>
      <c r="H38" s="7" t="str">
        <f>MONTH(H$6)/3&amp;"Q"&amp;H$7</f>
        <v>4Q2016</v>
      </c>
      <c r="I38" s="7" t="str">
        <f t="shared" ref="I38:AI38" si="30">MONTH(I$6)/3&amp;"Q"&amp;I$7</f>
        <v>1Q2017</v>
      </c>
      <c r="J38" s="7" t="str">
        <f t="shared" si="30"/>
        <v>2Q2017</v>
      </c>
      <c r="K38" s="7" t="str">
        <f t="shared" si="30"/>
        <v>3Q2017</v>
      </c>
      <c r="L38" s="7" t="str">
        <f t="shared" si="30"/>
        <v>4Q2017</v>
      </c>
      <c r="M38" s="7" t="str">
        <f t="shared" si="30"/>
        <v>1Q2018</v>
      </c>
      <c r="N38" s="7" t="str">
        <f t="shared" si="30"/>
        <v>2Q2018</v>
      </c>
      <c r="O38" s="7" t="str">
        <f t="shared" si="30"/>
        <v>3Q2018</v>
      </c>
      <c r="P38" s="7" t="str">
        <f t="shared" si="30"/>
        <v>4Q2018</v>
      </c>
      <c r="Q38" s="7" t="str">
        <f t="shared" si="30"/>
        <v>1Q2019</v>
      </c>
      <c r="R38" s="7" t="str">
        <f t="shared" si="30"/>
        <v>2Q2019</v>
      </c>
      <c r="S38" s="7" t="str">
        <f t="shared" si="30"/>
        <v>3Q2019</v>
      </c>
      <c r="T38" s="7" t="str">
        <f t="shared" si="30"/>
        <v>4Q2019</v>
      </c>
      <c r="U38" s="7" t="str">
        <f t="shared" si="30"/>
        <v>1Q2020</v>
      </c>
      <c r="V38" s="7" t="str">
        <f t="shared" si="30"/>
        <v>2Q2020</v>
      </c>
      <c r="W38" s="7" t="str">
        <f t="shared" si="30"/>
        <v>3Q2020</v>
      </c>
      <c r="X38" s="7" t="str">
        <f t="shared" si="30"/>
        <v>4Q2020</v>
      </c>
      <c r="Y38" s="7" t="str">
        <f t="shared" si="30"/>
        <v>1Q2021</v>
      </c>
      <c r="Z38" s="7" t="str">
        <f t="shared" si="30"/>
        <v>2Q2021</v>
      </c>
      <c r="AA38" s="7" t="str">
        <f t="shared" si="30"/>
        <v>3Q2021</v>
      </c>
      <c r="AB38" s="7" t="str">
        <f t="shared" si="30"/>
        <v>4Q2021</v>
      </c>
      <c r="AC38" s="7" t="str">
        <f t="shared" si="30"/>
        <v>1Q2022</v>
      </c>
      <c r="AD38" s="7" t="str">
        <f t="shared" si="30"/>
        <v>2Q2022</v>
      </c>
      <c r="AE38" s="7" t="str">
        <f t="shared" si="30"/>
        <v>3Q2022</v>
      </c>
      <c r="AF38" s="7" t="str">
        <f t="shared" si="30"/>
        <v>4Q2022</v>
      </c>
      <c r="AG38" s="7" t="str">
        <f t="shared" si="30"/>
        <v>1Q2023</v>
      </c>
      <c r="AH38" s="7" t="str">
        <f t="shared" si="30"/>
        <v>2Q2023</v>
      </c>
      <c r="AI38" s="7" t="str">
        <f t="shared" si="30"/>
        <v>3Q2023</v>
      </c>
      <c r="AK38" s="6">
        <v>2016</v>
      </c>
      <c r="AL38" s="6">
        <f>AK38+1</f>
        <v>2017</v>
      </c>
      <c r="AM38" s="6">
        <f t="shared" ref="AM38" si="31">AL38+1</f>
        <v>2018</v>
      </c>
      <c r="AN38" s="6">
        <f t="shared" ref="AN38" si="32">AM38+1</f>
        <v>2019</v>
      </c>
      <c r="AO38" s="6">
        <f t="shared" ref="AO38" si="33">AN38+1</f>
        <v>2020</v>
      </c>
      <c r="AP38" s="6">
        <f t="shared" ref="AP38" si="34">AO38+1</f>
        <v>2021</v>
      </c>
      <c r="AQ38" s="6">
        <f t="shared" ref="AQ38" si="35">AP38+1</f>
        <v>2022</v>
      </c>
      <c r="AR38" s="6">
        <v>2023</v>
      </c>
    </row>
    <row r="39" spans="2:44" ht="14.5" customHeight="1" x14ac:dyDescent="0.35">
      <c r="B39" s="51" t="s">
        <v>697</v>
      </c>
      <c r="C39" s="49"/>
      <c r="D39" s="49"/>
      <c r="E39" s="133">
        <f>E20</f>
        <v>22.941999999999993</v>
      </c>
      <c r="F39" s="133">
        <f t="shared" ref="F39:AI39" si="36">F20</f>
        <v>25.129000000000008</v>
      </c>
      <c r="G39" s="133">
        <f t="shared" si="36"/>
        <v>24.436999999999991</v>
      </c>
      <c r="H39" s="133">
        <f t="shared" si="36"/>
        <v>27.837999999999997</v>
      </c>
      <c r="I39" s="133">
        <f t="shared" si="36"/>
        <v>33.58100000000001</v>
      </c>
      <c r="J39" s="133">
        <f t="shared" si="36"/>
        <v>9.2970000000000113</v>
      </c>
      <c r="K39" s="133">
        <f t="shared" si="36"/>
        <v>47.198999999999984</v>
      </c>
      <c r="L39" s="133">
        <f t="shared" si="36"/>
        <v>202.26600000000005</v>
      </c>
      <c r="M39" s="133">
        <f t="shared" si="36"/>
        <v>68.871000000000009</v>
      </c>
      <c r="N39" s="133">
        <f t="shared" si="36"/>
        <v>70.122000000000014</v>
      </c>
      <c r="O39" s="133">
        <f t="shared" si="36"/>
        <v>115.30300000000001</v>
      </c>
      <c r="P39" s="133">
        <f t="shared" si="36"/>
        <v>153.72299999999996</v>
      </c>
      <c r="Q39" s="133">
        <f t="shared" si="36"/>
        <v>74.716999999999956</v>
      </c>
      <c r="R39" s="133">
        <f t="shared" si="36"/>
        <v>85.534999999999982</v>
      </c>
      <c r="S39" s="133">
        <f t="shared" si="36"/>
        <v>200.57199999999997</v>
      </c>
      <c r="T39" s="133">
        <f t="shared" si="36"/>
        <v>212.41699999999992</v>
      </c>
      <c r="U39" s="133">
        <f t="shared" si="36"/>
        <v>123.02099999999999</v>
      </c>
      <c r="V39" s="133">
        <f t="shared" si="36"/>
        <v>108.07800000000003</v>
      </c>
      <c r="W39" s="133">
        <f t="shared" si="36"/>
        <v>203.28700000000003</v>
      </c>
      <c r="X39" s="133">
        <f t="shared" si="36"/>
        <v>367.90599999999995</v>
      </c>
      <c r="Y39" s="133">
        <f t="shared" si="36"/>
        <v>193.50400000000002</v>
      </c>
      <c r="Z39" s="133">
        <f t="shared" si="36"/>
        <v>139.87300000000002</v>
      </c>
      <c r="AA39" s="133">
        <f t="shared" si="36"/>
        <v>250.33099999999999</v>
      </c>
      <c r="AB39" s="133">
        <f t="shared" si="36"/>
        <v>1014.7239999999999</v>
      </c>
      <c r="AC39" s="133">
        <f t="shared" si="36"/>
        <v>178.89199999999997</v>
      </c>
      <c r="AD39" s="133">
        <f t="shared" si="36"/>
        <v>179.886</v>
      </c>
      <c r="AE39" s="133">
        <f t="shared" si="36"/>
        <v>283.09199999999987</v>
      </c>
      <c r="AF39" s="133">
        <f t="shared" si="36"/>
        <v>359.24699999999973</v>
      </c>
      <c r="AG39" s="133">
        <f t="shared" si="36"/>
        <v>227.78400000000008</v>
      </c>
      <c r="AH39" s="133">
        <f t="shared" si="36"/>
        <v>234.26799999999997</v>
      </c>
      <c r="AI39" s="133">
        <f t="shared" si="36"/>
        <v>444.11199999999997</v>
      </c>
      <c r="AK39" s="133">
        <f t="shared" ref="AK39:AR48" si="37">SUMIF($7:$7,AK$9,39:39)</f>
        <v>100.34599999999998</v>
      </c>
      <c r="AL39" s="133">
        <f t="shared" si="37"/>
        <v>292.34300000000007</v>
      </c>
      <c r="AM39" s="133">
        <f t="shared" si="37"/>
        <v>408.01900000000001</v>
      </c>
      <c r="AN39" s="133">
        <f t="shared" si="37"/>
        <v>573.24099999999987</v>
      </c>
      <c r="AO39" s="133">
        <f t="shared" si="37"/>
        <v>802.29200000000003</v>
      </c>
      <c r="AP39" s="133">
        <f t="shared" si="37"/>
        <v>1598.432</v>
      </c>
      <c r="AQ39" s="133">
        <f t="shared" si="37"/>
        <v>1001.1169999999996</v>
      </c>
      <c r="AR39" s="133">
        <f t="shared" si="37"/>
        <v>906.16399999999999</v>
      </c>
    </row>
    <row r="40" spans="2:44" ht="14.5" customHeight="1" x14ac:dyDescent="0.35">
      <c r="B40" s="51" t="s">
        <v>63</v>
      </c>
      <c r="C40" s="49"/>
      <c r="D40" s="49"/>
      <c r="E40" s="133">
        <f>-E19</f>
        <v>-1.4990000000000001</v>
      </c>
      <c r="F40" s="133">
        <f t="shared" ref="F40:AI40" si="38">-F19</f>
        <v>3.2829999999999999</v>
      </c>
      <c r="G40" s="133">
        <f t="shared" si="38"/>
        <v>-5.9240000000000004</v>
      </c>
      <c r="H40" s="133">
        <f t="shared" si="38"/>
        <v>-1.486</v>
      </c>
      <c r="I40" s="133">
        <f t="shared" si="38"/>
        <v>-2.2370000000000001</v>
      </c>
      <c r="J40" s="133">
        <f t="shared" si="38"/>
        <v>-0.76100000000000001</v>
      </c>
      <c r="K40" s="133">
        <f t="shared" si="38"/>
        <v>-0.53400000000000003</v>
      </c>
      <c r="L40" s="133">
        <f t="shared" si="38"/>
        <v>1E-3</v>
      </c>
      <c r="M40" s="133">
        <f t="shared" si="38"/>
        <v>-1.2709999999999999</v>
      </c>
      <c r="N40" s="133">
        <f t="shared" si="38"/>
        <v>-1.196</v>
      </c>
      <c r="O40" s="133">
        <f t="shared" si="38"/>
        <v>0.17699999999999999</v>
      </c>
      <c r="P40" s="133">
        <f t="shared" si="38"/>
        <v>-6.82</v>
      </c>
      <c r="Q40" s="133">
        <f t="shared" si="38"/>
        <v>-5.6829999999999998</v>
      </c>
      <c r="R40" s="133">
        <f t="shared" si="38"/>
        <v>-3.2909999999999999</v>
      </c>
      <c r="S40" s="133">
        <f t="shared" si="38"/>
        <v>-9.7370000000000001</v>
      </c>
      <c r="T40" s="133">
        <f t="shared" si="38"/>
        <v>-7.6459999999999999</v>
      </c>
      <c r="U40" s="133">
        <f t="shared" si="38"/>
        <v>0.86199999999999999</v>
      </c>
      <c r="V40" s="133">
        <f t="shared" si="38"/>
        <v>-11.047000000000001</v>
      </c>
      <c r="W40" s="133">
        <f t="shared" si="38"/>
        <v>-5.5570000000000004</v>
      </c>
      <c r="X40" s="133">
        <f t="shared" si="38"/>
        <v>6.2489999999999997</v>
      </c>
      <c r="Y40" s="133">
        <f t="shared" si="38"/>
        <v>3.2080000000000002</v>
      </c>
      <c r="Z40" s="133">
        <f t="shared" si="38"/>
        <v>24.652999999999999</v>
      </c>
      <c r="AA40" s="133">
        <f t="shared" si="38"/>
        <v>-36.49</v>
      </c>
      <c r="AB40" s="133">
        <f t="shared" si="38"/>
        <v>7.4089999999999998</v>
      </c>
      <c r="AC40" s="133">
        <f t="shared" si="38"/>
        <v>-7.4260000000000002</v>
      </c>
      <c r="AD40" s="133">
        <f t="shared" si="38"/>
        <v>-4.2639999999999993</v>
      </c>
      <c r="AE40" s="133">
        <f t="shared" si="38"/>
        <v>-23.876000000000005</v>
      </c>
      <c r="AF40" s="133">
        <f t="shared" si="38"/>
        <v>-9.2879999999999967</v>
      </c>
      <c r="AG40" s="133">
        <f t="shared" si="38"/>
        <v>-18.643000000000001</v>
      </c>
      <c r="AH40" s="133">
        <f t="shared" si="38"/>
        <v>-7.3580000000000005</v>
      </c>
      <c r="AI40" s="133">
        <f t="shared" si="38"/>
        <v>-30.514999999999997</v>
      </c>
      <c r="AK40" s="133">
        <f t="shared" si="37"/>
        <v>-5.6260000000000003</v>
      </c>
      <c r="AL40" s="133">
        <f t="shared" si="37"/>
        <v>-3.5310000000000001</v>
      </c>
      <c r="AM40" s="133">
        <f t="shared" si="37"/>
        <v>-9.11</v>
      </c>
      <c r="AN40" s="133">
        <f t="shared" si="37"/>
        <v>-26.356999999999999</v>
      </c>
      <c r="AO40" s="133">
        <f t="shared" si="37"/>
        <v>-9.4930000000000021</v>
      </c>
      <c r="AP40" s="133">
        <f t="shared" si="37"/>
        <v>-1.2200000000000051</v>
      </c>
      <c r="AQ40" s="133">
        <f t="shared" si="37"/>
        <v>-44.853999999999999</v>
      </c>
      <c r="AR40" s="133">
        <f t="shared" si="37"/>
        <v>-56.515999999999998</v>
      </c>
    </row>
    <row r="41" spans="2:44" ht="14.5" customHeight="1" x14ac:dyDescent="0.35">
      <c r="B41" s="51" t="s">
        <v>715</v>
      </c>
      <c r="C41" s="49"/>
      <c r="D41" s="49"/>
      <c r="E41" s="133">
        <v>0</v>
      </c>
      <c r="F41" s="133">
        <v>0</v>
      </c>
      <c r="G41" s="133">
        <v>0</v>
      </c>
      <c r="H41" s="133">
        <v>0</v>
      </c>
      <c r="I41" s="133">
        <v>0</v>
      </c>
      <c r="J41" s="133">
        <v>0</v>
      </c>
      <c r="K41" s="133">
        <v>0</v>
      </c>
      <c r="L41" s="133">
        <v>-61.6</v>
      </c>
      <c r="M41" s="133">
        <v>1.3979999999999999</v>
      </c>
      <c r="N41" s="133">
        <v>4.6909999999999998</v>
      </c>
      <c r="O41" s="133">
        <v>1.4</v>
      </c>
      <c r="P41" s="133">
        <v>-14.95</v>
      </c>
      <c r="Q41" s="133">
        <v>0</v>
      </c>
      <c r="R41" s="153">
        <v>1.107</v>
      </c>
      <c r="S41" s="153">
        <v>-0.109</v>
      </c>
      <c r="T41" s="153">
        <v>0.29899999999999999</v>
      </c>
      <c r="U41" s="133">
        <v>-58.097000000000001</v>
      </c>
      <c r="V41" s="133">
        <v>2.6040000000000001</v>
      </c>
      <c r="W41" s="133">
        <v>1.871</v>
      </c>
      <c r="X41" s="133">
        <v>-99.655000000000001</v>
      </c>
      <c r="Y41" s="133">
        <v>3.83</v>
      </c>
      <c r="Z41" s="133">
        <v>0</v>
      </c>
      <c r="AA41" s="133">
        <v>14.824</v>
      </c>
      <c r="AB41" s="133">
        <v>-661.61699999999996</v>
      </c>
      <c r="AC41" s="133">
        <v>0</v>
      </c>
      <c r="AD41" s="133">
        <v>2.4460000000000002</v>
      </c>
      <c r="AE41" s="133">
        <v>0</v>
      </c>
      <c r="AF41" s="133">
        <v>-17.812999999999999</v>
      </c>
      <c r="AG41" s="133">
        <v>0</v>
      </c>
      <c r="AH41" s="133">
        <v>-2.504</v>
      </c>
      <c r="AI41" s="133">
        <v>0</v>
      </c>
      <c r="AK41" s="133">
        <f t="shared" si="37"/>
        <v>0</v>
      </c>
      <c r="AL41" s="133">
        <f t="shared" si="37"/>
        <v>-61.6</v>
      </c>
      <c r="AM41" s="133">
        <f t="shared" si="37"/>
        <v>-7.4610000000000003</v>
      </c>
      <c r="AN41" s="133">
        <f t="shared" si="37"/>
        <v>1.2969999999999999</v>
      </c>
      <c r="AO41" s="133">
        <f t="shared" si="37"/>
        <v>-153.27699999999999</v>
      </c>
      <c r="AP41" s="133">
        <f t="shared" si="37"/>
        <v>-642.96299999999997</v>
      </c>
      <c r="AQ41" s="133">
        <f t="shared" si="37"/>
        <v>-15.366999999999999</v>
      </c>
      <c r="AR41" s="133">
        <f t="shared" si="37"/>
        <v>-2.504</v>
      </c>
    </row>
    <row r="42" spans="2:44" ht="14.5" customHeight="1" x14ac:dyDescent="0.35">
      <c r="B42" s="51" t="s">
        <v>706</v>
      </c>
      <c r="C42" s="49"/>
      <c r="D42" s="49"/>
      <c r="E42" s="133">
        <v>0</v>
      </c>
      <c r="F42" s="133">
        <v>0</v>
      </c>
      <c r="G42" s="133">
        <v>0</v>
      </c>
      <c r="H42" s="133">
        <v>0</v>
      </c>
      <c r="I42" s="133">
        <v>0</v>
      </c>
      <c r="J42" s="133">
        <v>0</v>
      </c>
      <c r="K42" s="133">
        <v>0</v>
      </c>
      <c r="L42" s="133">
        <v>0</v>
      </c>
      <c r="M42" s="133">
        <v>0</v>
      </c>
      <c r="N42" s="133">
        <v>0</v>
      </c>
      <c r="O42" s="133">
        <v>0</v>
      </c>
      <c r="P42" s="133">
        <v>0</v>
      </c>
      <c r="Q42" s="133">
        <v>0</v>
      </c>
      <c r="R42" s="133">
        <v>0</v>
      </c>
      <c r="S42" s="133">
        <v>0</v>
      </c>
      <c r="T42" s="133">
        <v>0</v>
      </c>
      <c r="U42" s="133">
        <v>0</v>
      </c>
      <c r="V42" s="133">
        <v>0</v>
      </c>
      <c r="W42" s="133">
        <v>0</v>
      </c>
      <c r="X42" s="133">
        <v>-4.6289999999999996</v>
      </c>
      <c r="Y42" s="133">
        <v>-8.3759999999999994</v>
      </c>
      <c r="Z42" s="133">
        <v>-9.0749999999999993</v>
      </c>
      <c r="AA42" s="133">
        <v>-6.5460000000000003</v>
      </c>
      <c r="AB42" s="133">
        <v>-2.411</v>
      </c>
      <c r="AC42" s="133">
        <v>0</v>
      </c>
      <c r="AD42" s="133">
        <v>0</v>
      </c>
      <c r="AE42" s="133">
        <v>0</v>
      </c>
      <c r="AF42" s="133">
        <v>0</v>
      </c>
      <c r="AG42" s="133">
        <v>0</v>
      </c>
      <c r="AH42" s="133">
        <v>0</v>
      </c>
      <c r="AI42" s="133">
        <v>0</v>
      </c>
      <c r="AK42" s="133">
        <f t="shared" si="37"/>
        <v>0</v>
      </c>
      <c r="AL42" s="133">
        <f t="shared" si="37"/>
        <v>0</v>
      </c>
      <c r="AM42" s="133">
        <f t="shared" si="37"/>
        <v>0</v>
      </c>
      <c r="AN42" s="133">
        <f t="shared" si="37"/>
        <v>0</v>
      </c>
      <c r="AO42" s="133">
        <f t="shared" si="37"/>
        <v>-4.6289999999999996</v>
      </c>
      <c r="AP42" s="133">
        <f t="shared" si="37"/>
        <v>-26.408000000000001</v>
      </c>
      <c r="AQ42" s="133">
        <f t="shared" si="37"/>
        <v>0</v>
      </c>
      <c r="AR42" s="133">
        <f t="shared" si="37"/>
        <v>0</v>
      </c>
    </row>
    <row r="43" spans="2:44" ht="14.5" customHeight="1" x14ac:dyDescent="0.35">
      <c r="B43" s="51" t="s">
        <v>713</v>
      </c>
      <c r="C43" s="49"/>
      <c r="D43" s="49"/>
      <c r="E43" s="133">
        <f t="shared" ref="E43:AF43" si="39">SUM(E44:E47)</f>
        <v>2.4510000000000001</v>
      </c>
      <c r="F43" s="133">
        <f t="shared" si="39"/>
        <v>2.4510000000000001</v>
      </c>
      <c r="G43" s="133">
        <f t="shared" si="39"/>
        <v>2.4510000000000001</v>
      </c>
      <c r="H43" s="133">
        <f t="shared" si="39"/>
        <v>2.4510000000000001</v>
      </c>
      <c r="I43" s="133">
        <f t="shared" si="39"/>
        <v>1.889</v>
      </c>
      <c r="J43" s="133">
        <f t="shared" si="39"/>
        <v>1.889</v>
      </c>
      <c r="K43" s="133">
        <f t="shared" si="39"/>
        <v>1.889</v>
      </c>
      <c r="L43" s="133">
        <f t="shared" si="39"/>
        <v>1.6559999999999999</v>
      </c>
      <c r="M43" s="133">
        <f t="shared" si="39"/>
        <v>2.2650000000000001</v>
      </c>
      <c r="N43" s="133">
        <f t="shared" si="39"/>
        <v>2.194</v>
      </c>
      <c r="O43" s="133">
        <f t="shared" si="39"/>
        <v>1.657</v>
      </c>
      <c r="P43" s="133">
        <f t="shared" si="39"/>
        <v>13.996000000000002</v>
      </c>
      <c r="Q43" s="133">
        <f t="shared" si="39"/>
        <v>32.899000000000001</v>
      </c>
      <c r="R43" s="133">
        <f t="shared" si="39"/>
        <v>32.663000000000004</v>
      </c>
      <c r="S43" s="133">
        <f t="shared" si="39"/>
        <v>39.710999999999999</v>
      </c>
      <c r="T43" s="133">
        <f t="shared" si="39"/>
        <v>38.725999999999999</v>
      </c>
      <c r="U43" s="133">
        <f t="shared" si="39"/>
        <v>33.923000000000002</v>
      </c>
      <c r="V43" s="133">
        <f t="shared" si="39"/>
        <v>35.75</v>
      </c>
      <c r="W43" s="133">
        <f t="shared" si="39"/>
        <v>30.986999999999998</v>
      </c>
      <c r="X43" s="133">
        <f t="shared" si="39"/>
        <v>32.009</v>
      </c>
      <c r="Y43" s="133">
        <f t="shared" si="39"/>
        <v>44.584999999999994</v>
      </c>
      <c r="Z43" s="133">
        <f t="shared" si="39"/>
        <v>24.692999999999998</v>
      </c>
      <c r="AA43" s="133">
        <f t="shared" si="39"/>
        <v>81.664000000000001</v>
      </c>
      <c r="AB43" s="133">
        <f t="shared" si="39"/>
        <v>46.664000000000001</v>
      </c>
      <c r="AC43" s="133">
        <f t="shared" si="39"/>
        <v>56.262</v>
      </c>
      <c r="AD43" s="133">
        <f t="shared" si="39"/>
        <v>58.538000000000004</v>
      </c>
      <c r="AE43" s="133">
        <f t="shared" si="39"/>
        <v>65.113</v>
      </c>
      <c r="AF43" s="133">
        <f t="shared" si="39"/>
        <v>56.696000000000005</v>
      </c>
      <c r="AG43" s="133">
        <f>SUM(AG44:AG47)</f>
        <v>76.070999999999998</v>
      </c>
      <c r="AH43" s="133">
        <f>SUM(AH44:AH47)</f>
        <v>66.106000000000009</v>
      </c>
      <c r="AI43" s="133">
        <f>SUM(AI44:AI47)</f>
        <v>79.53</v>
      </c>
      <c r="AK43" s="133">
        <f t="shared" si="37"/>
        <v>9.8040000000000003</v>
      </c>
      <c r="AL43" s="133">
        <f t="shared" si="37"/>
        <v>7.3229999999999995</v>
      </c>
      <c r="AM43" s="133">
        <f t="shared" si="37"/>
        <v>20.112000000000002</v>
      </c>
      <c r="AN43" s="133">
        <f t="shared" si="37"/>
        <v>143.99900000000002</v>
      </c>
      <c r="AO43" s="133">
        <f t="shared" si="37"/>
        <v>132.66899999999998</v>
      </c>
      <c r="AP43" s="133">
        <f t="shared" si="37"/>
        <v>197.60599999999999</v>
      </c>
      <c r="AQ43" s="133">
        <f t="shared" si="37"/>
        <v>236.60900000000001</v>
      </c>
      <c r="AR43" s="133">
        <f t="shared" si="37"/>
        <v>221.70700000000002</v>
      </c>
    </row>
    <row r="44" spans="2:44" ht="14.5" customHeight="1" x14ac:dyDescent="0.35">
      <c r="B44" s="30" t="s">
        <v>707</v>
      </c>
      <c r="E44" s="29">
        <v>0</v>
      </c>
      <c r="F44" s="29">
        <v>0</v>
      </c>
      <c r="G44" s="29">
        <v>0</v>
      </c>
      <c r="H44" s="29">
        <v>0</v>
      </c>
      <c r="I44" s="29">
        <v>0</v>
      </c>
      <c r="J44" s="29">
        <v>0</v>
      </c>
      <c r="K44" s="29">
        <v>0</v>
      </c>
      <c r="L44" s="29">
        <v>0</v>
      </c>
      <c r="M44" s="29">
        <v>0</v>
      </c>
      <c r="N44" s="29">
        <v>0</v>
      </c>
      <c r="O44" s="29">
        <v>-0.54</v>
      </c>
      <c r="P44" s="29">
        <v>1.9510000000000001</v>
      </c>
      <c r="Q44" s="29">
        <v>-0.21099999999999999</v>
      </c>
      <c r="R44" s="29">
        <v>4.9429999999999996</v>
      </c>
      <c r="S44" s="29">
        <v>2.5</v>
      </c>
      <c r="T44" s="29">
        <v>-0.22900000000000001</v>
      </c>
      <c r="U44" s="29">
        <v>5.8860000000000001</v>
      </c>
      <c r="V44" s="29">
        <v>3.4430000000000001</v>
      </c>
      <c r="W44" s="29">
        <v>-2.31</v>
      </c>
      <c r="X44" s="29">
        <v>-4.2859999999999996</v>
      </c>
      <c r="Y44" s="29">
        <v>-5.8890000000000002</v>
      </c>
      <c r="Z44" s="29">
        <v>-22.059000000000001</v>
      </c>
      <c r="AA44" s="29">
        <v>21.353999999999999</v>
      </c>
      <c r="AB44" s="29">
        <v>-5.1240000000000006</v>
      </c>
      <c r="AC44" s="29">
        <v>0</v>
      </c>
      <c r="AD44" s="29">
        <v>0</v>
      </c>
      <c r="AE44" s="29">
        <v>0</v>
      </c>
      <c r="AF44" s="29">
        <v>0</v>
      </c>
      <c r="AG44" s="29">
        <v>0</v>
      </c>
      <c r="AH44" s="29">
        <v>0</v>
      </c>
      <c r="AI44" s="29">
        <v>0</v>
      </c>
      <c r="AK44" s="29">
        <f t="shared" si="37"/>
        <v>0</v>
      </c>
      <c r="AL44" s="29">
        <f t="shared" si="37"/>
        <v>0</v>
      </c>
      <c r="AM44" s="29">
        <f t="shared" si="37"/>
        <v>1.411</v>
      </c>
      <c r="AN44" s="29">
        <f t="shared" si="37"/>
        <v>7.0029999999999992</v>
      </c>
      <c r="AO44" s="29">
        <f t="shared" si="37"/>
        <v>2.7330000000000005</v>
      </c>
      <c r="AP44" s="29">
        <f t="shared" si="37"/>
        <v>-11.718000000000002</v>
      </c>
      <c r="AQ44" s="29">
        <f t="shared" si="37"/>
        <v>0</v>
      </c>
      <c r="AR44" s="29">
        <f t="shared" si="37"/>
        <v>0</v>
      </c>
    </row>
    <row r="45" spans="2:44" ht="14.5" customHeight="1" x14ac:dyDescent="0.35">
      <c r="B45" s="30" t="s">
        <v>708</v>
      </c>
      <c r="E45" s="29">
        <v>0</v>
      </c>
      <c r="F45" s="29">
        <v>0</v>
      </c>
      <c r="G45" s="29">
        <v>0</v>
      </c>
      <c r="H45" s="29">
        <v>0</v>
      </c>
      <c r="I45" s="29">
        <v>0</v>
      </c>
      <c r="J45" s="29">
        <v>0</v>
      </c>
      <c r="K45" s="29">
        <v>0</v>
      </c>
      <c r="L45" s="29">
        <v>0</v>
      </c>
      <c r="M45" s="29">
        <v>0</v>
      </c>
      <c r="N45" s="29">
        <v>0</v>
      </c>
      <c r="O45" s="29">
        <v>0</v>
      </c>
      <c r="P45" s="29">
        <v>9.7469999999999999</v>
      </c>
      <c r="Q45" s="29">
        <v>31.457999999999998</v>
      </c>
      <c r="R45" s="29">
        <v>25.12</v>
      </c>
      <c r="S45" s="29">
        <v>34.613999999999997</v>
      </c>
      <c r="T45" s="29">
        <v>36.235999999999997</v>
      </c>
      <c r="U45" s="29">
        <v>24.803000000000001</v>
      </c>
      <c r="V45" s="29">
        <v>29.201000000000001</v>
      </c>
      <c r="W45" s="29">
        <v>30.617999999999999</v>
      </c>
      <c r="X45" s="29">
        <v>24.466999999999999</v>
      </c>
      <c r="Y45" s="29">
        <v>30.48</v>
      </c>
      <c r="Z45" s="29">
        <v>27.170999999999999</v>
      </c>
      <c r="AA45" s="29">
        <v>33.031999999999996</v>
      </c>
      <c r="AB45" s="29">
        <v>31.288</v>
      </c>
      <c r="AC45" s="29">
        <v>33.673000000000002</v>
      </c>
      <c r="AD45" s="29">
        <v>32.703000000000003</v>
      </c>
      <c r="AE45" s="29">
        <v>34.886000000000003</v>
      </c>
      <c r="AF45" s="29">
        <v>33.893999999999998</v>
      </c>
      <c r="AG45" s="29">
        <v>38.101999999999997</v>
      </c>
      <c r="AH45" s="29">
        <v>31.321999999999999</v>
      </c>
      <c r="AI45" s="29">
        <v>35.686999999999998</v>
      </c>
      <c r="AK45" s="29">
        <f t="shared" si="37"/>
        <v>0</v>
      </c>
      <c r="AL45" s="29">
        <f t="shared" si="37"/>
        <v>0</v>
      </c>
      <c r="AM45" s="29">
        <f t="shared" si="37"/>
        <v>9.7469999999999999</v>
      </c>
      <c r="AN45" s="29">
        <f t="shared" si="37"/>
        <v>127.428</v>
      </c>
      <c r="AO45" s="29">
        <f t="shared" si="37"/>
        <v>109.089</v>
      </c>
      <c r="AP45" s="29">
        <f t="shared" si="37"/>
        <v>121.97099999999999</v>
      </c>
      <c r="AQ45" s="29">
        <f t="shared" si="37"/>
        <v>135.15600000000001</v>
      </c>
      <c r="AR45" s="29">
        <f t="shared" si="37"/>
        <v>105.11099999999999</v>
      </c>
    </row>
    <row r="46" spans="2:44" ht="14.5" customHeight="1" x14ac:dyDescent="0.35">
      <c r="B46" s="30" t="s">
        <v>710</v>
      </c>
      <c r="E46" s="29">
        <v>0</v>
      </c>
      <c r="F46" s="29">
        <v>0</v>
      </c>
      <c r="G46" s="29">
        <v>0</v>
      </c>
      <c r="H46" s="29">
        <v>0</v>
      </c>
      <c r="I46" s="29">
        <v>0</v>
      </c>
      <c r="J46" s="29">
        <v>0</v>
      </c>
      <c r="K46" s="29">
        <v>0</v>
      </c>
      <c r="L46" s="29">
        <v>0</v>
      </c>
      <c r="M46" s="29">
        <v>0</v>
      </c>
      <c r="N46" s="29">
        <v>0</v>
      </c>
      <c r="O46" s="29">
        <v>0</v>
      </c>
      <c r="P46" s="29">
        <v>0</v>
      </c>
      <c r="Q46" s="29">
        <v>0</v>
      </c>
      <c r="R46" s="29">
        <v>0</v>
      </c>
      <c r="S46" s="29">
        <v>0</v>
      </c>
      <c r="T46" s="29">
        <v>0</v>
      </c>
      <c r="U46" s="29">
        <v>0</v>
      </c>
      <c r="V46" s="29">
        <v>0</v>
      </c>
      <c r="W46" s="29">
        <v>0</v>
      </c>
      <c r="X46" s="29">
        <v>6.2240000000000002</v>
      </c>
      <c r="Y46" s="29">
        <v>16.462</v>
      </c>
      <c r="Z46" s="29">
        <v>16.791</v>
      </c>
      <c r="AA46" s="29">
        <v>22.908000000000001</v>
      </c>
      <c r="AB46" s="29">
        <v>15.423999999999999</v>
      </c>
      <c r="AC46" s="29">
        <v>16.741</v>
      </c>
      <c r="AD46" s="29">
        <v>20.475999999999999</v>
      </c>
      <c r="AE46" s="29">
        <v>25.878</v>
      </c>
      <c r="AF46" s="29">
        <v>18.693000000000001</v>
      </c>
      <c r="AG46" s="29">
        <v>31.814</v>
      </c>
      <c r="AH46" s="29">
        <v>29.012</v>
      </c>
      <c r="AI46" s="29">
        <v>40.174999999999997</v>
      </c>
      <c r="AK46" s="29">
        <f t="shared" si="37"/>
        <v>0</v>
      </c>
      <c r="AL46" s="29">
        <f t="shared" si="37"/>
        <v>0</v>
      </c>
      <c r="AM46" s="29">
        <f t="shared" si="37"/>
        <v>0</v>
      </c>
      <c r="AN46" s="29">
        <f t="shared" si="37"/>
        <v>0</v>
      </c>
      <c r="AO46" s="29">
        <f t="shared" si="37"/>
        <v>6.2240000000000002</v>
      </c>
      <c r="AP46" s="29">
        <f t="shared" si="37"/>
        <v>71.585000000000008</v>
      </c>
      <c r="AQ46" s="29">
        <f t="shared" si="37"/>
        <v>81.787999999999997</v>
      </c>
      <c r="AR46" s="29">
        <f t="shared" si="37"/>
        <v>101.001</v>
      </c>
    </row>
    <row r="47" spans="2:44" ht="14.5" customHeight="1" x14ac:dyDescent="0.35">
      <c r="B47" s="30" t="s">
        <v>709</v>
      </c>
      <c r="E47" s="29">
        <v>2.4510000000000001</v>
      </c>
      <c r="F47" s="29">
        <v>2.4510000000000001</v>
      </c>
      <c r="G47" s="29">
        <v>2.4510000000000001</v>
      </c>
      <c r="H47" s="29">
        <v>2.4510000000000001</v>
      </c>
      <c r="I47" s="29">
        <v>1.889</v>
      </c>
      <c r="J47" s="29">
        <v>1.889</v>
      </c>
      <c r="K47" s="29">
        <v>1.889</v>
      </c>
      <c r="L47" s="29">
        <v>1.6559999999999999</v>
      </c>
      <c r="M47" s="29">
        <v>2.2650000000000001</v>
      </c>
      <c r="N47" s="29">
        <v>2.194</v>
      </c>
      <c r="O47" s="29">
        <v>2.1970000000000001</v>
      </c>
      <c r="P47" s="29">
        <v>2.2980000000000009</v>
      </c>
      <c r="Q47" s="29">
        <v>1.6519999999999999</v>
      </c>
      <c r="R47" s="29">
        <v>2.6</v>
      </c>
      <c r="S47" s="29">
        <v>2.597</v>
      </c>
      <c r="T47" s="29">
        <v>2.7189999999999999</v>
      </c>
      <c r="U47" s="29">
        <v>3.234</v>
      </c>
      <c r="V47" s="29">
        <v>3.1059999999999999</v>
      </c>
      <c r="W47" s="29">
        <v>2.6789999999999998</v>
      </c>
      <c r="X47" s="29">
        <v>5.6040000000000001</v>
      </c>
      <c r="Y47" s="29">
        <v>3.532</v>
      </c>
      <c r="Z47" s="29">
        <v>2.79</v>
      </c>
      <c r="AA47" s="29">
        <v>4.37</v>
      </c>
      <c r="AB47" s="29">
        <v>5.0759999999999996</v>
      </c>
      <c r="AC47" s="29">
        <v>5.8479999999999999</v>
      </c>
      <c r="AD47" s="29">
        <v>5.359</v>
      </c>
      <c r="AE47" s="29">
        <v>4.3490000000000002</v>
      </c>
      <c r="AF47" s="29">
        <v>4.109</v>
      </c>
      <c r="AG47" s="29">
        <v>6.1550000000000002</v>
      </c>
      <c r="AH47" s="29">
        <v>5.7720000000000002</v>
      </c>
      <c r="AI47" s="29">
        <v>3.6680000000000001</v>
      </c>
      <c r="AK47" s="29">
        <f t="shared" si="37"/>
        <v>9.8040000000000003</v>
      </c>
      <c r="AL47" s="29">
        <f t="shared" si="37"/>
        <v>7.3229999999999995</v>
      </c>
      <c r="AM47" s="29">
        <f t="shared" si="37"/>
        <v>8.9540000000000006</v>
      </c>
      <c r="AN47" s="29">
        <f t="shared" si="37"/>
        <v>9.5679999999999996</v>
      </c>
      <c r="AO47" s="29">
        <f t="shared" si="37"/>
        <v>14.623000000000001</v>
      </c>
      <c r="AP47" s="29">
        <f t="shared" si="37"/>
        <v>15.768000000000001</v>
      </c>
      <c r="AQ47" s="29">
        <f t="shared" si="37"/>
        <v>19.664999999999999</v>
      </c>
      <c r="AR47" s="29">
        <f t="shared" si="37"/>
        <v>15.594999999999999</v>
      </c>
    </row>
    <row r="48" spans="2:44" ht="14.5" customHeight="1" x14ac:dyDescent="0.35">
      <c r="B48" s="37" t="s">
        <v>714</v>
      </c>
      <c r="C48" s="38"/>
      <c r="D48" s="38"/>
      <c r="E48" s="39">
        <f t="shared" ref="E48:AI48" si="40">SUM(E39:E43)</f>
        <v>23.893999999999995</v>
      </c>
      <c r="F48" s="39">
        <f t="shared" si="40"/>
        <v>30.86300000000001</v>
      </c>
      <c r="G48" s="39">
        <f t="shared" si="40"/>
        <v>20.963999999999992</v>
      </c>
      <c r="H48" s="39">
        <f t="shared" si="40"/>
        <v>28.802999999999997</v>
      </c>
      <c r="I48" s="39">
        <f t="shared" si="40"/>
        <v>33.233000000000011</v>
      </c>
      <c r="J48" s="39">
        <f t="shared" si="40"/>
        <v>10.425000000000011</v>
      </c>
      <c r="K48" s="39">
        <f t="shared" si="40"/>
        <v>48.553999999999988</v>
      </c>
      <c r="L48" s="39">
        <f t="shared" si="40"/>
        <v>142.32300000000006</v>
      </c>
      <c r="M48" s="39">
        <f t="shared" si="40"/>
        <v>71.263000000000005</v>
      </c>
      <c r="N48" s="39">
        <f t="shared" si="40"/>
        <v>75.811000000000021</v>
      </c>
      <c r="O48" s="39">
        <f t="shared" si="40"/>
        <v>118.53700000000002</v>
      </c>
      <c r="P48" s="39">
        <f t="shared" si="40"/>
        <v>145.94899999999998</v>
      </c>
      <c r="Q48" s="39">
        <f t="shared" si="40"/>
        <v>101.93299999999996</v>
      </c>
      <c r="R48" s="39">
        <f t="shared" si="40"/>
        <v>116.01399999999998</v>
      </c>
      <c r="S48" s="39">
        <f t="shared" si="40"/>
        <v>230.43699999999995</v>
      </c>
      <c r="T48" s="39">
        <f t="shared" si="40"/>
        <v>243.79599999999994</v>
      </c>
      <c r="U48" s="39">
        <f t="shared" si="40"/>
        <v>99.708999999999975</v>
      </c>
      <c r="V48" s="39">
        <f t="shared" si="40"/>
        <v>135.38500000000005</v>
      </c>
      <c r="W48" s="39">
        <f t="shared" si="40"/>
        <v>230.58800000000005</v>
      </c>
      <c r="X48" s="39">
        <f t="shared" si="40"/>
        <v>301.88</v>
      </c>
      <c r="Y48" s="39">
        <f t="shared" si="40"/>
        <v>236.75100000000003</v>
      </c>
      <c r="Z48" s="39">
        <f t="shared" si="40"/>
        <v>180.14400000000001</v>
      </c>
      <c r="AA48" s="39">
        <f t="shared" si="40"/>
        <v>303.78300000000002</v>
      </c>
      <c r="AB48" s="39">
        <f t="shared" si="40"/>
        <v>404.76899999999995</v>
      </c>
      <c r="AC48" s="39">
        <f t="shared" si="40"/>
        <v>227.72799999999998</v>
      </c>
      <c r="AD48" s="39">
        <f t="shared" si="40"/>
        <v>236.60599999999999</v>
      </c>
      <c r="AE48" s="39">
        <f t="shared" si="40"/>
        <v>324.32899999999989</v>
      </c>
      <c r="AF48" s="39">
        <f t="shared" si="40"/>
        <v>388.84199999999976</v>
      </c>
      <c r="AG48" s="39">
        <f t="shared" si="40"/>
        <v>285.2120000000001</v>
      </c>
      <c r="AH48" s="39">
        <f t="shared" si="40"/>
        <v>290.512</v>
      </c>
      <c r="AI48" s="39">
        <f t="shared" si="40"/>
        <v>493.12699999999995</v>
      </c>
      <c r="AK48" s="39">
        <f t="shared" si="37"/>
        <v>104.524</v>
      </c>
      <c r="AL48" s="39">
        <f t="shared" si="37"/>
        <v>234.53500000000008</v>
      </c>
      <c r="AM48" s="39">
        <f t="shared" si="37"/>
        <v>411.56000000000006</v>
      </c>
      <c r="AN48" s="39">
        <f t="shared" si="37"/>
        <v>692.17999999999984</v>
      </c>
      <c r="AO48" s="39">
        <f t="shared" si="37"/>
        <v>767.56200000000013</v>
      </c>
      <c r="AP48" s="39">
        <f t="shared" si="37"/>
        <v>1125.4470000000001</v>
      </c>
      <c r="AQ48" s="39">
        <f t="shared" si="37"/>
        <v>1177.5049999999997</v>
      </c>
      <c r="AR48" s="39">
        <f t="shared" si="37"/>
        <v>1068.8510000000001</v>
      </c>
    </row>
    <row r="50" spans="2:44" ht="14.5" customHeight="1" x14ac:dyDescent="0.35">
      <c r="B50" s="37" t="s">
        <v>716</v>
      </c>
      <c r="C50" s="38"/>
      <c r="D50" s="38"/>
      <c r="E50" s="138">
        <f t="shared" ref="E50:AI50" si="41">E48/E36</f>
        <v>0.78806348010633598</v>
      </c>
      <c r="F50" s="138">
        <f t="shared" si="41"/>
        <v>0.81381414104578009</v>
      </c>
      <c r="G50" s="138">
        <f t="shared" si="41"/>
        <v>0.73646030947387287</v>
      </c>
      <c r="H50" s="138">
        <f t="shared" si="41"/>
        <v>0.75343325747469192</v>
      </c>
      <c r="I50" s="138">
        <f t="shared" si="41"/>
        <v>0.82101388408518217</v>
      </c>
      <c r="J50" s="138">
        <f t="shared" si="41"/>
        <v>0.44160630321514827</v>
      </c>
      <c r="K50" s="138">
        <f t="shared" si="41"/>
        <v>0.75410803590842734</v>
      </c>
      <c r="L50" s="138">
        <f t="shared" si="41"/>
        <v>0.8164373974598732</v>
      </c>
      <c r="M50" s="138">
        <f t="shared" si="41"/>
        <v>0.78440286186020913</v>
      </c>
      <c r="N50" s="138">
        <f t="shared" si="41"/>
        <v>0.7694595280385691</v>
      </c>
      <c r="O50" s="138">
        <f t="shared" si="41"/>
        <v>0.83709614773489638</v>
      </c>
      <c r="P50" s="138">
        <f t="shared" si="41"/>
        <v>0.84928135001454752</v>
      </c>
      <c r="Q50" s="138">
        <f t="shared" si="41"/>
        <v>0.78206662677039696</v>
      </c>
      <c r="R50" s="138">
        <f t="shared" si="41"/>
        <v>0.80843739547329685</v>
      </c>
      <c r="S50" s="138">
        <f t="shared" si="41"/>
        <v>0.8715633805480435</v>
      </c>
      <c r="T50" s="138">
        <f t="shared" si="41"/>
        <v>0.85274067234003847</v>
      </c>
      <c r="U50" s="138">
        <f t="shared" si="41"/>
        <v>0.69105110682949134</v>
      </c>
      <c r="V50" s="138">
        <f t="shared" si="41"/>
        <v>0.74306931508202678</v>
      </c>
      <c r="W50" s="138">
        <f t="shared" si="41"/>
        <v>0.80879407648517543</v>
      </c>
      <c r="X50" s="138">
        <f t="shared" si="41"/>
        <v>0.85500247822700559</v>
      </c>
      <c r="Y50" s="138">
        <f t="shared" si="41"/>
        <v>0.74176387100412644</v>
      </c>
      <c r="Z50" s="138">
        <f t="shared" si="41"/>
        <v>0.64315551207808808</v>
      </c>
      <c r="AA50" s="138">
        <f t="shared" si="41"/>
        <v>0.77228711977730047</v>
      </c>
      <c r="AB50" s="138">
        <f t="shared" si="41"/>
        <v>0.8494395745761395</v>
      </c>
      <c r="AC50" s="138">
        <f t="shared" si="41"/>
        <v>0.65089318889873371</v>
      </c>
      <c r="AD50" s="138">
        <f t="shared" si="41"/>
        <v>0.66208868853238867</v>
      </c>
      <c r="AE50" s="138">
        <f t="shared" si="41"/>
        <v>0.70427303285879317</v>
      </c>
      <c r="AF50" s="138">
        <f t="shared" si="41"/>
        <v>0.78986851166088057</v>
      </c>
      <c r="AG50" s="138">
        <f t="shared" si="41"/>
        <v>0.69905587309679518</v>
      </c>
      <c r="AH50" s="138">
        <f t="shared" si="41"/>
        <v>0.6736744466474196</v>
      </c>
      <c r="AI50" s="138">
        <f t="shared" si="41"/>
        <v>0.7706241229180536</v>
      </c>
      <c r="AK50" s="138">
        <f t="shared" ref="AK50:AR50" si="42">AK48/AK36</f>
        <v>0.7746037084141425</v>
      </c>
      <c r="AL50" s="138">
        <f t="shared" si="42"/>
        <v>0.77457206738597006</v>
      </c>
      <c r="AM50" s="138">
        <f t="shared" si="42"/>
        <v>0.81848736153371915</v>
      </c>
      <c r="AN50" s="138">
        <f t="shared" si="42"/>
        <v>0.83988768816721537</v>
      </c>
      <c r="AO50" s="138">
        <f t="shared" si="42"/>
        <v>0.79568220479983087</v>
      </c>
      <c r="AP50" s="138">
        <f t="shared" si="42"/>
        <v>0.76606098146188073</v>
      </c>
      <c r="AQ50" s="138">
        <f t="shared" si="42"/>
        <v>0.7093249784944422</v>
      </c>
      <c r="AR50" s="138">
        <f t="shared" si="42"/>
        <v>0.72261798602833949</v>
      </c>
    </row>
    <row r="51" spans="2:44" ht="14.5" customHeight="1" x14ac:dyDescent="0.35">
      <c r="AF51" s="45"/>
    </row>
    <row r="52" spans="2:44" ht="14.5" customHeight="1" x14ac:dyDescent="0.35">
      <c r="B52" s="1" t="s">
        <v>33</v>
      </c>
      <c r="AH52" s="45"/>
    </row>
    <row r="53" spans="2:44" ht="14.5" customHeight="1" x14ac:dyDescent="0.35">
      <c r="B53" s="1" t="s">
        <v>888</v>
      </c>
      <c r="AH53" s="45"/>
    </row>
    <row r="54" spans="2:44" ht="14.5" customHeight="1" x14ac:dyDescent="0.35">
      <c r="B54" s="1" t="s">
        <v>889</v>
      </c>
      <c r="AI54" s="45"/>
    </row>
    <row r="55" spans="2:44" ht="14.5" customHeight="1" x14ac:dyDescent="0.35">
      <c r="AB55" s="45"/>
    </row>
    <row r="57" spans="2:44" ht="14.5" customHeight="1" x14ac:dyDescent="0.35">
      <c r="AH57" s="139"/>
    </row>
  </sheetData>
  <pageMargins left="0.7" right="0.7" top="0.75" bottom="0.75" header="0.3" footer="0.3"/>
  <ignoredErrors>
    <ignoredError sqref="X14:AI14 E14:W14 L20:AI20 E20:K20"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F9108-1D1D-40F8-8C22-F428CBEC50B9}">
  <sheetPr>
    <tabColor theme="1"/>
  </sheetPr>
  <dimension ref="A6:XFB44"/>
  <sheetViews>
    <sheetView showGridLines="0" zoomScaleNormal="100" workbookViewId="0">
      <pane xSplit="3" ySplit="8" topLeftCell="D9" activePane="bottomRight" state="frozen"/>
      <selection activeCell="B5" sqref="B5"/>
      <selection pane="topRight" activeCell="B5" sqref="B5"/>
      <selection pane="bottomLeft" activeCell="B5" sqref="B5"/>
      <selection pane="bottomRight" activeCell="D9" sqref="D9"/>
    </sheetView>
  </sheetViews>
  <sheetFormatPr defaultColWidth="10.54296875" defaultRowHeight="14.5" customHeight="1" x14ac:dyDescent="0.35"/>
  <cols>
    <col min="1" max="1" width="2.54296875" style="8" customWidth="1"/>
    <col min="2" max="2" width="42.81640625" style="8" customWidth="1"/>
    <col min="3" max="3" width="15.81640625" style="9" customWidth="1"/>
    <col min="4" max="4" width="2.54296875" style="9" customWidth="1"/>
    <col min="5" max="5" width="10.54296875" style="9"/>
    <col min="6" max="6" width="10.54296875" style="9" customWidth="1"/>
    <col min="7" max="35" width="10.54296875" style="9"/>
    <col min="36" max="36" width="2.54296875" style="9" customWidth="1"/>
    <col min="37" max="16384" width="10.54296875" style="9"/>
  </cols>
  <sheetData>
    <row r="6" spans="2:44" ht="14.5" customHeight="1" x14ac:dyDescent="0.35">
      <c r="C6" s="3" t="s">
        <v>4</v>
      </c>
      <c r="D6" s="2"/>
      <c r="E6" s="4">
        <v>42460</v>
      </c>
      <c r="F6" s="4">
        <f t="shared" ref="F6:K6" si="0">EOMONTH(E6,3)</f>
        <v>42551</v>
      </c>
      <c r="G6" s="4">
        <f t="shared" si="0"/>
        <v>42643</v>
      </c>
      <c r="H6" s="4">
        <f t="shared" si="0"/>
        <v>42735</v>
      </c>
      <c r="I6" s="4">
        <f t="shared" si="0"/>
        <v>42825</v>
      </c>
      <c r="J6" s="4">
        <f t="shared" si="0"/>
        <v>42916</v>
      </c>
      <c r="K6" s="4">
        <f t="shared" si="0"/>
        <v>43008</v>
      </c>
      <c r="L6" s="4">
        <f t="shared" ref="L6:AI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K6" s="23"/>
      <c r="AL6" s="23"/>
      <c r="AM6" s="23"/>
      <c r="AN6" s="23"/>
      <c r="AO6" s="23"/>
      <c r="AP6" s="23"/>
      <c r="AQ6" s="23"/>
      <c r="AR6" s="23"/>
    </row>
    <row r="7" spans="2:44" ht="14.5" customHeight="1" x14ac:dyDescent="0.35">
      <c r="C7" s="3" t="s">
        <v>5</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K7" s="22"/>
      <c r="AL7" s="22"/>
      <c r="AM7" s="22"/>
      <c r="AN7" s="22"/>
      <c r="AO7" s="22"/>
      <c r="AP7" s="22"/>
      <c r="AQ7" s="22"/>
      <c r="AR7" s="22"/>
    </row>
    <row r="8" spans="2:44" ht="14.5" customHeight="1" x14ac:dyDescent="0.35">
      <c r="B8" s="5" t="s">
        <v>94</v>
      </c>
      <c r="C8" s="6"/>
      <c r="D8" s="6"/>
      <c r="E8" s="7" t="str">
        <f t="shared" ref="E8:G8" si="3">MONTH(E$6)/3&amp;"Q"&amp;E$7</f>
        <v>1Q2016</v>
      </c>
      <c r="F8" s="7" t="str">
        <f t="shared" si="3"/>
        <v>2Q2016</v>
      </c>
      <c r="G8" s="7" t="str">
        <f t="shared" si="3"/>
        <v>3Q2016</v>
      </c>
      <c r="H8" s="7" t="str">
        <f>MONTH(H$6)/3&amp;"Q"&amp;H$7</f>
        <v>4Q2016</v>
      </c>
      <c r="I8" s="7" t="str">
        <f t="shared" ref="I8:AI8" si="4">MONTH(I$6)/3&amp;"Q"&amp;I$7</f>
        <v>1Q2017</v>
      </c>
      <c r="J8" s="7" t="str">
        <f t="shared" si="4"/>
        <v>2Q2017</v>
      </c>
      <c r="K8" s="7" t="str">
        <f t="shared" si="4"/>
        <v>3Q2017</v>
      </c>
      <c r="L8" s="7" t="str">
        <f t="shared" si="4"/>
        <v>4Q2017</v>
      </c>
      <c r="M8" s="7" t="str">
        <f t="shared" si="4"/>
        <v>1Q2018</v>
      </c>
      <c r="N8" s="7" t="str">
        <f t="shared" si="4"/>
        <v>2Q2018</v>
      </c>
      <c r="O8" s="7" t="str">
        <f t="shared" si="4"/>
        <v>3Q2018</v>
      </c>
      <c r="P8" s="7" t="str">
        <f t="shared" si="4"/>
        <v>4Q2018</v>
      </c>
      <c r="Q8" s="7" t="str">
        <f t="shared" si="4"/>
        <v>1Q2019</v>
      </c>
      <c r="R8" s="7" t="str">
        <f t="shared" si="4"/>
        <v>2Q2019</v>
      </c>
      <c r="S8" s="7" t="str">
        <f t="shared" si="4"/>
        <v>3Q2019</v>
      </c>
      <c r="T8" s="7" t="str">
        <f t="shared" si="4"/>
        <v>4Q2019</v>
      </c>
      <c r="U8" s="7" t="str">
        <f t="shared" si="4"/>
        <v>1Q2020</v>
      </c>
      <c r="V8" s="7" t="str">
        <f t="shared" si="4"/>
        <v>2Q2020</v>
      </c>
      <c r="W8" s="7" t="str">
        <f t="shared" si="4"/>
        <v>3Q2020</v>
      </c>
      <c r="X8" s="7" t="str">
        <f t="shared" si="4"/>
        <v>4Q2020</v>
      </c>
      <c r="Y8" s="7" t="str">
        <f t="shared" si="4"/>
        <v>1Q2021</v>
      </c>
      <c r="Z8" s="7" t="str">
        <f t="shared" si="4"/>
        <v>2Q2021</v>
      </c>
      <c r="AA8" s="7" t="str">
        <f t="shared" si="4"/>
        <v>3Q2021</v>
      </c>
      <c r="AB8" s="7" t="str">
        <f t="shared" si="4"/>
        <v>4Q2021</v>
      </c>
      <c r="AC8" s="7" t="str">
        <f t="shared" si="4"/>
        <v>1Q2022</v>
      </c>
      <c r="AD8" s="7" t="str">
        <f t="shared" si="4"/>
        <v>2Q2022</v>
      </c>
      <c r="AE8" s="7" t="str">
        <f t="shared" si="4"/>
        <v>3Q2022</v>
      </c>
      <c r="AF8" s="7" t="str">
        <f t="shared" si="4"/>
        <v>4Q2022</v>
      </c>
      <c r="AG8" s="7" t="str">
        <f t="shared" si="4"/>
        <v>1Q2023</v>
      </c>
      <c r="AH8" s="7" t="str">
        <f t="shared" si="4"/>
        <v>2Q2023</v>
      </c>
      <c r="AI8" s="7" t="str">
        <f t="shared" si="4"/>
        <v>3Q2023</v>
      </c>
      <c r="AJ8" s="2"/>
      <c r="AK8" s="6">
        <v>2016</v>
      </c>
      <c r="AL8" s="6">
        <f>AK8+1</f>
        <v>2017</v>
      </c>
      <c r="AM8" s="6">
        <f t="shared" ref="AM8:AQ8" si="5">AL8+1</f>
        <v>2018</v>
      </c>
      <c r="AN8" s="6">
        <f t="shared" si="5"/>
        <v>2019</v>
      </c>
      <c r="AO8" s="6">
        <f t="shared" si="5"/>
        <v>2020</v>
      </c>
      <c r="AP8" s="6">
        <f t="shared" si="5"/>
        <v>2021</v>
      </c>
      <c r="AQ8" s="6">
        <f t="shared" si="5"/>
        <v>2022</v>
      </c>
      <c r="AR8" s="6">
        <v>2023</v>
      </c>
    </row>
    <row r="9" spans="2:44" ht="14.5" customHeight="1" x14ac:dyDescent="0.35">
      <c r="B9" s="48" t="s">
        <v>52</v>
      </c>
      <c r="C9" s="49"/>
      <c r="D9" s="49"/>
      <c r="E9" s="133">
        <f>'Net Operating Revenue'!E$23</f>
        <v>31.826000000000001</v>
      </c>
      <c r="F9" s="133">
        <f>'Net Operating Revenue'!F$23</f>
        <v>41.376000000000005</v>
      </c>
      <c r="G9" s="133">
        <f>'Net Operating Revenue'!G$23</f>
        <v>51.170999999999992</v>
      </c>
      <c r="H9" s="133">
        <f>'Net Operating Revenue'!H$23</f>
        <v>70.608999999999995</v>
      </c>
      <c r="I9" s="133">
        <f>'Net Operating Revenue'!I$23</f>
        <v>61.887000000000008</v>
      </c>
      <c r="J9" s="133">
        <f>'Net Operating Revenue'!J$23</f>
        <v>74.109000000000009</v>
      </c>
      <c r="K9" s="133">
        <f>'Net Operating Revenue'!K$23</f>
        <v>153.351</v>
      </c>
      <c r="L9" s="133">
        <f>'Net Operating Revenue'!L$23</f>
        <v>256.76700000000005</v>
      </c>
      <c r="M9" s="133">
        <f>'Net Operating Revenue'!M$23</f>
        <v>179.65200000000002</v>
      </c>
      <c r="N9" s="133">
        <f>'Net Operating Revenue'!N$23</f>
        <v>188.02600000000001</v>
      </c>
      <c r="O9" s="133">
        <f>'Net Operating Revenue'!O$23</f>
        <v>167.83500000000001</v>
      </c>
      <c r="P9" s="133">
        <f>'Net Operating Revenue'!P$23</f>
        <v>206.51</v>
      </c>
      <c r="Q9" s="133">
        <f>'Net Operating Revenue'!Q$23</f>
        <v>198.05399999999997</v>
      </c>
      <c r="R9" s="133">
        <f>'Net Operating Revenue'!R$23</f>
        <v>200.714</v>
      </c>
      <c r="S9" s="133">
        <f>'Net Operating Revenue'!S$23</f>
        <v>284.89</v>
      </c>
      <c r="T9" s="133">
        <f>'Net Operating Revenue'!T$23</f>
        <v>330.76900000000001</v>
      </c>
      <c r="U9" s="133">
        <f>'Net Operating Revenue'!U$23</f>
        <v>192.87299999999999</v>
      </c>
      <c r="V9" s="133">
        <f>'Net Operating Revenue'!V$23</f>
        <v>201.54100000000003</v>
      </c>
      <c r="W9" s="133">
        <f>'Net Operating Revenue'!W$23</f>
        <v>314.44700000000006</v>
      </c>
      <c r="X9" s="133">
        <f>'Net Operating Revenue'!X$23</f>
        <v>393.28</v>
      </c>
      <c r="Y9" s="133">
        <f>'Net Operating Revenue'!Y$23</f>
        <v>370.19099999999997</v>
      </c>
      <c r="Z9" s="133">
        <f>'Net Operating Revenue'!Z$23</f>
        <v>396.48500000000001</v>
      </c>
      <c r="AA9" s="133">
        <f>'Net Operating Revenue'!AA$23</f>
        <v>454.85199999999998</v>
      </c>
      <c r="AB9" s="133">
        <f>'Net Operating Revenue'!AB$23</f>
        <v>548.14799999999991</v>
      </c>
      <c r="AC9" s="133">
        <f>'Net Operating Revenue'!AC$23</f>
        <v>533.91899999999998</v>
      </c>
      <c r="AD9" s="133">
        <f>'Net Operating Revenue'!AD$23</f>
        <v>513.83199999999999</v>
      </c>
      <c r="AE9" s="133">
        <f>'Net Operating Revenue'!AE$23</f>
        <v>667.94499999999994</v>
      </c>
      <c r="AF9" s="133">
        <f>'Net Operating Revenue'!AF$23</f>
        <v>720.97899999999981</v>
      </c>
      <c r="AG9" s="133">
        <f>'Net Operating Revenue'!AG$23</f>
        <v>583.33100000000002</v>
      </c>
      <c r="AH9" s="133">
        <f>'Net Operating Revenue'!AH$23</f>
        <v>609.41099999999994</v>
      </c>
      <c r="AI9" s="133">
        <f>'Net Operating Revenue'!AI$23</f>
        <v>865.84699999999998</v>
      </c>
      <c r="AK9" s="133">
        <f t="shared" ref="AK9:AR22" si="6">SUMIF($7:$7,AK$8,9:9)</f>
        <v>194.98199999999997</v>
      </c>
      <c r="AL9" s="133">
        <f t="shared" si="6"/>
        <v>546.11400000000003</v>
      </c>
      <c r="AM9" s="133">
        <f t="shared" si="6"/>
        <v>742.02300000000002</v>
      </c>
      <c r="AN9" s="133">
        <f t="shared" si="6"/>
        <v>1014.4269999999999</v>
      </c>
      <c r="AO9" s="133">
        <f t="shared" si="6"/>
        <v>1102.1410000000001</v>
      </c>
      <c r="AP9" s="133">
        <f t="shared" si="6"/>
        <v>1769.6759999999997</v>
      </c>
      <c r="AQ9" s="133">
        <f t="shared" si="6"/>
        <v>2436.6749999999997</v>
      </c>
      <c r="AR9" s="133">
        <f t="shared" si="6"/>
        <v>2058.5889999999999</v>
      </c>
    </row>
    <row r="10" spans="2:44" ht="14.5" customHeight="1" x14ac:dyDescent="0.35">
      <c r="B10" s="48" t="s">
        <v>58</v>
      </c>
      <c r="C10" s="49"/>
      <c r="D10" s="49"/>
      <c r="E10" s="133">
        <f>'Operating Costs'!E$17</f>
        <v>-15.505000000000001</v>
      </c>
      <c r="F10" s="133">
        <f>'Operating Costs'!F$17</f>
        <v>-17.629000000000001</v>
      </c>
      <c r="G10" s="133">
        <f>'Operating Costs'!G$17</f>
        <v>-37.264000000000003</v>
      </c>
      <c r="H10" s="133">
        <f>'Operating Costs'!H$17</f>
        <v>-46.958000000000006</v>
      </c>
      <c r="I10" s="133">
        <f>'Operating Costs'!I$17</f>
        <v>-35.369000000000007</v>
      </c>
      <c r="J10" s="133">
        <f>'Operating Costs'!J$17</f>
        <v>-72.793999999999997</v>
      </c>
      <c r="K10" s="133">
        <f>'Operating Costs'!K$17</f>
        <v>-111.79500000000002</v>
      </c>
      <c r="L10" s="133">
        <f>'Operating Costs'!L$17</f>
        <v>-125.36999999999999</v>
      </c>
      <c r="M10" s="133">
        <f>'Operating Costs'!M$17</f>
        <v>-131.41699999999997</v>
      </c>
      <c r="N10" s="133">
        <f>'Operating Costs'!N$17</f>
        <v>-135.785</v>
      </c>
      <c r="O10" s="133">
        <f>'Operating Costs'!O$17</f>
        <v>-74.271999999999991</v>
      </c>
      <c r="P10" s="133">
        <f>'Operating Costs'!P$17</f>
        <v>-100.26300000000001</v>
      </c>
      <c r="Q10" s="133">
        <f>'Operating Costs'!Q$17</f>
        <v>-154.91399999999999</v>
      </c>
      <c r="R10" s="133">
        <f>'Operating Costs'!R$17</f>
        <v>-151.35700000000003</v>
      </c>
      <c r="S10" s="133">
        <f>'Operating Costs'!S$17</f>
        <v>-138.59300000000002</v>
      </c>
      <c r="T10" s="133">
        <f>'Operating Costs'!T$17</f>
        <v>-172.14600000000007</v>
      </c>
      <c r="U10" s="133">
        <f>'Operating Costs'!U$17</f>
        <v>-176.803</v>
      </c>
      <c r="V10" s="133">
        <f>'Operating Costs'!V$17</f>
        <v>-153.15299999999999</v>
      </c>
      <c r="W10" s="133">
        <f>'Operating Costs'!W$17</f>
        <v>-165.30799999999999</v>
      </c>
      <c r="X10" s="133">
        <f>'Operating Costs'!X$17</f>
        <v>-199.92</v>
      </c>
      <c r="Y10" s="133">
        <f>'Operating Costs'!Y$17</f>
        <v>-253.84100000000001</v>
      </c>
      <c r="Z10" s="133">
        <f>'Operating Costs'!Z$17</f>
        <v>-313.41200000000003</v>
      </c>
      <c r="AA10" s="133">
        <f>'Operating Costs'!AA$17</f>
        <v>-323.745</v>
      </c>
      <c r="AB10" s="133">
        <f>'Operating Costs'!AB$17</f>
        <v>-274.738</v>
      </c>
      <c r="AC10" s="133">
        <f>'Operating Costs'!AC$17</f>
        <v>-428.20499999999998</v>
      </c>
      <c r="AD10" s="133">
        <f>'Operating Costs'!AD$17</f>
        <v>-400.93700000000001</v>
      </c>
      <c r="AE10" s="133">
        <f>'Operating Costs'!AE$17</f>
        <v>-465.601</v>
      </c>
      <c r="AF10" s="133">
        <f>'Operating Costs'!AF$17</f>
        <v>-473.66</v>
      </c>
      <c r="AG10" s="133">
        <f>'Operating Costs'!AG$17</f>
        <v>-451.28999999999996</v>
      </c>
      <c r="AH10" s="133">
        <f>'Operating Costs'!AH$17</f>
        <v>-463.27399999999989</v>
      </c>
      <c r="AI10" s="133">
        <f>'Operating Costs'!AI$17</f>
        <v>-504.86900000000009</v>
      </c>
      <c r="AK10" s="133">
        <f t="shared" si="6"/>
        <v>-117.35599999999999</v>
      </c>
      <c r="AL10" s="133">
        <f t="shared" si="6"/>
        <v>-345.32800000000003</v>
      </c>
      <c r="AM10" s="133">
        <f t="shared" si="6"/>
        <v>-441.73699999999997</v>
      </c>
      <c r="AN10" s="133">
        <f t="shared" si="6"/>
        <v>-617.0100000000001</v>
      </c>
      <c r="AO10" s="133">
        <f t="shared" si="6"/>
        <v>-695.18399999999997</v>
      </c>
      <c r="AP10" s="133">
        <f t="shared" si="6"/>
        <v>-1165.7360000000001</v>
      </c>
      <c r="AQ10" s="133">
        <f t="shared" si="6"/>
        <v>-1768.403</v>
      </c>
      <c r="AR10" s="133">
        <f t="shared" si="6"/>
        <v>-1419.433</v>
      </c>
    </row>
    <row r="11" spans="2:44" ht="14.5" customHeight="1" x14ac:dyDescent="0.35">
      <c r="B11" s="50" t="s">
        <v>59</v>
      </c>
      <c r="C11" s="38"/>
      <c r="D11" s="38"/>
      <c r="E11" s="39">
        <f>SUM(E9:E10)</f>
        <v>16.320999999999998</v>
      </c>
      <c r="F11" s="39">
        <f>SUM(F9:F10)</f>
        <v>23.747000000000003</v>
      </c>
      <c r="G11" s="39">
        <f t="shared" ref="G11:AI11" si="7">SUM(G9:G10)</f>
        <v>13.906999999999989</v>
      </c>
      <c r="H11" s="39">
        <f t="shared" si="7"/>
        <v>23.650999999999989</v>
      </c>
      <c r="I11" s="39">
        <f t="shared" si="7"/>
        <v>26.518000000000001</v>
      </c>
      <c r="J11" s="39">
        <f t="shared" si="7"/>
        <v>1.3150000000000119</v>
      </c>
      <c r="K11" s="39">
        <f t="shared" si="7"/>
        <v>41.555999999999983</v>
      </c>
      <c r="L11" s="39">
        <f t="shared" si="7"/>
        <v>131.39700000000005</v>
      </c>
      <c r="M11" s="39">
        <f t="shared" si="7"/>
        <v>48.235000000000042</v>
      </c>
      <c r="N11" s="39">
        <f t="shared" si="7"/>
        <v>52.241000000000014</v>
      </c>
      <c r="O11" s="39">
        <f t="shared" si="7"/>
        <v>93.563000000000017</v>
      </c>
      <c r="P11" s="39">
        <f t="shared" si="7"/>
        <v>106.24699999999999</v>
      </c>
      <c r="Q11" s="39">
        <f t="shared" si="7"/>
        <v>43.139999999999986</v>
      </c>
      <c r="R11" s="39">
        <f t="shared" si="7"/>
        <v>49.356999999999971</v>
      </c>
      <c r="S11" s="39">
        <f t="shared" si="7"/>
        <v>146.29699999999997</v>
      </c>
      <c r="T11" s="39">
        <f t="shared" si="7"/>
        <v>158.62299999999993</v>
      </c>
      <c r="U11" s="39">
        <f t="shared" si="7"/>
        <v>16.069999999999993</v>
      </c>
      <c r="V11" s="39">
        <f t="shared" si="7"/>
        <v>48.388000000000034</v>
      </c>
      <c r="W11" s="39">
        <f t="shared" si="7"/>
        <v>149.13900000000007</v>
      </c>
      <c r="X11" s="39">
        <f t="shared" si="7"/>
        <v>193.35999999999999</v>
      </c>
      <c r="Y11" s="39">
        <f t="shared" si="7"/>
        <v>116.34999999999997</v>
      </c>
      <c r="Z11" s="39">
        <f t="shared" si="7"/>
        <v>83.072999999999979</v>
      </c>
      <c r="AA11" s="39">
        <f t="shared" si="7"/>
        <v>131.10699999999997</v>
      </c>
      <c r="AB11" s="39">
        <f t="shared" si="7"/>
        <v>273.40999999999991</v>
      </c>
      <c r="AC11" s="39">
        <f t="shared" si="7"/>
        <v>105.714</v>
      </c>
      <c r="AD11" s="39">
        <f t="shared" si="7"/>
        <v>112.89499999999998</v>
      </c>
      <c r="AE11" s="39">
        <f t="shared" si="7"/>
        <v>202.34399999999994</v>
      </c>
      <c r="AF11" s="39">
        <f t="shared" si="7"/>
        <v>247.31899999999979</v>
      </c>
      <c r="AG11" s="39">
        <f t="shared" si="7"/>
        <v>132.04100000000005</v>
      </c>
      <c r="AH11" s="39">
        <f t="shared" si="7"/>
        <v>146.13700000000006</v>
      </c>
      <c r="AI11" s="39">
        <f t="shared" si="7"/>
        <v>360.97799999999989</v>
      </c>
      <c r="AK11" s="39">
        <f t="shared" si="6"/>
        <v>77.625999999999976</v>
      </c>
      <c r="AL11" s="39">
        <f t="shared" si="6"/>
        <v>200.78600000000006</v>
      </c>
      <c r="AM11" s="39">
        <f t="shared" si="6"/>
        <v>300.28600000000006</v>
      </c>
      <c r="AN11" s="39">
        <f t="shared" si="6"/>
        <v>397.41699999999986</v>
      </c>
      <c r="AO11" s="39">
        <f t="shared" si="6"/>
        <v>406.95700000000011</v>
      </c>
      <c r="AP11" s="39">
        <f t="shared" si="6"/>
        <v>603.93999999999983</v>
      </c>
      <c r="AQ11" s="39">
        <f t="shared" si="6"/>
        <v>668.27199999999971</v>
      </c>
      <c r="AR11" s="39">
        <f t="shared" si="6"/>
        <v>639.15599999999995</v>
      </c>
    </row>
    <row r="12" spans="2:44" ht="14.5" customHeight="1" x14ac:dyDescent="0.35">
      <c r="B12" s="48" t="s">
        <v>60</v>
      </c>
      <c r="C12" s="49"/>
      <c r="D12" s="49"/>
      <c r="E12" s="133">
        <f>SUM(E13:E15)</f>
        <v>-0.76399999999999979</v>
      </c>
      <c r="F12" s="133">
        <f>SUM(F13:F15)</f>
        <v>-6</v>
      </c>
      <c r="G12" s="133">
        <f t="shared" ref="G12:AI12" si="8">SUM(G13:G15)</f>
        <v>3.1500000000000004</v>
      </c>
      <c r="H12" s="133">
        <f t="shared" si="8"/>
        <v>-3.1990000000000007</v>
      </c>
      <c r="I12" s="133">
        <f t="shared" si="8"/>
        <v>-0.32199999999999962</v>
      </c>
      <c r="J12" s="133">
        <f>SUM(J13:J15)</f>
        <v>-4.7649999999999997</v>
      </c>
      <c r="K12" s="133">
        <f t="shared" si="8"/>
        <v>-7.5409999999999995</v>
      </c>
      <c r="L12" s="133">
        <f t="shared" si="8"/>
        <v>44.544000000000004</v>
      </c>
      <c r="M12" s="133">
        <f t="shared" si="8"/>
        <v>-9.2949999999999982</v>
      </c>
      <c r="N12" s="133">
        <f t="shared" si="8"/>
        <v>-12.150000000000002</v>
      </c>
      <c r="O12" s="133">
        <f t="shared" si="8"/>
        <v>-8.3759999999999994</v>
      </c>
      <c r="P12" s="133">
        <f t="shared" si="8"/>
        <v>17.239000000000001</v>
      </c>
      <c r="Q12" s="133">
        <f t="shared" si="8"/>
        <v>-3.0999999999999996</v>
      </c>
      <c r="R12" s="133">
        <f t="shared" si="8"/>
        <v>-5.1449999999999996</v>
      </c>
      <c r="S12" s="133">
        <f t="shared" si="8"/>
        <v>9.8999999999998423E-2</v>
      </c>
      <c r="T12" s="133">
        <f t="shared" si="8"/>
        <v>-3.1530000000000014</v>
      </c>
      <c r="U12" s="133">
        <f t="shared" si="8"/>
        <v>48.167999999999999</v>
      </c>
      <c r="V12" s="133">
        <f t="shared" si="8"/>
        <v>-4.1469999999999985</v>
      </c>
      <c r="W12" s="133">
        <f t="shared" si="8"/>
        <v>-8.836999999999998</v>
      </c>
      <c r="X12" s="133">
        <f t="shared" si="8"/>
        <v>96.596000000000004</v>
      </c>
      <c r="Y12" s="133">
        <f t="shared" si="8"/>
        <v>-22.689999999999998</v>
      </c>
      <c r="Z12" s="133">
        <f t="shared" si="8"/>
        <v>-43.207999999999998</v>
      </c>
      <c r="AA12" s="133">
        <f t="shared" si="8"/>
        <v>19.015000000000004</v>
      </c>
      <c r="AB12" s="133">
        <f t="shared" si="8"/>
        <v>639.351</v>
      </c>
      <c r="AC12" s="133">
        <f t="shared" si="8"/>
        <v>-28.495999999999995</v>
      </c>
      <c r="AD12" s="133">
        <f t="shared" si="8"/>
        <v>-34.748999999999995</v>
      </c>
      <c r="AE12" s="133">
        <f t="shared" si="8"/>
        <v>-21.987999999999985</v>
      </c>
      <c r="AF12" s="133">
        <f t="shared" si="8"/>
        <v>8.4309999999999974</v>
      </c>
      <c r="AG12" s="133">
        <f t="shared" si="8"/>
        <v>-11.628999999999998</v>
      </c>
      <c r="AH12" s="133">
        <f t="shared" si="8"/>
        <v>-27.876000000000001</v>
      </c>
      <c r="AI12" s="133">
        <f t="shared" si="8"/>
        <v>-33.338000000000008</v>
      </c>
      <c r="AK12" s="133">
        <f t="shared" si="6"/>
        <v>-6.8129999999999997</v>
      </c>
      <c r="AL12" s="133">
        <f t="shared" si="6"/>
        <v>31.916000000000004</v>
      </c>
      <c r="AM12" s="133">
        <f t="shared" si="6"/>
        <v>-12.581999999999997</v>
      </c>
      <c r="AN12" s="133">
        <f t="shared" si="6"/>
        <v>-11.299000000000003</v>
      </c>
      <c r="AO12" s="133">
        <f t="shared" si="6"/>
        <v>131.78</v>
      </c>
      <c r="AP12" s="133">
        <f t="shared" si="6"/>
        <v>592.46799999999996</v>
      </c>
      <c r="AQ12" s="133">
        <f t="shared" si="6"/>
        <v>-76.801999999999978</v>
      </c>
      <c r="AR12" s="133">
        <f t="shared" si="6"/>
        <v>-72.843000000000004</v>
      </c>
    </row>
    <row r="13" spans="2:44" ht="14.5" customHeight="1" x14ac:dyDescent="0.35">
      <c r="B13" s="30" t="s">
        <v>61</v>
      </c>
      <c r="E13" s="29">
        <f>'G&amp;A Expenses'!E$17</f>
        <v>-2.3199999999999998</v>
      </c>
      <c r="F13" s="29">
        <f>'G&amp;A Expenses'!F$17</f>
        <v>-2.7370000000000001</v>
      </c>
      <c r="G13" s="29">
        <f>'G&amp;A Expenses'!G$17</f>
        <v>-2.7589999999999999</v>
      </c>
      <c r="H13" s="29">
        <f>'G&amp;A Expenses'!H$17</f>
        <v>-4.6050000000000004</v>
      </c>
      <c r="I13" s="29">
        <f>'G&amp;A Expenses'!I$17</f>
        <v>-2.4379999999999997</v>
      </c>
      <c r="J13" s="29">
        <f>'G&amp;A Expenses'!J$17</f>
        <v>-5.8849999999999998</v>
      </c>
      <c r="K13" s="29">
        <f>'G&amp;A Expenses'!K$17</f>
        <v>-7.8579999999999997</v>
      </c>
      <c r="L13" s="29">
        <f>'G&amp;A Expenses'!L$17</f>
        <v>-17.626999999999999</v>
      </c>
      <c r="M13" s="29">
        <f>'G&amp;A Expenses'!M$17</f>
        <v>-10.532999999999999</v>
      </c>
      <c r="N13" s="29">
        <f>'G&amp;A Expenses'!N$17</f>
        <v>-12.126000000000001</v>
      </c>
      <c r="O13" s="29">
        <f>'G&amp;A Expenses'!O$17</f>
        <v>-9.1760000000000002</v>
      </c>
      <c r="P13" s="29">
        <f>'G&amp;A Expenses'!P$17</f>
        <v>-8.5779999999999994</v>
      </c>
      <c r="Q13" s="29">
        <f>'G&amp;A Expenses'!Q$17</f>
        <v>-8.5869999999999997</v>
      </c>
      <c r="R13" s="29">
        <f>'G&amp;A Expenses'!R$17</f>
        <v>-8.6939999999999991</v>
      </c>
      <c r="S13" s="29">
        <f>'G&amp;A Expenses'!S$17</f>
        <v>-9.7910000000000021</v>
      </c>
      <c r="T13" s="29">
        <f>'G&amp;A Expenses'!T$17</f>
        <v>-13.520000000000001</v>
      </c>
      <c r="U13" s="29">
        <f>'G&amp;A Expenses'!U$17</f>
        <v>-10.049000000000001</v>
      </c>
      <c r="V13" s="29">
        <f>'G&amp;A Expenses'!V$17</f>
        <v>-14.183</v>
      </c>
      <c r="W13" s="29">
        <f>'G&amp;A Expenses'!W$17</f>
        <v>-13.815999999999999</v>
      </c>
      <c r="X13" s="29">
        <f>'G&amp;A Expenses'!X$17</f>
        <v>-22.67</v>
      </c>
      <c r="Y13" s="29">
        <f>'G&amp;A Expenses'!Y$17</f>
        <v>-22.317</v>
      </c>
      <c r="Z13" s="29">
        <f>'G&amp;A Expenses'!Z$17</f>
        <v>-18.928000000000004</v>
      </c>
      <c r="AA13" s="29">
        <f>'G&amp;A Expenses'!AA$17</f>
        <v>-20.295999999999999</v>
      </c>
      <c r="AB13" s="29">
        <f>'G&amp;A Expenses'!AB$17</f>
        <v>-47.889000000000003</v>
      </c>
      <c r="AC13" s="29">
        <f>'G&amp;A Expenses'!AC$17</f>
        <v>-38.832999999999998</v>
      </c>
      <c r="AD13" s="29">
        <f>'G&amp;A Expenses'!AD$17</f>
        <v>-39.689</v>
      </c>
      <c r="AE13" s="29">
        <f>'G&amp;A Expenses'!AE$17</f>
        <v>-42.015999999999991</v>
      </c>
      <c r="AF13" s="29">
        <f>'G&amp;A Expenses'!AF$17</f>
        <v>-22.518999999999998</v>
      </c>
      <c r="AG13" s="29">
        <f>'G&amp;A Expenses'!AG$17</f>
        <v>-30.290999999999997</v>
      </c>
      <c r="AH13" s="29">
        <f>'G&amp;A Expenses'!AH$17</f>
        <v>-37.594999999999999</v>
      </c>
      <c r="AI13" s="29">
        <f>'G&amp;A Expenses'!AI$17</f>
        <v>-52.71</v>
      </c>
      <c r="AK13" s="29">
        <f t="shared" si="6"/>
        <v>-12.421000000000001</v>
      </c>
      <c r="AL13" s="29">
        <f t="shared" si="6"/>
        <v>-33.808</v>
      </c>
      <c r="AM13" s="29">
        <f t="shared" si="6"/>
        <v>-40.412999999999997</v>
      </c>
      <c r="AN13" s="29">
        <f t="shared" si="6"/>
        <v>-40.592000000000006</v>
      </c>
      <c r="AO13" s="29">
        <f t="shared" si="6"/>
        <v>-60.718000000000004</v>
      </c>
      <c r="AP13" s="29">
        <f t="shared" si="6"/>
        <v>-109.43</v>
      </c>
      <c r="AQ13" s="29">
        <f t="shared" si="6"/>
        <v>-143.05699999999999</v>
      </c>
      <c r="AR13" s="29">
        <f t="shared" si="6"/>
        <v>-120.596</v>
      </c>
    </row>
    <row r="14" spans="2:44" ht="14.5" customHeight="1" x14ac:dyDescent="0.35">
      <c r="B14" s="30" t="s">
        <v>62</v>
      </c>
      <c r="E14" s="29">
        <v>5.7000000000000002E-2</v>
      </c>
      <c r="F14" s="29">
        <v>0.02</v>
      </c>
      <c r="G14" s="29">
        <v>-1.4999999999999999E-2</v>
      </c>
      <c r="H14" s="29">
        <v>-0.08</v>
      </c>
      <c r="I14" s="29">
        <v>-0.121</v>
      </c>
      <c r="J14" s="29">
        <v>0.35899999999999999</v>
      </c>
      <c r="K14" s="29">
        <v>-0.217</v>
      </c>
      <c r="L14" s="29">
        <v>62.171999999999997</v>
      </c>
      <c r="M14" s="29">
        <v>-3.3000000000000002E-2</v>
      </c>
      <c r="N14" s="29">
        <v>-1.22</v>
      </c>
      <c r="O14" s="29">
        <v>0.97699999999999998</v>
      </c>
      <c r="P14" s="29">
        <v>18.997</v>
      </c>
      <c r="Q14" s="29">
        <v>-0.19600000000000001</v>
      </c>
      <c r="R14" s="29">
        <v>0.25800000000000001</v>
      </c>
      <c r="S14" s="29">
        <v>0.153</v>
      </c>
      <c r="T14" s="29">
        <v>2.7210000000000001</v>
      </c>
      <c r="U14" s="29">
        <v>59.079000000000001</v>
      </c>
      <c r="V14" s="29">
        <v>-1.0109999999999999</v>
      </c>
      <c r="W14" s="29">
        <v>-0.57799999999999996</v>
      </c>
      <c r="X14" s="29">
        <v>125.515</v>
      </c>
      <c r="Y14" s="29">
        <v>2.835</v>
      </c>
      <c r="Z14" s="29">
        <v>0.373</v>
      </c>
      <c r="AA14" s="29">
        <v>2.8210000000000002</v>
      </c>
      <c r="AB14" s="29">
        <v>694.649</v>
      </c>
      <c r="AC14" s="29">
        <v>2.911</v>
      </c>
      <c r="AD14" s="29">
        <v>0.67600000000000016</v>
      </c>
      <c r="AE14" s="29">
        <v>-3.8480000000000003</v>
      </c>
      <c r="AF14" s="29">
        <v>21.661999999999999</v>
      </c>
      <c r="AG14" s="29">
        <v>1.9E-2</v>
      </c>
      <c r="AH14" s="29">
        <v>2.3609999999999998</v>
      </c>
      <c r="AI14" s="29">
        <v>-11.143000000000001</v>
      </c>
      <c r="AK14" s="29">
        <f t="shared" si="6"/>
        <v>-1.8000000000000002E-2</v>
      </c>
      <c r="AL14" s="29">
        <f t="shared" si="6"/>
        <v>62.192999999999998</v>
      </c>
      <c r="AM14" s="29">
        <f t="shared" si="6"/>
        <v>18.721</v>
      </c>
      <c r="AN14" s="29">
        <f t="shared" si="6"/>
        <v>2.9359999999999999</v>
      </c>
      <c r="AO14" s="29">
        <f t="shared" si="6"/>
        <v>183.005</v>
      </c>
      <c r="AP14" s="29">
        <f t="shared" si="6"/>
        <v>700.678</v>
      </c>
      <c r="AQ14" s="29">
        <f t="shared" si="6"/>
        <v>21.401</v>
      </c>
      <c r="AR14" s="29">
        <f t="shared" si="6"/>
        <v>-8.7630000000000017</v>
      </c>
    </row>
    <row r="15" spans="2:44" ht="14.5" customHeight="1" x14ac:dyDescent="0.35">
      <c r="B15" s="30" t="s">
        <v>63</v>
      </c>
      <c r="E15" s="29">
        <v>1.4990000000000001</v>
      </c>
      <c r="F15" s="29">
        <v>-3.2829999999999999</v>
      </c>
      <c r="G15" s="29">
        <v>5.9240000000000004</v>
      </c>
      <c r="H15" s="29">
        <v>1.486</v>
      </c>
      <c r="I15" s="29">
        <v>2.2370000000000001</v>
      </c>
      <c r="J15" s="29">
        <v>0.76100000000000001</v>
      </c>
      <c r="K15" s="29">
        <v>0.53400000000000003</v>
      </c>
      <c r="L15" s="29">
        <v>-1E-3</v>
      </c>
      <c r="M15" s="29">
        <v>1.2709999999999999</v>
      </c>
      <c r="N15" s="29">
        <v>1.196</v>
      </c>
      <c r="O15" s="29">
        <v>-0.17699999999999999</v>
      </c>
      <c r="P15" s="29">
        <v>6.82</v>
      </c>
      <c r="Q15" s="29">
        <v>5.6829999999999998</v>
      </c>
      <c r="R15" s="29">
        <v>3.2909999999999999</v>
      </c>
      <c r="S15" s="29">
        <v>9.7370000000000001</v>
      </c>
      <c r="T15" s="29">
        <v>7.6459999999999999</v>
      </c>
      <c r="U15" s="29">
        <v>-0.86199999999999999</v>
      </c>
      <c r="V15" s="29">
        <v>11.047000000000001</v>
      </c>
      <c r="W15" s="29">
        <v>5.5570000000000004</v>
      </c>
      <c r="X15" s="29">
        <v>-6.2489999999999997</v>
      </c>
      <c r="Y15" s="29">
        <v>-3.2080000000000002</v>
      </c>
      <c r="Z15" s="29">
        <v>-24.652999999999999</v>
      </c>
      <c r="AA15" s="29">
        <v>36.49</v>
      </c>
      <c r="AB15" s="29">
        <v>-7.4089999999999998</v>
      </c>
      <c r="AC15" s="29">
        <v>7.4260000000000002</v>
      </c>
      <c r="AD15" s="29">
        <v>4.2639999999999993</v>
      </c>
      <c r="AE15" s="29">
        <v>23.876000000000005</v>
      </c>
      <c r="AF15" s="29">
        <v>9.2879999999999967</v>
      </c>
      <c r="AG15" s="29">
        <v>18.643000000000001</v>
      </c>
      <c r="AH15" s="29">
        <v>7.3580000000000005</v>
      </c>
      <c r="AI15" s="29">
        <v>30.514999999999997</v>
      </c>
      <c r="AK15" s="29">
        <f t="shared" si="6"/>
        <v>5.6260000000000003</v>
      </c>
      <c r="AL15" s="29">
        <f t="shared" si="6"/>
        <v>3.5310000000000001</v>
      </c>
      <c r="AM15" s="29">
        <f t="shared" si="6"/>
        <v>9.11</v>
      </c>
      <c r="AN15" s="29">
        <f t="shared" si="6"/>
        <v>26.356999999999999</v>
      </c>
      <c r="AO15" s="29">
        <f t="shared" si="6"/>
        <v>9.4930000000000021</v>
      </c>
      <c r="AP15" s="29">
        <f t="shared" si="6"/>
        <v>1.2200000000000051</v>
      </c>
      <c r="AQ15" s="29">
        <f t="shared" si="6"/>
        <v>44.853999999999999</v>
      </c>
      <c r="AR15" s="29">
        <f t="shared" si="6"/>
        <v>56.515999999999998</v>
      </c>
    </row>
    <row r="16" spans="2:44" ht="14.5" customHeight="1" x14ac:dyDescent="0.35">
      <c r="B16" s="50" t="s">
        <v>85</v>
      </c>
      <c r="C16" s="38"/>
      <c r="D16" s="38"/>
      <c r="E16" s="39">
        <f>SUM(E11:E12)</f>
        <v>15.556999999999999</v>
      </c>
      <c r="F16" s="39">
        <f>SUM(F11:F12)</f>
        <v>17.747000000000003</v>
      </c>
      <c r="G16" s="39">
        <f t="shared" ref="G16:AI16" si="9">SUM(G11:G12)</f>
        <v>17.056999999999988</v>
      </c>
      <c r="H16" s="39">
        <f t="shared" si="9"/>
        <v>20.451999999999988</v>
      </c>
      <c r="I16" s="39">
        <f t="shared" si="9"/>
        <v>26.196000000000002</v>
      </c>
      <c r="J16" s="39">
        <f t="shared" si="9"/>
        <v>-3.4499999999999877</v>
      </c>
      <c r="K16" s="39">
        <f t="shared" si="9"/>
        <v>34.014999999999986</v>
      </c>
      <c r="L16" s="39">
        <f t="shared" si="9"/>
        <v>175.94100000000006</v>
      </c>
      <c r="M16" s="39">
        <f t="shared" si="9"/>
        <v>38.94000000000004</v>
      </c>
      <c r="N16" s="39">
        <f t="shared" si="9"/>
        <v>40.091000000000008</v>
      </c>
      <c r="O16" s="39">
        <f t="shared" si="9"/>
        <v>85.187000000000012</v>
      </c>
      <c r="P16" s="39">
        <f t="shared" si="9"/>
        <v>123.48599999999999</v>
      </c>
      <c r="Q16" s="39">
        <f t="shared" si="9"/>
        <v>40.039999999999985</v>
      </c>
      <c r="R16" s="39">
        <f t="shared" si="9"/>
        <v>44.211999999999975</v>
      </c>
      <c r="S16" s="39">
        <f t="shared" si="9"/>
        <v>146.39599999999996</v>
      </c>
      <c r="T16" s="39">
        <f t="shared" si="9"/>
        <v>155.46999999999994</v>
      </c>
      <c r="U16" s="39">
        <f t="shared" si="9"/>
        <v>64.238</v>
      </c>
      <c r="V16" s="39">
        <f t="shared" si="9"/>
        <v>44.241000000000035</v>
      </c>
      <c r="W16" s="39">
        <f t="shared" si="9"/>
        <v>140.30200000000008</v>
      </c>
      <c r="X16" s="39">
        <f t="shared" si="9"/>
        <v>289.95600000000002</v>
      </c>
      <c r="Y16" s="39">
        <f t="shared" si="9"/>
        <v>93.659999999999968</v>
      </c>
      <c r="Z16" s="39">
        <f t="shared" si="9"/>
        <v>39.864999999999981</v>
      </c>
      <c r="AA16" s="39">
        <f t="shared" si="9"/>
        <v>150.12199999999999</v>
      </c>
      <c r="AB16" s="39">
        <f t="shared" si="9"/>
        <v>912.76099999999997</v>
      </c>
      <c r="AC16" s="39">
        <f t="shared" si="9"/>
        <v>77.218000000000004</v>
      </c>
      <c r="AD16" s="39">
        <f t="shared" si="9"/>
        <v>78.145999999999987</v>
      </c>
      <c r="AE16" s="39">
        <f t="shared" si="9"/>
        <v>180.35599999999994</v>
      </c>
      <c r="AF16" s="39">
        <f t="shared" si="9"/>
        <v>255.74999999999977</v>
      </c>
      <c r="AG16" s="39">
        <f t="shared" si="9"/>
        <v>120.41200000000006</v>
      </c>
      <c r="AH16" s="39">
        <f t="shared" si="9"/>
        <v>118.26100000000005</v>
      </c>
      <c r="AI16" s="39">
        <f t="shared" si="9"/>
        <v>327.63999999999987</v>
      </c>
      <c r="AK16" s="39">
        <f t="shared" si="6"/>
        <v>70.812999999999974</v>
      </c>
      <c r="AL16" s="39">
        <f t="shared" si="6"/>
        <v>232.70200000000006</v>
      </c>
      <c r="AM16" s="39">
        <f t="shared" si="6"/>
        <v>287.70400000000006</v>
      </c>
      <c r="AN16" s="39">
        <f t="shared" si="6"/>
        <v>386.11799999999982</v>
      </c>
      <c r="AO16" s="39">
        <f t="shared" si="6"/>
        <v>538.73700000000008</v>
      </c>
      <c r="AP16" s="39">
        <f t="shared" si="6"/>
        <v>1196.4079999999999</v>
      </c>
      <c r="AQ16" s="39">
        <f t="shared" si="6"/>
        <v>591.46999999999969</v>
      </c>
      <c r="AR16" s="39">
        <f t="shared" si="6"/>
        <v>566.31299999999999</v>
      </c>
    </row>
    <row r="17" spans="2:44 16382:16382" ht="14.5" customHeight="1" x14ac:dyDescent="0.35">
      <c r="B17" s="48" t="s">
        <v>64</v>
      </c>
      <c r="C17" s="49"/>
      <c r="D17" s="49"/>
      <c r="E17" s="133">
        <f>SUM(E18:E19)</f>
        <v>-8.9980000000000011</v>
      </c>
      <c r="F17" s="133">
        <f>SUM(F18:F19)</f>
        <v>-8.4420000000000002</v>
      </c>
      <c r="G17" s="133">
        <f t="shared" ref="G17:AI17" si="10">SUM(G18:G19)</f>
        <v>-9.4309999999999974</v>
      </c>
      <c r="H17" s="133">
        <f t="shared" si="10"/>
        <v>-8.8250000000000011</v>
      </c>
      <c r="I17" s="133">
        <f t="shared" si="10"/>
        <v>-8.0869999999999997</v>
      </c>
      <c r="J17" s="133">
        <f t="shared" si="10"/>
        <v>-23.478999999999999</v>
      </c>
      <c r="K17" s="133">
        <f t="shared" si="10"/>
        <v>-17.422000000000001</v>
      </c>
      <c r="L17" s="133">
        <f t="shared" si="10"/>
        <v>-51.834000000000003</v>
      </c>
      <c r="M17" s="133">
        <f t="shared" si="10"/>
        <v>-51.034999999999997</v>
      </c>
      <c r="N17" s="133">
        <f t="shared" si="10"/>
        <v>-52.778999999999996</v>
      </c>
      <c r="O17" s="133">
        <f t="shared" si="10"/>
        <v>-47.128</v>
      </c>
      <c r="P17" s="133">
        <f t="shared" si="10"/>
        <v>-46.45</v>
      </c>
      <c r="Q17" s="133">
        <f t="shared" si="10"/>
        <v>-58.915999999999997</v>
      </c>
      <c r="R17" s="133">
        <f t="shared" si="10"/>
        <v>-65.7</v>
      </c>
      <c r="S17" s="133">
        <f t="shared" si="10"/>
        <v>-100.92999999999999</v>
      </c>
      <c r="T17" s="133">
        <f t="shared" si="10"/>
        <v>-94.753</v>
      </c>
      <c r="U17" s="133">
        <f t="shared" si="10"/>
        <v>-104.465</v>
      </c>
      <c r="V17" s="133">
        <f t="shared" si="10"/>
        <v>-69.867000000000004</v>
      </c>
      <c r="W17" s="133">
        <f t="shared" si="10"/>
        <v>-95.619</v>
      </c>
      <c r="X17" s="133">
        <f t="shared" si="10"/>
        <v>-147.767</v>
      </c>
      <c r="Y17" s="133">
        <f t="shared" si="10"/>
        <v>-176.696</v>
      </c>
      <c r="Z17" s="133">
        <f t="shared" si="10"/>
        <v>-188.22499999999999</v>
      </c>
      <c r="AA17" s="133">
        <f t="shared" si="10"/>
        <v>-160.506</v>
      </c>
      <c r="AB17" s="133">
        <f t="shared" si="10"/>
        <v>-178.09099999999995</v>
      </c>
      <c r="AC17" s="133">
        <f t="shared" si="10"/>
        <v>-160.078</v>
      </c>
      <c r="AD17" s="133">
        <f t="shared" si="10"/>
        <v>-166.684</v>
      </c>
      <c r="AE17" s="133">
        <f t="shared" si="10"/>
        <v>-117.49999999999996</v>
      </c>
      <c r="AF17" s="133">
        <f t="shared" si="10"/>
        <v>-114.50200000000009</v>
      </c>
      <c r="AG17" s="133">
        <f t="shared" si="10"/>
        <v>-188.27999999999997</v>
      </c>
      <c r="AH17" s="133">
        <f t="shared" si="10"/>
        <v>-201.18199999999999</v>
      </c>
      <c r="AI17" s="133">
        <f t="shared" si="10"/>
        <v>-193.45199999999994</v>
      </c>
      <c r="AK17" s="133">
        <f t="shared" si="6"/>
        <v>-35.695999999999998</v>
      </c>
      <c r="AL17" s="133">
        <f t="shared" si="6"/>
        <v>-100.822</v>
      </c>
      <c r="AM17" s="133">
        <f t="shared" si="6"/>
        <v>-197.392</v>
      </c>
      <c r="AN17" s="133">
        <f t="shared" si="6"/>
        <v>-320.29899999999998</v>
      </c>
      <c r="AO17" s="133">
        <f t="shared" si="6"/>
        <v>-417.71800000000002</v>
      </c>
      <c r="AP17" s="133">
        <f t="shared" si="6"/>
        <v>-703.51800000000003</v>
      </c>
      <c r="AQ17" s="133">
        <f t="shared" si="6"/>
        <v>-558.76400000000001</v>
      </c>
      <c r="AR17" s="133">
        <f t="shared" si="6"/>
        <v>-582.91399999999999</v>
      </c>
    </row>
    <row r="18" spans="2:44 16382:16382" ht="14.5" customHeight="1" x14ac:dyDescent="0.35">
      <c r="B18" s="30" t="s">
        <v>65</v>
      </c>
      <c r="E18" s="29">
        <f>'Net Financial Result'!E$9</f>
        <v>1.548</v>
      </c>
      <c r="F18" s="29">
        <f>'Net Financial Result'!F$9</f>
        <v>2.1219999999999999</v>
      </c>
      <c r="G18" s="29">
        <f>'Net Financial Result'!G$9</f>
        <v>1.5950000000000002</v>
      </c>
      <c r="H18" s="29">
        <f>'Net Financial Result'!H$9</f>
        <v>2.0900000000000003</v>
      </c>
      <c r="I18" s="29">
        <f>'Net Financial Result'!I$9</f>
        <v>1.6520000000000001</v>
      </c>
      <c r="J18" s="29">
        <f>'Net Financial Result'!J$9</f>
        <v>2.1040000000000001</v>
      </c>
      <c r="K18" s="29">
        <f>'Net Financial Result'!K$9</f>
        <v>6.9160000000000004</v>
      </c>
      <c r="L18" s="29">
        <f>'Net Financial Result'!L$9</f>
        <v>7.7080000000000002</v>
      </c>
      <c r="M18" s="29">
        <f>'Net Financial Result'!M$9</f>
        <v>5.907</v>
      </c>
      <c r="N18" s="29">
        <f>'Net Financial Result'!N$9</f>
        <v>6.2009999999999996</v>
      </c>
      <c r="O18" s="29">
        <f>'Net Financial Result'!O$9</f>
        <v>6.7359999999999998</v>
      </c>
      <c r="P18" s="29">
        <f>'Net Financial Result'!P$9</f>
        <v>8.0299999999999994</v>
      </c>
      <c r="Q18" s="29">
        <f>'Net Financial Result'!Q$9</f>
        <v>4.0179999999999998</v>
      </c>
      <c r="R18" s="29">
        <f>'Net Financial Result'!R$9</f>
        <v>4.7489999999999997</v>
      </c>
      <c r="S18" s="29">
        <f>'Net Financial Result'!S$9</f>
        <v>5.1559999999999997</v>
      </c>
      <c r="T18" s="29">
        <f>'Net Financial Result'!T$9</f>
        <v>10.739000000000001</v>
      </c>
      <c r="U18" s="29">
        <f>'Net Financial Result'!U$9</f>
        <v>6.1909999999999998</v>
      </c>
      <c r="V18" s="29">
        <f>'Net Financial Result'!V$9</f>
        <v>4.9279999999999999</v>
      </c>
      <c r="W18" s="29">
        <f>'Net Financial Result'!W$9</f>
        <v>5.1739999999999995</v>
      </c>
      <c r="X18" s="29">
        <f>'Net Financial Result'!X$9</f>
        <v>7.4049999999999994</v>
      </c>
      <c r="Y18" s="29">
        <f>'Net Financial Result'!Y$9</f>
        <v>5.8170000000000002</v>
      </c>
      <c r="Z18" s="29">
        <f>'Net Financial Result'!Z$9</f>
        <v>9.73</v>
      </c>
      <c r="AA18" s="29">
        <f>'Net Financial Result'!AA$9</f>
        <v>11.100999999999999</v>
      </c>
      <c r="AB18" s="29">
        <f>'Net Financial Result'!AB$9</f>
        <v>16.160000000000004</v>
      </c>
      <c r="AC18" s="29">
        <f>'Net Financial Result'!AC$9</f>
        <v>26.771999999999998</v>
      </c>
      <c r="AD18" s="29">
        <f>'Net Financial Result'!AD$9</f>
        <v>25.042999999999999</v>
      </c>
      <c r="AE18" s="29">
        <f>'Net Financial Result'!AE$9</f>
        <v>36.843000000000004</v>
      </c>
      <c r="AF18" s="29">
        <f>'Net Financial Result'!AF$9</f>
        <v>46.044999999999995</v>
      </c>
      <c r="AG18" s="29">
        <f>'Net Financial Result'!AG$9</f>
        <v>40.883000000000003</v>
      </c>
      <c r="AH18" s="29">
        <f>'Net Financial Result'!AH$9</f>
        <v>29.641000000000002</v>
      </c>
      <c r="AI18" s="29">
        <f>'Net Financial Result'!AI$9</f>
        <v>24.960999999999984</v>
      </c>
      <c r="AK18" s="29">
        <f t="shared" si="6"/>
        <v>7.3550000000000004</v>
      </c>
      <c r="AL18" s="29">
        <f t="shared" si="6"/>
        <v>18.380000000000003</v>
      </c>
      <c r="AM18" s="29">
        <f t="shared" si="6"/>
        <v>26.874000000000002</v>
      </c>
      <c r="AN18" s="29">
        <f t="shared" si="6"/>
        <v>24.661999999999999</v>
      </c>
      <c r="AO18" s="29">
        <f t="shared" si="6"/>
        <v>23.698</v>
      </c>
      <c r="AP18" s="29">
        <f t="shared" si="6"/>
        <v>42.808000000000007</v>
      </c>
      <c r="AQ18" s="29">
        <f t="shared" si="6"/>
        <v>134.703</v>
      </c>
      <c r="AR18" s="29">
        <f t="shared" si="6"/>
        <v>95.484999999999985</v>
      </c>
    </row>
    <row r="19" spans="2:44 16382:16382" ht="14.5" customHeight="1" x14ac:dyDescent="0.35">
      <c r="B19" s="30" t="s">
        <v>66</v>
      </c>
      <c r="E19" s="29">
        <f>'Net Financial Result'!E$13</f>
        <v>-10.546000000000001</v>
      </c>
      <c r="F19" s="29">
        <f>'Net Financial Result'!F$13</f>
        <v>-10.564</v>
      </c>
      <c r="G19" s="29">
        <f>'Net Financial Result'!G$13</f>
        <v>-11.025999999999998</v>
      </c>
      <c r="H19" s="29">
        <f>'Net Financial Result'!H$13</f>
        <v>-10.915000000000001</v>
      </c>
      <c r="I19" s="29">
        <f>'Net Financial Result'!I$13</f>
        <v>-9.7390000000000008</v>
      </c>
      <c r="J19" s="29">
        <f>'Net Financial Result'!J$13</f>
        <v>-25.582999999999998</v>
      </c>
      <c r="K19" s="29">
        <f>'Net Financial Result'!K$13</f>
        <v>-24.338000000000001</v>
      </c>
      <c r="L19" s="29">
        <f>'Net Financial Result'!L$13</f>
        <v>-59.542000000000002</v>
      </c>
      <c r="M19" s="29">
        <f>'Net Financial Result'!M$13</f>
        <v>-56.942</v>
      </c>
      <c r="N19" s="29">
        <f>'Net Financial Result'!N$13</f>
        <v>-58.98</v>
      </c>
      <c r="O19" s="29">
        <f>'Net Financial Result'!O$13</f>
        <v>-53.863999999999997</v>
      </c>
      <c r="P19" s="29">
        <f>'Net Financial Result'!P$13</f>
        <v>-54.480000000000004</v>
      </c>
      <c r="Q19" s="29">
        <f>'Net Financial Result'!Q$13</f>
        <v>-62.933999999999997</v>
      </c>
      <c r="R19" s="29">
        <f>'Net Financial Result'!R$13</f>
        <v>-70.448999999999998</v>
      </c>
      <c r="S19" s="29">
        <f>'Net Financial Result'!S$13</f>
        <v>-106.086</v>
      </c>
      <c r="T19" s="29">
        <f>'Net Financial Result'!T$13</f>
        <v>-105.492</v>
      </c>
      <c r="U19" s="29">
        <f>'Net Financial Result'!U$13</f>
        <v>-110.65600000000001</v>
      </c>
      <c r="V19" s="29">
        <f>'Net Financial Result'!V$13</f>
        <v>-74.795000000000002</v>
      </c>
      <c r="W19" s="29">
        <f>'Net Financial Result'!W$13</f>
        <v>-100.79299999999999</v>
      </c>
      <c r="X19" s="29">
        <f>'Net Financial Result'!X$13</f>
        <v>-155.172</v>
      </c>
      <c r="Y19" s="29">
        <f>'Net Financial Result'!Y$13</f>
        <v>-182.51300000000001</v>
      </c>
      <c r="Z19" s="29">
        <f>'Net Financial Result'!Z$13</f>
        <v>-197.95499999999998</v>
      </c>
      <c r="AA19" s="29">
        <f>'Net Financial Result'!AA$13</f>
        <v>-171.607</v>
      </c>
      <c r="AB19" s="29">
        <f>'Net Financial Result'!AB$13</f>
        <v>-194.25099999999995</v>
      </c>
      <c r="AC19" s="29">
        <f>'Net Financial Result'!AC$13</f>
        <v>-186.85</v>
      </c>
      <c r="AD19" s="29">
        <f>'Net Financial Result'!AD$13</f>
        <v>-191.727</v>
      </c>
      <c r="AE19" s="29">
        <f>'Net Financial Result'!AE$13</f>
        <v>-154.34299999999996</v>
      </c>
      <c r="AF19" s="29">
        <f>'Net Financial Result'!AF$13</f>
        <v>-160.54700000000008</v>
      </c>
      <c r="AG19" s="29">
        <f>'Net Financial Result'!AG$13</f>
        <v>-229.16299999999998</v>
      </c>
      <c r="AH19" s="29">
        <f>'Net Financial Result'!AH$13</f>
        <v>-230.82299999999998</v>
      </c>
      <c r="AI19" s="29">
        <f>'Net Financial Result'!AI$13</f>
        <v>-218.41299999999993</v>
      </c>
      <c r="AK19" s="29">
        <f t="shared" si="6"/>
        <v>-43.050999999999995</v>
      </c>
      <c r="AL19" s="29">
        <f t="shared" si="6"/>
        <v>-119.202</v>
      </c>
      <c r="AM19" s="29">
        <f t="shared" si="6"/>
        <v>-224.26600000000002</v>
      </c>
      <c r="AN19" s="29">
        <f t="shared" si="6"/>
        <v>-344.96100000000001</v>
      </c>
      <c r="AO19" s="29">
        <f t="shared" si="6"/>
        <v>-441.41600000000005</v>
      </c>
      <c r="AP19" s="29">
        <f t="shared" si="6"/>
        <v>-746.32599999999991</v>
      </c>
      <c r="AQ19" s="29">
        <f t="shared" si="6"/>
        <v>-693.4670000000001</v>
      </c>
      <c r="AR19" s="29">
        <f t="shared" si="6"/>
        <v>-678.39899999999989</v>
      </c>
    </row>
    <row r="20" spans="2:44 16382:16382" ht="14.5" customHeight="1" x14ac:dyDescent="0.35">
      <c r="B20" s="50" t="s">
        <v>86</v>
      </c>
      <c r="C20" s="38"/>
      <c r="D20" s="38"/>
      <c r="E20" s="39">
        <f>SUM(E16:E17)</f>
        <v>6.5589999999999975</v>
      </c>
      <c r="F20" s="39">
        <f>SUM(F16:F17)</f>
        <v>9.3050000000000033</v>
      </c>
      <c r="G20" s="39">
        <f t="shared" ref="G20:AI20" si="11">SUM(G16:G17)</f>
        <v>7.6259999999999906</v>
      </c>
      <c r="H20" s="39">
        <f t="shared" si="11"/>
        <v>11.626999999999986</v>
      </c>
      <c r="I20" s="39">
        <f t="shared" si="11"/>
        <v>18.109000000000002</v>
      </c>
      <c r="J20" s="39">
        <f t="shared" si="11"/>
        <v>-26.928999999999988</v>
      </c>
      <c r="K20" s="39">
        <f t="shared" si="11"/>
        <v>16.592999999999986</v>
      </c>
      <c r="L20" s="39">
        <f t="shared" si="11"/>
        <v>124.10700000000006</v>
      </c>
      <c r="M20" s="39">
        <f t="shared" si="11"/>
        <v>-12.094999999999956</v>
      </c>
      <c r="N20" s="39">
        <f t="shared" si="11"/>
        <v>-12.687999999999988</v>
      </c>
      <c r="O20" s="39">
        <f t="shared" si="11"/>
        <v>38.059000000000012</v>
      </c>
      <c r="P20" s="39">
        <f t="shared" si="11"/>
        <v>77.035999999999987</v>
      </c>
      <c r="Q20" s="39">
        <f t="shared" si="11"/>
        <v>-18.876000000000012</v>
      </c>
      <c r="R20" s="39">
        <f t="shared" si="11"/>
        <v>-21.488000000000028</v>
      </c>
      <c r="S20" s="39">
        <f t="shared" si="11"/>
        <v>45.465999999999966</v>
      </c>
      <c r="T20" s="39">
        <f t="shared" si="11"/>
        <v>60.716999999999942</v>
      </c>
      <c r="U20" s="39">
        <f t="shared" si="11"/>
        <v>-40.227000000000004</v>
      </c>
      <c r="V20" s="39">
        <f t="shared" si="11"/>
        <v>-25.625999999999969</v>
      </c>
      <c r="W20" s="39">
        <f t="shared" si="11"/>
        <v>44.683000000000078</v>
      </c>
      <c r="X20" s="39">
        <f t="shared" si="11"/>
        <v>142.18900000000002</v>
      </c>
      <c r="Y20" s="39">
        <f t="shared" si="11"/>
        <v>-83.03600000000003</v>
      </c>
      <c r="Z20" s="39">
        <f t="shared" si="11"/>
        <v>-148.36000000000001</v>
      </c>
      <c r="AA20" s="39">
        <f t="shared" si="11"/>
        <v>-10.384000000000015</v>
      </c>
      <c r="AB20" s="39">
        <f t="shared" si="11"/>
        <v>734.67000000000007</v>
      </c>
      <c r="AC20" s="39">
        <f t="shared" si="11"/>
        <v>-82.86</v>
      </c>
      <c r="AD20" s="39">
        <f t="shared" si="11"/>
        <v>-88.538000000000011</v>
      </c>
      <c r="AE20" s="39">
        <f t="shared" si="11"/>
        <v>62.85599999999998</v>
      </c>
      <c r="AF20" s="39">
        <f t="shared" si="11"/>
        <v>141.24799999999968</v>
      </c>
      <c r="AG20" s="39">
        <f t="shared" si="11"/>
        <v>-67.86799999999991</v>
      </c>
      <c r="AH20" s="39">
        <f t="shared" si="11"/>
        <v>-82.920999999999935</v>
      </c>
      <c r="AI20" s="39">
        <f t="shared" si="11"/>
        <v>134.18799999999993</v>
      </c>
      <c r="AK20" s="39">
        <f t="shared" si="6"/>
        <v>35.116999999999976</v>
      </c>
      <c r="AL20" s="39">
        <f t="shared" si="6"/>
        <v>131.88000000000005</v>
      </c>
      <c r="AM20" s="39">
        <f t="shared" si="6"/>
        <v>90.312000000000054</v>
      </c>
      <c r="AN20" s="39">
        <f t="shared" si="6"/>
        <v>65.818999999999875</v>
      </c>
      <c r="AO20" s="39">
        <f t="shared" si="6"/>
        <v>121.01900000000012</v>
      </c>
      <c r="AP20" s="39">
        <f t="shared" si="6"/>
        <v>492.89</v>
      </c>
      <c r="AQ20" s="39">
        <f t="shared" si="6"/>
        <v>32.705999999999634</v>
      </c>
      <c r="AR20" s="39">
        <f t="shared" si="6"/>
        <v>-16.600999999999914</v>
      </c>
    </row>
    <row r="21" spans="2:44 16382:16382" ht="14.5" customHeight="1" x14ac:dyDescent="0.35">
      <c r="B21" s="51" t="s">
        <v>67</v>
      </c>
      <c r="C21" s="49"/>
      <c r="D21" s="49"/>
      <c r="E21" s="133">
        <v>-1.8340000000000001</v>
      </c>
      <c r="F21" s="133">
        <v>-1.5640000000000001</v>
      </c>
      <c r="G21" s="133">
        <v>-2.3199999999999998</v>
      </c>
      <c r="H21" s="133">
        <v>-2.798</v>
      </c>
      <c r="I21" s="133">
        <v>-3.2109999999999999</v>
      </c>
      <c r="J21" s="133">
        <v>-2.359</v>
      </c>
      <c r="K21" s="133">
        <v>-4.3029999999999999</v>
      </c>
      <c r="L21" s="133">
        <v>-8.891</v>
      </c>
      <c r="M21" s="133">
        <v>-4.8470000000000004</v>
      </c>
      <c r="N21" s="133">
        <v>-7.6840000000000002</v>
      </c>
      <c r="O21" s="133">
        <v>-9.7089999999999996</v>
      </c>
      <c r="P21" s="133">
        <v>-3.2120000000000002</v>
      </c>
      <c r="Q21" s="133">
        <v>-5.0810000000000004</v>
      </c>
      <c r="R21" s="133">
        <v>-3.0190000000000001</v>
      </c>
      <c r="S21" s="133">
        <v>-13.837999999999999</v>
      </c>
      <c r="T21" s="133">
        <v>-11.252000000000001</v>
      </c>
      <c r="U21" s="133">
        <v>-11.473000000000001</v>
      </c>
      <c r="V21" s="133">
        <v>-5.0469999999999997</v>
      </c>
      <c r="W21" s="133">
        <v>-7.1150000000000002</v>
      </c>
      <c r="X21" s="133">
        <v>-32.856000000000002</v>
      </c>
      <c r="Y21" s="133">
        <v>-10.77</v>
      </c>
      <c r="Z21" s="133">
        <v>-11.25</v>
      </c>
      <c r="AA21" s="133">
        <v>-15.363</v>
      </c>
      <c r="AB21" s="133">
        <v>-158.55400000000003</v>
      </c>
      <c r="AC21" s="133">
        <v>-13.045999999999999</v>
      </c>
      <c r="AD21" s="133">
        <v>-4.7250000000000014</v>
      </c>
      <c r="AE21" s="133">
        <v>-18.705999999999996</v>
      </c>
      <c r="AF21" s="133">
        <v>-4.26</v>
      </c>
      <c r="AG21" s="133">
        <v>-16.146000000000001</v>
      </c>
      <c r="AH21" s="133">
        <v>-18.43</v>
      </c>
      <c r="AI21" s="133">
        <v>-31.669000000000004</v>
      </c>
      <c r="AK21" s="133">
        <f t="shared" si="6"/>
        <v>-8.516</v>
      </c>
      <c r="AL21" s="133">
        <f t="shared" si="6"/>
        <v>-18.764000000000003</v>
      </c>
      <c r="AM21" s="133">
        <f t="shared" si="6"/>
        <v>-25.452000000000002</v>
      </c>
      <c r="AN21" s="133">
        <f t="shared" si="6"/>
        <v>-33.190000000000005</v>
      </c>
      <c r="AO21" s="133">
        <f t="shared" si="6"/>
        <v>-56.491</v>
      </c>
      <c r="AP21" s="133">
        <f t="shared" si="6"/>
        <v>-195.93700000000001</v>
      </c>
      <c r="AQ21" s="133">
        <f t="shared" si="6"/>
        <v>-40.736999999999995</v>
      </c>
      <c r="AR21" s="133">
        <f t="shared" si="6"/>
        <v>-66.245000000000005</v>
      </c>
    </row>
    <row r="22" spans="2:44 16382:16382" ht="14.5" customHeight="1" x14ac:dyDescent="0.35">
      <c r="B22" s="37" t="s">
        <v>68</v>
      </c>
      <c r="C22" s="38"/>
      <c r="D22" s="38"/>
      <c r="E22" s="39">
        <f>SUM(E20:E21)</f>
        <v>4.7249999999999979</v>
      </c>
      <c r="F22" s="39">
        <f>SUM(F20:F21)</f>
        <v>7.7410000000000032</v>
      </c>
      <c r="G22" s="39">
        <f t="shared" ref="G22:AI22" si="12">SUM(G20:G21)</f>
        <v>5.3059999999999903</v>
      </c>
      <c r="H22" s="39">
        <f t="shared" si="12"/>
        <v>8.8289999999999864</v>
      </c>
      <c r="I22" s="39">
        <f t="shared" si="12"/>
        <v>14.898000000000001</v>
      </c>
      <c r="J22" s="39">
        <f t="shared" si="12"/>
        <v>-29.28799999999999</v>
      </c>
      <c r="K22" s="39">
        <f t="shared" si="12"/>
        <v>12.289999999999985</v>
      </c>
      <c r="L22" s="39">
        <f t="shared" si="12"/>
        <v>115.21600000000005</v>
      </c>
      <c r="M22" s="39">
        <f t="shared" si="12"/>
        <v>-16.941999999999958</v>
      </c>
      <c r="N22" s="39">
        <f t="shared" si="12"/>
        <v>-20.371999999999989</v>
      </c>
      <c r="O22" s="39">
        <f t="shared" si="12"/>
        <v>28.350000000000012</v>
      </c>
      <c r="P22" s="39">
        <f t="shared" si="12"/>
        <v>73.823999999999984</v>
      </c>
      <c r="Q22" s="39">
        <f t="shared" si="12"/>
        <v>-23.957000000000011</v>
      </c>
      <c r="R22" s="39">
        <f t="shared" si="12"/>
        <v>-24.507000000000026</v>
      </c>
      <c r="S22" s="39">
        <f t="shared" si="12"/>
        <v>31.627999999999965</v>
      </c>
      <c r="T22" s="39">
        <f t="shared" si="12"/>
        <v>49.464999999999939</v>
      </c>
      <c r="U22" s="39">
        <f t="shared" si="12"/>
        <v>-51.7</v>
      </c>
      <c r="V22" s="39">
        <f t="shared" si="12"/>
        <v>-30.67299999999997</v>
      </c>
      <c r="W22" s="39">
        <f t="shared" si="12"/>
        <v>37.568000000000076</v>
      </c>
      <c r="X22" s="39">
        <f t="shared" si="12"/>
        <v>109.33300000000003</v>
      </c>
      <c r="Y22" s="39">
        <f t="shared" si="12"/>
        <v>-93.806000000000026</v>
      </c>
      <c r="Z22" s="39">
        <f t="shared" si="12"/>
        <v>-159.61000000000001</v>
      </c>
      <c r="AA22" s="39">
        <f t="shared" si="12"/>
        <v>-25.747000000000014</v>
      </c>
      <c r="AB22" s="39">
        <f t="shared" si="12"/>
        <v>576.11599999999999</v>
      </c>
      <c r="AC22" s="39">
        <f t="shared" si="12"/>
        <v>-95.906000000000006</v>
      </c>
      <c r="AD22" s="39">
        <f t="shared" si="12"/>
        <v>-93.263000000000005</v>
      </c>
      <c r="AE22" s="39">
        <f t="shared" si="12"/>
        <v>44.149999999999984</v>
      </c>
      <c r="AF22" s="39">
        <f t="shared" si="12"/>
        <v>136.98799999999969</v>
      </c>
      <c r="AG22" s="39">
        <f t="shared" si="12"/>
        <v>-84.013999999999911</v>
      </c>
      <c r="AH22" s="39">
        <f t="shared" si="12"/>
        <v>-101.35099999999994</v>
      </c>
      <c r="AI22" s="39">
        <f t="shared" si="12"/>
        <v>102.51899999999992</v>
      </c>
      <c r="AK22" s="39">
        <f t="shared" si="6"/>
        <v>26.600999999999978</v>
      </c>
      <c r="AL22" s="39">
        <f t="shared" si="6"/>
        <v>113.11600000000004</v>
      </c>
      <c r="AM22" s="39">
        <f t="shared" si="6"/>
        <v>64.860000000000042</v>
      </c>
      <c r="AN22" s="39">
        <f t="shared" si="6"/>
        <v>32.628999999999863</v>
      </c>
      <c r="AO22" s="39">
        <f t="shared" si="6"/>
        <v>64.528000000000134</v>
      </c>
      <c r="AP22" s="39">
        <f t="shared" si="6"/>
        <v>296.95299999999992</v>
      </c>
      <c r="AQ22" s="39">
        <f t="shared" si="6"/>
        <v>-8.031000000000347</v>
      </c>
      <c r="AR22" s="39">
        <f t="shared" si="6"/>
        <v>-82.845999999999918</v>
      </c>
    </row>
    <row r="23" spans="2:44 16382:16382" ht="14.5" customHeight="1" x14ac:dyDescent="0.35">
      <c r="AB23" s="42"/>
    </row>
    <row r="24" spans="2:44 16382:16382" ht="14.5" customHeight="1" x14ac:dyDescent="0.35">
      <c r="B24" s="51" t="s">
        <v>68</v>
      </c>
      <c r="C24" s="49"/>
      <c r="D24" s="49"/>
      <c r="E24" s="133">
        <f>E25+E26</f>
        <v>4.7249999999999996</v>
      </c>
      <c r="F24" s="133">
        <f>F25+F26</f>
        <v>7.7409999999999997</v>
      </c>
      <c r="G24" s="133">
        <f t="shared" ref="G24:H24" si="13">SUM(G25:G26)</f>
        <v>5.306</v>
      </c>
      <c r="H24" s="133">
        <f t="shared" si="13"/>
        <v>8.8289999999999988</v>
      </c>
      <c r="I24" s="133">
        <f t="shared" ref="I24" si="14">SUM(I25:I26)</f>
        <v>14.898</v>
      </c>
      <c r="J24" s="133">
        <f t="shared" ref="J24" si="15">SUM(J25:J26)</f>
        <v>-29.288</v>
      </c>
      <c r="K24" s="133">
        <f t="shared" ref="K24" si="16">SUM(K25:K26)</f>
        <v>12.290000000000001</v>
      </c>
      <c r="L24" s="133">
        <f t="shared" ref="L24" si="17">SUM(L25:L26)</f>
        <v>115.21600000000001</v>
      </c>
      <c r="M24" s="133">
        <f t="shared" ref="M24" si="18">SUM(M25:M26)</f>
        <v>-16.941999999999997</v>
      </c>
      <c r="N24" s="133">
        <f t="shared" ref="N24" si="19">SUM(N25:N26)</f>
        <v>-20.372</v>
      </c>
      <c r="O24" s="133">
        <f t="shared" ref="O24" si="20">SUM(O25:O26)</f>
        <v>28.35</v>
      </c>
      <c r="P24" s="133">
        <f t="shared" ref="P24" si="21">SUM(P25:P26)</f>
        <v>73.823999999999998</v>
      </c>
      <c r="Q24" s="133">
        <f t="shared" ref="Q24" si="22">SUM(Q25:Q26)</f>
        <v>-23.956999999999997</v>
      </c>
      <c r="R24" s="133">
        <f t="shared" ref="R24" si="23">SUM(R25:R26)</f>
        <v>-24.507000000000001</v>
      </c>
      <c r="S24" s="133">
        <f t="shared" ref="S24" si="24">SUM(S25:S26)</f>
        <v>31.628</v>
      </c>
      <c r="T24" s="133">
        <f t="shared" ref="T24" si="25">SUM(T25:T26)</f>
        <v>49.464999999999996</v>
      </c>
      <c r="U24" s="133">
        <f t="shared" ref="U24" si="26">SUM(U25:U26)</f>
        <v>-51.699999999999996</v>
      </c>
      <c r="V24" s="133">
        <f t="shared" ref="V24" si="27">SUM(V25:V26)</f>
        <v>-30.673000000000002</v>
      </c>
      <c r="W24" s="133">
        <f t="shared" ref="W24" si="28">SUM(W25:W26)</f>
        <v>37.567999999999998</v>
      </c>
      <c r="X24" s="133">
        <f t="shared" ref="X24" si="29">SUM(X25:X26)</f>
        <v>109.333</v>
      </c>
      <c r="Y24" s="133">
        <f t="shared" ref="Y24" si="30">SUM(Y25:Y26)</f>
        <v>-93.805999999999997</v>
      </c>
      <c r="Z24" s="133">
        <f t="shared" ref="Z24" si="31">SUM(Z25:Z26)</f>
        <v>-159.61000000000001</v>
      </c>
      <c r="AA24" s="133">
        <f t="shared" ref="AA24" si="32">SUM(AA25:AA26)</f>
        <v>-25.747</v>
      </c>
      <c r="AB24" s="133">
        <f t="shared" ref="AB24" si="33">SUM(AB25:AB26)</f>
        <v>576.11599999999999</v>
      </c>
      <c r="AC24" s="133">
        <f t="shared" ref="AC24" si="34">SUM(AC25:AC26)</f>
        <v>-95.906000000000006</v>
      </c>
      <c r="AD24" s="133">
        <f t="shared" ref="AD24" si="35">SUM(AD25:AD26)</f>
        <v>-93.263000000000005</v>
      </c>
      <c r="AE24" s="133">
        <f t="shared" ref="AE24" si="36">SUM(AE25:AE26)</f>
        <v>44.15</v>
      </c>
      <c r="AF24" s="133">
        <f t="shared" ref="AF24" si="37">SUM(AF25:AF26)</f>
        <v>136.98800000000003</v>
      </c>
      <c r="AG24" s="133">
        <f t="shared" ref="AG24" si="38">SUM(AG25:AG26)</f>
        <v>-84.013999999999996</v>
      </c>
      <c r="AH24" s="133">
        <f t="shared" ref="AH24" si="39">SUM(AH25:AH26)</f>
        <v>-101.35100000000001</v>
      </c>
      <c r="AI24" s="133">
        <f t="shared" ref="AI24" si="40">SUM(AI25:AI26)</f>
        <v>102.51900000000002</v>
      </c>
      <c r="AK24" s="133">
        <f>SUMIF($7:$7,AK$8,24:24)</f>
        <v>26.600999999999999</v>
      </c>
      <c r="AL24" s="133">
        <f>SUMIF($7:$7,AL$8,24:24)</f>
        <v>113.11600000000001</v>
      </c>
      <c r="AM24" s="133">
        <f>SUMIF($7:$7,AM$8,24:24)</f>
        <v>64.860000000000014</v>
      </c>
      <c r="AN24" s="133">
        <f>SUMIF($7:$7,AN$8,24:24)</f>
        <v>32.628999999999998</v>
      </c>
      <c r="AO24" s="133">
        <f>SUMIF($7:$7,AO$8,24:24)</f>
        <v>64.528000000000006</v>
      </c>
      <c r="AP24" s="133">
        <f>SUMIF($7:$7,AP$8,24:24)</f>
        <v>296.95299999999997</v>
      </c>
      <c r="AQ24" s="133">
        <f>SUMIF($7:$7,AQ$8,24:24)</f>
        <v>-8.0309999999999775</v>
      </c>
      <c r="AR24" s="133">
        <f>SUMIF($7:$7,AR$8,24:24)</f>
        <v>-82.845999999999989</v>
      </c>
    </row>
    <row r="25" spans="2:44 16382:16382" ht="14.5" customHeight="1" x14ac:dyDescent="0.35">
      <c r="B25" s="30" t="s">
        <v>83</v>
      </c>
      <c r="E25" s="29">
        <v>3.1549999999999998</v>
      </c>
      <c r="F25" s="29">
        <v>7.47</v>
      </c>
      <c r="G25" s="29">
        <v>-0.88100000000000001</v>
      </c>
      <c r="H25" s="29">
        <v>-1.2E-2</v>
      </c>
      <c r="I25" s="29">
        <v>12.118</v>
      </c>
      <c r="J25" s="29">
        <v>-33.503</v>
      </c>
      <c r="K25" s="29">
        <v>10.615</v>
      </c>
      <c r="L25" s="29">
        <v>111.149</v>
      </c>
      <c r="M25" s="29">
        <v>-16.422999999999998</v>
      </c>
      <c r="N25" s="29">
        <v>-19.739000000000001</v>
      </c>
      <c r="O25" s="29">
        <v>24.315000000000001</v>
      </c>
      <c r="P25" s="29">
        <v>68.561999999999998</v>
      </c>
      <c r="Q25" s="29">
        <v>-25.172999999999998</v>
      </c>
      <c r="R25" s="29">
        <v>-25.219000000000001</v>
      </c>
      <c r="S25" s="29">
        <v>30.338999999999999</v>
      </c>
      <c r="T25" s="29">
        <v>47.201999999999998</v>
      </c>
      <c r="U25" s="29">
        <v>-52.933999999999997</v>
      </c>
      <c r="V25" s="29">
        <v>-31.977</v>
      </c>
      <c r="W25" s="29">
        <v>35.485999999999997</v>
      </c>
      <c r="X25" s="29">
        <v>108.586</v>
      </c>
      <c r="Y25" s="29">
        <v>-91.304000000000002</v>
      </c>
      <c r="Z25" s="29">
        <v>-150.46600000000001</v>
      </c>
      <c r="AA25" s="29">
        <v>-29.37</v>
      </c>
      <c r="AB25" s="29">
        <v>575.71299999999997</v>
      </c>
      <c r="AC25" s="29">
        <v>-95.906000000000006</v>
      </c>
      <c r="AD25" s="29">
        <v>-93.263000000000005</v>
      </c>
      <c r="AE25" s="29">
        <v>44.201999999999998</v>
      </c>
      <c r="AF25" s="29">
        <v>133.95100000000002</v>
      </c>
      <c r="AG25" s="29">
        <v>-84.277000000000001</v>
      </c>
      <c r="AH25" s="29">
        <v>-100.95200000000001</v>
      </c>
      <c r="AI25" s="29">
        <v>103.02800000000002</v>
      </c>
      <c r="AK25" s="29">
        <f>SUMIF($7:$7,AK$8,25:25)</f>
        <v>9.7319999999999993</v>
      </c>
      <c r="AL25" s="29">
        <f>SUMIF($7:$7,AL$8,25:25)</f>
        <v>100.379</v>
      </c>
      <c r="AM25" s="29">
        <f>SUMIF($7:$7,AM$8,25:25)</f>
        <v>56.715000000000003</v>
      </c>
      <c r="AN25" s="29">
        <f>SUMIF($7:$7,AN$8,25:25)</f>
        <v>27.149000000000001</v>
      </c>
      <c r="AO25" s="29">
        <f>SUMIF($7:$7,AO$8,25:25)</f>
        <v>59.160999999999994</v>
      </c>
      <c r="AP25" s="29">
        <f>SUMIF($7:$7,AP$8,25:25)</f>
        <v>304.57299999999998</v>
      </c>
      <c r="AQ25" s="29">
        <f>SUMIF($7:$7,AQ$8,25:25)</f>
        <v>-11.015999999999991</v>
      </c>
      <c r="AR25" s="29">
        <f>SUMIF($7:$7,AR$8,25:25)</f>
        <v>-82.200999999999993</v>
      </c>
    </row>
    <row r="26" spans="2:44 16382:16382" ht="14.5" customHeight="1" x14ac:dyDescent="0.35">
      <c r="B26" s="54" t="s">
        <v>84</v>
      </c>
      <c r="C26" s="55"/>
      <c r="D26" s="55"/>
      <c r="E26" s="134">
        <v>1.57</v>
      </c>
      <c r="F26" s="134">
        <v>0.27100000000000002</v>
      </c>
      <c r="G26" s="134">
        <v>6.1870000000000003</v>
      </c>
      <c r="H26" s="134">
        <v>8.8409999999999993</v>
      </c>
      <c r="I26" s="134">
        <v>2.78</v>
      </c>
      <c r="J26" s="134">
        <v>4.2149999999999999</v>
      </c>
      <c r="K26" s="134">
        <v>1.675</v>
      </c>
      <c r="L26" s="134">
        <v>4.0670000000000002</v>
      </c>
      <c r="M26" s="134">
        <v>-0.51900000000000002</v>
      </c>
      <c r="N26" s="134">
        <v>-0.63300000000000001</v>
      </c>
      <c r="O26" s="134">
        <v>4.0350000000000001</v>
      </c>
      <c r="P26" s="134">
        <v>5.2619999999999996</v>
      </c>
      <c r="Q26" s="134">
        <v>1.216</v>
      </c>
      <c r="R26" s="134">
        <v>0.71199999999999997</v>
      </c>
      <c r="S26" s="134">
        <v>1.2889999999999999</v>
      </c>
      <c r="T26" s="134">
        <v>2.2629999999999999</v>
      </c>
      <c r="U26" s="134">
        <v>1.234</v>
      </c>
      <c r="V26" s="134">
        <v>1.304</v>
      </c>
      <c r="W26" s="134">
        <v>2.0819999999999999</v>
      </c>
      <c r="X26" s="134">
        <v>0.747</v>
      </c>
      <c r="Y26" s="134">
        <v>-2.5019999999999998</v>
      </c>
      <c r="Z26" s="134">
        <v>-9.1440000000000001</v>
      </c>
      <c r="AA26" s="134">
        <v>3.6230000000000002</v>
      </c>
      <c r="AB26" s="134">
        <v>0.40300000000000002</v>
      </c>
      <c r="AC26" s="134">
        <v>0</v>
      </c>
      <c r="AD26" s="134">
        <v>0</v>
      </c>
      <c r="AE26" s="134">
        <v>-5.1999999999999998E-2</v>
      </c>
      <c r="AF26" s="134">
        <v>3.0369999999999999</v>
      </c>
      <c r="AG26" s="134">
        <v>0.26300000000000001</v>
      </c>
      <c r="AH26" s="134">
        <v>-0.39900000000000002</v>
      </c>
      <c r="AI26" s="134">
        <v>-0.50900000000000001</v>
      </c>
      <c r="AK26" s="134">
        <f>SUMIF($7:$7,AK$8,26:26)</f>
        <v>16.869</v>
      </c>
      <c r="AL26" s="134">
        <f>SUMIF($7:$7,AL$8,26:26)</f>
        <v>12.737</v>
      </c>
      <c r="AM26" s="134">
        <f>SUMIF($7:$7,AM$8,26:26)</f>
        <v>8.1449999999999996</v>
      </c>
      <c r="AN26" s="134">
        <f>SUMIF($7:$7,AN$8,26:26)</f>
        <v>5.4799999999999995</v>
      </c>
      <c r="AO26" s="134">
        <f>SUMIF($7:$7,AO$8,26:26)</f>
        <v>5.367</v>
      </c>
      <c r="AP26" s="134">
        <f>SUMIF($7:$7,AP$8,26:26)</f>
        <v>-7.6199999999999992</v>
      </c>
      <c r="AQ26" s="134">
        <f>SUMIF($7:$7,AQ$8,26:26)</f>
        <v>2.9849999999999999</v>
      </c>
      <c r="AR26" s="134">
        <f>SUMIF($7:$7,AR$8,26:26)</f>
        <v>-0.64500000000000002</v>
      </c>
    </row>
    <row r="28" spans="2:44 16382:16382" ht="14.5" customHeight="1" x14ac:dyDescent="0.35">
      <c r="B28" s="1" t="s">
        <v>33</v>
      </c>
    </row>
    <row r="29" spans="2:44 16382:16382" ht="14.5" customHeight="1" x14ac:dyDescent="0.35">
      <c r="B29" s="1" t="s">
        <v>888</v>
      </c>
    </row>
    <row r="30" spans="2:44 16382:16382" ht="14.5" customHeight="1" x14ac:dyDescent="0.35">
      <c r="B30" s="1" t="s">
        <v>889</v>
      </c>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XFB30" s="52"/>
    </row>
    <row r="31" spans="2:44 16382:16382" ht="14.5" customHeight="1" x14ac:dyDescent="0.35">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K31" s="53"/>
      <c r="AL31" s="53"/>
      <c r="AM31" s="53"/>
      <c r="AN31" s="53"/>
      <c r="AO31" s="53"/>
      <c r="AP31" s="53"/>
      <c r="AQ31" s="53"/>
      <c r="AR31" s="53"/>
      <c r="XFB31" s="53"/>
    </row>
    <row r="32" spans="2:44 16382:16382" ht="14.5" customHeight="1" x14ac:dyDescent="0.35">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row>
    <row r="33" spans="5:35" ht="14.5" customHeight="1" x14ac:dyDescent="0.35">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row>
    <row r="34" spans="5:35" ht="14.5" customHeight="1" x14ac:dyDescent="0.35">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row>
    <row r="35" spans="5:35" ht="14.5" customHeight="1" x14ac:dyDescent="0.35">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row>
    <row r="36" spans="5:35" ht="14.5" customHeight="1" x14ac:dyDescent="0.35">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row>
    <row r="37" spans="5:35" ht="14.5" customHeight="1" x14ac:dyDescent="0.35">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row>
    <row r="38" spans="5:35" ht="14.5" customHeight="1" x14ac:dyDescent="0.35">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row>
    <row r="39" spans="5:35" ht="14.5" customHeight="1" x14ac:dyDescent="0.35">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row>
    <row r="40" spans="5:35" ht="14.5" customHeight="1" x14ac:dyDescent="0.35">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row>
    <row r="41" spans="5:35" ht="14.5" customHeight="1" x14ac:dyDescent="0.35">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row>
    <row r="42" spans="5:35" ht="14.5" customHeight="1" x14ac:dyDescent="0.35">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row>
    <row r="44" spans="5:35" ht="14.5" customHeight="1" x14ac:dyDescent="0.35">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row>
  </sheetData>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28BF-08C0-47F4-B77E-B38388D03626}">
  <sheetPr>
    <tabColor theme="5"/>
  </sheetPr>
  <dimension ref="A2:AR34"/>
  <sheetViews>
    <sheetView showGridLines="0" zoomScaleNormal="100" workbookViewId="0">
      <pane xSplit="3" ySplit="8" topLeftCell="D9" activePane="bottomRight" state="frozen"/>
      <selection activeCell="D10" sqref="D10"/>
      <selection pane="topRight" activeCell="D10" sqref="D10"/>
      <selection pane="bottomLeft" activeCell="D10" sqref="D10"/>
      <selection pane="bottomRight" activeCell="D9" sqref="D9"/>
    </sheetView>
  </sheetViews>
  <sheetFormatPr defaultColWidth="10.54296875" defaultRowHeight="14.5" customHeight="1" x14ac:dyDescent="0.35"/>
  <cols>
    <col min="1" max="1" width="2.54296875" style="8" customWidth="1"/>
    <col min="2" max="2" width="42.81640625" style="8" customWidth="1"/>
    <col min="3" max="3" width="15.81640625" style="9" customWidth="1"/>
    <col min="4" max="4" width="2.54296875" style="9" customWidth="1"/>
    <col min="5" max="35" width="10.54296875" style="9"/>
    <col min="36" max="36" width="2.54296875" style="9" customWidth="1"/>
    <col min="37" max="16384" width="10.54296875" style="9"/>
  </cols>
  <sheetData>
    <row r="2" spans="2:44" ht="14.5" customHeight="1" x14ac:dyDescent="0.35">
      <c r="J2" s="29"/>
    </row>
    <row r="3" spans="2:44" ht="14.5" customHeight="1" x14ac:dyDescent="0.35">
      <c r="J3" s="29"/>
    </row>
    <row r="4" spans="2:44" ht="14.5" customHeight="1" x14ac:dyDescent="0.35">
      <c r="J4" s="29"/>
    </row>
    <row r="6" spans="2:44" ht="14.5" customHeight="1" x14ac:dyDescent="0.35">
      <c r="C6" s="3" t="s">
        <v>4</v>
      </c>
      <c r="D6" s="2"/>
      <c r="E6" s="4">
        <v>42460</v>
      </c>
      <c r="F6" s="4">
        <f t="shared" ref="F6:K6" si="0">EOMONTH(E6,3)</f>
        <v>42551</v>
      </c>
      <c r="G6" s="4">
        <f t="shared" si="0"/>
        <v>42643</v>
      </c>
      <c r="H6" s="4">
        <f t="shared" si="0"/>
        <v>42735</v>
      </c>
      <c r="I6" s="4">
        <f t="shared" si="0"/>
        <v>42825</v>
      </c>
      <c r="J6" s="4">
        <f t="shared" si="0"/>
        <v>42916</v>
      </c>
      <c r="K6" s="4">
        <f t="shared" si="0"/>
        <v>43008</v>
      </c>
      <c r="L6" s="4">
        <f t="shared" ref="L6:AI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K6" s="23"/>
      <c r="AL6" s="23"/>
      <c r="AM6" s="23"/>
      <c r="AN6" s="23"/>
      <c r="AO6" s="23"/>
      <c r="AP6" s="23"/>
      <c r="AQ6" s="23"/>
      <c r="AR6" s="23"/>
    </row>
    <row r="7" spans="2:44" ht="14.5" customHeight="1" x14ac:dyDescent="0.35">
      <c r="C7" s="3" t="s">
        <v>5</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K7" s="22"/>
      <c r="AL7" s="22"/>
      <c r="AM7" s="22"/>
      <c r="AN7" s="22"/>
      <c r="AO7" s="22"/>
      <c r="AP7" s="22"/>
      <c r="AQ7" s="22"/>
      <c r="AR7" s="22"/>
    </row>
    <row r="8" spans="2:44" ht="14.5" customHeight="1" x14ac:dyDescent="0.35">
      <c r="B8" s="5" t="s">
        <v>51</v>
      </c>
      <c r="C8" s="6"/>
      <c r="D8" s="6"/>
      <c r="E8" s="7" t="str">
        <f>MONTH(E$6)/3&amp;"Q"&amp;E$7</f>
        <v>1Q2016</v>
      </c>
      <c r="F8" s="7" t="str">
        <f t="shared" ref="F8:AI8" si="3">MONTH(F$6)/3&amp;"Q"&amp;F$7</f>
        <v>2Q2016</v>
      </c>
      <c r="G8" s="7" t="str">
        <f t="shared" si="3"/>
        <v>3Q2016</v>
      </c>
      <c r="H8" s="7" t="str">
        <f t="shared" si="3"/>
        <v>4Q2016</v>
      </c>
      <c r="I8" s="7" t="str">
        <f t="shared" si="3"/>
        <v>1Q2017</v>
      </c>
      <c r="J8" s="7" t="str">
        <f t="shared" si="3"/>
        <v>2Q2017</v>
      </c>
      <c r="K8" s="7" t="str">
        <f t="shared" si="3"/>
        <v>3Q2017</v>
      </c>
      <c r="L8" s="7" t="str">
        <f t="shared" si="3"/>
        <v>4Q2017</v>
      </c>
      <c r="M8" s="7" t="str">
        <f t="shared" si="3"/>
        <v>1Q2018</v>
      </c>
      <c r="N8" s="7" t="str">
        <f t="shared" si="3"/>
        <v>2Q2018</v>
      </c>
      <c r="O8" s="7" t="str">
        <f t="shared" si="3"/>
        <v>3Q2018</v>
      </c>
      <c r="P8" s="7" t="str">
        <f t="shared" si="3"/>
        <v>4Q2018</v>
      </c>
      <c r="Q8" s="7" t="str">
        <f t="shared" si="3"/>
        <v>1Q2019</v>
      </c>
      <c r="R8" s="7" t="str">
        <f t="shared" si="3"/>
        <v>2Q2019</v>
      </c>
      <c r="S8" s="7" t="str">
        <f t="shared" si="3"/>
        <v>3Q2019</v>
      </c>
      <c r="T8" s="7" t="str">
        <f t="shared" si="3"/>
        <v>4Q2019</v>
      </c>
      <c r="U8" s="7" t="str">
        <f t="shared" si="3"/>
        <v>1Q2020</v>
      </c>
      <c r="V8" s="7" t="str">
        <f t="shared" si="3"/>
        <v>2Q2020</v>
      </c>
      <c r="W8" s="7" t="str">
        <f t="shared" si="3"/>
        <v>3Q2020</v>
      </c>
      <c r="X8" s="7" t="str">
        <f t="shared" si="3"/>
        <v>4Q2020</v>
      </c>
      <c r="Y8" s="7" t="str">
        <f t="shared" si="3"/>
        <v>1Q2021</v>
      </c>
      <c r="Z8" s="7" t="str">
        <f t="shared" si="3"/>
        <v>2Q2021</v>
      </c>
      <c r="AA8" s="7" t="str">
        <f t="shared" si="3"/>
        <v>3Q2021</v>
      </c>
      <c r="AB8" s="7" t="str">
        <f t="shared" si="3"/>
        <v>4Q2021</v>
      </c>
      <c r="AC8" s="7" t="str">
        <f t="shared" si="3"/>
        <v>1Q2022</v>
      </c>
      <c r="AD8" s="7" t="str">
        <f t="shared" si="3"/>
        <v>2Q2022</v>
      </c>
      <c r="AE8" s="7" t="str">
        <f t="shared" si="3"/>
        <v>3Q2022</v>
      </c>
      <c r="AF8" s="7" t="str">
        <f t="shared" si="3"/>
        <v>4Q2022</v>
      </c>
      <c r="AG8" s="7" t="str">
        <f t="shared" si="3"/>
        <v>1Q2023</v>
      </c>
      <c r="AH8" s="7" t="str">
        <f t="shared" si="3"/>
        <v>2Q2023</v>
      </c>
      <c r="AI8" s="7" t="str">
        <f t="shared" si="3"/>
        <v>3Q2023</v>
      </c>
      <c r="AJ8" s="2"/>
      <c r="AK8" s="6">
        <v>2016</v>
      </c>
      <c r="AL8" s="6">
        <f>AK8+1</f>
        <v>2017</v>
      </c>
      <c r="AM8" s="6">
        <f t="shared" ref="AM8:AQ8" si="4">AL8+1</f>
        <v>2018</v>
      </c>
      <c r="AN8" s="6">
        <f t="shared" si="4"/>
        <v>2019</v>
      </c>
      <c r="AO8" s="6">
        <f t="shared" si="4"/>
        <v>2020</v>
      </c>
      <c r="AP8" s="6">
        <f t="shared" si="4"/>
        <v>2021</v>
      </c>
      <c r="AQ8" s="6">
        <f t="shared" si="4"/>
        <v>2022</v>
      </c>
      <c r="AR8" s="6">
        <v>2023</v>
      </c>
    </row>
    <row r="9" spans="2:44" ht="14.5" customHeight="1" x14ac:dyDescent="0.35">
      <c r="B9" s="40" t="s">
        <v>41</v>
      </c>
      <c r="C9" s="41"/>
      <c r="D9" s="41"/>
      <c r="E9" s="135">
        <f>SUM(E10:E12)</f>
        <v>15.702</v>
      </c>
      <c r="F9" s="135">
        <f>SUM(F10:F12)</f>
        <v>11.775</v>
      </c>
      <c r="G9" s="135">
        <f t="shared" ref="G9:AI9" si="5">SUM(G10:G12)</f>
        <v>8.35</v>
      </c>
      <c r="H9" s="135">
        <f t="shared" si="5"/>
        <v>10.864000000000003</v>
      </c>
      <c r="I9" s="135">
        <f>SUM(I10:I12)</f>
        <v>9.9380000000000006</v>
      </c>
      <c r="J9" s="135">
        <f t="shared" si="5"/>
        <v>4.6839999999999993</v>
      </c>
      <c r="K9" s="135">
        <f t="shared" si="5"/>
        <v>9.6340000000000003</v>
      </c>
      <c r="L9" s="135">
        <f t="shared" si="5"/>
        <v>10.315</v>
      </c>
      <c r="M9" s="135">
        <f t="shared" si="5"/>
        <v>17.062000000000001</v>
      </c>
      <c r="N9" s="135">
        <f t="shared" si="5"/>
        <v>17.802</v>
      </c>
      <c r="O9" s="135">
        <f>SUM(O10:O12)</f>
        <v>8.2360000000000007</v>
      </c>
      <c r="P9" s="135">
        <f t="shared" si="5"/>
        <v>19.385999999999999</v>
      </c>
      <c r="Q9" s="135">
        <f t="shared" si="5"/>
        <v>56.408999999999992</v>
      </c>
      <c r="R9" s="135">
        <f t="shared" si="5"/>
        <v>77.245000000000005</v>
      </c>
      <c r="S9" s="135">
        <f t="shared" si="5"/>
        <v>165.04599999999999</v>
      </c>
      <c r="T9" s="135">
        <f t="shared" si="5"/>
        <v>176.376</v>
      </c>
      <c r="U9" s="135">
        <f t="shared" si="5"/>
        <v>82.647999999999996</v>
      </c>
      <c r="V9" s="135">
        <f t="shared" si="5"/>
        <v>110.08500000000001</v>
      </c>
      <c r="W9" s="135">
        <f t="shared" si="5"/>
        <v>175.91900000000001</v>
      </c>
      <c r="X9" s="135">
        <f t="shared" si="5"/>
        <v>163.48399999999998</v>
      </c>
      <c r="Y9" s="135">
        <f t="shared" si="5"/>
        <v>128.642</v>
      </c>
      <c r="Z9" s="135">
        <f t="shared" si="5"/>
        <v>125.004</v>
      </c>
      <c r="AA9" s="135">
        <f t="shared" si="5"/>
        <v>184.43900000000002</v>
      </c>
      <c r="AB9" s="135">
        <f t="shared" si="5"/>
        <v>165.16800000000001</v>
      </c>
      <c r="AC9" s="135">
        <f t="shared" si="5"/>
        <v>131.41300000000001</v>
      </c>
      <c r="AD9" s="135">
        <f t="shared" si="5"/>
        <v>143.52500000000001</v>
      </c>
      <c r="AE9" s="135">
        <f t="shared" si="5"/>
        <v>222.09399999999999</v>
      </c>
      <c r="AF9" s="135">
        <f t="shared" si="5"/>
        <v>224.53</v>
      </c>
      <c r="AG9" s="135">
        <f t="shared" si="5"/>
        <v>174.80600000000001</v>
      </c>
      <c r="AH9" s="135">
        <f t="shared" si="5"/>
        <v>160.37499999999994</v>
      </c>
      <c r="AI9" s="135">
        <f t="shared" si="5"/>
        <v>254.85800000000003</v>
      </c>
      <c r="AK9" s="135">
        <f t="shared" ref="AK9:AR21" si="6">SUMIF($7:$7,AK$8,9:9)</f>
        <v>46.691000000000003</v>
      </c>
      <c r="AL9" s="135">
        <f t="shared" si="6"/>
        <v>34.570999999999998</v>
      </c>
      <c r="AM9" s="135">
        <f t="shared" si="6"/>
        <v>62.486000000000004</v>
      </c>
      <c r="AN9" s="135">
        <f t="shared" si="6"/>
        <v>475.07600000000002</v>
      </c>
      <c r="AO9" s="135">
        <f t="shared" si="6"/>
        <v>532.13599999999997</v>
      </c>
      <c r="AP9" s="135">
        <f t="shared" si="6"/>
        <v>603.25300000000004</v>
      </c>
      <c r="AQ9" s="135">
        <f t="shared" si="6"/>
        <v>721.56200000000001</v>
      </c>
      <c r="AR9" s="135">
        <f t="shared" si="6"/>
        <v>590.03899999999999</v>
      </c>
    </row>
    <row r="10" spans="2:44" ht="14.5" customHeight="1" x14ac:dyDescent="0.35">
      <c r="B10" s="30" t="s">
        <v>40</v>
      </c>
      <c r="E10" s="29">
        <v>7.3230000000000004</v>
      </c>
      <c r="F10" s="29">
        <v>3.7519999999999989</v>
      </c>
      <c r="G10" s="29">
        <v>8.0399999999999991</v>
      </c>
      <c r="H10" s="29">
        <v>9.9610000000000021</v>
      </c>
      <c r="I10" s="29">
        <v>9.4359999999999999</v>
      </c>
      <c r="J10" s="29">
        <v>4.9589999999999996</v>
      </c>
      <c r="K10" s="29">
        <v>9.7279999999999998</v>
      </c>
      <c r="L10" s="29">
        <v>10.253</v>
      </c>
      <c r="M10" s="29">
        <v>6.3929999999999998</v>
      </c>
      <c r="N10" s="29">
        <v>2.5720000000000001</v>
      </c>
      <c r="O10" s="29">
        <v>5.774</v>
      </c>
      <c r="P10" s="29">
        <v>8.8119999999999994</v>
      </c>
      <c r="Q10" s="29">
        <v>7.9550000000000001</v>
      </c>
      <c r="R10" s="29">
        <v>3.653</v>
      </c>
      <c r="S10" s="29">
        <v>5.3049999999999997</v>
      </c>
      <c r="T10" s="29">
        <v>12.557</v>
      </c>
      <c r="U10" s="29">
        <v>7.657</v>
      </c>
      <c r="V10" s="29">
        <v>7.657</v>
      </c>
      <c r="W10" s="29">
        <v>8.218</v>
      </c>
      <c r="X10" s="29">
        <v>8.2170000000000005</v>
      </c>
      <c r="Y10" s="29">
        <v>7.3140000000000001</v>
      </c>
      <c r="Z10" s="29">
        <v>9.4039999999999999</v>
      </c>
      <c r="AA10" s="29">
        <v>11.347</v>
      </c>
      <c r="AB10" s="29">
        <v>4.7289999999999992</v>
      </c>
      <c r="AC10" s="29">
        <v>0</v>
      </c>
      <c r="AD10" s="29">
        <v>3.3730000000000002</v>
      </c>
      <c r="AE10" s="29">
        <v>37.952000000000005</v>
      </c>
      <c r="AF10" s="29">
        <v>5.6790000000000003</v>
      </c>
      <c r="AG10" s="29">
        <v>2.5950000000000002</v>
      </c>
      <c r="AH10" s="29">
        <v>-7.7829999999999995</v>
      </c>
      <c r="AI10" s="29">
        <v>1.1239999999999988</v>
      </c>
      <c r="AK10" s="29">
        <f t="shared" si="6"/>
        <v>29.076000000000001</v>
      </c>
      <c r="AL10" s="29">
        <f t="shared" si="6"/>
        <v>34.375999999999998</v>
      </c>
      <c r="AM10" s="29">
        <f t="shared" si="6"/>
        <v>23.551000000000002</v>
      </c>
      <c r="AN10" s="29">
        <f t="shared" si="6"/>
        <v>29.47</v>
      </c>
      <c r="AO10" s="29">
        <f t="shared" si="6"/>
        <v>31.749000000000002</v>
      </c>
      <c r="AP10" s="29">
        <f t="shared" si="6"/>
        <v>32.793999999999997</v>
      </c>
      <c r="AQ10" s="29">
        <f t="shared" si="6"/>
        <v>47.004000000000005</v>
      </c>
      <c r="AR10" s="29">
        <f t="shared" si="6"/>
        <v>-4.0640000000000001</v>
      </c>
    </row>
    <row r="11" spans="2:44" ht="14.5" customHeight="1" x14ac:dyDescent="0.35">
      <c r="B11" s="30" t="s">
        <v>42</v>
      </c>
      <c r="E11" s="29">
        <v>8.3789999999999996</v>
      </c>
      <c r="F11" s="29">
        <v>8.0230000000000015</v>
      </c>
      <c r="G11" s="29">
        <v>0.31</v>
      </c>
      <c r="H11" s="29">
        <v>0.90300000000000002</v>
      </c>
      <c r="I11" s="29">
        <v>0.502</v>
      </c>
      <c r="J11" s="29">
        <v>-0.27500000000000002</v>
      </c>
      <c r="K11" s="29">
        <v>-9.4E-2</v>
      </c>
      <c r="L11" s="29">
        <v>6.2E-2</v>
      </c>
      <c r="M11" s="29">
        <v>10.669</v>
      </c>
      <c r="N11" s="29">
        <v>15.23</v>
      </c>
      <c r="O11" s="29">
        <v>-16.352</v>
      </c>
      <c r="P11" s="29">
        <v>0.151</v>
      </c>
      <c r="Q11" s="29">
        <v>45.268999999999991</v>
      </c>
      <c r="R11" s="29">
        <v>45.237000000000002</v>
      </c>
      <c r="S11" s="29">
        <v>78.466999999999999</v>
      </c>
      <c r="T11" s="29">
        <v>115.41</v>
      </c>
      <c r="U11" s="29">
        <v>15.026999999999999</v>
      </c>
      <c r="V11" s="29">
        <v>42.435000000000002</v>
      </c>
      <c r="W11" s="29">
        <v>107.625</v>
      </c>
      <c r="X11" s="29">
        <v>96.085999999999999</v>
      </c>
      <c r="Y11" s="29">
        <v>61.73</v>
      </c>
      <c r="Z11" s="29">
        <v>55.472000000000001</v>
      </c>
      <c r="AA11" s="29">
        <v>112.61000000000001</v>
      </c>
      <c r="AB11" s="29">
        <v>92.144000000000005</v>
      </c>
      <c r="AC11" s="29">
        <v>57.784999999999997</v>
      </c>
      <c r="AD11" s="29">
        <v>66.538000000000011</v>
      </c>
      <c r="AE11" s="29">
        <v>110.18799999999999</v>
      </c>
      <c r="AF11" s="29">
        <v>140.98600000000002</v>
      </c>
      <c r="AG11" s="29">
        <v>94.109000000000009</v>
      </c>
      <c r="AH11" s="29">
        <v>78.110999999999962</v>
      </c>
      <c r="AI11" s="29">
        <v>175.43800000000005</v>
      </c>
      <c r="AK11" s="29">
        <f t="shared" si="6"/>
        <v>17.614999999999998</v>
      </c>
      <c r="AL11" s="29">
        <f t="shared" si="6"/>
        <v>0.19499999999999998</v>
      </c>
      <c r="AM11" s="29">
        <f t="shared" si="6"/>
        <v>9.6980000000000004</v>
      </c>
      <c r="AN11" s="29">
        <f t="shared" si="6"/>
        <v>284.38300000000004</v>
      </c>
      <c r="AO11" s="29">
        <f t="shared" si="6"/>
        <v>261.173</v>
      </c>
      <c r="AP11" s="29">
        <f t="shared" si="6"/>
        <v>321.95600000000002</v>
      </c>
      <c r="AQ11" s="29">
        <f t="shared" si="6"/>
        <v>375.49700000000001</v>
      </c>
      <c r="AR11" s="29">
        <f t="shared" si="6"/>
        <v>347.65800000000002</v>
      </c>
    </row>
    <row r="12" spans="2:44" ht="14.5" customHeight="1" x14ac:dyDescent="0.35">
      <c r="B12" s="30" t="s">
        <v>43</v>
      </c>
      <c r="E12" s="29">
        <v>0</v>
      </c>
      <c r="F12" s="29">
        <v>0</v>
      </c>
      <c r="G12" s="29">
        <v>0</v>
      </c>
      <c r="H12" s="29">
        <v>0</v>
      </c>
      <c r="I12" s="29">
        <v>0</v>
      </c>
      <c r="J12" s="29">
        <v>0</v>
      </c>
      <c r="K12" s="29">
        <v>0</v>
      </c>
      <c r="L12" s="29">
        <v>0</v>
      </c>
      <c r="M12" s="136">
        <v>0</v>
      </c>
      <c r="N12" s="29">
        <v>0</v>
      </c>
      <c r="O12" s="29">
        <v>18.814</v>
      </c>
      <c r="P12" s="29">
        <v>10.423</v>
      </c>
      <c r="Q12" s="29">
        <v>3.1850000000000001</v>
      </c>
      <c r="R12" s="29">
        <v>28.355</v>
      </c>
      <c r="S12" s="29">
        <v>81.274000000000001</v>
      </c>
      <c r="T12" s="29">
        <v>48.408999999999999</v>
      </c>
      <c r="U12" s="29">
        <v>59.963999999999999</v>
      </c>
      <c r="V12" s="29">
        <v>59.993000000000002</v>
      </c>
      <c r="W12" s="29">
        <v>60.076000000000001</v>
      </c>
      <c r="X12" s="29">
        <v>59.180999999999997</v>
      </c>
      <c r="Y12" s="29">
        <v>59.597999999999999</v>
      </c>
      <c r="Z12" s="29">
        <v>60.128</v>
      </c>
      <c r="AA12" s="29">
        <v>60.481999999999999</v>
      </c>
      <c r="AB12" s="29">
        <v>68.294999999999987</v>
      </c>
      <c r="AC12" s="29">
        <v>73.628</v>
      </c>
      <c r="AD12" s="29">
        <v>73.61399999999999</v>
      </c>
      <c r="AE12" s="29">
        <v>73.954000000000008</v>
      </c>
      <c r="AF12" s="29">
        <v>77.864999999999981</v>
      </c>
      <c r="AG12" s="29">
        <v>78.102000000000004</v>
      </c>
      <c r="AH12" s="29">
        <v>90.046999999999997</v>
      </c>
      <c r="AI12" s="29">
        <v>78.295999999999992</v>
      </c>
      <c r="AK12" s="29">
        <f t="shared" si="6"/>
        <v>0</v>
      </c>
      <c r="AL12" s="29">
        <f t="shared" si="6"/>
        <v>0</v>
      </c>
      <c r="AM12" s="29">
        <f t="shared" si="6"/>
        <v>29.237000000000002</v>
      </c>
      <c r="AN12" s="29">
        <f t="shared" si="6"/>
        <v>161.22299999999998</v>
      </c>
      <c r="AO12" s="29">
        <f t="shared" si="6"/>
        <v>239.214</v>
      </c>
      <c r="AP12" s="29">
        <f t="shared" si="6"/>
        <v>248.50299999999999</v>
      </c>
      <c r="AQ12" s="29">
        <f t="shared" si="6"/>
        <v>299.06099999999998</v>
      </c>
      <c r="AR12" s="29">
        <f t="shared" si="6"/>
        <v>246.44499999999999</v>
      </c>
    </row>
    <row r="13" spans="2:44" ht="14.5" customHeight="1" x14ac:dyDescent="0.35">
      <c r="B13" s="14" t="s">
        <v>45</v>
      </c>
      <c r="C13" s="15"/>
      <c r="D13" s="15"/>
      <c r="E13" s="26">
        <v>17.41</v>
      </c>
      <c r="F13" s="26">
        <v>31.129000000000001</v>
      </c>
      <c r="G13" s="26">
        <v>46.998999999999995</v>
      </c>
      <c r="H13" s="26">
        <v>64.314999999999998</v>
      </c>
      <c r="I13" s="26">
        <v>54.256</v>
      </c>
      <c r="J13" s="26">
        <v>75.498000000000019</v>
      </c>
      <c r="K13" s="26">
        <v>132.542</v>
      </c>
      <c r="L13" s="26">
        <v>172.107</v>
      </c>
      <c r="M13" s="26">
        <v>155.899</v>
      </c>
      <c r="N13" s="26">
        <v>173.03800000000001</v>
      </c>
      <c r="O13" s="26">
        <v>176.72300000000001</v>
      </c>
      <c r="P13" s="26">
        <v>201.01900000000001</v>
      </c>
      <c r="Q13" s="26">
        <v>145.261</v>
      </c>
      <c r="R13" s="26">
        <v>134.72300000000001</v>
      </c>
      <c r="S13" s="26">
        <v>131.68299999999999</v>
      </c>
      <c r="T13" s="26">
        <v>130.06700000000001</v>
      </c>
      <c r="U13" s="26">
        <v>121.691</v>
      </c>
      <c r="V13" s="26">
        <v>91.966999999999999</v>
      </c>
      <c r="W13" s="26">
        <v>138.70400000000001</v>
      </c>
      <c r="X13" s="26">
        <v>202.12799999999999</v>
      </c>
      <c r="Y13" s="26">
        <v>215.792</v>
      </c>
      <c r="Z13" s="26">
        <v>242.001</v>
      </c>
      <c r="AA13" s="26">
        <v>290.18599999999998</v>
      </c>
      <c r="AB13" s="26">
        <v>348.33299999999986</v>
      </c>
      <c r="AC13" s="26">
        <v>417.64299999999997</v>
      </c>
      <c r="AD13" s="26">
        <v>404.20800000000003</v>
      </c>
      <c r="AE13" s="26">
        <v>466.93500000000006</v>
      </c>
      <c r="AF13" s="26">
        <v>525.90599999999995</v>
      </c>
      <c r="AG13" s="26">
        <v>444.29500000000002</v>
      </c>
      <c r="AH13" s="26">
        <v>477.36899999999997</v>
      </c>
      <c r="AI13" s="26">
        <v>642.96299999999997</v>
      </c>
      <c r="AK13" s="26">
        <f t="shared" si="6"/>
        <v>159.85300000000001</v>
      </c>
      <c r="AL13" s="26">
        <f t="shared" si="6"/>
        <v>434.40300000000002</v>
      </c>
      <c r="AM13" s="26">
        <f t="shared" si="6"/>
        <v>706.67900000000009</v>
      </c>
      <c r="AN13" s="26">
        <f t="shared" si="6"/>
        <v>541.73400000000004</v>
      </c>
      <c r="AO13" s="26">
        <f t="shared" si="6"/>
        <v>554.49</v>
      </c>
      <c r="AP13" s="26">
        <f t="shared" si="6"/>
        <v>1096.3119999999999</v>
      </c>
      <c r="AQ13" s="26">
        <f t="shared" si="6"/>
        <v>1814.692</v>
      </c>
      <c r="AR13" s="26">
        <f t="shared" si="6"/>
        <v>1564.627</v>
      </c>
    </row>
    <row r="14" spans="2:44" ht="14.5" customHeight="1" x14ac:dyDescent="0.35">
      <c r="B14" s="14" t="s">
        <v>44</v>
      </c>
      <c r="C14" s="15"/>
      <c r="D14" s="15"/>
      <c r="E14" s="26">
        <v>0.82099999999999995</v>
      </c>
      <c r="F14" s="26">
        <v>0.89300000000000002</v>
      </c>
      <c r="G14" s="26">
        <v>3.400000000000003E-2</v>
      </c>
      <c r="H14" s="26">
        <v>0.71299999999999986</v>
      </c>
      <c r="I14" s="26">
        <v>2.5659999999999998</v>
      </c>
      <c r="J14" s="26">
        <v>0.49300000000000033</v>
      </c>
      <c r="K14" s="26">
        <v>25.792000000000002</v>
      </c>
      <c r="L14" s="26">
        <v>95.524000000000001</v>
      </c>
      <c r="M14" s="26">
        <v>19.734999999999999</v>
      </c>
      <c r="N14" s="26">
        <v>11.113</v>
      </c>
      <c r="O14" s="26">
        <v>-3.3740000000000001</v>
      </c>
      <c r="P14" s="26">
        <v>0.77800000000000002</v>
      </c>
      <c r="Q14" s="26">
        <v>12.006</v>
      </c>
      <c r="R14" s="26">
        <v>4.492</v>
      </c>
      <c r="S14" s="26">
        <v>7.7359999999999998</v>
      </c>
      <c r="T14" s="26">
        <v>47.762</v>
      </c>
      <c r="U14" s="26">
        <v>6.3570000000000002</v>
      </c>
      <c r="V14" s="26">
        <v>10.771000000000001</v>
      </c>
      <c r="W14" s="26">
        <v>12.61</v>
      </c>
      <c r="X14" s="26">
        <v>52.814999999999998</v>
      </c>
      <c r="Y14" s="26">
        <v>43.752000000000002</v>
      </c>
      <c r="Z14" s="26">
        <v>55.905999999999999</v>
      </c>
      <c r="AA14" s="26">
        <v>28.262</v>
      </c>
      <c r="AB14" s="26">
        <v>27.829000000000001</v>
      </c>
      <c r="AC14" s="26">
        <v>20.350999999999999</v>
      </c>
      <c r="AD14" s="26">
        <v>23.978000000000002</v>
      </c>
      <c r="AE14" s="26">
        <v>27.392000000000003</v>
      </c>
      <c r="AF14" s="26">
        <v>33.423999999999999</v>
      </c>
      <c r="AG14" s="26">
        <v>20.12</v>
      </c>
      <c r="AH14" s="26">
        <v>19.754000000000001</v>
      </c>
      <c r="AI14" s="26">
        <v>23.729999999999997</v>
      </c>
      <c r="AK14" s="26">
        <f t="shared" si="6"/>
        <v>2.4609999999999999</v>
      </c>
      <c r="AL14" s="26">
        <f t="shared" si="6"/>
        <v>124.375</v>
      </c>
      <c r="AM14" s="26">
        <f t="shared" si="6"/>
        <v>28.251999999999999</v>
      </c>
      <c r="AN14" s="26">
        <f t="shared" si="6"/>
        <v>71.996000000000009</v>
      </c>
      <c r="AO14" s="26">
        <f t="shared" si="6"/>
        <v>82.552999999999997</v>
      </c>
      <c r="AP14" s="26">
        <f t="shared" si="6"/>
        <v>155.749</v>
      </c>
      <c r="AQ14" s="26">
        <f t="shared" si="6"/>
        <v>105.14500000000001</v>
      </c>
      <c r="AR14" s="26">
        <f t="shared" si="6"/>
        <v>63.603999999999999</v>
      </c>
    </row>
    <row r="15" spans="2:44" ht="14.5" customHeight="1" x14ac:dyDescent="0.35">
      <c r="B15" s="14" t="s">
        <v>46</v>
      </c>
      <c r="C15" s="15"/>
      <c r="D15" s="15"/>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18.085000000000001</v>
      </c>
      <c r="AC15" s="26">
        <v>15.116</v>
      </c>
      <c r="AD15" s="26">
        <v>3.3810000000000002</v>
      </c>
      <c r="AE15" s="26">
        <v>20.102</v>
      </c>
      <c r="AF15" s="26">
        <v>14.496</v>
      </c>
      <c r="AG15" s="26">
        <v>12.015000000000001</v>
      </c>
      <c r="AH15" s="26">
        <v>22.143000000000001</v>
      </c>
      <c r="AI15" s="26">
        <v>50.108999999999995</v>
      </c>
      <c r="AK15" s="26">
        <f t="shared" si="6"/>
        <v>0</v>
      </c>
      <c r="AL15" s="26">
        <f t="shared" si="6"/>
        <v>0</v>
      </c>
      <c r="AM15" s="26">
        <f t="shared" si="6"/>
        <v>0</v>
      </c>
      <c r="AN15" s="26">
        <f t="shared" si="6"/>
        <v>0</v>
      </c>
      <c r="AO15" s="26">
        <f t="shared" si="6"/>
        <v>0</v>
      </c>
      <c r="AP15" s="26">
        <f t="shared" si="6"/>
        <v>18.085000000000001</v>
      </c>
      <c r="AQ15" s="26">
        <f t="shared" si="6"/>
        <v>53.095000000000006</v>
      </c>
      <c r="AR15" s="26">
        <f t="shared" si="6"/>
        <v>84.266999999999996</v>
      </c>
    </row>
    <row r="16" spans="2:44" ht="14.5" customHeight="1" x14ac:dyDescent="0.35">
      <c r="B16" s="14" t="s">
        <v>91</v>
      </c>
      <c r="C16" s="15"/>
      <c r="D16" s="15"/>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23.274000000000001</v>
      </c>
      <c r="AC16" s="26">
        <v>0</v>
      </c>
      <c r="AD16" s="26">
        <v>0</v>
      </c>
      <c r="AE16" s="26">
        <v>2.2080000000000002</v>
      </c>
      <c r="AF16" s="26">
        <v>0.46800000000000003</v>
      </c>
      <c r="AG16" s="26">
        <v>0.22</v>
      </c>
      <c r="AH16" s="26">
        <v>0.65100000000000002</v>
      </c>
      <c r="AI16" s="26">
        <v>0.5069999999999999</v>
      </c>
      <c r="AK16" s="26">
        <f t="shared" si="6"/>
        <v>0</v>
      </c>
      <c r="AL16" s="26">
        <f t="shared" si="6"/>
        <v>0</v>
      </c>
      <c r="AM16" s="26">
        <f t="shared" si="6"/>
        <v>0</v>
      </c>
      <c r="AN16" s="26">
        <f t="shared" si="6"/>
        <v>0</v>
      </c>
      <c r="AO16" s="26">
        <f t="shared" si="6"/>
        <v>0</v>
      </c>
      <c r="AP16" s="26">
        <f t="shared" si="6"/>
        <v>23.274000000000001</v>
      </c>
      <c r="AQ16" s="26">
        <f t="shared" si="6"/>
        <v>2.6760000000000002</v>
      </c>
      <c r="AR16" s="26">
        <f t="shared" si="6"/>
        <v>1.3779999999999999</v>
      </c>
    </row>
    <row r="17" spans="2:44" ht="14.5" customHeight="1" x14ac:dyDescent="0.35">
      <c r="B17" s="14" t="s">
        <v>93</v>
      </c>
      <c r="C17" s="15"/>
      <c r="D17" s="15"/>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0.51600000000000001</v>
      </c>
      <c r="AK17" s="26">
        <f t="shared" si="6"/>
        <v>0</v>
      </c>
      <c r="AL17" s="26">
        <f t="shared" si="6"/>
        <v>0</v>
      </c>
      <c r="AM17" s="26">
        <f t="shared" si="6"/>
        <v>0</v>
      </c>
      <c r="AN17" s="26">
        <f t="shared" si="6"/>
        <v>0</v>
      </c>
      <c r="AO17" s="26">
        <f t="shared" si="6"/>
        <v>0</v>
      </c>
      <c r="AP17" s="26">
        <f t="shared" si="6"/>
        <v>0</v>
      </c>
      <c r="AQ17" s="26">
        <f t="shared" si="6"/>
        <v>0</v>
      </c>
      <c r="AR17" s="26">
        <f t="shared" si="6"/>
        <v>0.51600000000000001</v>
      </c>
    </row>
    <row r="18" spans="2:44" ht="14.5" customHeight="1" x14ac:dyDescent="0.35">
      <c r="B18" s="14" t="s">
        <v>47</v>
      </c>
      <c r="C18" s="15"/>
      <c r="D18" s="15"/>
      <c r="E18" s="26">
        <v>-2.1070000000000002</v>
      </c>
      <c r="F18" s="26">
        <v>-2.4209999999999994</v>
      </c>
      <c r="G18" s="26">
        <v>-4.2120000000000006</v>
      </c>
      <c r="H18" s="26">
        <v>-5.2829999999999995</v>
      </c>
      <c r="I18" s="26">
        <v>-4.8730000000000002</v>
      </c>
      <c r="J18" s="26">
        <v>-6.5659999999999998</v>
      </c>
      <c r="K18" s="26">
        <v>-14.617000000000001</v>
      </c>
      <c r="L18" s="26">
        <v>-21.178999999999998</v>
      </c>
      <c r="M18" s="26">
        <v>-13.044</v>
      </c>
      <c r="N18" s="26">
        <v>-13.927</v>
      </c>
      <c r="O18" s="26">
        <v>-13.75</v>
      </c>
      <c r="P18" s="26">
        <v>-14.673</v>
      </c>
      <c r="Q18" s="26">
        <v>-15.622</v>
      </c>
      <c r="R18" s="26">
        <v>-15.746</v>
      </c>
      <c r="S18" s="26">
        <v>-19.574999999999999</v>
      </c>
      <c r="T18" s="26">
        <v>-23.436</v>
      </c>
      <c r="U18" s="26">
        <v>-17.823</v>
      </c>
      <c r="V18" s="26">
        <v>-11.282</v>
      </c>
      <c r="W18" s="26">
        <v>-12.786</v>
      </c>
      <c r="X18" s="26">
        <v>-25.146999999999998</v>
      </c>
      <c r="Y18" s="26">
        <v>-17.995000000000001</v>
      </c>
      <c r="Z18" s="26">
        <v>-26.425999999999998</v>
      </c>
      <c r="AA18" s="26">
        <v>-48.034999999999997</v>
      </c>
      <c r="AB18" s="26">
        <v>-34.540999999999997</v>
      </c>
      <c r="AC18" s="26">
        <f>SUM(AC19:AC21)</f>
        <v>-50.603999999999999</v>
      </c>
      <c r="AD18" s="26">
        <f t="shared" ref="AD18:AI18" si="7">SUM(AD19:AD21)</f>
        <v>-61.259999999999991</v>
      </c>
      <c r="AE18" s="26">
        <f t="shared" si="7"/>
        <v>-70.786000000000001</v>
      </c>
      <c r="AF18" s="26">
        <f t="shared" si="7"/>
        <v>-77.844999999999999</v>
      </c>
      <c r="AG18" s="26">
        <f t="shared" si="7"/>
        <v>-68.125</v>
      </c>
      <c r="AH18" s="26">
        <f t="shared" si="7"/>
        <v>-70.881000000000014</v>
      </c>
      <c r="AI18" s="26">
        <f t="shared" si="7"/>
        <v>-106.836</v>
      </c>
      <c r="AK18" s="26">
        <f t="shared" si="6"/>
        <v>-14.023</v>
      </c>
      <c r="AL18" s="26">
        <f t="shared" si="6"/>
        <v>-47.234999999999999</v>
      </c>
      <c r="AM18" s="26">
        <f t="shared" si="6"/>
        <v>-55.394000000000005</v>
      </c>
      <c r="AN18" s="26">
        <f t="shared" si="6"/>
        <v>-74.378999999999991</v>
      </c>
      <c r="AO18" s="26">
        <f t="shared" si="6"/>
        <v>-67.037999999999997</v>
      </c>
      <c r="AP18" s="26">
        <f t="shared" si="6"/>
        <v>-126.99699999999999</v>
      </c>
      <c r="AQ18" s="26">
        <f t="shared" si="6"/>
        <v>-260.495</v>
      </c>
      <c r="AR18" s="26">
        <f t="shared" si="6"/>
        <v>-245.84200000000004</v>
      </c>
    </row>
    <row r="19" spans="2:44" ht="14.5" customHeight="1" x14ac:dyDescent="0.35">
      <c r="B19" s="30" t="s">
        <v>48</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-43.527999999999999</v>
      </c>
      <c r="AD19" s="29">
        <v>-46.943999999999996</v>
      </c>
      <c r="AE19" s="29">
        <v>-53.539000000000001</v>
      </c>
      <c r="AF19" s="29">
        <v>-60.492999999999995</v>
      </c>
      <c r="AG19" s="29">
        <v>-49.12</v>
      </c>
      <c r="AH19" s="29">
        <v>-51.362000000000002</v>
      </c>
      <c r="AI19" s="29">
        <v>-85.756</v>
      </c>
      <c r="AK19" s="29">
        <f t="shared" si="6"/>
        <v>0</v>
      </c>
      <c r="AL19" s="29">
        <f t="shared" si="6"/>
        <v>0</v>
      </c>
      <c r="AM19" s="29">
        <f t="shared" si="6"/>
        <v>0</v>
      </c>
      <c r="AN19" s="29">
        <f t="shared" si="6"/>
        <v>0</v>
      </c>
      <c r="AO19" s="29">
        <f t="shared" si="6"/>
        <v>0</v>
      </c>
      <c r="AP19" s="29">
        <f t="shared" si="6"/>
        <v>0</v>
      </c>
      <c r="AQ19" s="29">
        <f t="shared" si="6"/>
        <v>-204.50399999999999</v>
      </c>
      <c r="AR19" s="29">
        <f t="shared" si="6"/>
        <v>-186.238</v>
      </c>
    </row>
    <row r="20" spans="2:44" ht="14.5" customHeight="1" x14ac:dyDescent="0.35">
      <c r="B20" s="30" t="s">
        <v>49</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-5.5789999999999997</v>
      </c>
      <c r="AD20" s="29">
        <v>-14.314999999999998</v>
      </c>
      <c r="AE20" s="29">
        <v>-17.247</v>
      </c>
      <c r="AF20" s="29">
        <v>-17.352000000000004</v>
      </c>
      <c r="AG20" s="29">
        <v>-19.004999999999999</v>
      </c>
      <c r="AH20" s="29">
        <v>-19.479000000000003</v>
      </c>
      <c r="AI20" s="29">
        <v>-21.08</v>
      </c>
      <c r="AK20" s="29">
        <f t="shared" si="6"/>
        <v>0</v>
      </c>
      <c r="AL20" s="29">
        <f t="shared" si="6"/>
        <v>0</v>
      </c>
      <c r="AM20" s="29">
        <f t="shared" si="6"/>
        <v>0</v>
      </c>
      <c r="AN20" s="29">
        <f t="shared" si="6"/>
        <v>0</v>
      </c>
      <c r="AO20" s="29">
        <f t="shared" si="6"/>
        <v>0</v>
      </c>
      <c r="AP20" s="29">
        <f t="shared" si="6"/>
        <v>0</v>
      </c>
      <c r="AQ20" s="29">
        <f t="shared" si="6"/>
        <v>-54.493000000000002</v>
      </c>
      <c r="AR20" s="29">
        <f t="shared" si="6"/>
        <v>-59.564</v>
      </c>
    </row>
    <row r="21" spans="2:44" ht="14.5" customHeight="1" x14ac:dyDescent="0.35">
      <c r="B21" s="31" t="s">
        <v>50</v>
      </c>
      <c r="C21" s="32"/>
      <c r="D21" s="32"/>
      <c r="E21" s="137">
        <v>0</v>
      </c>
      <c r="F21" s="137">
        <v>0</v>
      </c>
      <c r="G21" s="137">
        <v>0</v>
      </c>
      <c r="H21" s="137">
        <v>0</v>
      </c>
      <c r="I21" s="137">
        <v>0</v>
      </c>
      <c r="J21" s="137">
        <v>0</v>
      </c>
      <c r="K21" s="137">
        <v>0</v>
      </c>
      <c r="L21" s="137">
        <v>0</v>
      </c>
      <c r="M21" s="137">
        <v>0</v>
      </c>
      <c r="N21" s="137">
        <v>0</v>
      </c>
      <c r="O21" s="137">
        <v>0</v>
      </c>
      <c r="P21" s="137">
        <v>0</v>
      </c>
      <c r="Q21" s="137">
        <v>0</v>
      </c>
      <c r="R21" s="137">
        <v>0</v>
      </c>
      <c r="S21" s="137">
        <v>0</v>
      </c>
      <c r="T21" s="137">
        <v>0</v>
      </c>
      <c r="U21" s="137">
        <v>0</v>
      </c>
      <c r="V21" s="137">
        <v>0</v>
      </c>
      <c r="W21" s="137">
        <v>0</v>
      </c>
      <c r="X21" s="137">
        <v>0</v>
      </c>
      <c r="Y21" s="137">
        <v>0</v>
      </c>
      <c r="Z21" s="137">
        <v>0</v>
      </c>
      <c r="AA21" s="137">
        <v>0</v>
      </c>
      <c r="AB21" s="137">
        <v>0</v>
      </c>
      <c r="AC21" s="137">
        <v>-1.4970000000000001</v>
      </c>
      <c r="AD21" s="137">
        <v>-1E-3</v>
      </c>
      <c r="AE21" s="137">
        <v>0</v>
      </c>
      <c r="AF21" s="137">
        <v>0</v>
      </c>
      <c r="AG21" s="137">
        <v>0</v>
      </c>
      <c r="AH21" s="137">
        <v>-0.04</v>
      </c>
      <c r="AI21" s="137">
        <v>0</v>
      </c>
      <c r="AK21" s="137">
        <f t="shared" si="6"/>
        <v>0</v>
      </c>
      <c r="AL21" s="137">
        <f t="shared" si="6"/>
        <v>0</v>
      </c>
      <c r="AM21" s="137">
        <f t="shared" si="6"/>
        <v>0</v>
      </c>
      <c r="AN21" s="137">
        <f t="shared" si="6"/>
        <v>0</v>
      </c>
      <c r="AO21" s="137">
        <f t="shared" si="6"/>
        <v>0</v>
      </c>
      <c r="AP21" s="137">
        <f t="shared" si="6"/>
        <v>0</v>
      </c>
      <c r="AQ21" s="137">
        <f t="shared" si="6"/>
        <v>-1.498</v>
      </c>
      <c r="AR21" s="137">
        <f t="shared" si="6"/>
        <v>-0.04</v>
      </c>
    </row>
    <row r="22" spans="2:44" ht="14.5" customHeight="1" x14ac:dyDescent="0.35">
      <c r="B22" s="30"/>
      <c r="AP22" s="42"/>
    </row>
    <row r="23" spans="2:44" ht="14.5" customHeight="1" x14ac:dyDescent="0.35">
      <c r="B23" s="11" t="s">
        <v>52</v>
      </c>
      <c r="C23" s="12"/>
      <c r="D23" s="12"/>
      <c r="E23" s="25">
        <f t="shared" ref="E23:AB23" si="8">SUM(E9,E13:E18)</f>
        <v>31.826000000000001</v>
      </c>
      <c r="F23" s="25">
        <f t="shared" si="8"/>
        <v>41.376000000000005</v>
      </c>
      <c r="G23" s="25">
        <f t="shared" si="8"/>
        <v>51.170999999999992</v>
      </c>
      <c r="H23" s="25">
        <f t="shared" si="8"/>
        <v>70.608999999999995</v>
      </c>
      <c r="I23" s="25">
        <f t="shared" si="8"/>
        <v>61.887000000000008</v>
      </c>
      <c r="J23" s="25">
        <f t="shared" si="8"/>
        <v>74.109000000000009</v>
      </c>
      <c r="K23" s="25">
        <f t="shared" si="8"/>
        <v>153.351</v>
      </c>
      <c r="L23" s="25">
        <f t="shared" si="8"/>
        <v>256.76700000000005</v>
      </c>
      <c r="M23" s="25">
        <f t="shared" si="8"/>
        <v>179.65200000000002</v>
      </c>
      <c r="N23" s="25">
        <f t="shared" si="8"/>
        <v>188.02600000000001</v>
      </c>
      <c r="O23" s="25">
        <f t="shared" si="8"/>
        <v>167.83500000000001</v>
      </c>
      <c r="P23" s="25">
        <f t="shared" si="8"/>
        <v>206.51</v>
      </c>
      <c r="Q23" s="25">
        <f t="shared" si="8"/>
        <v>198.05399999999997</v>
      </c>
      <c r="R23" s="25">
        <f t="shared" si="8"/>
        <v>200.714</v>
      </c>
      <c r="S23" s="25">
        <f t="shared" si="8"/>
        <v>284.89</v>
      </c>
      <c r="T23" s="25">
        <f t="shared" si="8"/>
        <v>330.76900000000001</v>
      </c>
      <c r="U23" s="25">
        <f t="shared" si="8"/>
        <v>192.87299999999999</v>
      </c>
      <c r="V23" s="25">
        <f t="shared" si="8"/>
        <v>201.54100000000003</v>
      </c>
      <c r="W23" s="25">
        <f t="shared" si="8"/>
        <v>314.44700000000006</v>
      </c>
      <c r="X23" s="25">
        <f t="shared" si="8"/>
        <v>393.28</v>
      </c>
      <c r="Y23" s="25">
        <f t="shared" si="8"/>
        <v>370.19099999999997</v>
      </c>
      <c r="Z23" s="25">
        <f t="shared" si="8"/>
        <v>396.48500000000001</v>
      </c>
      <c r="AA23" s="25">
        <f t="shared" si="8"/>
        <v>454.85199999999998</v>
      </c>
      <c r="AB23" s="25">
        <f t="shared" si="8"/>
        <v>548.14799999999991</v>
      </c>
      <c r="AC23" s="25">
        <f t="shared" ref="AC23:AI23" si="9">SUM(AC9,AC13:AC18)</f>
        <v>533.91899999999998</v>
      </c>
      <c r="AD23" s="25">
        <f t="shared" si="9"/>
        <v>513.83199999999999</v>
      </c>
      <c r="AE23" s="25">
        <f t="shared" si="9"/>
        <v>667.94499999999994</v>
      </c>
      <c r="AF23" s="25">
        <f t="shared" si="9"/>
        <v>720.97899999999981</v>
      </c>
      <c r="AG23" s="25">
        <f t="shared" si="9"/>
        <v>583.33100000000002</v>
      </c>
      <c r="AH23" s="25">
        <f t="shared" si="9"/>
        <v>609.41099999999994</v>
      </c>
      <c r="AI23" s="25">
        <f t="shared" si="9"/>
        <v>865.84699999999998</v>
      </c>
      <c r="AK23" s="25">
        <f t="shared" ref="AK23:AR23" si="10">SUMIF($7:$7,AK$8,23:23)</f>
        <v>194.98199999999997</v>
      </c>
      <c r="AL23" s="25">
        <f t="shared" si="10"/>
        <v>546.11400000000003</v>
      </c>
      <c r="AM23" s="25">
        <f t="shared" si="10"/>
        <v>742.02300000000002</v>
      </c>
      <c r="AN23" s="25">
        <f t="shared" si="10"/>
        <v>1014.4269999999999</v>
      </c>
      <c r="AO23" s="25">
        <f t="shared" si="10"/>
        <v>1102.1410000000001</v>
      </c>
      <c r="AP23" s="25">
        <f t="shared" si="10"/>
        <v>1769.6759999999997</v>
      </c>
      <c r="AQ23" s="25">
        <f t="shared" si="10"/>
        <v>2436.6749999999997</v>
      </c>
      <c r="AR23" s="25">
        <f t="shared" si="10"/>
        <v>2058.5889999999999</v>
      </c>
    </row>
    <row r="25" spans="2:44" ht="14.5" customHeight="1" x14ac:dyDescent="0.35">
      <c r="O25" s="33"/>
      <c r="P25" s="33"/>
    </row>
    <row r="26" spans="2:44" ht="14.5" customHeight="1" x14ac:dyDescent="0.35">
      <c r="O26" s="33"/>
      <c r="AB26" s="45"/>
    </row>
    <row r="27" spans="2:44" ht="14.5" customHeight="1" x14ac:dyDescent="0.35">
      <c r="O27" s="33"/>
      <c r="AB27" s="45"/>
    </row>
    <row r="28" spans="2:44" ht="14.5" customHeight="1" x14ac:dyDescent="0.35">
      <c r="O28" s="33"/>
      <c r="AB28" s="45"/>
    </row>
    <row r="29" spans="2:44" ht="14.5" customHeight="1" x14ac:dyDescent="0.35">
      <c r="K29" s="33"/>
      <c r="L29" s="33"/>
      <c r="AB29" s="45"/>
    </row>
    <row r="30" spans="2:44" ht="14.5" customHeight="1" x14ac:dyDescent="0.35">
      <c r="K30" s="33"/>
      <c r="L30" s="33"/>
      <c r="AB30" s="45"/>
    </row>
    <row r="31" spans="2:44" ht="14.5" customHeight="1" x14ac:dyDescent="0.35">
      <c r="K31" s="33"/>
      <c r="L31" s="33"/>
      <c r="AB31" s="45"/>
    </row>
    <row r="32" spans="2:44" ht="14.5" customHeight="1" x14ac:dyDescent="0.35">
      <c r="K32" s="33"/>
      <c r="L32" s="33"/>
      <c r="AB32" s="45"/>
    </row>
    <row r="33" spans="11:28" ht="14.5" customHeight="1" x14ac:dyDescent="0.35">
      <c r="K33" s="33"/>
      <c r="L33" s="33"/>
      <c r="AB33" s="45"/>
    </row>
    <row r="34" spans="11:28" ht="14.5" customHeight="1" x14ac:dyDescent="0.35">
      <c r="K34" s="33"/>
      <c r="L34" s="33"/>
    </row>
  </sheetData>
  <pageMargins left="0.511811024" right="0.511811024" top="0.78740157499999996" bottom="0.78740157499999996" header="0.31496062000000002" footer="0.31496062000000002"/>
  <ignoredErrors>
    <ignoredError sqref="G9:H9 E23:H23 I9:L9 I23:L23 M9:P9 M23 N23:O23 E9:F9 Q9 U9:X9 R9:T9 P23:T23 U23:X23 Y9:AB9 Y23:AB23 AC9 AD9:AF9 AG9:AI9" formulaRange="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46d943-6735-4f65-a92c-e33387c6efba" xsi:nil="true"/>
    <lcf76f155ced4ddcb4097134ff3c332f xmlns="01b2a052-d4e2-49c7-b291-f21febf6613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0B370FF39926438992CA2E56ECF9A5" ma:contentTypeVersion="17" ma:contentTypeDescription="Criar um novo documento." ma:contentTypeScope="" ma:versionID="aa2cdc39e608e7e34de1ef87be316197">
  <xsd:schema xmlns:xsd="http://www.w3.org/2001/XMLSchema" xmlns:xs="http://www.w3.org/2001/XMLSchema" xmlns:p="http://schemas.microsoft.com/office/2006/metadata/properties" xmlns:ns2="01b2a052-d4e2-49c7-b291-f21febf6613e" xmlns:ns3="7446d943-6735-4f65-a92c-e33387c6efba" targetNamespace="http://schemas.microsoft.com/office/2006/metadata/properties" ma:root="true" ma:fieldsID="d127cc8be0bd5c806872564ee43cc9fa" ns2:_="" ns3:_="">
    <xsd:import namespace="01b2a052-d4e2-49c7-b291-f21febf6613e"/>
    <xsd:import namespace="7446d943-6735-4f65-a92c-e33387c6ef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2a052-d4e2-49c7-b291-f21febf66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4ec1fcb-ea75-447b-aa87-3d28193a5e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46d943-6735-4f65-a92c-e33387c6efba" elementFormDefault="qualified">
    <xsd:import namespace="http://schemas.microsoft.com/office/2006/documentManagement/types"/>
    <xsd:import namespace="http://schemas.microsoft.com/office/infopath/2007/PartnerControls"/>
    <xsd:element name="SharedWithUsers" ma:index="14"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c7fd8bbe-03c9-48bf-a0c1-ffbe727c0244}" ma:internalName="TaxCatchAll" ma:showField="CatchAllData" ma:web="7446d943-6735-4f65-a92c-e33387c6e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BDDAE3-6D44-45FB-A48F-A9353AE9B273}">
  <ds:schemaRefs>
    <ds:schemaRef ds:uri="http://www.w3.org/XML/1998/namespace"/>
    <ds:schemaRef ds:uri="http://purl.org/dc/terms/"/>
    <ds:schemaRef ds:uri="01b2a052-d4e2-49c7-b291-f21febf6613e"/>
    <ds:schemaRef ds:uri="http://schemas.microsoft.com/office/2006/documentManagement/types"/>
    <ds:schemaRef ds:uri="7446d943-6735-4f65-a92c-e33387c6efba"/>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11230961-2FCB-4072-ACFF-B8B406BC5AC4}">
  <ds:schemaRefs>
    <ds:schemaRef ds:uri="http://schemas.microsoft.com/sharepoint/v3/contenttype/forms"/>
  </ds:schemaRefs>
</ds:datastoreItem>
</file>

<file path=customXml/itemProps3.xml><?xml version="1.0" encoding="utf-8"?>
<ds:datastoreItem xmlns:ds="http://schemas.openxmlformats.org/officeDocument/2006/customXml" ds:itemID="{76A67311-1E81-4453-919F-A58E5984DC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2a052-d4e2-49c7-b291-f21febf6613e"/>
    <ds:schemaRef ds:uri="7446d943-6735-4f65-a92c-e33387c6ef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98e4078-23d6-433c-94aa-51bf928dca9d}" enabled="0" method="" siteId="{898e4078-23d6-433c-94aa-51bf928dca9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Disclaimer</vt:lpstr>
      <vt:lpstr>Summary</vt:lpstr>
      <vt:lpstr>Serena Portfolio</vt:lpstr>
      <vt:lpstr>Development Pipeline</vt:lpstr>
      <vt:lpstr>Energy Production</vt:lpstr>
      <vt:lpstr>Energy Balance</vt:lpstr>
      <vt:lpstr>Financials KPIs - Adjusted View</vt:lpstr>
      <vt:lpstr>Income Statement</vt:lpstr>
      <vt:lpstr>Net Operating Revenue</vt:lpstr>
      <vt:lpstr>Operating Costs</vt:lpstr>
      <vt:lpstr>G&amp;A Expenses</vt:lpstr>
      <vt:lpstr>Net Financial Result</vt:lpstr>
      <vt:lpstr>BS - Assets</vt:lpstr>
      <vt:lpstr>BS - Liabilities and Equity</vt:lpstr>
      <vt:lpstr>Indebtedness</vt:lpstr>
      <vt:lpstr>Asset Strucutre</vt:lpstr>
      <vt:lpstr>CCEE Assets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Bruna Freixo</dc:creator>
  <cp:keywords/>
  <dc:description/>
  <cp:lastModifiedBy>Ramiro Pandullo</cp:lastModifiedBy>
  <cp:revision/>
  <dcterms:created xsi:type="dcterms:W3CDTF">2015-06-05T18:17:20Z</dcterms:created>
  <dcterms:modified xsi:type="dcterms:W3CDTF">2023-11-28T17:33:19Z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0x0101005E0B370FF39926438992CA2E56ECF9A5</vt:lpwstr>
  </property>
  <property fmtid="{D5CDD505-2E9C-101B-9397-08002B2CF9AE}" pid="3" name="MediaServiceImageTags">
    <vt:lpwstr/>
  </property>
</Properties>
</file>