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RI\Projeções do Mercado\"/>
    </mc:Choice>
  </mc:AlternateContent>
  <xr:revisionPtr revIDLastSave="0" documentId="8_{C92CFE0A-FF89-4EA9-9A54-B3522C931D3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nalyst Projections" sheetId="4" r:id="rId1"/>
    <sheet name="Projeções dos Analistas" sheetId="2" r:id="rId2"/>
  </sheets>
  <definedNames>
    <definedName name="wrn.VIDAS._.1099." localSheetId="0" hidden="1">{#N/A,#N/A,FALSE,"VidasXfat ajustado"}</definedName>
    <definedName name="wrn.VIDAS._.1099." localSheetId="1" hidden="1">{#N/A,#N/A,FALSE,"VidasXfat ajustado"}</definedName>
    <definedName name="wrn.VIDAS._.1099." hidden="1">{#N/A,#N/A,FALSE,"VidasXfat ajustado"}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4" l="1"/>
  <c r="T18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L7" i="4"/>
  <c r="M7" i="4"/>
  <c r="N7" i="4"/>
  <c r="O7" i="4"/>
  <c r="P7" i="4"/>
  <c r="Q7" i="4"/>
  <c r="R7" i="4"/>
  <c r="S7" i="4"/>
  <c r="T7" i="4"/>
  <c r="U7" i="4"/>
  <c r="V7" i="4"/>
  <c r="W7" i="4"/>
  <c r="X7" i="4"/>
  <c r="X12" i="4"/>
  <c r="T12" i="4"/>
  <c r="P12" i="4"/>
  <c r="L12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F17" i="4"/>
  <c r="H18" i="4"/>
  <c r="I18" i="4"/>
  <c r="J18" i="4"/>
  <c r="L18" i="4"/>
  <c r="M18" i="4"/>
  <c r="N18" i="4"/>
  <c r="P18" i="4"/>
  <c r="Q18" i="4"/>
  <c r="R18" i="4"/>
  <c r="U18" i="4"/>
  <c r="V18" i="4"/>
  <c r="X18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G16" i="4"/>
  <c r="H5" i="4" l="1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G5" i="4"/>
  <c r="G6" i="4"/>
  <c r="H8" i="4"/>
  <c r="H9" i="4"/>
  <c r="H10" i="4"/>
  <c r="H12" i="4"/>
  <c r="H13" i="4"/>
  <c r="H14" i="4"/>
  <c r="H15" i="4"/>
  <c r="H7" i="4"/>
  <c r="S18" i="2"/>
  <c r="D16" i="2"/>
  <c r="F16" i="2"/>
  <c r="F18" i="2" s="1"/>
  <c r="G18" i="4" s="1"/>
  <c r="R13" i="2"/>
  <c r="W21" i="2"/>
  <c r="W20" i="2"/>
  <c r="W19" i="2"/>
  <c r="W16" i="2"/>
  <c r="S21" i="2"/>
  <c r="S20" i="2"/>
  <c r="O21" i="2"/>
  <c r="O20" i="2"/>
  <c r="O19" i="2"/>
  <c r="O16" i="2"/>
  <c r="K21" i="2"/>
  <c r="K20" i="2"/>
  <c r="K19" i="2"/>
  <c r="K16" i="2"/>
  <c r="H16" i="2"/>
  <c r="G21" i="2"/>
  <c r="G20" i="2"/>
  <c r="G19" i="2"/>
  <c r="G16" i="2"/>
  <c r="G14" i="2"/>
  <c r="L16" i="2"/>
  <c r="J16" i="2"/>
  <c r="J18" i="2" s="1"/>
  <c r="K18" i="4" s="1"/>
  <c r="S12" i="4"/>
  <c r="S13" i="4"/>
  <c r="S8" i="4"/>
  <c r="F8" i="4"/>
  <c r="G8" i="4"/>
  <c r="I8" i="4"/>
  <c r="J8" i="4"/>
  <c r="K8" i="4"/>
  <c r="M8" i="4"/>
  <c r="N8" i="4"/>
  <c r="O8" i="4"/>
  <c r="Q8" i="4"/>
  <c r="R8" i="4"/>
  <c r="U8" i="4"/>
  <c r="V8" i="4"/>
  <c r="W8" i="4"/>
  <c r="D7" i="4"/>
  <c r="D8" i="4"/>
  <c r="D10" i="4"/>
  <c r="T15" i="4"/>
  <c r="S15" i="4"/>
  <c r="F14" i="2"/>
  <c r="F14" i="4"/>
  <c r="T19" i="2"/>
  <c r="F7" i="4"/>
  <c r="G7" i="4"/>
  <c r="I7" i="4"/>
  <c r="J7" i="4"/>
  <c r="K7" i="4"/>
  <c r="I10" i="4"/>
  <c r="D12" i="4"/>
  <c r="F12" i="4"/>
  <c r="G12" i="4"/>
  <c r="I12" i="4"/>
  <c r="J12" i="4"/>
  <c r="K12" i="4"/>
  <c r="M12" i="4"/>
  <c r="N12" i="4"/>
  <c r="O12" i="4"/>
  <c r="Q12" i="4"/>
  <c r="R12" i="4"/>
  <c r="U12" i="4"/>
  <c r="V12" i="4"/>
  <c r="W12" i="4"/>
  <c r="D13" i="4"/>
  <c r="F13" i="4"/>
  <c r="G13" i="4"/>
  <c r="I13" i="4"/>
  <c r="J13" i="4"/>
  <c r="K13" i="4"/>
  <c r="L13" i="4"/>
  <c r="M13" i="4"/>
  <c r="N13" i="4"/>
  <c r="O13" i="4"/>
  <c r="P13" i="4"/>
  <c r="Q13" i="4"/>
  <c r="R13" i="4"/>
  <c r="U13" i="4"/>
  <c r="V13" i="4"/>
  <c r="W13" i="4"/>
  <c r="X13" i="4"/>
  <c r="D14" i="4"/>
  <c r="G14" i="4"/>
  <c r="I14" i="4"/>
  <c r="J14" i="4"/>
  <c r="K14" i="4"/>
  <c r="D15" i="4"/>
  <c r="F15" i="4"/>
  <c r="G15" i="4"/>
  <c r="I15" i="4"/>
  <c r="J15" i="4"/>
  <c r="K15" i="4"/>
  <c r="L15" i="4"/>
  <c r="M15" i="4"/>
  <c r="N15" i="4"/>
  <c r="O15" i="4"/>
  <c r="P15" i="4"/>
  <c r="Q15" i="4"/>
  <c r="R15" i="4"/>
  <c r="U15" i="4"/>
  <c r="V15" i="4"/>
  <c r="W15" i="4"/>
  <c r="X15" i="4"/>
  <c r="P16" i="2"/>
  <c r="G18" i="2" l="1"/>
  <c r="K18" i="2"/>
  <c r="H18" i="2"/>
  <c r="T13" i="4"/>
  <c r="T19" i="4" s="1"/>
  <c r="P18" i="2"/>
  <c r="L18" i="2"/>
  <c r="S16" i="2"/>
  <c r="S19" i="2"/>
  <c r="F16" i="4"/>
  <c r="T16" i="2" l="1"/>
  <c r="T18" i="2" s="1"/>
  <c r="R16" i="2"/>
  <c r="R18" i="2" s="1"/>
  <c r="E16" i="4"/>
  <c r="N16" i="2"/>
  <c r="V16" i="2"/>
  <c r="X16" i="2"/>
  <c r="X18" i="2" s="1"/>
  <c r="N18" i="2" l="1"/>
  <c r="O18" i="4" s="1"/>
  <c r="O18" i="2"/>
  <c r="V18" i="2"/>
  <c r="W18" i="4" s="1"/>
  <c r="W18" i="2"/>
  <c r="B16" i="2"/>
  <c r="X21" i="2"/>
  <c r="V21" i="2"/>
  <c r="U21" i="2"/>
  <c r="T21" i="2"/>
  <c r="R21" i="2"/>
  <c r="Q21" i="2"/>
  <c r="P21" i="2"/>
  <c r="N21" i="2"/>
  <c r="M21" i="2"/>
  <c r="L21" i="2"/>
  <c r="J21" i="2"/>
  <c r="I21" i="2"/>
  <c r="H21" i="2"/>
  <c r="F21" i="2"/>
  <c r="E21" i="2"/>
  <c r="X20" i="2"/>
  <c r="V20" i="2"/>
  <c r="U20" i="2"/>
  <c r="T20" i="2"/>
  <c r="R20" i="2"/>
  <c r="Q20" i="2"/>
  <c r="P20" i="2"/>
  <c r="N20" i="2"/>
  <c r="M20" i="2"/>
  <c r="L20" i="2"/>
  <c r="J20" i="2"/>
  <c r="I20" i="2"/>
  <c r="H20" i="2"/>
  <c r="F20" i="2"/>
  <c r="E20" i="2"/>
  <c r="X19" i="2"/>
  <c r="V19" i="2"/>
  <c r="U19" i="2"/>
  <c r="R19" i="2"/>
  <c r="Q19" i="2"/>
  <c r="P19" i="2"/>
  <c r="N19" i="2"/>
  <c r="M19" i="2"/>
  <c r="L19" i="2"/>
  <c r="J19" i="2"/>
  <c r="I19" i="2"/>
  <c r="H19" i="2"/>
  <c r="F19" i="2"/>
  <c r="F18" i="4"/>
  <c r="O21" i="4" l="1"/>
  <c r="O20" i="4"/>
  <c r="O19" i="4"/>
  <c r="N21" i="4"/>
  <c r="N20" i="4"/>
  <c r="N19" i="4"/>
  <c r="X21" i="4"/>
  <c r="X20" i="4"/>
  <c r="X19" i="4"/>
  <c r="L19" i="4"/>
  <c r="L21" i="4"/>
  <c r="L20" i="4"/>
  <c r="H19" i="4"/>
  <c r="H21" i="4"/>
  <c r="H20" i="4"/>
  <c r="W20" i="4"/>
  <c r="W19" i="4"/>
  <c r="W21" i="4"/>
  <c r="K21" i="4"/>
  <c r="K20" i="4"/>
  <c r="K19" i="4"/>
  <c r="F21" i="4"/>
  <c r="F20" i="4"/>
  <c r="F19" i="4"/>
  <c r="V21" i="4"/>
  <c r="V20" i="4"/>
  <c r="V19" i="4"/>
  <c r="J21" i="4"/>
  <c r="J20" i="4"/>
  <c r="J19" i="4"/>
  <c r="P19" i="4"/>
  <c r="P21" i="4"/>
  <c r="P20" i="4"/>
  <c r="T21" i="4"/>
  <c r="T20" i="4"/>
  <c r="G21" i="4"/>
  <c r="G20" i="4"/>
  <c r="G19" i="4"/>
  <c r="S21" i="4"/>
  <c r="S19" i="4"/>
  <c r="S20" i="4"/>
  <c r="R21" i="4"/>
  <c r="R20" i="4"/>
  <c r="R19" i="4"/>
  <c r="D21" i="4" l="1"/>
  <c r="D20" i="4"/>
  <c r="D19" i="4"/>
  <c r="D16" i="4"/>
  <c r="D20" i="2"/>
  <c r="D21" i="2"/>
  <c r="D19" i="2"/>
</calcChain>
</file>

<file path=xl/sharedStrings.xml><?xml version="1.0" encoding="utf-8"?>
<sst xmlns="http://schemas.openxmlformats.org/spreadsheetml/2006/main" count="113" uniqueCount="54">
  <si>
    <t>Recomendação</t>
  </si>
  <si>
    <t>Preço-alvo</t>
  </si>
  <si>
    <t>BTG Pactual</t>
  </si>
  <si>
    <t>Neutro</t>
  </si>
  <si>
    <t>Citi</t>
  </si>
  <si>
    <t>Itaú BBA</t>
  </si>
  <si>
    <t>J.P. Morgan</t>
  </si>
  <si>
    <t>J.Safra</t>
  </si>
  <si>
    <t>Santander</t>
  </si>
  <si>
    <t>Consenso</t>
  </si>
  <si>
    <t>Média</t>
  </si>
  <si>
    <t>Desvio padrão</t>
  </si>
  <si>
    <t>Máximo</t>
  </si>
  <si>
    <t>Mínimo</t>
  </si>
  <si>
    <t>Goldman Sachs</t>
  </si>
  <si>
    <t>Venda</t>
  </si>
  <si>
    <t>Morgan Stanley</t>
  </si>
  <si>
    <t>Última
Revisão</t>
  </si>
  <si>
    <t>UBS</t>
  </si>
  <si>
    <t>2027</t>
  </si>
  <si>
    <t>BofA</t>
  </si>
  <si>
    <t>∆ vs ano anterior</t>
  </si>
  <si>
    <t>Odontoprev</t>
  </si>
  <si>
    <t>-</t>
  </si>
  <si>
    <t>Last Review</t>
  </si>
  <si>
    <t>Recommendation</t>
  </si>
  <si>
    <t>Target Price</t>
  </si>
  <si>
    <t>Members
(thousand)</t>
  </si>
  <si>
    <t>Net revenues
(R$ million)</t>
  </si>
  <si>
    <t>Adjusted EBITDA
(R$ million)</t>
  </si>
  <si>
    <t>Adjusted EBITDA
 margin (%)</t>
  </si>
  <si>
    <t>Net Income
(R$ million)</t>
  </si>
  <si>
    <t>Neutral</t>
  </si>
  <si>
    <t>Sell</t>
  </si>
  <si>
    <t>Mean</t>
  </si>
  <si>
    <t>∆ vs previous year</t>
  </si>
  <si>
    <t xml:space="preserve">Standard Deviation </t>
  </si>
  <si>
    <t>High</t>
  </si>
  <si>
    <t>Low</t>
  </si>
  <si>
    <t>11/05/2025</t>
  </si>
  <si>
    <t>Jefferies</t>
  </si>
  <si>
    <t>Compra</t>
  </si>
  <si>
    <t>01/16/2026</t>
  </si>
  <si>
    <t>Buy</t>
  </si>
  <si>
    <t>2028</t>
  </si>
  <si>
    <t>Beneficiários
(milhares)</t>
  </si>
  <si>
    <t>Receita
(R$ milhões)</t>
  </si>
  <si>
    <t>EBITDA Ajustado
(R$ milhões)</t>
  </si>
  <si>
    <t>Margem EBITDA Ajustado
(%)</t>
  </si>
  <si>
    <t>Lucro Líquido
(R$ milhões)</t>
  </si>
  <si>
    <t>03/01/2025</t>
  </si>
  <si>
    <t>02/27/2026</t>
  </si>
  <si>
    <t>03/02/2025</t>
  </si>
  <si>
    <t>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</si>
</sst>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;\-#,##0.0"/>
    <numFmt numFmtId="168" formatCode="dd/mm/yy;@"/>
    <numFmt numFmtId="169" formatCode="0.0%"/>
    <numFmt numFmtId="170" formatCode="0.0\ &quot;p.p.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rgb="FF001A2F"/>
        <bgColor indexed="64"/>
      </patternFill>
    </fill>
    <fill>
      <patternFill patternType="solid">
        <fgColor theme="3" tint="0.39997558519241921"/>
        <bgColor indexed="44"/>
      </patternFill>
    </fill>
    <fill>
      <patternFill patternType="solid">
        <fgColor rgb="FF001A2F"/>
        <bgColor rgb="FF000000"/>
      </patternFill>
    </fill>
  </fills>
  <borders count="17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9"/>
      </bottom>
      <diagonal/>
    </border>
    <border>
      <left style="thick">
        <color indexed="9"/>
      </left>
      <right style="medium">
        <color indexed="22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theme="0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/>
    <xf numFmtId="37" fontId="9" fillId="3" borderId="4" xfId="1" applyNumberFormat="1" applyFont="1" applyFill="1" applyBorder="1" applyAlignment="1">
      <alignment horizontal="center" vertical="center"/>
    </xf>
    <xf numFmtId="14" fontId="9" fillId="3" borderId="4" xfId="1" applyNumberFormat="1" applyFont="1" applyFill="1" applyBorder="1" applyAlignment="1">
      <alignment horizontal="left" vertical="center"/>
    </xf>
    <xf numFmtId="37" fontId="9" fillId="3" borderId="4" xfId="1" applyNumberFormat="1" applyFont="1" applyFill="1" applyBorder="1" applyAlignment="1">
      <alignment horizontal="right" vertical="center"/>
    </xf>
    <xf numFmtId="167" fontId="9" fillId="3" borderId="4" xfId="1" applyNumberFormat="1" applyFont="1" applyFill="1" applyBorder="1" applyAlignment="1">
      <alignment horizontal="right" vertical="center"/>
    </xf>
    <xf numFmtId="0" fontId="10" fillId="0" borderId="0" xfId="0" applyFont="1"/>
    <xf numFmtId="37" fontId="9" fillId="3" borderId="4" xfId="1" applyNumberFormat="1" applyFont="1" applyFill="1" applyBorder="1" applyAlignment="1">
      <alignment horizontal="left" vertical="center"/>
    </xf>
    <xf numFmtId="14" fontId="7" fillId="0" borderId="0" xfId="0" applyNumberFormat="1" applyFont="1"/>
    <xf numFmtId="165" fontId="7" fillId="0" borderId="0" xfId="1" applyNumberFormat="1" applyFont="1"/>
    <xf numFmtId="0" fontId="5" fillId="4" borderId="7" xfId="1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left" vertical="center"/>
    </xf>
    <xf numFmtId="39" fontId="9" fillId="3" borderId="4" xfId="1" applyNumberFormat="1" applyFont="1" applyFill="1" applyBorder="1" applyAlignment="1">
      <alignment horizontal="right" vertical="center"/>
    </xf>
    <xf numFmtId="0" fontId="5" fillId="4" borderId="7" xfId="1" quotePrefix="1" applyNumberFormat="1" applyFont="1" applyFill="1" applyBorder="1" applyAlignment="1">
      <alignment horizontal="center" vertical="center" wrapText="1"/>
    </xf>
    <xf numFmtId="0" fontId="5" fillId="4" borderId="4" xfId="1" quotePrefix="1" applyNumberFormat="1" applyFont="1" applyFill="1" applyBorder="1" applyAlignment="1">
      <alignment horizontal="center" vertical="center" wrapText="1"/>
    </xf>
    <xf numFmtId="168" fontId="8" fillId="2" borderId="3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/>
    </xf>
    <xf numFmtId="165" fontId="8" fillId="2" borderId="3" xfId="1" quotePrefix="1" applyNumberFormat="1" applyFont="1" applyFill="1" applyBorder="1" applyAlignment="1">
      <alignment horizontal="center" vertical="center"/>
    </xf>
    <xf numFmtId="166" fontId="8" fillId="2" borderId="3" xfId="1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7" fontId="9" fillId="5" borderId="4" xfId="1" applyNumberFormat="1" applyFont="1" applyFill="1" applyBorder="1" applyAlignment="1">
      <alignment horizontal="center" vertical="center"/>
    </xf>
    <xf numFmtId="14" fontId="9" fillId="5" borderId="4" xfId="1" applyNumberFormat="1" applyFont="1" applyFill="1" applyBorder="1" applyAlignment="1">
      <alignment horizontal="left" vertical="center"/>
    </xf>
    <xf numFmtId="39" fontId="9" fillId="5" borderId="4" xfId="1" quotePrefix="1" applyNumberFormat="1" applyFont="1" applyFill="1" applyBorder="1" applyAlignment="1">
      <alignment horizontal="right" vertical="center"/>
    </xf>
    <xf numFmtId="169" fontId="9" fillId="5" borderId="4" xfId="5" applyNumberFormat="1" applyFont="1" applyFill="1" applyBorder="1" applyAlignment="1">
      <alignment horizontal="right" vertical="center"/>
    </xf>
    <xf numFmtId="170" fontId="9" fillId="5" borderId="4" xfId="1" applyNumberFormat="1" applyFont="1" applyFill="1" applyBorder="1" applyAlignment="1">
      <alignment horizontal="right" vertical="center"/>
    </xf>
    <xf numFmtId="14" fontId="9" fillId="3" borderId="4" xfId="1" applyNumberFormat="1" applyFont="1" applyFill="1" applyBorder="1" applyAlignment="1">
      <alignment horizontal="center" vertical="center"/>
    </xf>
    <xf numFmtId="0" fontId="14" fillId="2" borderId="3" xfId="1" applyNumberFormat="1" applyFont="1" applyFill="1" applyBorder="1" applyAlignment="1">
      <alignment horizontal="center" vertical="center"/>
    </xf>
    <xf numFmtId="14" fontId="8" fillId="2" borderId="3" xfId="1" quotePrefix="1" applyNumberFormat="1" applyFont="1" applyFill="1" applyBorder="1" applyAlignment="1">
      <alignment horizontal="center" vertical="center"/>
    </xf>
    <xf numFmtId="14" fontId="9" fillId="3" borderId="4" xfId="1" quotePrefix="1" applyNumberFormat="1" applyFont="1" applyFill="1" applyBorder="1" applyAlignment="1">
      <alignment horizontal="center" vertical="center"/>
    </xf>
    <xf numFmtId="14" fontId="9" fillId="5" borderId="4" xfId="1" applyNumberFormat="1" applyFont="1" applyFill="1" applyBorder="1" applyAlignment="1">
      <alignment horizontal="center" vertical="center"/>
    </xf>
    <xf numFmtId="0" fontId="1" fillId="0" borderId="0" xfId="0" applyFont="1"/>
    <xf numFmtId="169" fontId="12" fillId="0" borderId="0" xfId="5" applyNumberFormat="1" applyFont="1" applyAlignment="1">
      <alignment horizontal="center"/>
    </xf>
    <xf numFmtId="164" fontId="12" fillId="0" borderId="0" xfId="1" applyFont="1" applyAlignment="1">
      <alignment horizontal="center"/>
    </xf>
    <xf numFmtId="165" fontId="6" fillId="4" borderId="11" xfId="1" applyNumberFormat="1" applyFont="1" applyFill="1" applyBorder="1" applyAlignment="1">
      <alignment horizontal="center" vertical="center" wrapText="1"/>
    </xf>
    <xf numFmtId="165" fontId="6" fillId="4" borderId="9" xfId="1" applyNumberFormat="1" applyFont="1" applyFill="1" applyBorder="1" applyAlignment="1">
      <alignment horizontal="center" vertical="center" wrapText="1"/>
    </xf>
    <xf numFmtId="165" fontId="6" fillId="4" borderId="10" xfId="1" applyNumberFormat="1" applyFont="1" applyFill="1" applyBorder="1" applyAlignment="1">
      <alignment horizontal="center" vertical="center" wrapText="1"/>
    </xf>
    <xf numFmtId="165" fontId="6" fillId="4" borderId="12" xfId="1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4" fontId="13" fillId="6" borderId="13" xfId="1" applyNumberFormat="1" applyFont="1" applyFill="1" applyBorder="1" applyAlignment="1">
      <alignment horizontal="center" vertical="center" wrapText="1"/>
    </xf>
    <xf numFmtId="14" fontId="13" fillId="6" borderId="14" xfId="1" applyNumberFormat="1" applyFont="1" applyFill="1" applyBorder="1" applyAlignment="1">
      <alignment horizontal="center" vertical="center" wrapText="1"/>
    </xf>
    <xf numFmtId="165" fontId="13" fillId="6" borderId="15" xfId="1" applyNumberFormat="1" applyFont="1" applyFill="1" applyBorder="1" applyAlignment="1">
      <alignment horizontal="center" vertical="center" wrapText="1"/>
    </xf>
    <xf numFmtId="165" fontId="13" fillId="6" borderId="16" xfId="1" applyNumberFormat="1" applyFont="1" applyFill="1" applyBorder="1" applyAlignment="1">
      <alignment horizontal="center" vertical="center" wrapText="1"/>
    </xf>
    <xf numFmtId="165" fontId="5" fillId="4" borderId="5" xfId="1" applyNumberFormat="1" applyFont="1" applyFill="1" applyBorder="1" applyAlignment="1">
      <alignment horizontal="center" vertical="center" wrapText="1"/>
    </xf>
    <xf numFmtId="165" fontId="5" fillId="4" borderId="6" xfId="1" applyNumberFormat="1" applyFont="1" applyFill="1" applyBorder="1" applyAlignment="1">
      <alignment horizontal="center" vertical="center" wrapText="1"/>
    </xf>
    <xf numFmtId="165" fontId="6" fillId="4" borderId="8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2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6BE6E611-448A-456E-8202-6E2B12F05FAB}"/>
    <cellStyle name="Porcentagem" xfId="5" builtinId="5"/>
    <cellStyle name="Porcentagem 2" xfId="4" xr:uid="{D3949541-92A4-4BF9-AA4C-30048116ED7F}"/>
    <cellStyle name="Vírgula" xfId="1" builtinId="3"/>
    <cellStyle name="Vírgula 2" xfId="3" xr:uid="{E378B9E4-3961-4A40-974B-F2D229E23BEF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433D0-D357-483E-86A3-29E21BE0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46400" cy="760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463FF8-28B3-4855-8F13-7033687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94770" cy="75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C50-6F61-4BB6-AD45-8C1D1487CB23}">
  <sheetPr>
    <pageSetUpPr fitToPage="1"/>
  </sheetPr>
  <dimension ref="A1:X32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7" sqref="B7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6" width="8.81640625" style="16" hidden="1" customWidth="1"/>
    <col min="7" max="8" width="8.81640625" style="16" customWidth="1"/>
    <col min="9" max="9" width="8.81640625" style="16" hidden="1" customWidth="1"/>
    <col min="10" max="10" width="8.81640625" style="7" hidden="1" customWidth="1"/>
    <col min="11" max="12" width="8.81640625" style="7" customWidth="1"/>
    <col min="13" max="14" width="8.81640625" style="7" hidden="1" customWidth="1"/>
    <col min="15" max="16" width="8.81640625" style="7" customWidth="1"/>
    <col min="17" max="18" width="8.81640625" style="7" hidden="1" customWidth="1"/>
    <col min="19" max="20" width="8.81640625" style="7" customWidth="1"/>
    <col min="21" max="22" width="8.81640625" style="7" hidden="1" customWidth="1"/>
    <col min="23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7"/>
      <c r="B3" s="49" t="s">
        <v>24</v>
      </c>
      <c r="C3" s="51" t="s">
        <v>25</v>
      </c>
      <c r="D3" s="53" t="s">
        <v>26</v>
      </c>
      <c r="E3" s="55" t="s">
        <v>27</v>
      </c>
      <c r="F3" s="44"/>
      <c r="G3" s="44"/>
      <c r="H3" s="45"/>
      <c r="I3" s="43" t="s">
        <v>28</v>
      </c>
      <c r="J3" s="44"/>
      <c r="K3" s="44"/>
      <c r="L3" s="45"/>
      <c r="M3" s="43" t="s">
        <v>29</v>
      </c>
      <c r="N3" s="44"/>
      <c r="O3" s="44"/>
      <c r="P3" s="45"/>
      <c r="Q3" s="43" t="s">
        <v>30</v>
      </c>
      <c r="R3" s="44"/>
      <c r="S3" s="44"/>
      <c r="T3" s="45"/>
      <c r="U3" s="43" t="s">
        <v>31</v>
      </c>
      <c r="V3" s="44"/>
      <c r="W3" s="44"/>
      <c r="X3" s="46"/>
    </row>
    <row r="4" spans="1:24" ht="15.65" customHeight="1" thickTop="1" thickBot="1" x14ac:dyDescent="0.4">
      <c r="A4" s="48"/>
      <c r="B4" s="50"/>
      <c r="C4" s="52"/>
      <c r="D4" s="54"/>
      <c r="E4" s="17">
        <v>2024</v>
      </c>
      <c r="F4" s="17">
        <v>2025</v>
      </c>
      <c r="G4" s="17">
        <v>2026</v>
      </c>
      <c r="H4" s="22" t="s">
        <v>19</v>
      </c>
      <c r="I4" s="22">
        <v>2024</v>
      </c>
      <c r="J4" s="17">
        <v>2025</v>
      </c>
      <c r="K4" s="17">
        <v>2026</v>
      </c>
      <c r="L4" s="22" t="s">
        <v>19</v>
      </c>
      <c r="M4" s="22">
        <v>2024</v>
      </c>
      <c r="N4" s="17">
        <v>2025</v>
      </c>
      <c r="O4" s="17">
        <v>2026</v>
      </c>
      <c r="P4" s="22" t="s">
        <v>19</v>
      </c>
      <c r="Q4" s="22">
        <v>2024</v>
      </c>
      <c r="R4" s="17">
        <v>2025</v>
      </c>
      <c r="S4" s="17">
        <v>2026</v>
      </c>
      <c r="T4" s="22" t="s">
        <v>19</v>
      </c>
      <c r="U4" s="22">
        <v>2024</v>
      </c>
      <c r="V4" s="17">
        <v>2025</v>
      </c>
      <c r="W4" s="17">
        <v>2026</v>
      </c>
      <c r="X4" s="23" t="s">
        <v>19</v>
      </c>
    </row>
    <row r="5" spans="1:24" s="8" customFormat="1" ht="15" customHeight="1" outlineLevel="1" thickBot="1" x14ac:dyDescent="0.4">
      <c r="A5" s="20" t="s">
        <v>2</v>
      </c>
      <c r="B5" s="37">
        <v>46115</v>
      </c>
      <c r="C5" s="36" t="s">
        <v>43</v>
      </c>
      <c r="D5" s="26">
        <v>18</v>
      </c>
      <c r="E5" s="26"/>
      <c r="F5" s="18"/>
      <c r="G5" s="18">
        <f>'Projeções dos Analistas'!F5</f>
        <v>0</v>
      </c>
      <c r="H5" s="18">
        <f>'Projeções dos Analistas'!G5</f>
        <v>0</v>
      </c>
      <c r="I5" s="18">
        <f>'Projeções dos Analistas'!H5</f>
        <v>0</v>
      </c>
      <c r="J5" s="18">
        <f>'Projeções dos Analistas'!I5</f>
        <v>0</v>
      </c>
      <c r="K5" s="18">
        <f>'Projeções dos Analistas'!J5</f>
        <v>2632</v>
      </c>
      <c r="L5" s="18">
        <f>'Projeções dos Analistas'!K5</f>
        <v>2866</v>
      </c>
      <c r="M5" s="18">
        <f>'Projeções dos Analistas'!L5</f>
        <v>0</v>
      </c>
      <c r="N5" s="18">
        <f>'Projeções dos Analistas'!M5</f>
        <v>0</v>
      </c>
      <c r="O5" s="18">
        <f>'Projeções dos Analistas'!N5</f>
        <v>854</v>
      </c>
      <c r="P5" s="18">
        <f>'Projeções dos Analistas'!O5</f>
        <v>939</v>
      </c>
      <c r="Q5" s="18">
        <f>'Projeções dos Analistas'!P5</f>
        <v>0</v>
      </c>
      <c r="R5" s="18">
        <f>'Projeções dos Analistas'!Q5</f>
        <v>0</v>
      </c>
      <c r="S5" s="19">
        <f>'Projeções dos Analistas'!R5</f>
        <v>32.5</v>
      </c>
      <c r="T5" s="19">
        <f>'Projeções dos Analistas'!S5</f>
        <v>32.799999999999997</v>
      </c>
      <c r="U5" s="18">
        <f>'Projeções dos Analistas'!T5</f>
        <v>0</v>
      </c>
      <c r="V5" s="18">
        <f>'Projeções dos Analistas'!U5</f>
        <v>0</v>
      </c>
      <c r="W5" s="18">
        <f>'Projeções dos Analistas'!V5</f>
        <v>599</v>
      </c>
      <c r="X5" s="18">
        <f>'Projeções dos Analistas'!W5</f>
        <v>656</v>
      </c>
    </row>
    <row r="6" spans="1:24" s="8" customFormat="1" ht="15" hidden="1" customHeight="1" outlineLevel="1" thickTop="1" thickBot="1" x14ac:dyDescent="0.4">
      <c r="A6" s="20" t="s">
        <v>4</v>
      </c>
      <c r="B6" s="37"/>
      <c r="C6" s="25"/>
      <c r="D6" s="26"/>
      <c r="E6" s="26"/>
      <c r="F6" s="18"/>
      <c r="G6" s="18">
        <f>'Projeções dos Analistas'!F6</f>
        <v>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9"/>
      <c r="T6" s="19"/>
      <c r="U6" s="18"/>
      <c r="V6" s="18"/>
      <c r="W6" s="18"/>
      <c r="X6" s="18"/>
    </row>
    <row r="7" spans="1:24" s="8" customFormat="1" ht="15" customHeight="1" outlineLevel="1" thickTop="1" thickBot="1" x14ac:dyDescent="0.4">
      <c r="A7" s="20" t="s">
        <v>14</v>
      </c>
      <c r="B7" s="37" t="s">
        <v>39</v>
      </c>
      <c r="C7" s="25" t="s">
        <v>33</v>
      </c>
      <c r="D7" s="26">
        <f>'Projeções dos Analistas'!D7</f>
        <v>11.5</v>
      </c>
      <c r="E7" s="26"/>
      <c r="F7" s="18">
        <f>'Projeções dos Analistas'!E7</f>
        <v>0</v>
      </c>
      <c r="G7" s="18">
        <f>'Projeções dos Analistas'!F7</f>
        <v>9552</v>
      </c>
      <c r="H7" s="18">
        <f>'Projeções dos Analistas'!G7</f>
        <v>9998</v>
      </c>
      <c r="I7" s="18" t="e">
        <f>'Projeções dos Analistas'!#REF!</f>
        <v>#REF!</v>
      </c>
      <c r="J7" s="18">
        <f>'Projeções dos Analistas'!I7</f>
        <v>0</v>
      </c>
      <c r="K7" s="18">
        <f>'Projeções dos Analistas'!J7</f>
        <v>2583</v>
      </c>
      <c r="L7" s="18">
        <f>'Projeções dos Analistas'!K7</f>
        <v>2731</v>
      </c>
      <c r="M7" s="18">
        <f>'Projeções dos Analistas'!L7</f>
        <v>0</v>
      </c>
      <c r="N7" s="18">
        <f>'Projeções dos Analistas'!M7</f>
        <v>0</v>
      </c>
      <c r="O7" s="18">
        <f>'Projeções dos Analistas'!N7</f>
        <v>782</v>
      </c>
      <c r="P7" s="18">
        <f>'Projeções dos Analistas'!O7</f>
        <v>831</v>
      </c>
      <c r="Q7" s="18">
        <f>'Projeções dos Analistas'!P7</f>
        <v>0</v>
      </c>
      <c r="R7" s="18">
        <f>'Projeções dos Analistas'!Q7</f>
        <v>0</v>
      </c>
      <c r="S7" s="19">
        <f>'Projeções dos Analistas'!R7</f>
        <v>30.3</v>
      </c>
      <c r="T7" s="19">
        <f>'Projeções dos Analistas'!S7</f>
        <v>30.4</v>
      </c>
      <c r="U7" s="18">
        <f>'Projeções dos Analistas'!T7</f>
        <v>0</v>
      </c>
      <c r="V7" s="18">
        <f>'Projeções dos Analistas'!U7</f>
        <v>0</v>
      </c>
      <c r="W7" s="18">
        <f>'Projeções dos Analistas'!V7</f>
        <v>578</v>
      </c>
      <c r="X7" s="18">
        <f>'Projeções dos Analistas'!W7</f>
        <v>589</v>
      </c>
    </row>
    <row r="8" spans="1:24" customFormat="1" ht="15" customHeight="1" outlineLevel="1" thickTop="1" thickBot="1" x14ac:dyDescent="0.3">
      <c r="A8" s="20" t="s">
        <v>5</v>
      </c>
      <c r="B8" s="37" t="s">
        <v>50</v>
      </c>
      <c r="C8" s="36" t="s">
        <v>32</v>
      </c>
      <c r="D8" s="26">
        <f>'Projeções dos Analistas'!D8</f>
        <v>17</v>
      </c>
      <c r="E8" s="26"/>
      <c r="F8" s="18">
        <f>'Projeções dos Analistas'!E8</f>
        <v>0</v>
      </c>
      <c r="G8" s="18">
        <f>'Projeções dos Analistas'!F8</f>
        <v>9756</v>
      </c>
      <c r="H8" s="18">
        <f>'Projeções dos Analistas'!G8</f>
        <v>0</v>
      </c>
      <c r="I8" s="18" t="e">
        <f>'Projeções dos Analistas'!#REF!</f>
        <v>#REF!</v>
      </c>
      <c r="J8" s="18">
        <f>'Projeções dos Analistas'!I8</f>
        <v>0</v>
      </c>
      <c r="K8" s="18">
        <f>'Projeções dos Analistas'!J8</f>
        <v>2662</v>
      </c>
      <c r="L8" s="18"/>
      <c r="M8" s="18" t="e">
        <f>'Projeções dos Analistas'!#REF!</f>
        <v>#REF!</v>
      </c>
      <c r="N8" s="18">
        <f>'Projeções dos Analistas'!M8</f>
        <v>0</v>
      </c>
      <c r="O8" s="18">
        <f>'Projeções dos Analistas'!N8</f>
        <v>838</v>
      </c>
      <c r="P8" s="18"/>
      <c r="Q8" s="18" t="e">
        <f>'Projeções dos Analistas'!#REF!</f>
        <v>#REF!</v>
      </c>
      <c r="R8" s="19">
        <f>'Projeções dos Analistas'!Q8</f>
        <v>0</v>
      </c>
      <c r="S8" s="19">
        <f>'Projeções dos Analistas'!R8</f>
        <v>31.5</v>
      </c>
      <c r="T8" s="19"/>
      <c r="U8" s="18" t="e">
        <f>'Projeções dos Analistas'!#REF!</f>
        <v>#REF!</v>
      </c>
      <c r="V8" s="18">
        <f>'Projeções dos Analistas'!U8</f>
        <v>0</v>
      </c>
      <c r="W8" s="18">
        <f>'Projeções dos Analistas'!V8</f>
        <v>660</v>
      </c>
      <c r="X8" s="18"/>
    </row>
    <row r="9" spans="1:24" customFormat="1" ht="15" hidden="1" customHeight="1" outlineLevel="1" thickTop="1" thickBot="1" x14ac:dyDescent="0.3">
      <c r="A9" s="20" t="s">
        <v>6</v>
      </c>
      <c r="B9" s="37"/>
      <c r="C9" s="25"/>
      <c r="D9" s="26"/>
      <c r="E9" s="26"/>
      <c r="F9" s="18"/>
      <c r="G9" s="18"/>
      <c r="H9" s="18">
        <f>'Projeções dos Analistas'!G9</f>
        <v>0</v>
      </c>
      <c r="I9" s="18"/>
      <c r="J9" s="18"/>
      <c r="K9" s="18"/>
      <c r="L9" s="18"/>
      <c r="M9" s="18"/>
      <c r="N9" s="18"/>
      <c r="O9" s="18"/>
      <c r="P9" s="18"/>
      <c r="Q9" s="18"/>
      <c r="R9" s="19"/>
      <c r="S9" s="19"/>
      <c r="T9" s="19"/>
      <c r="U9" s="18"/>
      <c r="V9" s="18"/>
      <c r="W9" s="18"/>
      <c r="X9" s="18"/>
    </row>
    <row r="10" spans="1:24" customFormat="1" ht="15" customHeight="1" outlineLevel="1" thickTop="1" thickBot="1" x14ac:dyDescent="0.3">
      <c r="A10" s="20" t="s">
        <v>7</v>
      </c>
      <c r="B10" s="37" t="s">
        <v>51</v>
      </c>
      <c r="C10" s="36" t="s">
        <v>32</v>
      </c>
      <c r="D10" s="26">
        <f>'Projeções dos Analistas'!D10</f>
        <v>13.5</v>
      </c>
      <c r="E10" s="26"/>
      <c r="F10" s="18"/>
      <c r="G10" s="18"/>
      <c r="H10" s="18">
        <f>'Projeções dos Analistas'!G10</f>
        <v>0</v>
      </c>
      <c r="I10" s="18" t="e">
        <f>'Projeções dos Analistas'!#REF!</f>
        <v>#REF!</v>
      </c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28"/>
      <c r="U10" s="18"/>
      <c r="V10" s="18"/>
      <c r="W10" s="18"/>
      <c r="X10" s="18"/>
    </row>
    <row r="11" spans="1:24" customFormat="1" ht="15" hidden="1" customHeight="1" outlineLevel="1" thickTop="1" thickBot="1" x14ac:dyDescent="0.3">
      <c r="A11" s="20" t="s">
        <v>20</v>
      </c>
      <c r="B11" s="37"/>
      <c r="C11" s="36"/>
      <c r="D11" s="26"/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  <c r="S11" s="19"/>
      <c r="T11" s="19"/>
      <c r="U11" s="18"/>
      <c r="V11" s="18"/>
      <c r="W11" s="18"/>
      <c r="X11" s="18"/>
    </row>
    <row r="12" spans="1:24" s="8" customFormat="1" ht="15" customHeight="1" outlineLevel="1" thickTop="1" thickBot="1" x14ac:dyDescent="0.4">
      <c r="A12" s="20" t="s">
        <v>8</v>
      </c>
      <c r="B12" s="37" t="s">
        <v>51</v>
      </c>
      <c r="C12" s="36" t="s">
        <v>32</v>
      </c>
      <c r="D12" s="26">
        <f>'Projeções dos Analistas'!D12</f>
        <v>13</v>
      </c>
      <c r="E12" s="26"/>
      <c r="F12" s="18">
        <f>'Projeções dos Analistas'!E12</f>
        <v>0</v>
      </c>
      <c r="G12" s="18">
        <f>'Projeções dos Analistas'!F12</f>
        <v>9568</v>
      </c>
      <c r="H12" s="18">
        <f>'Projeções dos Analistas'!G12</f>
        <v>9967</v>
      </c>
      <c r="I12" s="18" t="e">
        <f>'Projeções dos Analistas'!#REF!</f>
        <v>#REF!</v>
      </c>
      <c r="J12" s="18">
        <f>'Projeções dos Analistas'!I12</f>
        <v>0</v>
      </c>
      <c r="K12" s="18">
        <f>'Projeções dos Analistas'!J12</f>
        <v>2555</v>
      </c>
      <c r="L12" s="18">
        <f>'Projeções dos Analistas'!K12</f>
        <v>2699</v>
      </c>
      <c r="M12" s="18" t="e">
        <f>'Projeções dos Analistas'!#REF!</f>
        <v>#REF!</v>
      </c>
      <c r="N12" s="18">
        <f>'Projeções dos Analistas'!M12</f>
        <v>0</v>
      </c>
      <c r="O12" s="18">
        <f>'Projeções dos Analistas'!N12</f>
        <v>816</v>
      </c>
      <c r="P12" s="18">
        <f>'Projeções dos Analistas'!O12</f>
        <v>843</v>
      </c>
      <c r="Q12" s="18" t="e">
        <f>'Projeções dos Analistas'!#REF!</f>
        <v>#REF!</v>
      </c>
      <c r="R12" s="19">
        <f>'Projeções dos Analistas'!Q12</f>
        <v>0</v>
      </c>
      <c r="S12" s="19">
        <f>'Projeções dos Analistas'!R12</f>
        <v>31.93737769080235</v>
      </c>
      <c r="T12" s="19">
        <f>'Projeções dos Analistas'!S12</f>
        <v>31.233790292701002</v>
      </c>
      <c r="U12" s="18" t="e">
        <f>'Projeções dos Analistas'!#REF!</f>
        <v>#REF!</v>
      </c>
      <c r="V12" s="18">
        <f>'Projeções dos Analistas'!U12</f>
        <v>0</v>
      </c>
      <c r="W12" s="18">
        <f>'Projeções dos Analistas'!V12</f>
        <v>563</v>
      </c>
      <c r="X12" s="18">
        <f>'Projeções dos Analistas'!W12</f>
        <v>573</v>
      </c>
    </row>
    <row r="13" spans="1:24" s="8" customFormat="1" ht="15" customHeight="1" outlineLevel="1" thickTop="1" thickBot="1" x14ac:dyDescent="0.4">
      <c r="A13" s="20" t="s">
        <v>18</v>
      </c>
      <c r="B13" s="37" t="s">
        <v>52</v>
      </c>
      <c r="C13" s="36" t="s">
        <v>32</v>
      </c>
      <c r="D13" s="26">
        <f>'Projeções dos Analistas'!D13</f>
        <v>12.5</v>
      </c>
      <c r="E13" s="26"/>
      <c r="F13" s="18">
        <f>'Projeções dos Analistas'!E13</f>
        <v>0</v>
      </c>
      <c r="G13" s="18">
        <f>'Projeções dos Analistas'!F13</f>
        <v>9791.2690000000002</v>
      </c>
      <c r="H13" s="18">
        <f>'Projeções dos Analistas'!G13</f>
        <v>10264.269</v>
      </c>
      <c r="I13" s="18" t="e">
        <f>'Projeções dos Analistas'!#REF!</f>
        <v>#REF!</v>
      </c>
      <c r="J13" s="18">
        <f>'Projeções dos Analistas'!I13</f>
        <v>0</v>
      </c>
      <c r="K13" s="18">
        <f>'Projeções dos Analistas'!J13</f>
        <v>2575</v>
      </c>
      <c r="L13" s="18">
        <f>'Projeções dos Analistas'!L13</f>
        <v>3006</v>
      </c>
      <c r="M13" s="18" t="e">
        <f>'Projeções dos Analistas'!#REF!</f>
        <v>#REF!</v>
      </c>
      <c r="N13" s="18">
        <f>'Projeções dos Analistas'!M13</f>
        <v>0</v>
      </c>
      <c r="O13" s="18">
        <f>'Projeções dos Analistas'!N13</f>
        <v>803</v>
      </c>
      <c r="P13" s="18">
        <f>'Projeções dos Analistas'!P13</f>
        <v>978</v>
      </c>
      <c r="Q13" s="18" t="e">
        <f>'Projeções dos Analistas'!#REF!</f>
        <v>#REF!</v>
      </c>
      <c r="R13" s="19">
        <f>'Projeções dos Analistas'!Q13</f>
        <v>0</v>
      </c>
      <c r="S13" s="19">
        <f>'Projeções dos Analistas'!R13</f>
        <v>31.184466019417478</v>
      </c>
      <c r="T13" s="19">
        <f>'Projeções dos Analistas'!T13</f>
        <v>32.534930139720558</v>
      </c>
      <c r="U13" s="18" t="e">
        <f>'Projeções dos Analistas'!#REF!</f>
        <v>#REF!</v>
      </c>
      <c r="V13" s="18">
        <f>'Projeções dos Analistas'!U13</f>
        <v>0</v>
      </c>
      <c r="W13" s="18">
        <f>'Projeções dos Analistas'!V13</f>
        <v>579</v>
      </c>
      <c r="X13" s="18">
        <f>'Projeções dos Analistas'!X13</f>
        <v>718</v>
      </c>
    </row>
    <row r="14" spans="1:24" s="8" customFormat="1" ht="15.5" outlineLevel="1" thickTop="1" thickBot="1" x14ac:dyDescent="0.4">
      <c r="A14" s="20" t="s">
        <v>16</v>
      </c>
      <c r="B14" s="37" t="s">
        <v>52</v>
      </c>
      <c r="C14" s="25" t="s">
        <v>32</v>
      </c>
      <c r="D14" s="26">
        <f>'Projeções dos Analistas'!D14</f>
        <v>16.5</v>
      </c>
      <c r="E14" s="26"/>
      <c r="F14" s="18">
        <f>'Projeções dos Analistas'!E14</f>
        <v>0</v>
      </c>
      <c r="G14" s="18">
        <f>'Projeções dos Analistas'!F14</f>
        <v>9593.73</v>
      </c>
      <c r="H14" s="18">
        <f>'Projeções dos Analistas'!G14</f>
        <v>9915.6579999999994</v>
      </c>
      <c r="I14" s="18" t="e">
        <f>'Projeções dos Analistas'!#REF!</f>
        <v>#REF!</v>
      </c>
      <c r="J14" s="18">
        <f>'Projeções dos Analistas'!I14</f>
        <v>0</v>
      </c>
      <c r="K14" s="18">
        <f>'Projeções dos Analistas'!J14</f>
        <v>2549</v>
      </c>
      <c r="L14" s="18">
        <f>'Projeções dos Analistas'!K14</f>
        <v>2669</v>
      </c>
      <c r="M14" s="18">
        <f>'Projeções dos Analistas'!L14</f>
        <v>0</v>
      </c>
      <c r="N14" s="18">
        <f>'Projeções dos Analistas'!M14</f>
        <v>0</v>
      </c>
      <c r="O14" s="18">
        <f>'Projeções dos Analistas'!N14</f>
        <v>816</v>
      </c>
      <c r="P14" s="18">
        <f>'Projeções dos Analistas'!O14</f>
        <v>856</v>
      </c>
      <c r="Q14" s="18">
        <f>'Projeções dos Analistas'!P14</f>
        <v>0</v>
      </c>
      <c r="R14" s="18">
        <f>'Projeções dos Analistas'!Q14</f>
        <v>0</v>
      </c>
      <c r="S14" s="19">
        <f>'Projeções dos Analistas'!R14</f>
        <v>32</v>
      </c>
      <c r="T14" s="19">
        <f>'Projeções dos Analistas'!S14</f>
        <v>32.1</v>
      </c>
      <c r="U14" s="18">
        <f>'Projeções dos Analistas'!T14</f>
        <v>0</v>
      </c>
      <c r="V14" s="18">
        <f>'Projeções dos Analistas'!U14</f>
        <v>0</v>
      </c>
      <c r="W14" s="18">
        <f>'Projeções dos Analistas'!V14</f>
        <v>594</v>
      </c>
      <c r="X14" s="18">
        <f>'Projeções dos Analistas'!W14</f>
        <v>600</v>
      </c>
    </row>
    <row r="15" spans="1:24" s="8" customFormat="1" ht="15.5" outlineLevel="1" thickTop="1" thickBot="1" x14ac:dyDescent="0.4">
      <c r="A15" s="20" t="s">
        <v>40</v>
      </c>
      <c r="B15" s="37" t="s">
        <v>42</v>
      </c>
      <c r="C15" s="25" t="s">
        <v>43</v>
      </c>
      <c r="D15" s="26">
        <f>'Projeções dos Analistas'!D15</f>
        <v>13.1</v>
      </c>
      <c r="E15" s="26"/>
      <c r="F15" s="18">
        <f>'Projeções dos Analistas'!E15</f>
        <v>0</v>
      </c>
      <c r="G15" s="18">
        <f>'Projeções dos Analistas'!F15</f>
        <v>9733</v>
      </c>
      <c r="H15" s="18">
        <f>'Projeções dos Analistas'!G15</f>
        <v>10219</v>
      </c>
      <c r="I15" s="18" t="e">
        <f>'Projeções dos Analistas'!#REF!</f>
        <v>#REF!</v>
      </c>
      <c r="J15" s="18">
        <f>'Projeções dos Analistas'!I15</f>
        <v>0</v>
      </c>
      <c r="K15" s="18">
        <f>'Projeções dos Analistas'!J15</f>
        <v>2622</v>
      </c>
      <c r="L15" s="18">
        <f>'Projeções dos Analistas'!L15</f>
        <v>3035</v>
      </c>
      <c r="M15" s="18" t="e">
        <f>'Projeções dos Analistas'!#REF!</f>
        <v>#REF!</v>
      </c>
      <c r="N15" s="18">
        <f>'Projeções dos Analistas'!M15</f>
        <v>0</v>
      </c>
      <c r="O15" s="18">
        <f>'Projeções dos Analistas'!N15</f>
        <v>802</v>
      </c>
      <c r="P15" s="18">
        <f>'Projeções dos Analistas'!P15</f>
        <v>933</v>
      </c>
      <c r="Q15" s="18" t="e">
        <f>'Projeções dos Analistas'!#REF!</f>
        <v>#REF!</v>
      </c>
      <c r="R15" s="19">
        <f>'Projeções dos Analistas'!Q15</f>
        <v>0</v>
      </c>
      <c r="S15" s="19">
        <f>'Projeções dos Analistas'!R15</f>
        <v>30.6</v>
      </c>
      <c r="T15" s="19">
        <f>'Projeções dos Analistas'!T15</f>
        <v>30.8</v>
      </c>
      <c r="U15" s="18" t="e">
        <f>'Projeções dos Analistas'!#REF!</f>
        <v>#REF!</v>
      </c>
      <c r="V15" s="18">
        <f>'Projeções dos Analistas'!U15</f>
        <v>0</v>
      </c>
      <c r="W15" s="18">
        <f>'Projeções dos Analistas'!V15</f>
        <v>572</v>
      </c>
      <c r="X15" s="18">
        <f>'Projeções dos Analistas'!X15</f>
        <v>663</v>
      </c>
    </row>
    <row r="16" spans="1:24" s="13" customFormat="1" ht="15.65" customHeight="1" thickTop="1" thickBot="1" x14ac:dyDescent="0.4">
      <c r="A16" s="9" t="s">
        <v>9</v>
      </c>
      <c r="B16" s="38" t="s">
        <v>53</v>
      </c>
      <c r="C16" s="9" t="s">
        <v>34</v>
      </c>
      <c r="D16" s="21">
        <f>AVERAGE(D$5:D$15)</f>
        <v>14.387499999999999</v>
      </c>
      <c r="E16" s="21" t="e">
        <f t="shared" ref="E16" si="0">AVERAGE(E$5:E$15)</f>
        <v>#DIV/0!</v>
      </c>
      <c r="F16" s="11">
        <f>AVERAGE(F$5:F$15)</f>
        <v>0</v>
      </c>
      <c r="G16" s="11">
        <f>'Projeções dos Analistas'!F16</f>
        <v>9665.6664999999994</v>
      </c>
      <c r="H16" s="11">
        <f>'Projeções dos Analistas'!G16</f>
        <v>10072.785399999999</v>
      </c>
      <c r="I16" s="11" t="e">
        <f>'Projeções dos Analistas'!H16</f>
        <v>#DIV/0!</v>
      </c>
      <c r="J16" s="11">
        <f>'Projeções dos Analistas'!I16</f>
        <v>0</v>
      </c>
      <c r="K16" s="11">
        <f>'Projeções dos Analistas'!J16</f>
        <v>2596.8571428571427</v>
      </c>
      <c r="L16" s="11">
        <f>'Projeções dos Analistas'!K16</f>
        <v>2764</v>
      </c>
      <c r="M16" s="11">
        <f>'Projeções dos Analistas'!L16</f>
        <v>3020.5</v>
      </c>
      <c r="N16" s="11">
        <f>'Projeções dos Analistas'!M16</f>
        <v>0</v>
      </c>
      <c r="O16" s="11">
        <f>'Projeções dos Analistas'!N16</f>
        <v>815.85714285714289</v>
      </c>
      <c r="P16" s="11">
        <f>'Projeções dos Analistas'!O16</f>
        <v>872.66666666666663</v>
      </c>
      <c r="Q16" s="11">
        <f>'Projeções dos Analistas'!P16</f>
        <v>955.5</v>
      </c>
      <c r="R16" s="12">
        <f>'Projeções dos Analistas'!Q16</f>
        <v>0</v>
      </c>
      <c r="S16" s="12">
        <f>'Projeções dos Analistas'!R16</f>
        <v>31.431691958602833</v>
      </c>
      <c r="T16" s="12">
        <f>'Projeções dos Analistas'!S16</f>
        <v>31.57639947892179</v>
      </c>
      <c r="U16" s="11">
        <f>'Projeções dos Analistas'!T16</f>
        <v>31.667465069860278</v>
      </c>
      <c r="V16" s="11">
        <f>'Projeções dos Analistas'!U16</f>
        <v>0</v>
      </c>
      <c r="W16" s="11">
        <f>'Projeções dos Analistas'!V16</f>
        <v>592.14285714285711</v>
      </c>
      <c r="X16" s="11">
        <f>'Projeções dos Analistas'!W16</f>
        <v>614.16666666666663</v>
      </c>
    </row>
    <row r="17" spans="1:24" s="13" customFormat="1" ht="15.65" hidden="1" customHeight="1" thickTop="1" thickBot="1" x14ac:dyDescent="0.4">
      <c r="A17" s="9" t="s">
        <v>22</v>
      </c>
      <c r="B17" s="35" t="s">
        <v>23</v>
      </c>
      <c r="C17" s="9" t="s">
        <v>22</v>
      </c>
      <c r="D17" s="21" t="s">
        <v>23</v>
      </c>
      <c r="E17" s="11">
        <v>8924.2690000000002</v>
      </c>
      <c r="F17" s="11">
        <f>'Projeções dos Analistas'!E17</f>
        <v>9264</v>
      </c>
      <c r="G17" s="11" t="str">
        <f>'Projeções dos Analistas'!F17</f>
        <v>-</v>
      </c>
      <c r="H17" s="11" t="str">
        <f>'Projeções dos Analistas'!G17</f>
        <v>-</v>
      </c>
      <c r="I17" s="11" t="str">
        <f>'Projeções dos Analistas'!H17</f>
        <v>-</v>
      </c>
      <c r="J17" s="11">
        <f>'Projeções dos Analistas'!I17</f>
        <v>2390</v>
      </c>
      <c r="K17" s="11" t="str">
        <f>'Projeções dos Analistas'!J17</f>
        <v>-</v>
      </c>
      <c r="L17" s="11" t="str">
        <f>'Projeções dos Analistas'!K17</f>
        <v>-</v>
      </c>
      <c r="M17" s="11" t="str">
        <f>'Projeções dos Analistas'!L17</f>
        <v>-</v>
      </c>
      <c r="N17" s="11">
        <f>'Projeções dos Analistas'!M17</f>
        <v>741</v>
      </c>
      <c r="O17" s="11" t="str">
        <f>'Projeções dos Analistas'!N17</f>
        <v>-</v>
      </c>
      <c r="P17" s="11" t="str">
        <f>'Projeções dos Analistas'!O17</f>
        <v>-</v>
      </c>
      <c r="Q17" s="11" t="str">
        <f>'Projeções dos Analistas'!P17</f>
        <v>-</v>
      </c>
      <c r="R17" s="12">
        <f>'Projeções dos Analistas'!Q17</f>
        <v>31</v>
      </c>
      <c r="S17" s="12" t="str">
        <f>'Projeções dos Analistas'!R17</f>
        <v>-</v>
      </c>
      <c r="T17" s="12" t="str">
        <f>'Projeções dos Analistas'!S17</f>
        <v>-</v>
      </c>
      <c r="U17" s="11" t="str">
        <f>'Projeções dos Analistas'!T17</f>
        <v>-</v>
      </c>
      <c r="V17" s="11">
        <f>'Projeções dos Analistas'!U17</f>
        <v>550.45799999999997</v>
      </c>
      <c r="W17" s="11" t="str">
        <f>'Projeções dos Analistas'!V17</f>
        <v>-</v>
      </c>
      <c r="X17" s="11" t="str">
        <f>'Projeções dos Analistas'!W17</f>
        <v>-</v>
      </c>
    </row>
    <row r="18" spans="1:24" s="13" customFormat="1" ht="15.65" customHeight="1" thickTop="1" thickBot="1" x14ac:dyDescent="0.4">
      <c r="A18" s="30"/>
      <c r="B18" s="31"/>
      <c r="C18" s="39" t="s">
        <v>35</v>
      </c>
      <c r="D18" s="32"/>
      <c r="E18" s="32"/>
      <c r="F18" s="33">
        <f>F16/E17-1</f>
        <v>-1</v>
      </c>
      <c r="G18" s="33">
        <f>'Projeções dos Analistas'!F18</f>
        <v>4.3357782815198531E-2</v>
      </c>
      <c r="H18" s="33">
        <f>'Projeções dos Analistas'!G18</f>
        <v>4.2120106254441847E-2</v>
      </c>
      <c r="I18" s="33" t="e">
        <f>'Projeções dos Analistas'!H18</f>
        <v>#DIV/0!</v>
      </c>
      <c r="J18" s="33">
        <f>'Projeções dos Analistas'!I18</f>
        <v>0</v>
      </c>
      <c r="K18" s="33">
        <f>'Projeções dos Analistas'!J18</f>
        <v>8.6551105797967542E-2</v>
      </c>
      <c r="L18" s="33">
        <f>'Projeções dos Analistas'!K18</f>
        <v>6.436351633843107E-2</v>
      </c>
      <c r="M18" s="33">
        <f>'Projeções dos Analistas'!L18</f>
        <v>9.2800289435600591E-2</v>
      </c>
      <c r="N18" s="33">
        <f>'Projeções dos Analistas'!M18</f>
        <v>0</v>
      </c>
      <c r="O18" s="33">
        <f>'Projeções dos Analistas'!N18</f>
        <v>0.10102178523231164</v>
      </c>
      <c r="P18" s="33">
        <f>'Projeções dos Analistas'!O18</f>
        <v>6.9631704896982338E-2</v>
      </c>
      <c r="Q18" s="33">
        <f>'Projeções dos Analistas'!P18</f>
        <v>9.4919786096256731E-2</v>
      </c>
      <c r="R18" s="33">
        <f>'Projeções dos Analistas'!Q18</f>
        <v>0</v>
      </c>
      <c r="S18" s="34">
        <f>S16-R17</f>
        <v>0.43169195860283338</v>
      </c>
      <c r="T18" s="34">
        <f>T16-S16</f>
        <v>0.14470752031895628</v>
      </c>
      <c r="U18" s="33">
        <f>'Projeções dos Analistas'!T18</f>
        <v>9.1065590938487873E-2</v>
      </c>
      <c r="V18" s="33">
        <f>'Projeções dos Analistas'!U18</f>
        <v>0</v>
      </c>
      <c r="W18" s="33">
        <f>'Projeções dos Analistas'!V18</f>
        <v>7.572758892205611E-2</v>
      </c>
      <c r="X18" s="33">
        <f>'Projeções dos Analistas'!W18</f>
        <v>3.7193405709690319E-2</v>
      </c>
    </row>
    <row r="19" spans="1:24" s="13" customFormat="1" ht="15.65" customHeight="1" thickTop="1" thickBot="1" x14ac:dyDescent="0.4">
      <c r="A19" s="14"/>
      <c r="B19" s="10"/>
      <c r="C19" s="9" t="s">
        <v>36</v>
      </c>
      <c r="D19" s="12">
        <f>STDEV(D$5:D$14)</f>
        <v>2.5401537261317402</v>
      </c>
      <c r="E19" s="12"/>
      <c r="F19" s="11">
        <f>STDEV(F$5:F$14)</f>
        <v>0</v>
      </c>
      <c r="G19" s="11">
        <f>STDEV(G$5:G$14)</f>
        <v>4710.6875727152574</v>
      </c>
      <c r="H19" s="11">
        <f>STDEV(H$5:H$14)</f>
        <v>5365.5606709818303</v>
      </c>
      <c r="I19" s="11"/>
      <c r="J19" s="11">
        <f>STDEV(J$5:J$14)</f>
        <v>0</v>
      </c>
      <c r="K19" s="11">
        <f>STDEV(K$5:K$14)</f>
        <v>44.911765347920436</v>
      </c>
      <c r="L19" s="11">
        <f>STDEV(L$5:L$14)</f>
        <v>140.30930118848144</v>
      </c>
      <c r="M19" s="11"/>
      <c r="N19" s="11">
        <f>STDEV(N$5:N$14)</f>
        <v>0</v>
      </c>
      <c r="O19" s="11">
        <f>STDEV(O$5:O$14)</f>
        <v>25.396193940562565</v>
      </c>
      <c r="P19" s="11">
        <f>STDEV(P$5:P$14)</f>
        <v>65.171312707356137</v>
      </c>
      <c r="Q19" s="11"/>
      <c r="R19" s="11">
        <f>STDEV(R$5:R$14)</f>
        <v>0</v>
      </c>
      <c r="S19" s="11">
        <f>STDEV(S$5:S$14)</f>
        <v>0.7682710786354654</v>
      </c>
      <c r="T19" s="11">
        <f>STDEV(T$5:T$15)</f>
        <v>0.97633690948133045</v>
      </c>
      <c r="U19" s="11"/>
      <c r="V19" s="11">
        <f>STDEV(V$5:V$14)</f>
        <v>0</v>
      </c>
      <c r="W19" s="11">
        <f>STDEV(W$5:W$14)</f>
        <v>34.086654279937775</v>
      </c>
      <c r="X19" s="11">
        <f>STDEV(X$5:X$14)</f>
        <v>59.604530029184858</v>
      </c>
    </row>
    <row r="20" spans="1:24" s="13" customFormat="1" ht="15.65" customHeight="1" thickTop="1" thickBot="1" x14ac:dyDescent="0.4">
      <c r="A20" s="14"/>
      <c r="B20" s="10"/>
      <c r="C20" s="9" t="s">
        <v>37</v>
      </c>
      <c r="D20" s="12">
        <f>MAX(D$5:D$14)</f>
        <v>18</v>
      </c>
      <c r="E20" s="12"/>
      <c r="F20" s="11">
        <f>MAX(F$5:F$14)</f>
        <v>0</v>
      </c>
      <c r="G20" s="11">
        <f>MAX(G$5:G$14)</f>
        <v>9791.2690000000002</v>
      </c>
      <c r="H20" s="11">
        <f>MAX(H$5:H$14)</f>
        <v>10264.269</v>
      </c>
      <c r="I20" s="11"/>
      <c r="J20" s="11">
        <f>MAX(J$5:J$14)</f>
        <v>0</v>
      </c>
      <c r="K20" s="11">
        <f>MAX(K$5:K$14)</f>
        <v>2662</v>
      </c>
      <c r="L20" s="11">
        <f>MAX(L$5:L$14)</f>
        <v>3006</v>
      </c>
      <c r="M20" s="11"/>
      <c r="N20" s="11">
        <f>MAX(N$5:N$14)</f>
        <v>0</v>
      </c>
      <c r="O20" s="11">
        <f>MAX(O$5:O$14)</f>
        <v>854</v>
      </c>
      <c r="P20" s="11">
        <f>MAX(P$5:P$14)</f>
        <v>978</v>
      </c>
      <c r="Q20" s="11"/>
      <c r="R20" s="12">
        <f>MAX(R$5:R$14)</f>
        <v>0</v>
      </c>
      <c r="S20" s="12">
        <f>MAX(S$5:S$14)</f>
        <v>32.5</v>
      </c>
      <c r="T20" s="11">
        <f>MAX(T$5:T$14)</f>
        <v>32.799999999999997</v>
      </c>
      <c r="U20" s="11"/>
      <c r="V20" s="11">
        <f>MAX(V$5:V$14)</f>
        <v>0</v>
      </c>
      <c r="W20" s="11">
        <f>MAX(W$5:W$14)</f>
        <v>660</v>
      </c>
      <c r="X20" s="11">
        <f>MAX(X$5:X$14)</f>
        <v>718</v>
      </c>
    </row>
    <row r="21" spans="1:24" s="13" customFormat="1" ht="15.65" customHeight="1" thickTop="1" thickBot="1" x14ac:dyDescent="0.4">
      <c r="A21" s="14"/>
      <c r="B21" s="10"/>
      <c r="C21" s="9" t="s">
        <v>38</v>
      </c>
      <c r="D21" s="12">
        <f>MIN(D$5:D$14)</f>
        <v>11.5</v>
      </c>
      <c r="E21" s="12"/>
      <c r="F21" s="11">
        <f>MIN(F$5:F$14)</f>
        <v>0</v>
      </c>
      <c r="G21" s="11">
        <f>MIN(G$5:G$14)</f>
        <v>0</v>
      </c>
      <c r="H21" s="11">
        <f>MIN(H$5:H$14)</f>
        <v>0</v>
      </c>
      <c r="I21" s="11"/>
      <c r="J21" s="11">
        <f>MIN(J$5:J$14)</f>
        <v>0</v>
      </c>
      <c r="K21" s="11">
        <f>MIN(K$5:K$14)</f>
        <v>2549</v>
      </c>
      <c r="L21" s="11">
        <f>MIN(L$5:L$14)</f>
        <v>2669</v>
      </c>
      <c r="M21" s="11"/>
      <c r="N21" s="11">
        <f>MIN(N$5:N$14)</f>
        <v>0</v>
      </c>
      <c r="O21" s="11">
        <f>MIN(O$5:O$14)</f>
        <v>782</v>
      </c>
      <c r="P21" s="11">
        <f>MIN(P$5:P$14)</f>
        <v>831</v>
      </c>
      <c r="Q21" s="11"/>
      <c r="R21" s="12">
        <f>MIN(R$5:R$14)</f>
        <v>0</v>
      </c>
      <c r="S21" s="12">
        <f>MIN(S$5:S$14)</f>
        <v>30.3</v>
      </c>
      <c r="T21" s="11">
        <f>MIN(T$5:T$14)</f>
        <v>30.4</v>
      </c>
      <c r="U21" s="11"/>
      <c r="V21" s="11">
        <f>MIN(V$5:V$14)</f>
        <v>0</v>
      </c>
      <c r="W21" s="11">
        <f>MIN(W$5:W$14)</f>
        <v>563</v>
      </c>
      <c r="X21" s="11">
        <f>MIN(X$5:X$14)</f>
        <v>573</v>
      </c>
    </row>
    <row r="22" spans="1:24" ht="15.5" customHeight="1" thickTop="1" x14ac:dyDescent="0.35"/>
    <row r="28" spans="1:24" ht="30" customHeight="1" x14ac:dyDescent="0.35"/>
    <row r="29" spans="1:24" ht="30" customHeight="1" x14ac:dyDescent="0.35"/>
    <row r="30" spans="1:24" ht="30" customHeight="1" x14ac:dyDescent="0.35"/>
    <row r="31" spans="1:24" ht="30" customHeight="1" x14ac:dyDescent="0.35"/>
    <row r="32" spans="1:24" ht="30" customHeight="1" x14ac:dyDescent="0.35"/>
  </sheetData>
  <mergeCells count="9">
    <mergeCell ref="M3:P3"/>
    <mergeCell ref="Q3:T3"/>
    <mergeCell ref="U3:X3"/>
    <mergeCell ref="A3:A4"/>
    <mergeCell ref="B3:B4"/>
    <mergeCell ref="C3:C4"/>
    <mergeCell ref="D3:D4"/>
    <mergeCell ref="E3:H3"/>
    <mergeCell ref="I3:L3"/>
  </mergeCells>
  <pageMargins left="0.25" right="0.25" top="0.75" bottom="0.75" header="0.3" footer="0.3"/>
  <pageSetup paperSize="9" scale="76" fitToHeight="0" orientation="landscape" r:id="rId1"/>
  <headerFooter alignWithMargins="0">
    <oddFooter>&amp;L&amp;Z&amp;F&amp;F&amp;A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24-2B2E-44A5-A388-7163D1FE8098}">
  <sheetPr>
    <pageSetUpPr fitToPage="1"/>
  </sheetPr>
  <dimension ref="A1:X24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16" sqref="D16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8.81640625" style="16" hidden="1" customWidth="1"/>
    <col min="6" max="7" width="8.81640625" style="16" customWidth="1"/>
    <col min="8" max="8" width="8.81640625" style="16" hidden="1" customWidth="1"/>
    <col min="9" max="9" width="8.81640625" style="7" hidden="1" customWidth="1"/>
    <col min="10" max="11" width="8.81640625" style="7" customWidth="1"/>
    <col min="12" max="13" width="8.81640625" style="7" hidden="1" customWidth="1"/>
    <col min="14" max="15" width="8.81640625" style="7" customWidth="1"/>
    <col min="16" max="17" width="8.81640625" style="7" hidden="1" customWidth="1"/>
    <col min="18" max="19" width="8.81640625" style="7" customWidth="1"/>
    <col min="20" max="21" width="8.81640625" style="7" hidden="1" customWidth="1"/>
    <col min="22" max="23" width="8.81640625" style="7" customWidth="1"/>
    <col min="24" max="24" width="8.81640625" style="7" hidden="1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4"/>
      <c r="F1" s="4"/>
      <c r="G1" s="4"/>
      <c r="H1" s="4"/>
      <c r="I1" s="1"/>
      <c r="J1" s="1"/>
      <c r="K1" s="1"/>
      <c r="L1" s="1"/>
      <c r="M1" s="29"/>
      <c r="N1" s="1"/>
      <c r="O1" s="1"/>
      <c r="P1" s="1"/>
      <c r="Q1" s="1"/>
      <c r="R1" s="1"/>
      <c r="S1" s="1"/>
      <c r="T1" s="1"/>
      <c r="U1" s="5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41"/>
      <c r="F2" s="4"/>
      <c r="G2" s="4"/>
      <c r="H2" s="4"/>
      <c r="I2" s="41"/>
      <c r="J2" s="41"/>
      <c r="K2" s="41"/>
      <c r="L2" s="41"/>
      <c r="M2" s="41"/>
      <c r="N2" s="41"/>
      <c r="O2" s="41"/>
      <c r="P2" s="41"/>
      <c r="Q2" s="42"/>
      <c r="R2" s="42"/>
      <c r="S2" s="42"/>
      <c r="T2" s="42"/>
      <c r="U2" s="41"/>
      <c r="V2" s="41"/>
      <c r="W2" s="41"/>
      <c r="X2" s="41"/>
    </row>
    <row r="3" spans="1:24" ht="39.5" customHeight="1" thickTop="1" thickBot="1" x14ac:dyDescent="0.4">
      <c r="A3" s="47"/>
      <c r="B3" s="56" t="s">
        <v>17</v>
      </c>
      <c r="C3" s="47" t="s">
        <v>0</v>
      </c>
      <c r="D3" s="53" t="s">
        <v>1</v>
      </c>
      <c r="E3" s="44" t="s">
        <v>45</v>
      </c>
      <c r="F3" s="44"/>
      <c r="G3" s="44"/>
      <c r="H3" s="45"/>
      <c r="I3" s="44" t="s">
        <v>46</v>
      </c>
      <c r="J3" s="44"/>
      <c r="K3" s="44"/>
      <c r="L3" s="45"/>
      <c r="M3" s="44" t="s">
        <v>47</v>
      </c>
      <c r="N3" s="44"/>
      <c r="O3" s="44"/>
      <c r="P3" s="45"/>
      <c r="Q3" s="44" t="s">
        <v>48</v>
      </c>
      <c r="R3" s="44"/>
      <c r="S3" s="44"/>
      <c r="T3" s="45"/>
      <c r="U3" s="44" t="s">
        <v>49</v>
      </c>
      <c r="V3" s="44"/>
      <c r="W3" s="44"/>
      <c r="X3" s="46"/>
    </row>
    <row r="4" spans="1:24" ht="15.65" customHeight="1" thickTop="1" thickBot="1" x14ac:dyDescent="0.4">
      <c r="A4" s="48"/>
      <c r="B4" s="57"/>
      <c r="C4" s="48"/>
      <c r="D4" s="54"/>
      <c r="E4" s="17">
        <v>2025</v>
      </c>
      <c r="F4" s="17">
        <v>2026</v>
      </c>
      <c r="G4" s="22" t="s">
        <v>19</v>
      </c>
      <c r="H4" s="22" t="s">
        <v>44</v>
      </c>
      <c r="I4" s="17">
        <v>2025</v>
      </c>
      <c r="J4" s="17">
        <v>2026</v>
      </c>
      <c r="K4" s="22" t="s">
        <v>19</v>
      </c>
      <c r="L4" s="22" t="s">
        <v>44</v>
      </c>
      <c r="M4" s="17">
        <v>2025</v>
      </c>
      <c r="N4" s="17">
        <v>2026</v>
      </c>
      <c r="O4" s="22" t="s">
        <v>19</v>
      </c>
      <c r="P4" s="22" t="s">
        <v>44</v>
      </c>
      <c r="Q4" s="17">
        <v>2025</v>
      </c>
      <c r="R4" s="17">
        <v>2026</v>
      </c>
      <c r="S4" s="22" t="s">
        <v>19</v>
      </c>
      <c r="T4" s="22" t="s">
        <v>44</v>
      </c>
      <c r="U4" s="17">
        <v>2025</v>
      </c>
      <c r="V4" s="17">
        <v>2026</v>
      </c>
      <c r="W4" s="23" t="s">
        <v>19</v>
      </c>
      <c r="X4" s="23" t="s">
        <v>44</v>
      </c>
    </row>
    <row r="5" spans="1:24" s="40" customFormat="1" ht="15" customHeight="1" outlineLevel="1" thickBot="1" x14ac:dyDescent="0.4">
      <c r="A5" s="20" t="s">
        <v>2</v>
      </c>
      <c r="B5" s="24">
        <v>46085</v>
      </c>
      <c r="C5" s="25" t="s">
        <v>41</v>
      </c>
      <c r="D5" s="26">
        <v>18</v>
      </c>
      <c r="E5" s="18"/>
      <c r="F5" s="18"/>
      <c r="G5" s="27"/>
      <c r="H5" s="27"/>
      <c r="I5" s="18"/>
      <c r="J5" s="18">
        <v>2632</v>
      </c>
      <c r="K5" s="18">
        <v>2866</v>
      </c>
      <c r="L5" s="18"/>
      <c r="M5" s="18"/>
      <c r="N5" s="18">
        <v>854</v>
      </c>
      <c r="O5" s="18">
        <v>939</v>
      </c>
      <c r="P5" s="18"/>
      <c r="Q5" s="19"/>
      <c r="R5" s="19">
        <v>32.5</v>
      </c>
      <c r="S5" s="19">
        <v>32.799999999999997</v>
      </c>
      <c r="T5" s="19"/>
      <c r="U5" s="18"/>
      <c r="V5" s="18">
        <v>599</v>
      </c>
      <c r="W5" s="18">
        <v>656</v>
      </c>
      <c r="X5" s="18"/>
    </row>
    <row r="6" spans="1:24" s="40" customFormat="1" ht="15" hidden="1" customHeight="1" outlineLevel="1" thickTop="1" thickBot="1" x14ac:dyDescent="0.4">
      <c r="A6" s="20" t="s">
        <v>4</v>
      </c>
      <c r="B6" s="24"/>
      <c r="C6" s="25"/>
      <c r="D6" s="26"/>
      <c r="E6" s="18"/>
      <c r="F6" s="18"/>
      <c r="G6" s="27"/>
      <c r="H6" s="27"/>
      <c r="I6" s="18"/>
      <c r="J6" s="18"/>
      <c r="K6" s="18"/>
      <c r="L6" s="18"/>
      <c r="M6" s="18"/>
      <c r="N6" s="18"/>
      <c r="O6" s="18"/>
      <c r="P6" s="18"/>
      <c r="Q6" s="19"/>
      <c r="R6" s="19"/>
      <c r="S6" s="19"/>
      <c r="T6" s="19"/>
      <c r="U6" s="18"/>
      <c r="V6" s="18"/>
      <c r="W6" s="18"/>
      <c r="X6" s="18"/>
    </row>
    <row r="7" spans="1:24" customFormat="1" ht="15" customHeight="1" outlineLevel="1" thickTop="1" thickBot="1" x14ac:dyDescent="0.3">
      <c r="A7" s="20" t="s">
        <v>14</v>
      </c>
      <c r="B7" s="24">
        <v>45966</v>
      </c>
      <c r="C7" s="25" t="s">
        <v>15</v>
      </c>
      <c r="D7" s="26">
        <v>11.5</v>
      </c>
      <c r="E7" s="18"/>
      <c r="F7" s="18">
        <v>9552</v>
      </c>
      <c r="G7" s="27">
        <v>9998</v>
      </c>
      <c r="H7" s="27"/>
      <c r="I7" s="18"/>
      <c r="J7" s="18">
        <v>2583</v>
      </c>
      <c r="K7" s="27">
        <v>2731</v>
      </c>
      <c r="L7" s="27"/>
      <c r="M7" s="18"/>
      <c r="N7" s="18">
        <v>782</v>
      </c>
      <c r="O7" s="27">
        <v>831</v>
      </c>
      <c r="P7" s="27"/>
      <c r="Q7" s="19"/>
      <c r="R7" s="19">
        <v>30.3</v>
      </c>
      <c r="S7" s="28">
        <v>30.4</v>
      </c>
      <c r="T7" s="28"/>
      <c r="U7" s="18"/>
      <c r="V7" s="18">
        <v>578</v>
      </c>
      <c r="W7" s="27">
        <v>589</v>
      </c>
      <c r="X7" s="27"/>
    </row>
    <row r="8" spans="1:24" customFormat="1" ht="15" customHeight="1" outlineLevel="1" thickTop="1" thickBot="1" x14ac:dyDescent="0.3">
      <c r="A8" s="20" t="s">
        <v>5</v>
      </c>
      <c r="B8" s="24">
        <v>46082</v>
      </c>
      <c r="C8" s="25" t="s">
        <v>3</v>
      </c>
      <c r="D8" s="26">
        <v>17</v>
      </c>
      <c r="E8" s="18"/>
      <c r="F8" s="18">
        <v>9756</v>
      </c>
      <c r="G8" s="27"/>
      <c r="H8" s="27"/>
      <c r="I8" s="18"/>
      <c r="J8" s="18">
        <v>2662</v>
      </c>
      <c r="K8" s="27"/>
      <c r="L8" s="27"/>
      <c r="M8" s="18"/>
      <c r="N8" s="18">
        <v>838</v>
      </c>
      <c r="O8" s="27"/>
      <c r="P8" s="27"/>
      <c r="Q8" s="19"/>
      <c r="R8" s="19">
        <v>31.5</v>
      </c>
      <c r="S8" s="28"/>
      <c r="T8" s="28"/>
      <c r="U8" s="18"/>
      <c r="V8" s="18">
        <v>660</v>
      </c>
      <c r="W8" s="28"/>
      <c r="X8" s="28"/>
    </row>
    <row r="9" spans="1:24" customFormat="1" ht="15" hidden="1" customHeight="1" outlineLevel="1" thickTop="1" thickBot="1" x14ac:dyDescent="0.3">
      <c r="A9" s="20" t="s">
        <v>6</v>
      </c>
      <c r="B9" s="24"/>
      <c r="C9" s="25"/>
      <c r="D9" s="26"/>
      <c r="E9" s="18"/>
      <c r="F9" s="18"/>
      <c r="G9" s="27"/>
      <c r="H9" s="27"/>
      <c r="I9" s="18"/>
      <c r="J9" s="18"/>
      <c r="K9" s="18"/>
      <c r="L9" s="18"/>
      <c r="M9" s="18"/>
      <c r="N9" s="18"/>
      <c r="O9" s="18"/>
      <c r="P9" s="18"/>
      <c r="Q9" s="19"/>
      <c r="R9" s="19"/>
      <c r="S9" s="19"/>
      <c r="T9" s="19"/>
      <c r="U9" s="18"/>
      <c r="V9" s="18"/>
      <c r="W9" s="18"/>
      <c r="X9" s="18"/>
    </row>
    <row r="10" spans="1:24" customFormat="1" ht="15" customHeight="1" outlineLevel="1" thickTop="1" thickBot="1" x14ac:dyDescent="0.3">
      <c r="A10" s="20" t="s">
        <v>7</v>
      </c>
      <c r="B10" s="24">
        <v>46080</v>
      </c>
      <c r="C10" s="25" t="s">
        <v>3</v>
      </c>
      <c r="D10" s="26">
        <v>13.5</v>
      </c>
      <c r="E10" s="18"/>
      <c r="F10" s="18"/>
      <c r="G10" s="27"/>
      <c r="H10" s="27"/>
      <c r="I10" s="18"/>
      <c r="J10" s="18"/>
      <c r="K10" s="27"/>
      <c r="L10" s="27"/>
      <c r="M10" s="18"/>
      <c r="N10" s="18"/>
      <c r="O10" s="27"/>
      <c r="P10" s="27"/>
      <c r="Q10" s="19"/>
      <c r="R10" s="19"/>
      <c r="S10" s="28"/>
      <c r="T10" s="28"/>
      <c r="U10" s="18"/>
      <c r="V10" s="18"/>
      <c r="W10" s="27"/>
      <c r="X10" s="27"/>
    </row>
    <row r="11" spans="1:24" customFormat="1" ht="15" hidden="1" customHeight="1" outlineLevel="1" thickTop="1" thickBot="1" x14ac:dyDescent="0.3">
      <c r="A11" s="20" t="s">
        <v>20</v>
      </c>
      <c r="B11" s="24">
        <v>46035</v>
      </c>
      <c r="C11" s="25" t="s">
        <v>15</v>
      </c>
      <c r="D11" s="26"/>
      <c r="E11" s="18"/>
      <c r="F11" s="18"/>
      <c r="G11" s="18"/>
      <c r="H11" s="18"/>
      <c r="I11" s="18"/>
      <c r="J11" s="18"/>
      <c r="K11" s="27"/>
      <c r="L11" s="27"/>
      <c r="M11" s="18"/>
      <c r="N11" s="18"/>
      <c r="O11" s="27"/>
      <c r="P11" s="27"/>
      <c r="Q11" s="19"/>
      <c r="R11" s="19"/>
      <c r="S11" s="19"/>
      <c r="T11" s="19"/>
      <c r="U11" s="18"/>
      <c r="V11" s="18"/>
      <c r="W11" s="27"/>
      <c r="X11" s="27"/>
    </row>
    <row r="12" spans="1:24" s="40" customFormat="1" ht="15" customHeight="1" outlineLevel="1" thickTop="1" thickBot="1" x14ac:dyDescent="0.4">
      <c r="A12" s="20" t="s">
        <v>8</v>
      </c>
      <c r="B12" s="24">
        <v>46080</v>
      </c>
      <c r="C12" s="25" t="s">
        <v>3</v>
      </c>
      <c r="D12" s="26">
        <v>13</v>
      </c>
      <c r="E12" s="18"/>
      <c r="F12" s="18">
        <v>9568</v>
      </c>
      <c r="G12" s="18">
        <v>9967</v>
      </c>
      <c r="H12" s="18"/>
      <c r="I12" s="18"/>
      <c r="J12" s="18">
        <v>2555</v>
      </c>
      <c r="K12" s="27">
        <v>2699</v>
      </c>
      <c r="L12" s="27"/>
      <c r="M12" s="18"/>
      <c r="N12" s="18">
        <v>816</v>
      </c>
      <c r="O12" s="27">
        <v>843</v>
      </c>
      <c r="P12" s="27"/>
      <c r="Q12" s="19"/>
      <c r="R12" s="19">
        <v>31.93737769080235</v>
      </c>
      <c r="S12" s="19">
        <v>31.233790292701002</v>
      </c>
      <c r="T12" s="19"/>
      <c r="U12" s="18"/>
      <c r="V12" s="18">
        <v>563</v>
      </c>
      <c r="W12" s="27">
        <v>573</v>
      </c>
      <c r="X12" s="27"/>
    </row>
    <row r="13" spans="1:24" s="40" customFormat="1" ht="15" customHeight="1" outlineLevel="1" thickTop="1" thickBot="1" x14ac:dyDescent="0.4">
      <c r="A13" s="20" t="s">
        <v>18</v>
      </c>
      <c r="B13" s="24">
        <v>46083</v>
      </c>
      <c r="C13" s="25" t="s">
        <v>3</v>
      </c>
      <c r="D13" s="26">
        <v>12.5</v>
      </c>
      <c r="E13" s="18"/>
      <c r="F13" s="18">
        <v>9791.2690000000002</v>
      </c>
      <c r="G13" s="18">
        <v>10264.269</v>
      </c>
      <c r="H13" s="18"/>
      <c r="I13" s="18"/>
      <c r="J13" s="18">
        <v>2575</v>
      </c>
      <c r="K13" s="27">
        <v>2796</v>
      </c>
      <c r="L13" s="27">
        <v>3006</v>
      </c>
      <c r="M13" s="18"/>
      <c r="N13" s="18">
        <v>803</v>
      </c>
      <c r="O13" s="27">
        <v>901</v>
      </c>
      <c r="P13" s="27">
        <v>978</v>
      </c>
      <c r="Q13" s="19"/>
      <c r="R13" s="19">
        <f>N13/J13*100</f>
        <v>31.184466019417478</v>
      </c>
      <c r="S13" s="28">
        <v>32.224606580829757</v>
      </c>
      <c r="T13" s="28">
        <v>32.534930139720558</v>
      </c>
      <c r="U13" s="18"/>
      <c r="V13" s="18">
        <v>579</v>
      </c>
      <c r="W13" s="27">
        <v>650</v>
      </c>
      <c r="X13" s="27">
        <v>718</v>
      </c>
    </row>
    <row r="14" spans="1:24" s="40" customFormat="1" ht="15.5" customHeight="1" outlineLevel="1" thickTop="1" thickBot="1" x14ac:dyDescent="0.4">
      <c r="A14" s="20" t="s">
        <v>16</v>
      </c>
      <c r="B14" s="24">
        <v>46083</v>
      </c>
      <c r="C14" s="25" t="s">
        <v>3</v>
      </c>
      <c r="D14" s="26">
        <v>16.5</v>
      </c>
      <c r="E14" s="18"/>
      <c r="F14" s="18">
        <f>9546*1.005</f>
        <v>9593.73</v>
      </c>
      <c r="G14" s="27">
        <f>9886*1.003</f>
        <v>9915.6579999999994</v>
      </c>
      <c r="H14" s="27"/>
      <c r="I14" s="18"/>
      <c r="J14" s="18">
        <v>2549</v>
      </c>
      <c r="K14" s="27">
        <v>2669</v>
      </c>
      <c r="L14" s="27"/>
      <c r="M14" s="18"/>
      <c r="N14" s="18">
        <v>816</v>
      </c>
      <c r="O14" s="27">
        <v>856</v>
      </c>
      <c r="P14" s="27"/>
      <c r="Q14" s="19"/>
      <c r="R14" s="19">
        <v>32</v>
      </c>
      <c r="S14" s="28">
        <v>32.1</v>
      </c>
      <c r="T14" s="28"/>
      <c r="U14" s="18"/>
      <c r="V14" s="18">
        <v>594</v>
      </c>
      <c r="W14" s="27">
        <v>600</v>
      </c>
      <c r="X14" s="27"/>
    </row>
    <row r="15" spans="1:24" s="40" customFormat="1" ht="15.5" customHeight="1" outlineLevel="1" thickTop="1" thickBot="1" x14ac:dyDescent="0.4">
      <c r="A15" s="20" t="s">
        <v>40</v>
      </c>
      <c r="B15" s="24">
        <v>46038</v>
      </c>
      <c r="C15" s="25" t="s">
        <v>41</v>
      </c>
      <c r="D15" s="26">
        <v>13.1</v>
      </c>
      <c r="E15" s="18"/>
      <c r="F15" s="18">
        <v>9733</v>
      </c>
      <c r="G15" s="27">
        <v>10219</v>
      </c>
      <c r="H15" s="27"/>
      <c r="I15" s="18"/>
      <c r="J15" s="18">
        <v>2622</v>
      </c>
      <c r="K15" s="27">
        <v>2823</v>
      </c>
      <c r="L15" s="27">
        <v>3035</v>
      </c>
      <c r="M15" s="18"/>
      <c r="N15" s="18">
        <v>802</v>
      </c>
      <c r="O15" s="27">
        <v>866</v>
      </c>
      <c r="P15" s="27">
        <v>933</v>
      </c>
      <c r="Q15" s="19"/>
      <c r="R15" s="19">
        <v>30.6</v>
      </c>
      <c r="S15" s="19">
        <v>30.7</v>
      </c>
      <c r="T15" s="19">
        <v>30.8</v>
      </c>
      <c r="U15" s="18"/>
      <c r="V15" s="18">
        <v>572</v>
      </c>
      <c r="W15" s="27">
        <v>617</v>
      </c>
      <c r="X15" s="27">
        <v>663</v>
      </c>
    </row>
    <row r="16" spans="1:24" s="13" customFormat="1" ht="15.65" customHeight="1" thickTop="1" thickBot="1" x14ac:dyDescent="0.4">
      <c r="A16" s="9" t="s">
        <v>9</v>
      </c>
      <c r="B16" s="35">
        <f>MAX(B5:B15)</f>
        <v>46085</v>
      </c>
      <c r="C16" s="9" t="s">
        <v>10</v>
      </c>
      <c r="D16" s="21">
        <f>AVERAGE(D$5:D$15)</f>
        <v>14.387499999999999</v>
      </c>
      <c r="E16" s="11"/>
      <c r="F16" s="11">
        <f>AVERAGE(F$5:F$15)</f>
        <v>9665.6664999999994</v>
      </c>
      <c r="G16" s="11">
        <f>AVERAGE(G$6:G$15)</f>
        <v>10072.785399999999</v>
      </c>
      <c r="H16" s="11" t="e">
        <f>AVERAGE(H$5:H$15)</f>
        <v>#DIV/0!</v>
      </c>
      <c r="I16" s="11"/>
      <c r="J16" s="11">
        <f>AVERAGE(J$5:J$15)</f>
        <v>2596.8571428571427</v>
      </c>
      <c r="K16" s="11">
        <f>AVERAGE(K$5:K$15)</f>
        <v>2764</v>
      </c>
      <c r="L16" s="11">
        <f>AVERAGE(L$5:L$15)</f>
        <v>3020.5</v>
      </c>
      <c r="M16" s="11"/>
      <c r="N16" s="11">
        <f>AVERAGE(N$5:N$15)</f>
        <v>815.85714285714289</v>
      </c>
      <c r="O16" s="11">
        <f>AVERAGE(O$5:O$15)</f>
        <v>872.66666666666663</v>
      </c>
      <c r="P16" s="11">
        <f>AVERAGE(P$5:P$15)</f>
        <v>955.5</v>
      </c>
      <c r="Q16" s="12"/>
      <c r="R16" s="12">
        <f>AVERAGE(R$5:R$15)</f>
        <v>31.431691958602833</v>
      </c>
      <c r="S16" s="12">
        <f>AVERAGE(S$5:S$15)</f>
        <v>31.57639947892179</v>
      </c>
      <c r="T16" s="12">
        <f>AVERAGE(T$5:T$15)</f>
        <v>31.667465069860278</v>
      </c>
      <c r="U16" s="11"/>
      <c r="V16" s="11">
        <f>AVERAGE(V$5:V$15)</f>
        <v>592.14285714285711</v>
      </c>
      <c r="W16" s="11">
        <f>AVERAGE(W$5:W$15)</f>
        <v>614.16666666666663</v>
      </c>
      <c r="X16" s="11">
        <f>AVERAGE(X$5:X$15)</f>
        <v>690.5</v>
      </c>
    </row>
    <row r="17" spans="1:24" s="13" customFormat="1" ht="15.65" hidden="1" customHeight="1" thickTop="1" thickBot="1" x14ac:dyDescent="0.4">
      <c r="A17" s="9" t="s">
        <v>22</v>
      </c>
      <c r="B17" s="35" t="s">
        <v>23</v>
      </c>
      <c r="C17" s="9" t="s">
        <v>23</v>
      </c>
      <c r="D17" s="21" t="s">
        <v>23</v>
      </c>
      <c r="E17" s="11">
        <v>9264</v>
      </c>
      <c r="F17" s="11" t="s">
        <v>23</v>
      </c>
      <c r="G17" s="11" t="s">
        <v>23</v>
      </c>
      <c r="H17" s="11" t="s">
        <v>23</v>
      </c>
      <c r="I17" s="11">
        <v>2390</v>
      </c>
      <c r="J17" s="11" t="s">
        <v>23</v>
      </c>
      <c r="K17" s="11" t="s">
        <v>23</v>
      </c>
      <c r="L17" s="11" t="s">
        <v>23</v>
      </c>
      <c r="M17" s="11">
        <v>741</v>
      </c>
      <c r="N17" s="11" t="s">
        <v>23</v>
      </c>
      <c r="O17" s="11" t="s">
        <v>23</v>
      </c>
      <c r="P17" s="11" t="s">
        <v>23</v>
      </c>
      <c r="Q17" s="12">
        <v>31</v>
      </c>
      <c r="R17" s="11" t="s">
        <v>23</v>
      </c>
      <c r="S17" s="11" t="s">
        <v>23</v>
      </c>
      <c r="T17" s="11" t="s">
        <v>23</v>
      </c>
      <c r="U17" s="11">
        <v>550.45799999999997</v>
      </c>
      <c r="V17" s="11" t="s">
        <v>23</v>
      </c>
      <c r="W17" s="11" t="s">
        <v>23</v>
      </c>
      <c r="X17" s="11" t="s">
        <v>23</v>
      </c>
    </row>
    <row r="18" spans="1:24" s="13" customFormat="1" ht="15.65" customHeight="1" thickTop="1" thickBot="1" x14ac:dyDescent="0.4">
      <c r="A18" s="30"/>
      <c r="B18" s="31"/>
      <c r="C18" s="30" t="s">
        <v>21</v>
      </c>
      <c r="D18" s="32"/>
      <c r="E18" s="33"/>
      <c r="F18" s="33">
        <f>F16/E17-1</f>
        <v>4.3357782815198531E-2</v>
      </c>
      <c r="G18" s="33">
        <f>G16/F16-1</f>
        <v>4.2120106254441847E-2</v>
      </c>
      <c r="H18" s="33" t="e">
        <f>H16/G16-1</f>
        <v>#DIV/0!</v>
      </c>
      <c r="I18" s="33"/>
      <c r="J18" s="33">
        <f>J16/I17-1</f>
        <v>8.6551105797967542E-2</v>
      </c>
      <c r="K18" s="33">
        <f>K16/J16-1</f>
        <v>6.436351633843107E-2</v>
      </c>
      <c r="L18" s="33">
        <f>L16/K16-1</f>
        <v>9.2800289435600591E-2</v>
      </c>
      <c r="M18" s="33"/>
      <c r="N18" s="33">
        <f>N16/M17-1</f>
        <v>0.10102178523231164</v>
      </c>
      <c r="O18" s="33">
        <f>O16/N16-1</f>
        <v>6.9631704896982338E-2</v>
      </c>
      <c r="P18" s="33">
        <f>P16/O16-1</f>
        <v>9.4919786096256731E-2</v>
      </c>
      <c r="Q18" s="34"/>
      <c r="R18" s="34">
        <f>R16-Q17</f>
        <v>0.43169195860283338</v>
      </c>
      <c r="S18" s="34">
        <f>S16-R16</f>
        <v>0.14470752031895628</v>
      </c>
      <c r="T18" s="34">
        <f>T16-S16</f>
        <v>9.1065590938487873E-2</v>
      </c>
      <c r="U18" s="33"/>
      <c r="V18" s="33">
        <f>V16/U17-1</f>
        <v>7.572758892205611E-2</v>
      </c>
      <c r="W18" s="33">
        <f>W16/V16-1</f>
        <v>3.7193405709690319E-2</v>
      </c>
      <c r="X18" s="33">
        <f>X16/W16-1</f>
        <v>0.12428765264586161</v>
      </c>
    </row>
    <row r="19" spans="1:24" s="13" customFormat="1" ht="15.65" customHeight="1" thickTop="1" thickBot="1" x14ac:dyDescent="0.4">
      <c r="A19" s="14"/>
      <c r="B19" s="10"/>
      <c r="C19" s="9" t="s">
        <v>11</v>
      </c>
      <c r="D19" s="12">
        <f t="shared" ref="D19:R19" si="0">STDEV(D$5:D$14)</f>
        <v>2.5401537261317402</v>
      </c>
      <c r="E19" s="11"/>
      <c r="F19" s="11">
        <f t="shared" si="0"/>
        <v>112.54226723858031</v>
      </c>
      <c r="G19" s="11">
        <f t="shared" si="0"/>
        <v>155.77089853665461</v>
      </c>
      <c r="H19" s="11" t="e">
        <f t="shared" si="0"/>
        <v>#DIV/0!</v>
      </c>
      <c r="I19" s="11" t="e">
        <f t="shared" si="0"/>
        <v>#DIV/0!</v>
      </c>
      <c r="J19" s="11">
        <f t="shared" si="0"/>
        <v>44.911765347920436</v>
      </c>
      <c r="K19" s="11">
        <f t="shared" si="0"/>
        <v>79.168806988611365</v>
      </c>
      <c r="L19" s="11" t="e">
        <f t="shared" si="0"/>
        <v>#DIV/0!</v>
      </c>
      <c r="M19" s="11" t="e">
        <f t="shared" si="0"/>
        <v>#DIV/0!</v>
      </c>
      <c r="N19" s="11">
        <f t="shared" si="0"/>
        <v>25.396193940562565</v>
      </c>
      <c r="O19" s="11">
        <f t="shared" si="0"/>
        <v>44.966654311834233</v>
      </c>
      <c r="P19" s="11" t="e">
        <f t="shared" si="0"/>
        <v>#DIV/0!</v>
      </c>
      <c r="Q19" s="11" t="e">
        <f t="shared" si="0"/>
        <v>#DIV/0!</v>
      </c>
      <c r="R19" s="11">
        <f t="shared" si="0"/>
        <v>0.7682710786354654</v>
      </c>
      <c r="S19" s="11">
        <f>STDEV(S$5:S$15)</f>
        <v>0.94455291254274154</v>
      </c>
      <c r="T19" s="11">
        <f>STDEV(T$5:T$15)</f>
        <v>1.2267808666813305</v>
      </c>
      <c r="U19" s="11" t="e">
        <f>STDEV(U$5:U$14)</f>
        <v>#DIV/0!</v>
      </c>
      <c r="V19" s="11">
        <f>STDEV(V$5:V$14)</f>
        <v>34.086654279937775</v>
      </c>
      <c r="W19" s="11">
        <f>STDEV(W$5:W$14)</f>
        <v>37.286726860908566</v>
      </c>
      <c r="X19" s="11" t="e">
        <f>STDEV(X$5:X$14)</f>
        <v>#DIV/0!</v>
      </c>
    </row>
    <row r="20" spans="1:24" s="13" customFormat="1" ht="15.65" customHeight="1" thickTop="1" thickBot="1" x14ac:dyDescent="0.4">
      <c r="A20" s="14"/>
      <c r="B20" s="10"/>
      <c r="C20" s="9" t="s">
        <v>12</v>
      </c>
      <c r="D20" s="12">
        <f t="shared" ref="D20:X20" si="1">MAX(D$5:D$14)</f>
        <v>18</v>
      </c>
      <c r="E20" s="11">
        <f t="shared" si="1"/>
        <v>0</v>
      </c>
      <c r="F20" s="11">
        <f t="shared" si="1"/>
        <v>9791.2690000000002</v>
      </c>
      <c r="G20" s="11">
        <f t="shared" si="1"/>
        <v>10264.269</v>
      </c>
      <c r="H20" s="11">
        <f t="shared" si="1"/>
        <v>0</v>
      </c>
      <c r="I20" s="11">
        <f t="shared" si="1"/>
        <v>0</v>
      </c>
      <c r="J20" s="11">
        <f t="shared" si="1"/>
        <v>2662</v>
      </c>
      <c r="K20" s="11">
        <f t="shared" si="1"/>
        <v>2866</v>
      </c>
      <c r="L20" s="11">
        <f t="shared" si="1"/>
        <v>3006</v>
      </c>
      <c r="M20" s="11">
        <f t="shared" si="1"/>
        <v>0</v>
      </c>
      <c r="N20" s="11">
        <f t="shared" si="1"/>
        <v>854</v>
      </c>
      <c r="O20" s="11">
        <f t="shared" si="1"/>
        <v>939</v>
      </c>
      <c r="P20" s="11">
        <f t="shared" si="1"/>
        <v>978</v>
      </c>
      <c r="Q20" s="12">
        <f t="shared" si="1"/>
        <v>0</v>
      </c>
      <c r="R20" s="12">
        <f t="shared" si="1"/>
        <v>32.5</v>
      </c>
      <c r="S20" s="11">
        <f t="shared" si="1"/>
        <v>32.799999999999997</v>
      </c>
      <c r="T20" s="11">
        <f t="shared" si="1"/>
        <v>32.534930139720558</v>
      </c>
      <c r="U20" s="11">
        <f t="shared" si="1"/>
        <v>0</v>
      </c>
      <c r="V20" s="11">
        <f t="shared" si="1"/>
        <v>660</v>
      </c>
      <c r="W20" s="11">
        <f t="shared" si="1"/>
        <v>656</v>
      </c>
      <c r="X20" s="11">
        <f t="shared" si="1"/>
        <v>718</v>
      </c>
    </row>
    <row r="21" spans="1:24" s="13" customFormat="1" ht="15.65" customHeight="1" thickTop="1" thickBot="1" x14ac:dyDescent="0.4">
      <c r="A21" s="14"/>
      <c r="B21" s="10"/>
      <c r="C21" s="9" t="s">
        <v>13</v>
      </c>
      <c r="D21" s="12">
        <f t="shared" ref="D21:X21" si="2">MIN(D$5:D$14)</f>
        <v>11.5</v>
      </c>
      <c r="E21" s="11">
        <f t="shared" si="2"/>
        <v>0</v>
      </c>
      <c r="F21" s="11">
        <f t="shared" si="2"/>
        <v>9552</v>
      </c>
      <c r="G21" s="11">
        <f t="shared" si="2"/>
        <v>9915.6579999999994</v>
      </c>
      <c r="H21" s="11">
        <f t="shared" si="2"/>
        <v>0</v>
      </c>
      <c r="I21" s="11">
        <f t="shared" si="2"/>
        <v>0</v>
      </c>
      <c r="J21" s="11">
        <f t="shared" si="2"/>
        <v>2549</v>
      </c>
      <c r="K21" s="11">
        <f t="shared" si="2"/>
        <v>2669</v>
      </c>
      <c r="L21" s="11">
        <f t="shared" si="2"/>
        <v>3006</v>
      </c>
      <c r="M21" s="11">
        <f t="shared" si="2"/>
        <v>0</v>
      </c>
      <c r="N21" s="11">
        <f t="shared" si="2"/>
        <v>782</v>
      </c>
      <c r="O21" s="11">
        <f t="shared" si="2"/>
        <v>831</v>
      </c>
      <c r="P21" s="11">
        <f t="shared" si="2"/>
        <v>978</v>
      </c>
      <c r="Q21" s="12">
        <f t="shared" si="2"/>
        <v>0</v>
      </c>
      <c r="R21" s="12">
        <f t="shared" si="2"/>
        <v>30.3</v>
      </c>
      <c r="S21" s="11">
        <f t="shared" si="2"/>
        <v>30.4</v>
      </c>
      <c r="T21" s="11">
        <f t="shared" si="2"/>
        <v>32.534930139720558</v>
      </c>
      <c r="U21" s="11">
        <f t="shared" si="2"/>
        <v>0</v>
      </c>
      <c r="V21" s="11">
        <f t="shared" si="2"/>
        <v>563</v>
      </c>
      <c r="W21" s="11">
        <f t="shared" si="2"/>
        <v>573</v>
      </c>
      <c r="X21" s="11">
        <f t="shared" si="2"/>
        <v>718</v>
      </c>
    </row>
    <row r="22" spans="1:24" ht="15" thickTop="1" x14ac:dyDescent="0.35"/>
    <row r="23" spans="1:24" ht="15.5" customHeight="1" x14ac:dyDescent="0.35"/>
    <row r="24" spans="1:24" ht="15.5" customHeight="1" x14ac:dyDescent="0.35"/>
  </sheetData>
  <sortState xmlns:xlrd2="http://schemas.microsoft.com/office/spreadsheetml/2017/richdata2" ref="A5:X14">
    <sortCondition descending="1" ref="B5:B14"/>
  </sortState>
  <mergeCells count="9">
    <mergeCell ref="I3:L3"/>
    <mergeCell ref="M3:P3"/>
    <mergeCell ref="Q3:T3"/>
    <mergeCell ref="U3:X3"/>
    <mergeCell ref="A3:A4"/>
    <mergeCell ref="B3:B4"/>
    <mergeCell ref="C3:C4"/>
    <mergeCell ref="D3:D4"/>
    <mergeCell ref="E3:H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Analyst Projections</vt:lpstr>
      <vt:lpstr>Projeções dos Analistas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Maria Eduarda Rodrigues Gaspar</cp:lastModifiedBy>
  <cp:lastPrinted>2026-01-30T22:47:24Z</cp:lastPrinted>
  <dcterms:created xsi:type="dcterms:W3CDTF">2020-06-03T17:40:06Z</dcterms:created>
  <dcterms:modified xsi:type="dcterms:W3CDTF">2026-03-05T15:38:04Z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2022-02-14T14:16:42Z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9c9c5006-8a23-4a7d-b6a2-22f168fcf314</vt:lpwstr>
  </property>
  <property fmtid="{D5CDD505-2E9C-101B-9397-08002B2CF9AE}" pid="8" name="MSIP_Label_92444c4c-8bf2-41f2-9034-db3445275fd9_ContentBits">
    <vt:lpwstr>0</vt:lpwstr>
  </property>
</Properties>
</file>