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I\Resultados - Divulgação trimestral\2025\Histórico proventos\"/>
    </mc:Choice>
  </mc:AlternateContent>
  <xr:revisionPtr revIDLastSave="0" documentId="13_ncr:1_{2EC1B159-8BF2-44E4-B338-3DC12858D982}" xr6:coauthVersionLast="47" xr6:coauthVersionMax="47" xr10:uidLastSave="{00000000-0000-0000-0000-000000000000}"/>
  <bookViews>
    <workbookView xWindow="-110" yWindow="-110" windowWidth="19420" windowHeight="10300" xr2:uid="{EECD684B-9F5C-4152-B84B-80C5DA77CBE9}"/>
  </bookViews>
  <sheets>
    <sheet name="Remuneração aos acionistas" sheetId="1" r:id="rId1"/>
    <sheet name="Shareholders remuneration" sheetId="2" r:id="rId2"/>
  </sheets>
  <definedNames>
    <definedName name="_xlnm._FilterDatabase" localSheetId="0" hidden="1">'Remuneração aos acionistas'!$A$3:$M$152</definedName>
    <definedName name="_xlnm._FilterDatabase" localSheetId="1" hidden="1">'Shareholders remuneration'!$A$3:$M$152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7" i="2" l="1"/>
  <c r="J157" i="1"/>
  <c r="K157" i="1"/>
  <c r="I157" i="2"/>
  <c r="G157" i="2"/>
  <c r="I156" i="2"/>
  <c r="H156" i="2"/>
  <c r="E156" i="2"/>
  <c r="D156" i="2"/>
  <c r="C156" i="2"/>
  <c r="H155" i="2"/>
  <c r="I155" i="2"/>
  <c r="E155" i="2"/>
  <c r="D155" i="2"/>
  <c r="C155" i="2"/>
  <c r="I157" i="1"/>
  <c r="H157" i="1"/>
  <c r="G157" i="1"/>
  <c r="F157" i="1"/>
  <c r="I155" i="1"/>
  <c r="H155" i="1"/>
  <c r="H157" i="2" l="1"/>
  <c r="F157" i="2"/>
  <c r="K157" i="2" s="1"/>
  <c r="I156" i="1" l="1"/>
  <c r="H156" i="1"/>
  <c r="I154" i="2"/>
  <c r="I152" i="2"/>
  <c r="I151" i="2"/>
  <c r="I149" i="2"/>
  <c r="I148" i="2"/>
  <c r="I145" i="2"/>
  <c r="I144" i="2"/>
  <c r="I143" i="2"/>
  <c r="I142" i="2"/>
  <c r="I140" i="2"/>
  <c r="I139" i="2"/>
  <c r="I137" i="2"/>
  <c r="I136" i="2"/>
  <c r="I134" i="2"/>
  <c r="I133" i="2"/>
  <c r="I132" i="2"/>
  <c r="I131" i="2"/>
  <c r="I130" i="2"/>
  <c r="I129" i="2"/>
  <c r="I126" i="2"/>
  <c r="I125" i="2"/>
  <c r="I123" i="2"/>
  <c r="I120" i="2"/>
  <c r="I118" i="2"/>
  <c r="I117" i="2"/>
  <c r="I113" i="2"/>
  <c r="I112" i="2"/>
  <c r="I110" i="2"/>
  <c r="I108" i="2"/>
  <c r="I107" i="2"/>
  <c r="I106" i="2"/>
  <c r="I104" i="2"/>
  <c r="I103" i="2"/>
  <c r="I102" i="2"/>
  <c r="I101" i="2"/>
  <c r="I100" i="2"/>
  <c r="I99" i="2"/>
  <c r="I98" i="2"/>
  <c r="I97" i="2"/>
  <c r="I95" i="2"/>
  <c r="I94" i="2"/>
  <c r="I93" i="2"/>
  <c r="I92" i="2"/>
  <c r="I91" i="2"/>
  <c r="I90" i="2"/>
  <c r="I89" i="2"/>
  <c r="I88" i="2"/>
  <c r="I86" i="2"/>
  <c r="I85" i="2"/>
  <c r="I84" i="2"/>
  <c r="I83" i="2"/>
  <c r="I82" i="2"/>
  <c r="I81" i="2"/>
  <c r="I80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1" i="2"/>
  <c r="I50" i="2"/>
  <c r="I49" i="2"/>
  <c r="I47" i="2"/>
  <c r="I46" i="2"/>
  <c r="I45" i="2"/>
  <c r="I44" i="2"/>
  <c r="I43" i="2"/>
  <c r="I41" i="2"/>
  <c r="I40" i="2"/>
  <c r="I39" i="2"/>
  <c r="I38" i="2"/>
  <c r="I37" i="2"/>
  <c r="I36" i="2"/>
  <c r="I35" i="2"/>
  <c r="I33" i="2"/>
  <c r="I32" i="2"/>
  <c r="I31" i="2"/>
  <c r="I30" i="2"/>
  <c r="I29" i="2"/>
  <c r="I28" i="2"/>
  <c r="I27" i="2"/>
  <c r="I25" i="2"/>
  <c r="I24" i="2"/>
  <c r="I23" i="2"/>
  <c r="I22" i="2"/>
  <c r="I20" i="2"/>
  <c r="I19" i="2"/>
  <c r="I18" i="2"/>
  <c r="I17" i="2"/>
  <c r="I15" i="2"/>
  <c r="I14" i="2"/>
  <c r="I13" i="2"/>
  <c r="I11" i="2"/>
  <c r="I10" i="2"/>
  <c r="I9" i="2"/>
  <c r="I8" i="2"/>
  <c r="I6" i="2"/>
  <c r="I5" i="2"/>
  <c r="I4" i="2"/>
  <c r="H154" i="2"/>
  <c r="H153" i="2"/>
  <c r="H152" i="2"/>
  <c r="H151" i="2"/>
  <c r="H150" i="2"/>
  <c r="H149" i="2"/>
  <c r="H148" i="2"/>
  <c r="H146" i="2"/>
  <c r="H145" i="2"/>
  <c r="H144" i="2"/>
  <c r="H143" i="2"/>
  <c r="H142" i="2"/>
  <c r="H141" i="2"/>
  <c r="H140" i="2"/>
  <c r="H139" i="2"/>
  <c r="H138" i="2"/>
  <c r="H137" i="2"/>
  <c r="H136" i="2"/>
  <c r="H134" i="2"/>
  <c r="H133" i="2"/>
  <c r="H132" i="2"/>
  <c r="H131" i="2"/>
  <c r="H130" i="2"/>
  <c r="H129" i="2"/>
  <c r="H127" i="2"/>
  <c r="H126" i="2"/>
  <c r="H125" i="2"/>
  <c r="H124" i="2"/>
  <c r="H123" i="2"/>
  <c r="H122" i="2"/>
  <c r="H121" i="2"/>
  <c r="H120" i="2"/>
  <c r="H119" i="2"/>
  <c r="H118" i="2"/>
  <c r="H117" i="2"/>
  <c r="H115" i="2"/>
  <c r="H114" i="2"/>
  <c r="H113" i="2"/>
  <c r="H112" i="2"/>
  <c r="H111" i="2"/>
  <c r="H110" i="2"/>
  <c r="H109" i="2"/>
  <c r="H108" i="2"/>
  <c r="H107" i="2"/>
  <c r="H106" i="2"/>
  <c r="H104" i="2"/>
  <c r="H103" i="2"/>
  <c r="H102" i="2"/>
  <c r="H101" i="2"/>
  <c r="H100" i="2"/>
  <c r="H99" i="2"/>
  <c r="H98" i="2"/>
  <c r="H97" i="2"/>
  <c r="H95" i="2"/>
  <c r="H94" i="2"/>
  <c r="H93" i="2"/>
  <c r="H92" i="2"/>
  <c r="H91" i="2"/>
  <c r="H90" i="2"/>
  <c r="H89" i="2"/>
  <c r="H88" i="2"/>
  <c r="H86" i="2"/>
  <c r="H85" i="2"/>
  <c r="H84" i="2"/>
  <c r="H83" i="2"/>
  <c r="H82" i="2"/>
  <c r="H81" i="2"/>
  <c r="H80" i="2"/>
  <c r="H78" i="2"/>
  <c r="H77" i="2"/>
  <c r="H76" i="2"/>
  <c r="H75" i="2"/>
  <c r="H74" i="2"/>
  <c r="H73" i="2"/>
  <c r="H72" i="2"/>
  <c r="H71" i="2"/>
  <c r="H69" i="2"/>
  <c r="H68" i="2"/>
  <c r="H67" i="2"/>
  <c r="H66" i="2"/>
  <c r="H65" i="2"/>
  <c r="H64" i="2"/>
  <c r="H63" i="2"/>
  <c r="H62" i="2"/>
  <c r="H60" i="2"/>
  <c r="H59" i="2"/>
  <c r="H58" i="2"/>
  <c r="H57" i="2"/>
  <c r="H56" i="2"/>
  <c r="H55" i="2"/>
  <c r="H54" i="2"/>
  <c r="H53" i="2"/>
  <c r="H51" i="2"/>
  <c r="H50" i="2"/>
  <c r="H49" i="2"/>
  <c r="H48" i="2"/>
  <c r="H47" i="2"/>
  <c r="H46" i="2"/>
  <c r="H45" i="2"/>
  <c r="H44" i="2"/>
  <c r="H43" i="2"/>
  <c r="H41" i="2"/>
  <c r="H40" i="2"/>
  <c r="H39" i="2"/>
  <c r="H38" i="2"/>
  <c r="H37" i="2"/>
  <c r="H36" i="2"/>
  <c r="H35" i="2"/>
  <c r="H33" i="2"/>
  <c r="H32" i="2"/>
  <c r="H31" i="2"/>
  <c r="H30" i="2"/>
  <c r="H29" i="2"/>
  <c r="H28" i="2"/>
  <c r="H27" i="2"/>
  <c r="H25" i="2"/>
  <c r="H23" i="2"/>
  <c r="H22" i="2"/>
  <c r="H20" i="2"/>
  <c r="H19" i="2"/>
  <c r="H18" i="2"/>
  <c r="H17" i="2"/>
  <c r="H15" i="2"/>
  <c r="H14" i="2"/>
  <c r="H13" i="2"/>
  <c r="H11" i="2"/>
  <c r="H10" i="2"/>
  <c r="H9" i="2"/>
  <c r="H8" i="2"/>
  <c r="H6" i="2"/>
  <c r="H5" i="2"/>
  <c r="H4" i="2"/>
  <c r="E5" i="2" l="1"/>
  <c r="E6" i="2"/>
  <c r="E8" i="2"/>
  <c r="E9" i="2"/>
  <c r="E10" i="2"/>
  <c r="E11" i="2"/>
  <c r="E13" i="2"/>
  <c r="E14" i="2"/>
  <c r="E15" i="2"/>
  <c r="E17" i="2"/>
  <c r="E18" i="2"/>
  <c r="E19" i="2"/>
  <c r="E20" i="2"/>
  <c r="E22" i="2"/>
  <c r="E23" i="2"/>
  <c r="E24" i="2"/>
  <c r="E25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1" i="2"/>
  <c r="E72" i="2"/>
  <c r="E73" i="2"/>
  <c r="E74" i="2"/>
  <c r="E75" i="2"/>
  <c r="E76" i="2"/>
  <c r="E77" i="2"/>
  <c r="E78" i="2"/>
  <c r="E80" i="2"/>
  <c r="E81" i="2"/>
  <c r="E82" i="2"/>
  <c r="E83" i="2"/>
  <c r="E84" i="2"/>
  <c r="E85" i="2"/>
  <c r="E86" i="2"/>
  <c r="E88" i="2"/>
  <c r="E89" i="2"/>
  <c r="E90" i="2"/>
  <c r="E91" i="2"/>
  <c r="E92" i="2"/>
  <c r="E93" i="2"/>
  <c r="E94" i="2"/>
  <c r="E95" i="2"/>
  <c r="E97" i="2"/>
  <c r="E98" i="2"/>
  <c r="E99" i="2"/>
  <c r="E100" i="2"/>
  <c r="E101" i="2"/>
  <c r="E102" i="2"/>
  <c r="E103" i="2"/>
  <c r="E104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119" i="2"/>
  <c r="E120" i="2"/>
  <c r="E121" i="2"/>
  <c r="E122" i="2"/>
  <c r="E123" i="2"/>
  <c r="E124" i="2"/>
  <c r="E125" i="2"/>
  <c r="E126" i="2"/>
  <c r="E127" i="2"/>
  <c r="E129" i="2"/>
  <c r="E130" i="2"/>
  <c r="E131" i="2"/>
  <c r="E132" i="2"/>
  <c r="E133" i="2"/>
  <c r="E134" i="2"/>
  <c r="E136" i="2"/>
  <c r="E137" i="2"/>
  <c r="E138" i="2"/>
  <c r="E139" i="2"/>
  <c r="E140" i="2"/>
  <c r="E141" i="2"/>
  <c r="E142" i="2"/>
  <c r="E143" i="2"/>
  <c r="E144" i="2"/>
  <c r="E145" i="2"/>
  <c r="E146" i="2"/>
  <c r="E148" i="2"/>
  <c r="E149" i="2"/>
  <c r="E150" i="2"/>
  <c r="E151" i="2"/>
  <c r="E152" i="2"/>
  <c r="E153" i="2"/>
  <c r="E154" i="2"/>
  <c r="E4" i="2"/>
  <c r="D5" i="2"/>
  <c r="D6" i="2"/>
  <c r="D8" i="2"/>
  <c r="D9" i="2"/>
  <c r="D10" i="2"/>
  <c r="D11" i="2"/>
  <c r="D13" i="2"/>
  <c r="D14" i="2"/>
  <c r="D15" i="2"/>
  <c r="D17" i="2"/>
  <c r="D18" i="2"/>
  <c r="D19" i="2"/>
  <c r="D20" i="2"/>
  <c r="D22" i="2"/>
  <c r="D23" i="2"/>
  <c r="D24" i="2"/>
  <c r="D25" i="2"/>
  <c r="D27" i="2"/>
  <c r="D28" i="2"/>
  <c r="D29" i="2"/>
  <c r="D30" i="2"/>
  <c r="D31" i="2"/>
  <c r="D32" i="2"/>
  <c r="D33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0" i="2"/>
  <c r="D51" i="2"/>
  <c r="D53" i="2"/>
  <c r="D54" i="2"/>
  <c r="D55" i="2"/>
  <c r="D56" i="2"/>
  <c r="D57" i="2"/>
  <c r="D58" i="2"/>
  <c r="D59" i="2"/>
  <c r="D60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80" i="2"/>
  <c r="D81" i="2"/>
  <c r="D82" i="2"/>
  <c r="D83" i="2"/>
  <c r="D84" i="2"/>
  <c r="D85" i="2"/>
  <c r="D86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8" i="2"/>
  <c r="D149" i="2"/>
  <c r="D150" i="2"/>
  <c r="D151" i="2"/>
  <c r="D152" i="2"/>
  <c r="D153" i="2"/>
  <c r="D154" i="2"/>
  <c r="D4" i="2"/>
  <c r="C4" i="2"/>
  <c r="C8" i="2"/>
  <c r="C9" i="2"/>
  <c r="C10" i="2"/>
  <c r="C11" i="2"/>
  <c r="C13" i="2"/>
  <c r="C14" i="2"/>
  <c r="C15" i="2"/>
  <c r="C17" i="2"/>
  <c r="C18" i="2"/>
  <c r="C19" i="2"/>
  <c r="C20" i="2"/>
  <c r="C22" i="2"/>
  <c r="C23" i="2"/>
  <c r="C24" i="2"/>
  <c r="C25" i="2"/>
  <c r="C27" i="2"/>
  <c r="C28" i="2"/>
  <c r="C29" i="2"/>
  <c r="C30" i="2"/>
  <c r="C31" i="2"/>
  <c r="C32" i="2"/>
  <c r="C33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C5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69" i="2"/>
  <c r="C71" i="2"/>
  <c r="C72" i="2"/>
  <c r="C73" i="2"/>
  <c r="C74" i="2"/>
  <c r="C75" i="2"/>
  <c r="C76" i="2"/>
  <c r="C77" i="2"/>
  <c r="C78" i="2"/>
  <c r="C80" i="2"/>
  <c r="C81" i="2"/>
  <c r="C82" i="2"/>
  <c r="C83" i="2"/>
  <c r="C84" i="2"/>
  <c r="C85" i="2"/>
  <c r="C86" i="2"/>
  <c r="C88" i="2"/>
  <c r="C89" i="2"/>
  <c r="C90" i="2"/>
  <c r="C91" i="2"/>
  <c r="C92" i="2"/>
  <c r="C93" i="2"/>
  <c r="C94" i="2"/>
  <c r="C95" i="2"/>
  <c r="C97" i="2"/>
  <c r="C98" i="2"/>
  <c r="C99" i="2"/>
  <c r="C100" i="2"/>
  <c r="C101" i="2"/>
  <c r="C102" i="2"/>
  <c r="C103" i="2"/>
  <c r="C104" i="2"/>
  <c r="C106" i="2"/>
  <c r="C107" i="2"/>
  <c r="C108" i="2"/>
  <c r="C109" i="2"/>
  <c r="C110" i="2"/>
  <c r="C111" i="2"/>
  <c r="C112" i="2"/>
  <c r="C113" i="2"/>
  <c r="C114" i="2"/>
  <c r="C115" i="2"/>
  <c r="C117" i="2"/>
  <c r="C118" i="2"/>
  <c r="C119" i="2"/>
  <c r="C120" i="2"/>
  <c r="C121" i="2"/>
  <c r="C122" i="2"/>
  <c r="C123" i="2"/>
  <c r="C124" i="2"/>
  <c r="C125" i="2"/>
  <c r="C126" i="2"/>
  <c r="C127" i="2"/>
  <c r="C129" i="2"/>
  <c r="C130" i="2"/>
  <c r="C131" i="2"/>
  <c r="C132" i="2"/>
  <c r="C133" i="2"/>
  <c r="C134" i="2"/>
  <c r="C136" i="2"/>
  <c r="C137" i="2"/>
  <c r="C138" i="2"/>
  <c r="C139" i="2"/>
  <c r="C140" i="2"/>
  <c r="C141" i="2"/>
  <c r="C142" i="2"/>
  <c r="C143" i="2"/>
  <c r="C144" i="2"/>
  <c r="C145" i="2"/>
  <c r="C146" i="2"/>
  <c r="C148" i="2"/>
  <c r="C149" i="2"/>
  <c r="C150" i="2"/>
  <c r="C151" i="2"/>
  <c r="C152" i="2"/>
  <c r="C153" i="2"/>
  <c r="C154" i="2"/>
  <c r="C5" i="2"/>
  <c r="C6" i="2"/>
  <c r="G147" i="2" l="1"/>
  <c r="F147" i="2"/>
  <c r="K147" i="2" s="1"/>
  <c r="G135" i="2"/>
  <c r="F135" i="2"/>
  <c r="K135" i="2" s="1"/>
  <c r="G128" i="2"/>
  <c r="F128" i="2"/>
  <c r="K128" i="2" s="1"/>
  <c r="G116" i="2"/>
  <c r="F116" i="2"/>
  <c r="K116" i="2" s="1"/>
  <c r="G105" i="2"/>
  <c r="F105" i="2"/>
  <c r="K105" i="2" s="1"/>
  <c r="G96" i="2"/>
  <c r="F96" i="2"/>
  <c r="K96" i="2" s="1"/>
  <c r="G87" i="2"/>
  <c r="F87" i="2"/>
  <c r="K87" i="2" s="1"/>
  <c r="G79" i="2"/>
  <c r="F79" i="2"/>
  <c r="K79" i="2" s="1"/>
  <c r="G70" i="2"/>
  <c r="F70" i="2"/>
  <c r="K70" i="2" s="1"/>
  <c r="G61" i="2"/>
  <c r="F61" i="2"/>
  <c r="K61" i="2" s="1"/>
  <c r="G52" i="2"/>
  <c r="F52" i="2"/>
  <c r="K52" i="2" s="1"/>
  <c r="G42" i="2"/>
  <c r="F42" i="2"/>
  <c r="K42" i="2" s="1"/>
  <c r="G34" i="2"/>
  <c r="F34" i="2"/>
  <c r="K34" i="2" s="1"/>
  <c r="G26" i="2"/>
  <c r="F26" i="2"/>
  <c r="K26" i="2" s="1"/>
  <c r="G21" i="2"/>
  <c r="F21" i="2"/>
  <c r="K21" i="2" s="1"/>
  <c r="G16" i="2"/>
  <c r="F16" i="2"/>
  <c r="K16" i="2" s="1"/>
  <c r="G12" i="2"/>
  <c r="F12" i="2"/>
  <c r="K12" i="2" s="1"/>
  <c r="G7" i="2"/>
  <c r="F7" i="2"/>
  <c r="K7" i="2" s="1"/>
  <c r="I7" i="2" l="1"/>
  <c r="H7" i="2"/>
  <c r="H96" i="2"/>
  <c r="I128" i="2"/>
  <c r="H79" i="2"/>
  <c r="H34" i="2"/>
  <c r="I61" i="2"/>
  <c r="I116" i="2"/>
  <c r="H128" i="2"/>
  <c r="H70" i="2"/>
  <c r="I70" i="2"/>
  <c r="I79" i="2"/>
  <c r="I96" i="2"/>
  <c r="H147" i="2"/>
  <c r="H12" i="2"/>
  <c r="H21" i="2"/>
  <c r="H105" i="2"/>
  <c r="I147" i="2"/>
  <c r="I21" i="2"/>
  <c r="I105" i="2"/>
  <c r="H16" i="2"/>
  <c r="H26" i="2"/>
  <c r="H87" i="2"/>
  <c r="H135" i="2"/>
  <c r="I16" i="2"/>
  <c r="I26" i="2"/>
  <c r="I42" i="2"/>
  <c r="I135" i="2"/>
  <c r="I87" i="2"/>
  <c r="I12" i="2"/>
  <c r="H52" i="2"/>
  <c r="I52" i="2"/>
  <c r="I34" i="2"/>
  <c r="H42" i="2"/>
  <c r="H61" i="2"/>
  <c r="H116" i="2"/>
  <c r="F147" i="1" l="1"/>
  <c r="K147" i="1" s="1"/>
  <c r="F135" i="1"/>
  <c r="F128" i="1"/>
  <c r="F116" i="1"/>
  <c r="G116" i="1"/>
  <c r="G96" i="1"/>
  <c r="F105" i="1"/>
  <c r="F96" i="1"/>
  <c r="F87" i="1"/>
  <c r="F79" i="1"/>
  <c r="G128" i="1"/>
  <c r="G147" i="1"/>
  <c r="G105" i="1"/>
  <c r="G87" i="1"/>
  <c r="H121" i="1"/>
  <c r="H114" i="1"/>
  <c r="H153" i="1" l="1"/>
  <c r="H150" i="1"/>
  <c r="H146" i="1"/>
  <c r="H141" i="1"/>
  <c r="H138" i="1"/>
  <c r="H127" i="1"/>
  <c r="H124" i="1"/>
  <c r="H122" i="1"/>
  <c r="H119" i="1"/>
  <c r="H115" i="1"/>
  <c r="H111" i="1"/>
  <c r="H109" i="1" l="1"/>
  <c r="I24" i="1" l="1"/>
  <c r="F16" i="1"/>
  <c r="G135" i="1" l="1"/>
  <c r="G79" i="1"/>
  <c r="G70" i="1"/>
  <c r="F70" i="1"/>
  <c r="G61" i="1"/>
  <c r="F61" i="1"/>
  <c r="G52" i="1"/>
  <c r="F52" i="1"/>
  <c r="G42" i="1"/>
  <c r="F42" i="1"/>
  <c r="G34" i="1"/>
  <c r="F34" i="1"/>
  <c r="G26" i="1"/>
  <c r="F26" i="1"/>
  <c r="G21" i="1"/>
  <c r="F21" i="1"/>
  <c r="G16" i="1"/>
  <c r="G12" i="1"/>
  <c r="F12" i="1"/>
  <c r="G7" i="1"/>
  <c r="F7" i="1"/>
  <c r="K87" i="1" l="1"/>
  <c r="K135" i="1"/>
  <c r="K128" i="1"/>
  <c r="K116" i="1"/>
  <c r="K105" i="1"/>
  <c r="K96" i="1"/>
  <c r="K79" i="1"/>
  <c r="K21" i="1"/>
  <c r="K61" i="1"/>
  <c r="K26" i="1"/>
  <c r="K70" i="1"/>
  <c r="K52" i="1"/>
  <c r="K42" i="1"/>
  <c r="K34" i="1"/>
  <c r="K16" i="1"/>
  <c r="K12" i="1"/>
  <c r="K7" i="1"/>
  <c r="I154" i="1" l="1"/>
  <c r="H154" i="1"/>
  <c r="I152" i="1" l="1"/>
  <c r="I151" i="1"/>
  <c r="I149" i="1"/>
  <c r="I148" i="1"/>
  <c r="I145" i="1"/>
  <c r="I144" i="1"/>
  <c r="I143" i="1"/>
  <c r="I142" i="1"/>
  <c r="I140" i="1"/>
  <c r="I139" i="1"/>
  <c r="I137" i="1"/>
  <c r="I136" i="1"/>
  <c r="I134" i="1"/>
  <c r="I133" i="1"/>
  <c r="I132" i="1"/>
  <c r="I131" i="1"/>
  <c r="I130" i="1"/>
  <c r="I129" i="1"/>
  <c r="I126" i="1"/>
  <c r="I125" i="1"/>
  <c r="I123" i="1"/>
  <c r="I120" i="1"/>
  <c r="I118" i="1"/>
  <c r="I113" i="1"/>
  <c r="I117" i="1"/>
  <c r="I112" i="1"/>
  <c r="I110" i="1"/>
  <c r="I108" i="1"/>
  <c r="I107" i="1"/>
  <c r="I104" i="1"/>
  <c r="I106" i="1"/>
  <c r="I103" i="1"/>
  <c r="I102" i="1"/>
  <c r="I101" i="1"/>
  <c r="I100" i="1"/>
  <c r="I98" i="1"/>
  <c r="I99" i="1"/>
  <c r="I95" i="1"/>
  <c r="I97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78" i="1"/>
  <c r="I80" i="1"/>
  <c r="I77" i="1"/>
  <c r="I76" i="1"/>
  <c r="I75" i="1"/>
  <c r="I74" i="1"/>
  <c r="I73" i="1"/>
  <c r="I72" i="1"/>
  <c r="I69" i="1"/>
  <c r="I71" i="1"/>
  <c r="I68" i="1"/>
  <c r="I67" i="1"/>
  <c r="I66" i="1"/>
  <c r="I65" i="1"/>
  <c r="I64" i="1"/>
  <c r="I63" i="1"/>
  <c r="I60" i="1"/>
  <c r="I62" i="1"/>
  <c r="I59" i="1"/>
  <c r="I58" i="1"/>
  <c r="I57" i="1"/>
  <c r="I56" i="1"/>
  <c r="I55" i="1"/>
  <c r="I54" i="1"/>
  <c r="I51" i="1"/>
  <c r="I53" i="1"/>
  <c r="I50" i="1"/>
  <c r="I49" i="1"/>
  <c r="I47" i="1"/>
  <c r="I46" i="1"/>
  <c r="I45" i="1"/>
  <c r="I44" i="1"/>
  <c r="I43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5" i="1"/>
  <c r="I23" i="1"/>
  <c r="I22" i="1"/>
  <c r="I20" i="1"/>
  <c r="I19" i="1"/>
  <c r="I18" i="1"/>
  <c r="I17" i="1"/>
  <c r="I15" i="1"/>
  <c r="I14" i="1"/>
  <c r="I13" i="1"/>
  <c r="I11" i="1"/>
  <c r="I10" i="1"/>
  <c r="I9" i="1"/>
  <c r="I8" i="1"/>
  <c r="I6" i="1"/>
  <c r="I4" i="1"/>
  <c r="I5" i="1"/>
  <c r="I128" i="1" l="1"/>
  <c r="I116" i="1"/>
  <c r="I147" i="1"/>
  <c r="I21" i="1"/>
  <c r="I42" i="1"/>
  <c r="I26" i="1"/>
  <c r="I135" i="1"/>
  <c r="I96" i="1"/>
  <c r="I70" i="1"/>
  <c r="I105" i="1"/>
  <c r="I87" i="1"/>
  <c r="I79" i="1"/>
  <c r="I61" i="1"/>
  <c r="I34" i="1"/>
  <c r="I52" i="1"/>
  <c r="I16" i="1"/>
  <c r="I12" i="1"/>
  <c r="I7" i="1"/>
  <c r="H152" i="1"/>
  <c r="H151" i="1"/>
  <c r="H149" i="1"/>
  <c r="H145" i="1"/>
  <c r="H148" i="1"/>
  <c r="H144" i="1"/>
  <c r="H143" i="1"/>
  <c r="H142" i="1"/>
  <c r="H140" i="1"/>
  <c r="H139" i="1"/>
  <c r="H137" i="1"/>
  <c r="H136" i="1"/>
  <c r="H134" i="1"/>
  <c r="H133" i="1"/>
  <c r="H132" i="1"/>
  <c r="H131" i="1"/>
  <c r="H130" i="1"/>
  <c r="H129" i="1"/>
  <c r="H126" i="1"/>
  <c r="H125" i="1"/>
  <c r="H123" i="1"/>
  <c r="H120" i="1"/>
  <c r="H118" i="1"/>
  <c r="H113" i="1"/>
  <c r="H117" i="1"/>
  <c r="H112" i="1"/>
  <c r="H110" i="1"/>
  <c r="H108" i="1"/>
  <c r="H107" i="1"/>
  <c r="H104" i="1"/>
  <c r="H106" i="1"/>
  <c r="H103" i="1"/>
  <c r="H102" i="1"/>
  <c r="H101" i="1"/>
  <c r="H100" i="1"/>
  <c r="H98" i="1"/>
  <c r="H99" i="1"/>
  <c r="H95" i="1"/>
  <c r="H97" i="1"/>
  <c r="H94" i="1"/>
  <c r="H93" i="1"/>
  <c r="H92" i="1"/>
  <c r="H91" i="1"/>
  <c r="H90" i="1"/>
  <c r="H89" i="1"/>
  <c r="H88" i="1"/>
  <c r="H86" i="1"/>
  <c r="H85" i="1"/>
  <c r="H84" i="1"/>
  <c r="H83" i="1"/>
  <c r="H82" i="1"/>
  <c r="H81" i="1"/>
  <c r="H78" i="1"/>
  <c r="H80" i="1"/>
  <c r="H77" i="1"/>
  <c r="H76" i="1"/>
  <c r="H75" i="1"/>
  <c r="H74" i="1"/>
  <c r="H73" i="1"/>
  <c r="H72" i="1"/>
  <c r="H69" i="1"/>
  <c r="H71" i="1"/>
  <c r="H68" i="1"/>
  <c r="H67" i="1"/>
  <c r="H66" i="1"/>
  <c r="H65" i="1"/>
  <c r="H64" i="1"/>
  <c r="H63" i="1"/>
  <c r="H60" i="1"/>
  <c r="H62" i="1"/>
  <c r="H59" i="1"/>
  <c r="H58" i="1"/>
  <c r="H57" i="1"/>
  <c r="H56" i="1"/>
  <c r="H55" i="1"/>
  <c r="H54" i="1"/>
  <c r="H51" i="1"/>
  <c r="H53" i="1"/>
  <c r="H50" i="1"/>
  <c r="H128" i="1" l="1"/>
  <c r="H116" i="1"/>
  <c r="H147" i="1"/>
  <c r="H135" i="1"/>
  <c r="H105" i="1"/>
  <c r="H96" i="1"/>
  <c r="H87" i="1"/>
  <c r="H79" i="1"/>
  <c r="H61" i="1"/>
  <c r="H7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3" i="1"/>
  <c r="H15" i="1"/>
  <c r="H42" i="1" l="1"/>
  <c r="H52" i="1"/>
  <c r="H32" i="1"/>
  <c r="H31" i="1"/>
  <c r="H30" i="1"/>
  <c r="H29" i="1"/>
  <c r="H28" i="1"/>
  <c r="H27" i="1"/>
  <c r="H25" i="1"/>
  <c r="H23" i="1"/>
  <c r="H22" i="1"/>
  <c r="H20" i="1"/>
  <c r="H19" i="1"/>
  <c r="H18" i="1"/>
  <c r="H17" i="1"/>
  <c r="H14" i="1"/>
  <c r="H10" i="1"/>
  <c r="H13" i="1"/>
  <c r="H11" i="1"/>
  <c r="H6" i="1"/>
  <c r="H9" i="1"/>
  <c r="H8" i="1"/>
  <c r="H4" i="1"/>
  <c r="H12" i="1" l="1"/>
  <c r="H26" i="1"/>
  <c r="H34" i="1"/>
  <c r="H21" i="1"/>
  <c r="H16" i="1"/>
  <c r="H5" i="1"/>
  <c r="H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<sst xmlns="http://schemas.openxmlformats.org/spreadsheetml/2006/main" count="1024" uniqueCount="193">
  <si>
    <t>Competência</t>
  </si>
  <si>
    <t>Aprovação</t>
  </si>
  <si>
    <t>Posição Acionária</t>
  </si>
  <si>
    <t>Pagamento</t>
  </si>
  <si>
    <t>Payout %</t>
  </si>
  <si>
    <t>Aviso aos acionistas</t>
  </si>
  <si>
    <t>Dividendo</t>
  </si>
  <si>
    <t>Valor bruto (R$)</t>
  </si>
  <si>
    <t>Valor líquido (R$)</t>
  </si>
  <si>
    <t>Link</t>
  </si>
  <si>
    <t>JCP</t>
  </si>
  <si>
    <t>2T07</t>
  </si>
  <si>
    <t>3T07</t>
  </si>
  <si>
    <t>2T08</t>
  </si>
  <si>
    <t>3T08</t>
  </si>
  <si>
    <t>4T07</t>
  </si>
  <si>
    <t>3T09</t>
  </si>
  <si>
    <t>4T09</t>
  </si>
  <si>
    <t>4T08</t>
  </si>
  <si>
    <t>1T10</t>
  </si>
  <si>
    <t>3T10</t>
  </si>
  <si>
    <t>RC</t>
  </si>
  <si>
    <t>4T10</t>
  </si>
  <si>
    <t>2T11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</si>
  <si>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</si>
  <si>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</si>
  <si>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</si>
  <si>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</si>
  <si>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</si>
  <si>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</si>
  <si>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</si>
  <si>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</si>
  <si>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</si>
  <si>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</si>
  <si>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</si>
  <si>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</si>
  <si>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</si>
  <si>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</si>
  <si>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</si>
  <si>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</si>
  <si>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</si>
  <si>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</si>
  <si>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</si>
  <si>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</si>
  <si>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</si>
  <si>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</si>
  <si>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</si>
  <si>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</si>
  <si>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</si>
  <si>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</si>
  <si>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</si>
  <si>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</si>
  <si>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</si>
  <si>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</si>
  <si>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</si>
  <si>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</si>
  <si>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</si>
  <si>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</si>
  <si>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</si>
  <si>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</si>
  <si>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1T21</t>
  </si>
  <si>
    <t>4T20</t>
  </si>
  <si>
    <t>2T21</t>
  </si>
  <si>
    <t>3T21</t>
  </si>
  <si>
    <t>4T21</t>
  </si>
  <si>
    <t xml:space="preserve">0,181665407	</t>
  </si>
  <si>
    <t>1T22</t>
  </si>
  <si>
    <t>2T22</t>
  </si>
  <si>
    <t>3T22</t>
  </si>
  <si>
    <t>4T22</t>
  </si>
  <si>
    <t xml:space="preserve">0,107203568	</t>
  </si>
  <si>
    <t>1T23</t>
  </si>
  <si>
    <t>2T23</t>
  </si>
  <si>
    <t>3T23</t>
  </si>
  <si>
    <t>4T23</t>
  </si>
  <si>
    <t>1T24</t>
  </si>
  <si>
    <t xml:space="preserve">0,364065058	</t>
  </si>
  <si>
    <t>2T24</t>
  </si>
  <si>
    <t>3T24</t>
  </si>
  <si>
    <t>01/04/2025</t>
  </si>
  <si>
    <t>4T24</t>
  </si>
  <si>
    <t>1T25</t>
  </si>
  <si>
    <t>2T25</t>
  </si>
  <si>
    <t>Novo Aviso aos Acionistas</t>
  </si>
  <si>
    <t>Valor bruto por ação R$</t>
  </si>
  <si>
    <t>Valor líquido por ação R$</t>
  </si>
  <si>
    <t>Lucro líquido
(R$)</t>
  </si>
  <si>
    <t>3T25</t>
  </si>
  <si>
    <t>Total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</si>
  <si>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</si>
  <si>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</si>
  <si>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</si>
  <si>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</si>
  <si>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</si>
  <si>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</si>
  <si>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</si>
  <si>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</si>
  <si>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</si>
  <si>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-</t>
  </si>
  <si>
    <t>Recompra</t>
  </si>
  <si>
    <t>Fato Relevante</t>
  </si>
  <si>
    <t>Dividendos, JCP e Recompra de ações</t>
  </si>
  <si>
    <t>Dividends</t>
  </si>
  <si>
    <t>Buyback</t>
  </si>
  <si>
    <t>Approval</t>
  </si>
  <si>
    <t>Gross Amount (R$)</t>
  </si>
  <si>
    <t>Gross Amount per Share (R$)</t>
  </si>
  <si>
    <t>Net Amount (R$)</t>
  </si>
  <si>
    <t>Net Amount per Share (R$)</t>
  </si>
  <si>
    <t>Net Income (R$)</t>
  </si>
  <si>
    <t>Notice to Shareholders</t>
  </si>
  <si>
    <t>New Notice to Shareholders</t>
  </si>
  <si>
    <t>2Q07</t>
  </si>
  <si>
    <t>3Q07</t>
  </si>
  <si>
    <t>4Q07</t>
  </si>
  <si>
    <t>2Q08</t>
  </si>
  <si>
    <t>3Q08</t>
  </si>
  <si>
    <t>4Q08</t>
  </si>
  <si>
    <t>3Q09</t>
  </si>
  <si>
    <t>4Q09</t>
  </si>
  <si>
    <t>1Q10</t>
  </si>
  <si>
    <t>3Q10</t>
  </si>
  <si>
    <t>4Q10</t>
  </si>
  <si>
    <t>2Q11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</si>
  <si>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</si>
  <si>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</si>
  <si>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</si>
  <si>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</si>
  <si>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</si>
  <si>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</si>
  <si>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</si>
  <si>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</si>
  <si>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</si>
  <si>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</si>
  <si>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</si>
  <si>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</si>
  <si>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</si>
  <si>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</si>
  <si>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</si>
  <si>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</si>
  <si>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</si>
  <si>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</si>
  <si>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</si>
  <si>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</si>
  <si>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</si>
  <si>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</si>
  <si>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</si>
  <si>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</si>
  <si>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</si>
  <si>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</si>
  <si>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</si>
  <si>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</si>
  <si>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</si>
  <si>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</si>
  <si>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</si>
  <si>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</si>
  <si>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</si>
  <si>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</si>
  <si>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</si>
  <si>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</si>
  <si>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</si>
  <si>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</si>
  <si>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</si>
  <si>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</si>
  <si>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</si>
  <si>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</si>
  <si>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</si>
  <si>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</si>
  <si>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</si>
  <si>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</si>
  <si>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</si>
  <si>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</si>
  <si>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</si>
  <si>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</si>
  <si>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</si>
  <si>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</si>
  <si>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</si>
  <si>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</si>
  <si>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</si>
  <si>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</si>
  <si>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Material Fact</t>
  </si>
  <si>
    <t>IOC</t>
  </si>
  <si>
    <t>Type</t>
  </si>
  <si>
    <t>Period</t>
  </si>
  <si>
    <t>Record Date</t>
  </si>
  <si>
    <t>Payment</t>
  </si>
  <si>
    <t>Dividends, IOC and Buyback</t>
  </si>
  <si>
    <t>Tipo</t>
  </si>
  <si>
    <t>4T25</t>
  </si>
  <si>
    <t>4Q25</t>
  </si>
  <si>
    <t>2025</t>
  </si>
  <si>
    <t>¹Lucro líquido 9M25</t>
  </si>
  <si>
    <t>¹9M25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</si>
</sst>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00"/>
    <numFmt numFmtId="165" formatCode="#,##0.000000000"/>
    <numFmt numFmtId="166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66FF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u/>
      <sz val="11"/>
      <color rgb="FF0066FF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3" applyNumberFormat="1" applyFont="1" applyFill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9" fontId="0" fillId="0" borderId="0" xfId="3" applyFont="1" applyFill="1" applyAlignment="1">
      <alignment horizontal="center"/>
    </xf>
    <xf numFmtId="9" fontId="1" fillId="0" borderId="0" xfId="3" applyFont="1" applyFill="1" applyAlignment="1">
      <alignment horizontal="center"/>
    </xf>
    <xf numFmtId="43" fontId="0" fillId="0" borderId="0" xfId="4" applyFont="1"/>
    <xf numFmtId="0" fontId="2" fillId="0" borderId="0" xfId="1" applyFill="1"/>
    <xf numFmtId="14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7" fillId="0" borderId="0" xfId="0" applyFont="1"/>
    <xf numFmtId="9" fontId="1" fillId="0" borderId="0" xfId="3" applyFont="1" applyFill="1" applyAlignment="1">
      <alignment horizontal="center" vertical="center"/>
    </xf>
    <xf numFmtId="9" fontId="0" fillId="0" borderId="0" xfId="3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5">
    <cellStyle name="Hiperlink" xfId="1" builtinId="8"/>
    <cellStyle name="Normal" xfId="0" builtinId="0"/>
    <cellStyle name="Normal 2 2" xfId="2" xr:uid="{C1E3BEF5-39AE-4390-A4C7-DF19D43773CD}"/>
    <cellStyle name="Porcentagem" xfId="3" builtinId="5"/>
    <cellStyle name="Vírgula" xfId="4" builtinId="3"/>
  </cellStyles>
  <dxfs count="32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1A2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D684E4-07AB-4473-93EE-6128342B59A2}" name="Tabela1" displayName="Tabela1" ref="A3:M157" totalsRowShown="0" headerRowDxfId="15" dataDxfId="14" headerRowBorderDxfId="13">
  <tableColumns count="13">
    <tableColumn id="1" xr3:uid="{B02A62CB-246F-40E3-8163-07683BDEECA4}" name="Tipo" dataDxfId="12"/>
    <tableColumn id="2" xr3:uid="{100402C6-9D5E-4F54-84B7-F2BA25C9871D}" name="Competência" dataDxfId="11"/>
    <tableColumn id="3" xr3:uid="{FF76B6F0-B8D8-40B9-9327-F244B65F8707}" name="Aprovação" dataDxfId="10"/>
    <tableColumn id="4" xr3:uid="{AF223963-BDBB-47CF-8E28-3BF1A344B38D}" name="Posição Acionária" dataDxfId="9"/>
    <tableColumn id="5" xr3:uid="{8733675E-FF3D-44C4-8F10-AE16805DA767}" name="Pagamento" dataDxfId="8"/>
    <tableColumn id="6" xr3:uid="{BBDB4674-8459-4542-8CFC-BADF29764585}" name="Valor bruto (R$)" dataDxfId="7"/>
    <tableColumn id="7" xr3:uid="{C857271B-5922-4ECC-B55A-05A88D7720F4}" name="Valor bruto por ação R$" dataDxfId="6"/>
    <tableColumn id="8" xr3:uid="{B5906045-62A8-4869-91A9-1B59BA5FFB38}" name="Valor líquido (R$)" dataDxfId="5"/>
    <tableColumn id="9" xr3:uid="{F5CBD2E1-0AD3-4ADA-90D8-1DFA39169254}" name="Valor líquido por ação R$" dataDxfId="4"/>
    <tableColumn id="10" xr3:uid="{2281AC3A-C7B8-4F5E-8B56-47174C4AECBD}" name="Lucro líquido_x000a_(R$)" dataDxfId="3"/>
    <tableColumn id="11" xr3:uid="{A815FFB3-1470-447E-9422-93B77DD04AD6}" name="Payout %" dataDxfId="2" dataCellStyle="Porcentagem">
      <calculatedColumnFormula>Tabela1[[#This Row],[Valor bruto (R$)]]/Tabela1[[#This Row],[Lucro líquido
(R$)]]</calculatedColumnFormula>
    </tableColumn>
    <tableColumn id="12" xr3:uid="{04606E80-B1ED-4F82-80FA-DD6FF3FFFFDF}" name="Aviso aos acionistas" dataDxfId="1" dataCellStyle="Hiperlink"/>
    <tableColumn id="13" xr3:uid="{43D524A6-8F51-4658-A590-A81D8F4D4084}" name="Novo Aviso aos Acionistas" dataDxfId="0" dataCellStyle="Hiperlink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794971-F1E2-4130-A88D-C1F627B54CE3}" name="Tabela13" displayName="Tabela13" ref="A3:M157" totalsRowShown="0" headerRowDxfId="31" dataDxfId="29" headerRowBorderDxfId="30">
  <tableColumns count="13">
    <tableColumn id="1" xr3:uid="{3A978B23-0813-4482-9633-31B2F6216E61}" name="Type" dataDxfId="28"/>
    <tableColumn id="2" xr3:uid="{B52A55DE-E366-4D01-9F56-E6915B89DCC0}" name="Period" dataDxfId="27"/>
    <tableColumn id="3" xr3:uid="{BEAF7BDC-3E00-477F-AA68-B546AF2652B3}" name="Approval" dataDxfId="26"/>
    <tableColumn id="4" xr3:uid="{6153DADE-2BE0-4839-BCFD-B14C7B7D9B2A}" name="Record Date" dataDxfId="25"/>
    <tableColumn id="5" xr3:uid="{E6903032-2D4F-41E9-879B-FF2CA78418C9}" name="Payment" dataDxfId="24"/>
    <tableColumn id="6" xr3:uid="{AB3ECF7F-1028-43B9-B460-227B32C16873}" name="Gross Amount (R$)" dataDxfId="23"/>
    <tableColumn id="7" xr3:uid="{0FBCBC9F-536D-4EEC-B715-E879BA8A5BAD}" name="Gross Amount per Share (R$)" dataDxfId="22"/>
    <tableColumn id="8" xr3:uid="{81C28C2E-14AF-4705-8AC2-6CBAC8D716C4}" name="Net Amount (R$)" dataDxfId="21"/>
    <tableColumn id="9" xr3:uid="{7C08D96B-3626-43F6-BD56-3529A8C80450}" name="Net Amount per Share (R$)" dataDxfId="20"/>
    <tableColumn id="10" xr3:uid="{AEA8E373-237C-4B75-9828-63DC696673FD}" name="Net Income (R$)" dataDxfId="19"/>
    <tableColumn id="11" xr3:uid="{2D737080-A8C8-400B-AFF8-7889E014C675}" name="Payout %" dataDxfId="18" dataCellStyle="Porcentagem">
      <calculatedColumnFormula>Tabela13[[#This Row],[Gross Amount (R$)]]/Tabela13[[#This Row],[Net Income (R$)]]</calculatedColumnFormula>
    </tableColumn>
    <tableColumn id="12" xr3:uid="{D9571E8C-1510-42CA-95C4-0E46565A018D}" name="Notice to Shareholders" dataDxfId="17" dataCellStyle="Hiperlink"/>
    <tableColumn id="13" xr3:uid="{65A4AE6F-46C0-49AE-9589-2212491BAE1E}" name="New Notice to Shareholders" dataDxfId="16" dataCellStyle="Hiperlin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z-filemanager.s3.amazonaws.com/c504a4a5-75e7-4404-8af7-524b50cd7e11/file_manager/a589cb29-c02c-4b74-a29c-5c980a179a6b/distribuicao_de_dividendos_1t13.pdf" TargetMode="External"/><Relationship Id="rId117" Type="http://schemas.openxmlformats.org/officeDocument/2006/relationships/hyperlink" Target="https://api.mziq.com/mzfilemanager/v2/d/c504a4a5-75e7-4404-8af7-524b50cd7e11/a7469dc6-242c-75f1-b179-6139ca2f9d39?origin=1" TargetMode="External"/><Relationship Id="rId21" Type="http://schemas.openxmlformats.org/officeDocument/2006/relationships/hyperlink" Target="https://mz-filemanager.s3.amazonaws.com/c504a4a5-75e7-4404-8af7-524b50cd7e11/file_manager/0ac35c0e-7399-4b85-b1a8-79e6d9888604/distribuicao_de_dividendos_e_jcp.pdf" TargetMode="External"/><Relationship Id="rId42" Type="http://schemas.openxmlformats.org/officeDocument/2006/relationships/hyperlink" Target="https://mz-filemanager.s3.amazonaws.com/c504a4a5-75e7-4404-8af7-524b50cd7e11/file_manager/4a870902-7a0c-4774-835b-deb3c5138a73/dividendos_1t15.pdf" TargetMode="External"/><Relationship Id="rId47" Type="http://schemas.openxmlformats.org/officeDocument/2006/relationships/hyperlink" Target="https://mz-filemanager.s3.amazonaws.com/c504a4a5-75e7-4404-8af7-524b50cd7e11/file_manager/0101607c-f514-4ff1-8a9a-6f7b7e66c82e/distribuicao_de_jcp.pdf" TargetMode="External"/><Relationship Id="rId63" Type="http://schemas.openxmlformats.org/officeDocument/2006/relationships/hyperlink" Target="https://mz-filemanager.s3.amazonaws.com/c504a4a5-75e7-4404-8af7-524b50cd7e11/file_manager/4e47be62-c4e4-4787-83af-7c36bedb2b61/jcp_4t17.pdf" TargetMode="External"/><Relationship Id="rId68" Type="http://schemas.openxmlformats.org/officeDocument/2006/relationships/hyperlink" Target="https://mz-filemanager.s3.amazonaws.com/c504a4a5-75e7-4404-8af7-524b50cd7e11/file_manager/ad86666b-2bc4-4aa1-bbea-7b3133552b4f/jcp_3t18.pdf" TargetMode="External"/><Relationship Id="rId84" Type="http://schemas.openxmlformats.org/officeDocument/2006/relationships/hyperlink" Target="https://api.mziq.com/mzfilemanager/v2/d/c504a4a5-75e7-4404-8af7-524b50cd7e11/09bb798d-1d4f-abc3-dab5-a60b6c97038b?origin=1" TargetMode="External"/><Relationship Id="rId89" Type="http://schemas.openxmlformats.org/officeDocument/2006/relationships/hyperlink" Target="https://api.mziq.com/mzfilemanager/v2/d/c504a4a5-75e7-4404-8af7-524b50cd7e11/74ccb9a9-7ac0-a227-26e4-a1989c284c0c?origin=1%5d" TargetMode="External"/><Relationship Id="rId112" Type="http://schemas.openxmlformats.org/officeDocument/2006/relationships/hyperlink" Target="https://api.mziq.com/mzfilemanager/v2/d/c504a4a5-75e7-4404-8af7-524b50cd7e11/c6038e7f-65bf-972f-6dd1-0711218d99fd?origin=1" TargetMode="External"/><Relationship Id="rId133" Type="http://schemas.openxmlformats.org/officeDocument/2006/relationships/hyperlink" Target="https://api.mziq.com/mzfilemanager/v2/d/c504a4a5-75e7-4404-8af7-524b50cd7e11/f7920299-4582-691c-b158-5f5de2936ba3?origin=1" TargetMode="External"/><Relationship Id="rId138" Type="http://schemas.openxmlformats.org/officeDocument/2006/relationships/hyperlink" Target="https://api.mziq.com/mzfilemanager/v2/d/c504a4a5-75e7-4404-8af7-524b50cd7e11/8e7e00e7-23aa-a87b-3223-878e112ebc5e?origin=1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mz-filemanager.s3.amazonaws.com/c504a4a5-75e7-4404-8af7-524b50cd7e11/file_manager/b21048dc-c3d6-494c-86c4-c5631950b3df/distribuicao_de_jcp_em_10_de_janeiro_de_2012.pdf" TargetMode="External"/><Relationship Id="rId107" Type="http://schemas.openxmlformats.org/officeDocument/2006/relationships/hyperlink" Target="https://api.mziq.com/mzfilemanager/v2/d/c504a4a5-75e7-4404-8af7-524b50cd7e11/bebf339b-0be8-afa1-806e-85cf4f89ca11?origin=1" TargetMode="External"/><Relationship Id="rId11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32" Type="http://schemas.openxmlformats.org/officeDocument/2006/relationships/hyperlink" Target="https://mz-filemanager.s3.amazonaws.com/c504a4a5-75e7-4404-8af7-524b50cd7e11/file_manager/b8e7f286-4a7d-4a8e-a87c-1ff3264616a9/distribuicao_de_jcp.pdf" TargetMode="External"/><Relationship Id="rId37" Type="http://schemas.openxmlformats.org/officeDocument/2006/relationships/hyperlink" Target="https://mz-filemanager.s3.amazonaws.com/c504a4a5-75e7-4404-8af7-524b50cd7e11/file_manager/b5f111fd-4aa9-4040-bec2-5fde53df27da/distribuicao_de_jcp.pdf" TargetMode="External"/><Relationship Id="rId53" Type="http://schemas.openxmlformats.org/officeDocument/2006/relationships/hyperlink" Target="https://mz-filemanager.s3.amazonaws.com/c504a4a5-75e7-4404-8af7-524b50cd7e11/file_manager/c7c5dab3-568c-47d2-9083-71e2786d38a3/jcp_3t16.pdf" TargetMode="External"/><Relationship Id="rId58" Type="http://schemas.openxmlformats.org/officeDocument/2006/relationships/hyperlink" Target="https://mz-filemanager.s3.amazonaws.com/c504a4a5-75e7-4404-8af7-524b50cd7e11/file_manager/291de700-bd8c-4d85-b5df-a089963e0dd6/div_1t17.pdf" TargetMode="External"/><Relationship Id="rId74" Type="http://schemas.openxmlformats.org/officeDocument/2006/relationships/hyperlink" Target="https://s3.amazonaws.com/mz-filemanager/c504a4a5-75e7-4404-8af7-524b50cd7e11/0f21eb6a-2c3b-42d9-9231-bee4978e7b02_Dividendos%202T19%20vf.pdf" TargetMode="External"/><Relationship Id="rId79" Type="http://schemas.openxmlformats.org/officeDocument/2006/relationships/hyperlink" Target="https://api.mziq.com/mzfilemanager/v2/d/c504a4a5-75e7-4404-8af7-524b50cd7e11/4daa78bf-c219-8cc9-25e0-6d35c55f2df5?origin=1" TargetMode="External"/><Relationship Id="rId102" Type="http://schemas.openxmlformats.org/officeDocument/2006/relationships/hyperlink" Target="https://api.mziq.com/mzfilemanager/v2/d/c504a4a5-75e7-4404-8af7-524b50cd7e11/a80c7c2d-bc0a-29bd-bb02-a029361cba1d?origin=1" TargetMode="External"/><Relationship Id="rId123" Type="http://schemas.openxmlformats.org/officeDocument/2006/relationships/hyperlink" Target="https://api.mziq.com/mzfilemanager/v2/d/c504a4a5-75e7-4404-8af7-524b50cd7e11/39004aa2-7da8-f1c6-f55d-79f22603cc65?origin=1" TargetMode="External"/><Relationship Id="rId128" Type="http://schemas.openxmlformats.org/officeDocument/2006/relationships/hyperlink" Target="https://mz-filemanager.s3.amazonaws.com/c504a4a5-75e7-4404-8af7-524b50cd7e11/file_manager/6a7b1677-a6e6-4d74-8a91-385c086c111c/comunicado_ao_mercado_jcp_1t18_valor_por_acao.pdf" TargetMode="External"/><Relationship Id="rId144" Type="http://schemas.openxmlformats.org/officeDocument/2006/relationships/hyperlink" Target="https://api.mziq.com/mzfilemanager/v2/d/c504a4a5-75e7-4404-8af7-524b50cd7e11/4af84b61-66b9-803a-1b56-1edf70d44240?origin=1" TargetMode="External"/><Relationship Id="rId149" Type="http://schemas.openxmlformats.org/officeDocument/2006/relationships/hyperlink" Target="https://api.mziq.com/mzfilemanager/v2/d/c504a4a5-75e7-4404-8af7-524b50cd7e11/e270e2b1-8cb3-e807-7987-e19b3d4144ca?origin=1" TargetMode="External"/><Relationship Id="rId5" Type="http://schemas.openxmlformats.org/officeDocument/2006/relationships/hyperlink" Target="https://mz-filemanager.s3.amazonaws.com/c504a4a5-75e7-4404-8af7-524b50cd7e11/file_manager/ee0f2a2c-3aab-4281-a3c7-128619803ebd/rca_distribuicao_jcp.pdf" TargetMode="External"/><Relationship Id="rId90" Type="http://schemas.openxmlformats.org/officeDocument/2006/relationships/hyperlink" Target="https://api.mziq.com/mzfilemanager/v2/d/c504a4a5-75e7-4404-8af7-524b50cd7e11/e157f348-7ae6-bbdc-677b-297c58a6f4a9?origin=1" TargetMode="External"/><Relationship Id="rId95" Type="http://schemas.openxmlformats.org/officeDocument/2006/relationships/hyperlink" Target="https://api.mziq.com/mzfilemanager/v2/d/c504a4a5-75e7-4404-8af7-524b50cd7e11/90a9b1c3-4755-d332-4156-3e6932f99c8f?origin=1" TargetMode="External"/><Relationship Id="rId22" Type="http://schemas.openxmlformats.org/officeDocument/2006/relationships/hyperlink" Target="https://mz-filemanager.s3.amazonaws.com/c504a4a5-75e7-4404-8af7-524b50cd7e11/file_manager/dda66674-1bca-48ff-9bdb-a8cf5dc773c0/distribuicao_de_dividendos_e_jcp.pdf" TargetMode="External"/><Relationship Id="rId27" Type="http://schemas.openxmlformats.org/officeDocument/2006/relationships/hyperlink" Target="https://mz-filemanager.s3.amazonaws.com/c504a4a5-75e7-4404-8af7-524b50cd7e11/file_manager/f44f82db-a19a-4e9b-bb1d-6a3c2024da3f/distribuicao_de_jcp.pdf" TargetMode="External"/><Relationship Id="rId43" Type="http://schemas.openxmlformats.org/officeDocument/2006/relationships/hyperlink" Target="https://mz-filemanager.s3.amazonaws.com/c504a4a5-75e7-4404-8af7-524b50cd7e11/file_manager/93048835-18c0-490f-b3ea-b84123059a5e/distribuicao_de_jcp.pdf" TargetMode="External"/><Relationship Id="rId48" Type="http://schemas.openxmlformats.org/officeDocument/2006/relationships/hyperlink" Target="https://mz-filemanager.s3.amazonaws.com/c504a4a5-75e7-4404-8af7-524b50cd7e11/file_manager/2a678090-2886-49f9-8e42-8c30eb5c7e16/div_4t15.pdf" TargetMode="External"/><Relationship Id="rId64" Type="http://schemas.openxmlformats.org/officeDocument/2006/relationships/hyperlink" Target="https://mz-filemanager.s3.amazonaws.com/c504a4a5-75e7-4404-8af7-524b50cd7e11/file_manager/788c5e15-5e99-4ca0-95c6-fb1969750ad0/jcp_1t18.pdf" TargetMode="External"/><Relationship Id="rId69" Type="http://schemas.openxmlformats.org/officeDocument/2006/relationships/hyperlink" Target="https://mz-filemanager.s3.amazonaws.com/c504a4a5-75e7-4404-8af7-524b50cd7e11/file_manager/9197bf12-a030-4c0d-b491-713fdba95c7f/div_e_jcp.pdf" TargetMode="External"/><Relationship Id="rId113" Type="http://schemas.openxmlformats.org/officeDocument/2006/relationships/hyperlink" Target="https://api.mziq.com/mzfilemanager/v2/d/c504a4a5-75e7-4404-8af7-524b50cd7e11/afa273c5-3da3-d8d4-b4b1-8615d03ca6a9?origin=1" TargetMode="External"/><Relationship Id="rId118" Type="http://schemas.openxmlformats.org/officeDocument/2006/relationships/hyperlink" Target="https://api.mziq.com/mzfilemanager/v2/d/c504a4a5-75e7-4404-8af7-524b50cd7e11/5da78370-0684-11ed-39fb-f360b3ccfe48?origin=1" TargetMode="External"/><Relationship Id="rId134" Type="http://schemas.openxmlformats.org/officeDocument/2006/relationships/hyperlink" Target="https://mz-filemanager.s3.amazonaws.com/c504a4a5-75e7-4404-8af7-524b50cd7e11/file_manager/2913cb11-2ea7-4c92-85fd-5b144ea7987e/restituicao_de_capital.pdf" TargetMode="External"/><Relationship Id="rId139" Type="http://schemas.openxmlformats.org/officeDocument/2006/relationships/hyperlink" Target="https://api.mziq.com/mzfilemanager/v2/d/c504a4a5-75e7-4404-8af7-524b50cd7e11/e270e2b1-8cb3-e807-7987-e19b3d4144ca?origin=1" TargetMode="External"/><Relationship Id="rId80" Type="http://schemas.openxmlformats.org/officeDocument/2006/relationships/hyperlink" Target="https://api.mziq.com/mzfilemanager/v2/d/c504a4a5-75e7-4404-8af7-524b50cd7e11/58b20daa-3e7a-a09c-7c59-7a226143e5cd?origin=1" TargetMode="External"/><Relationship Id="rId85" Type="http://schemas.openxmlformats.org/officeDocument/2006/relationships/hyperlink" Target="https://api.mziq.com/mzfilemanager/v2/d/c504a4a5-75e7-4404-8af7-524b50cd7e11/c5d40fb3-7b3d-2039-5758-f7280ecc0502?origin=1" TargetMode="External"/><Relationship Id="rId150" Type="http://schemas.openxmlformats.org/officeDocument/2006/relationships/hyperlink" Target="https://api.mziq.com/mzfilemanager/v2/d/c504a4a5-75e7-4404-8af7-524b50cd7e11/e270e2b1-8cb3-e807-7987-e19b3d4144ca?origin=1" TargetMode="External"/><Relationship Id="rId155" Type="http://schemas.openxmlformats.org/officeDocument/2006/relationships/table" Target="../tables/table1.xml"/><Relationship Id="rId12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17" Type="http://schemas.openxmlformats.org/officeDocument/2006/relationships/hyperlink" Target="https://mz-filemanager.s3.amazonaws.com/c504a4a5-75e7-4404-8af7-524b50cd7e11/file_manager/17b8d5de-107d-449f-9bba-6e5cf38b9fee/distribuicao_de_dividendos.pdf" TargetMode="External"/><Relationship Id="rId25" Type="http://schemas.openxmlformats.org/officeDocument/2006/relationships/hyperlink" Target="https://mz-filemanager.s3.amazonaws.com/c504a4a5-75e7-4404-8af7-524b50cd7e11/file_manager/a4d85cee-1baa-4627-a024-232c980e0a8a/distribuicao_de_jcp.pdf" TargetMode="External"/><Relationship Id="rId33" Type="http://schemas.openxmlformats.org/officeDocument/2006/relationships/hyperlink" Target="https://mz-filemanager.s3.amazonaws.com/c504a4a5-75e7-4404-8af7-524b50cd7e11/file_manager/c4212ebb-d642-43a2-ab36-189786316fe0/distribuicao_de_dividendos.pdf" TargetMode="External"/><Relationship Id="rId38" Type="http://schemas.openxmlformats.org/officeDocument/2006/relationships/hyperlink" Target="https://mz-filemanager.s3.amazonaws.com/c504a4a5-75e7-4404-8af7-524b50cd7e11/file_manager/22d80813-bc3d-458f-b6ce-fae4e08111d7/distribuicao_de_dividendos.pdf" TargetMode="External"/><Relationship Id="rId46" Type="http://schemas.openxmlformats.org/officeDocument/2006/relationships/hyperlink" Target="https://mz-filemanager.s3.amazonaws.com/c504a4a5-75e7-4404-8af7-524b50cd7e11/file_manager/70c52de3-5d4e-4242-ac9e-d869452edcda/dividendos_3t15.pdf" TargetMode="External"/><Relationship Id="rId59" Type="http://schemas.openxmlformats.org/officeDocument/2006/relationships/hyperlink" Target="https://mz-filemanager.s3.amazonaws.com/c504a4a5-75e7-4404-8af7-524b50cd7e11/file_manager/353ee28d-5c1c-4421-b372-70eadfe00ac2/jcp_2t17.pdf" TargetMode="External"/><Relationship Id="rId67" Type="http://schemas.openxmlformats.org/officeDocument/2006/relationships/hyperlink" Target="https://mz-filemanager.s3.amazonaws.com/c504a4a5-75e7-4404-8af7-524b50cd7e11/file_manager/795f1da4-fab4-4102-a234-b5bd9f89e771/div_2t18.pdf" TargetMode="External"/><Relationship Id="rId103" Type="http://schemas.openxmlformats.org/officeDocument/2006/relationships/hyperlink" Target="https://api.mziq.com/mzfilemanager/v2/d/c504a4a5-75e7-4404-8af7-524b50cd7e11/634d213a-57e4-1902-ffc3-4326a9ee3fd2?origin=1" TargetMode="External"/><Relationship Id="rId108" Type="http://schemas.openxmlformats.org/officeDocument/2006/relationships/hyperlink" Target="https://api.mziq.com/mzfilemanager/v2/d/c504a4a5-75e7-4404-8af7-524b50cd7e11/75584db0-87af-b994-e4d5-56a7f621f625?origin=1" TargetMode="External"/><Relationship Id="rId116" Type="http://schemas.openxmlformats.org/officeDocument/2006/relationships/hyperlink" Target="https://api.mziq.com/mzfilemanager/v2/d/c504a4a5-75e7-4404-8af7-524b50cd7e11/d426c7b6-f129-ec3c-aaa1-c781907f7680?origin=1" TargetMode="External"/><Relationship Id="rId124" Type="http://schemas.openxmlformats.org/officeDocument/2006/relationships/hyperlink" Target="https://mz-filemanager.s3.amazonaws.com/c504a4a5-75e7-4404-8af7-524b50cd7e11/file_manager/e3bc2c11-3b77-4a9a-bb25-8b08b98c104b/age_incorporacao_bradesco_dental.pdf" TargetMode="External"/><Relationship Id="rId129" Type="http://schemas.openxmlformats.org/officeDocument/2006/relationships/hyperlink" Target="https://api.mziq.com/mzfilemanager/v2/d/c504a4a5-75e7-4404-8af7-524b50cd7e11/e7d65724-6655-70da-9b21-d77352efd9ba?origin=1" TargetMode="External"/><Relationship Id="rId137" Type="http://schemas.openxmlformats.org/officeDocument/2006/relationships/hyperlink" Target="https://api.mziq.com/mzfilemanager/v2/d/c504a4a5-75e7-4404-8af7-524b50cd7e11/8e7e00e7-23aa-a87b-3223-878e112ebc5e?origin=1" TargetMode="External"/><Relationship Id="rId20" Type="http://schemas.openxmlformats.org/officeDocument/2006/relationships/hyperlink" Target="https://mz-filemanager.s3.amazonaws.com/c504a4a5-75e7-4404-8af7-524b50cd7e11/file_manager/0ac35c0e-7399-4b85-b1a8-79e6d9888604/distribuicao_de_dividendos_e_jcp.pdf" TargetMode="External"/><Relationship Id="rId41" Type="http://schemas.openxmlformats.org/officeDocument/2006/relationships/hyperlink" Target="https://mz-filemanager.s3.amazonaws.com/c504a4a5-75e7-4404-8af7-524b50cd7e11/file_manager/f48fef5f-eb14-487b-ab4e-7d434ec68792/dividendos_4t14.pdf" TargetMode="External"/><Relationship Id="rId54" Type="http://schemas.openxmlformats.org/officeDocument/2006/relationships/hyperlink" Target="https://mz-filemanager.s3.amazonaws.com/c504a4a5-75e7-4404-8af7-524b50cd7e11/file_manager/af58652f-e457-492f-ac1b-1501b4e37b35/div_3t16.pdf" TargetMode="External"/><Relationship Id="rId62" Type="http://schemas.openxmlformats.org/officeDocument/2006/relationships/hyperlink" Target="https://mz-filemanager.s3.amazonaws.com/c504a4a5-75e7-4404-8af7-524b50cd7e11/file_manager/0bf54b4e-92f3-4028-ac00-3f6f0927ff3b/div_3t17.pdf" TargetMode="External"/><Relationship Id="rId70" Type="http://schemas.openxmlformats.org/officeDocument/2006/relationships/hyperlink" Target="https://mz-filemanager.s3.amazonaws.com/c504a4a5-75e7-4404-8af7-524b50cd7e11/file_manager/9197bf12-a030-4c0d-b491-713fdba95c7f/div_e_jcp.pdf" TargetMode="External"/><Relationship Id="rId75" Type="http://schemas.openxmlformats.org/officeDocument/2006/relationships/hyperlink" Target="https://mz-filemanager.s3.amazonaws.com/c504a4a5-75e7-4404-8af7-524b50cd7e11/file_manager/92aa76bf-fa52-4c47-b528-a29461137550/jcp_2t19.pdf" TargetMode="External"/><Relationship Id="rId83" Type="http://schemas.openxmlformats.org/officeDocument/2006/relationships/hyperlink" Target="https://api.mziq.com/mzfilemanager/v2/d/c504a4a5-75e7-4404-8af7-524b50cd7e11/abadff72-c153-fa05-cb6c-2d1042376390?origin=1" TargetMode="External"/><Relationship Id="rId88" Type="http://schemas.openxmlformats.org/officeDocument/2006/relationships/hyperlink" Target="https://api.mziq.com/mzfilemanager/v2/d/c504a4a5-75e7-4404-8af7-524b50cd7e11/a35ad625-ecaf-cd0a-a711-e17b8d1f1fdc?origin=1" TargetMode="External"/><Relationship Id="rId91" Type="http://schemas.openxmlformats.org/officeDocument/2006/relationships/hyperlink" Target="https://api.mziq.com/mzfilemanager/v2/d/c504a4a5-75e7-4404-8af7-524b50cd7e11/852f9599-2f70-1ffb-f4bc-6905351449cb?origin=1" TargetMode="External"/><Relationship Id="rId96" Type="http://schemas.openxmlformats.org/officeDocument/2006/relationships/hyperlink" Target="https://api.mziq.com/mzfilemanager/v2/d/c504a4a5-75e7-4404-8af7-524b50cd7e11/5994fabd-023b-9f9b-eee4-759a5237d422?origin=1" TargetMode="External"/><Relationship Id="rId111" Type="http://schemas.openxmlformats.org/officeDocument/2006/relationships/hyperlink" Target="https://api.mziq.com/mzfilemanager/v2/d/c504a4a5-75e7-4404-8af7-524b50cd7e11/b1a0d611-ac59-4240-5dec-c10ff858ed0b?origin=1" TargetMode="External"/><Relationship Id="rId132" Type="http://schemas.openxmlformats.org/officeDocument/2006/relationships/hyperlink" Target="https://mz-filemanager.s3.amazonaws.com/c504a4a5-75e7-4404-8af7-524b50cd7e11/file_manager/678fcf5b-4d1f-40cb-a1b1-8e1979b1b73a/div_1t19_valor_por_acao.pdf" TargetMode="External"/><Relationship Id="rId140" Type="http://schemas.openxmlformats.org/officeDocument/2006/relationships/hyperlink" Target="https://api.mziq.com/mzfilemanager/v2/d/c504a4a5-75e7-4404-8af7-524b50cd7e11/751a41b9-61e1-9cd8-d116-3a205058b1ec?origin=1" TargetMode="External"/><Relationship Id="rId145" Type="http://schemas.openxmlformats.org/officeDocument/2006/relationships/hyperlink" Target="https://api.mziq.com/mzfilemanager/v2/d/c504a4a5-75e7-4404-8af7-524b50cd7e11/99e6d4ea-b661-4727-170d-490209546145?origin=1" TargetMode="External"/><Relationship Id="rId153" Type="http://schemas.openxmlformats.org/officeDocument/2006/relationships/hyperlink" Target="https://api.mziq.com/mzfilemanager/v2/d/c504a4a5-75e7-4404-8af7-524b50cd7e11/996d2339-38f8-2668-90fc-6aefaf784d23?origin=2" TargetMode="External"/><Relationship Id="rId1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6" Type="http://schemas.openxmlformats.org/officeDocument/2006/relationships/hyperlink" Target="https://mz-filemanager.s3.amazonaws.com/c504a4a5-75e7-4404-8af7-524b50cd7e11/file_manager/638199c5-eaf0-46f4-bd03-3b21e5dac39c/distribuicao_de_dividendos_1t13.pdf" TargetMode="External"/><Relationship Id="rId15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23" Type="http://schemas.openxmlformats.org/officeDocument/2006/relationships/hyperlink" Target="https://mz-filemanager.s3.amazonaws.com/c504a4a5-75e7-4404-8af7-524b50cd7e11/file_manager/dda66674-1bca-48ff-9bdb-a8cf5dc773c0/distribuicao_de_dividendos_e_jcp.pdf" TargetMode="External"/><Relationship Id="rId28" Type="http://schemas.openxmlformats.org/officeDocument/2006/relationships/hyperlink" Target="https://mz-filemanager.s3.amazonaws.com/c504a4a5-75e7-4404-8af7-524b50cd7e11/file_manager/5c4db9ce-4293-488d-8d3f-bb85b394f955/distribuicao_de_dividendos_2t13.pdf" TargetMode="External"/><Relationship Id="rId36" Type="http://schemas.openxmlformats.org/officeDocument/2006/relationships/hyperlink" Target="https://mz-filemanager.s3.amazonaws.com/c504a4a5-75e7-4404-8af7-524b50cd7e11/file_manager/d71da4a3-b3bd-4cc5-a74a-ce0a25896a1b/distribuicao_de_dividendos.pdf" TargetMode="External"/><Relationship Id="rId49" Type="http://schemas.openxmlformats.org/officeDocument/2006/relationships/hyperlink" Target="https://mz-filemanager.s3.amazonaws.com/c504a4a5-75e7-4404-8af7-524b50cd7e11/file_manager/b426ddb8-885b-4df9-bb1f-528a4ec53fd9/jcp_1t16.pdf" TargetMode="External"/><Relationship Id="rId57" Type="http://schemas.openxmlformats.org/officeDocument/2006/relationships/hyperlink" Target="https://mz-filemanager.s3.amazonaws.com/c504a4a5-75e7-4404-8af7-524b50cd7e11/file_manager/240bc18e-936e-4342-9527-93dd292dc749/div_4t16.pdf" TargetMode="External"/><Relationship Id="rId106" Type="http://schemas.openxmlformats.org/officeDocument/2006/relationships/hyperlink" Target="https://api.mziq.com/mzfilemanager/v2/d/c504a4a5-75e7-4404-8af7-524b50cd7e11/a095a567-0914-845a-7149-a3a4d0dc9045?origin=1" TargetMode="External"/><Relationship Id="rId114" Type="http://schemas.openxmlformats.org/officeDocument/2006/relationships/hyperlink" Target="https://api.mziq.com/mzfilemanager/v2/d/c504a4a5-75e7-4404-8af7-524b50cd7e11/98177756-a198-0a51-12e3-17e9d30de3da?origin=1" TargetMode="External"/><Relationship Id="rId119" Type="http://schemas.openxmlformats.org/officeDocument/2006/relationships/hyperlink" Target="https://api.mziq.com/mzfilemanager/v2/d/c504a4a5-75e7-4404-8af7-524b50cd7e11/ac651e2b-f609-6650-35a6-07374242df9a?origin=1" TargetMode="External"/><Relationship Id="rId127" Type="http://schemas.openxmlformats.org/officeDocument/2006/relationships/hyperlink" Target="https://mz-filemanager.s3.amazonaws.com/c504a4a5-75e7-4404-8af7-524b50cd7e11/file_manager/1e37a528-3179-401f-ac37-965c1d4ca515/comunicado_ao_mercado_dividendos_4t17_valor_por_acao.pdf" TargetMode="External"/><Relationship Id="rId10" Type="http://schemas.openxmlformats.org/officeDocument/2006/relationships/hyperlink" Target="https://mz-filemanager.s3.amazonaws.com/c504a4a5-75e7-4404-8af7-524b50cd7e11/file_manager/d6703eb7-3ebc-44c5-80f7-14fd568d3a1c/age_reducao_de_capital_anexo_16_e_proposta_de_reforma_do_estatuto.pdf" TargetMode="External"/><Relationship Id="rId31" Type="http://schemas.openxmlformats.org/officeDocument/2006/relationships/hyperlink" Target="https://mz-filemanager.s3.amazonaws.com/c504a4a5-75e7-4404-8af7-524b50cd7e11/file_manager/3378a136-88b3-43a7-a870-ff59baf76c92/pagamento_de_jcp_em_08_01_2014.pdf" TargetMode="External"/><Relationship Id="rId44" Type="http://schemas.openxmlformats.org/officeDocument/2006/relationships/hyperlink" Target="https://mz-filemanager.s3.amazonaws.com/c504a4a5-75e7-4404-8af7-524b50cd7e11/file_manager/0d7e6753-ec91-4e7d-b6af-23a64cd34992/dividendos_2t15.pdf" TargetMode="External"/><Relationship Id="rId52" Type="http://schemas.openxmlformats.org/officeDocument/2006/relationships/hyperlink" Target="https://mz-filemanager.s3.amazonaws.com/c504a4a5-75e7-4404-8af7-524b50cd7e11/file_manager/fbf66897-03b8-49dd-82db-1b940cf79854/div_2t16.pdf" TargetMode="External"/><Relationship Id="rId60" Type="http://schemas.openxmlformats.org/officeDocument/2006/relationships/hyperlink" Target="https://mz-filemanager.s3.amazonaws.com/c504a4a5-75e7-4404-8af7-524b50cd7e11/file_manager/36507406-185d-488c-9ff3-0efc13fe6e96/div_2t17.pdf" TargetMode="External"/><Relationship Id="rId65" Type="http://schemas.openxmlformats.org/officeDocument/2006/relationships/hyperlink" Target="https://mz-filemanager.s3.amazonaws.com/c504a4a5-75e7-4404-8af7-524b50cd7e11/file_manager/a501d60b-fb1a-4e7b-bfe8-0f48d05ec4a7/div_4t17.pdf" TargetMode="External"/><Relationship Id="rId73" Type="http://schemas.openxmlformats.org/officeDocument/2006/relationships/hyperlink" Target="https://mz-filemanager.s3.amazonaws.com/c504a4a5-75e7-4404-8af7-524b50cd7e11/file_manager/c1fa695e-5773-4cf6-a44f-b1c2796c0f11/div_1t19.pdf" TargetMode="External"/><Relationship Id="rId78" Type="http://schemas.openxmlformats.org/officeDocument/2006/relationships/hyperlink" Target="https://api.mziq.com/mzfilemanager/v2/d/c504a4a5-75e7-4404-8af7-524b50cd7e11/ff9c9b8c-7db3-12ab-2f63-c88daa0e9dc0?origin=1" TargetMode="External"/><Relationship Id="rId81" Type="http://schemas.openxmlformats.org/officeDocument/2006/relationships/hyperlink" Target="https://api.mziq.com/mzfilemanager/v2/d/c504a4a5-75e7-4404-8af7-524b50cd7e11/c7c929dc-f37c-02c9-ec9b-536535b56306?origin=1" TargetMode="External"/><Relationship Id="rId86" Type="http://schemas.openxmlformats.org/officeDocument/2006/relationships/hyperlink" Target="https://api.mziq.com/mzfilemanager/v2/d/c504a4a5-75e7-4404-8af7-524b50cd7e11/6d40ee44-919f-436f-ab50-089bf305b442?origin=1" TargetMode="External"/><Relationship Id="rId94" Type="http://schemas.openxmlformats.org/officeDocument/2006/relationships/hyperlink" Target="https://api.mziq.com/mzfilemanager/v2/d/c504a4a5-75e7-4404-8af7-524b50cd7e11/866f71d3-a38a-f45b-00e9-7d67df82ae13?origin=1" TargetMode="External"/><Relationship Id="rId99" Type="http://schemas.openxmlformats.org/officeDocument/2006/relationships/hyperlink" Target="https://api.mziq.com/mzfilemanager/v2/d/c504a4a5-75e7-4404-8af7-524b50cd7e11/9431b684-bd6c-0284-4395-88232e3eb71c?origin=1" TargetMode="External"/><Relationship Id="rId101" Type="http://schemas.openxmlformats.org/officeDocument/2006/relationships/hyperlink" Target="https://api.mziq.com/mzfilemanager/v2/d/c504a4a5-75e7-4404-8af7-524b50cd7e11/c052b978-a749-510a-7308-afe7e6be8701?origin=1" TargetMode="External"/><Relationship Id="rId122" Type="http://schemas.openxmlformats.org/officeDocument/2006/relationships/hyperlink" Target="https://api.mziq.com/mzfilemanager/v2/d/c504a4a5-75e7-4404-8af7-524b50cd7e11/80647f9c-6f24-0285-56f8-393daf06c41c?origin=1" TargetMode="External"/><Relationship Id="rId130" Type="http://schemas.openxmlformats.org/officeDocument/2006/relationships/hyperlink" Target="https://api.mziq.com/mzfilemanager/v2/d/c504a4a5-75e7-4404-8af7-524b50cd7e11/00656761-0645-6acf-902b-a2b714834a50?origin=1" TargetMode="External"/><Relationship Id="rId135" Type="http://schemas.openxmlformats.org/officeDocument/2006/relationships/hyperlink" Target="https://mz-filemanager.s3.amazonaws.com/c504a4a5-75e7-4404-8af7-524b50cd7e11/file_manager/ad8777d9-dd8a-48a8-a431-8652e29d1a6b/restituicao_de_capital.pdf" TargetMode="External"/><Relationship Id="rId143" Type="http://schemas.openxmlformats.org/officeDocument/2006/relationships/hyperlink" Target="https://api.mziq.com/mzfilemanager/v2/d/c504a4a5-75e7-4404-8af7-524b50cd7e11/4af84b61-66b9-803a-1b56-1edf70d44240?origin=1" TargetMode="External"/><Relationship Id="rId148" Type="http://schemas.openxmlformats.org/officeDocument/2006/relationships/hyperlink" Target="https://api.mziq.com/mzfilemanager/v2/d/c504a4a5-75e7-4404-8af7-524b50cd7e11/2782b39a-96ba-f156-7f90-4407897fc10e?origin=1" TargetMode="External"/><Relationship Id="rId151" Type="http://schemas.openxmlformats.org/officeDocument/2006/relationships/hyperlink" Target="https://mz-filemanager.s3.amazonaws.com/c504a4a5-75e7-4404-8af7-524b50cd7e11/file_manager/5a55258b-63af-4951-b3d0-fe4d72c5e1de/jcp_2t19_valor_por_acao.pdf" TargetMode="External"/><Relationship Id="rId4" Type="http://schemas.openxmlformats.org/officeDocument/2006/relationships/hyperlink" Target="https://mz-filemanager.s3.amazonaws.com/c504a4a5-75e7-4404-8af7-524b50cd7e11/file_manager/1f4849bb-bb57-4a7b-a735-b82314b12782/distribuicao_de_juros_sobre_capital_proprio.pdf" TargetMode="External"/><Relationship Id="rId9" Type="http://schemas.openxmlformats.org/officeDocument/2006/relationships/hyperlink" Target="https://mz-filemanager.s3.amazonaws.com/c504a4a5-75e7-4404-8af7-524b50cd7e11/file_manager/524154aa-006a-46bf-a73b-392b3578459b/distribuicao_de_dividendos.pdf" TargetMode="External"/><Relationship Id="rId13" Type="http://schemas.openxmlformats.org/officeDocument/2006/relationships/hyperlink" Target="https://mz-filemanager.s3.amazonaws.com/c504a4a5-75e7-4404-8af7-524b50cd7e11/file_manager/48379adb-f07c-4c9e-9abc-65d01b0a1cea/distribuicao_de_dividendos_em_11_05_2011.pdf" TargetMode="External"/><Relationship Id="rId18" Type="http://schemas.openxmlformats.org/officeDocument/2006/relationships/hyperlink" Target="https://mz-filemanager.s3.amazonaws.com/c504a4a5-75e7-4404-8af7-524b50cd7e11/file_manager/8097e0bd-ddc8-40c1-855f-71a72ab2917a/distribuicao_de_dividendos_e_jcp_em_23_05_2012.pdf" TargetMode="External"/><Relationship Id="rId39" Type="http://schemas.openxmlformats.org/officeDocument/2006/relationships/hyperlink" Target="https://mz-filemanager.s3.amazonaws.com/c504a4a5-75e7-4404-8af7-524b50cd7e11/file_manager/bcb0219e-454d-4637-a16a-4b811b532adf/distribuicao_de_jcp.pdf" TargetMode="External"/><Relationship Id="rId109" Type="http://schemas.openxmlformats.org/officeDocument/2006/relationships/hyperlink" Target="https://api.mziq.com/mzfilemanager/v2/d/c504a4a5-75e7-4404-8af7-524b50cd7e11/3c39d0ee-2531-ed2b-4a1b-b59d220a13f2?origin=1" TargetMode="External"/><Relationship Id="rId34" Type="http://schemas.openxmlformats.org/officeDocument/2006/relationships/hyperlink" Target="https://mz-filemanager.s3.amazonaws.com/c504a4a5-75e7-4404-8af7-524b50cd7e11/file_manager/33fd2666-050f-4ed3-98c3-440fe22384fd/confirmacao_de_pagamento_de_dividendos.pdf" TargetMode="External"/><Relationship Id="rId50" Type="http://schemas.openxmlformats.org/officeDocument/2006/relationships/hyperlink" Target="https://mz-filemanager.s3.amazonaws.com/c504a4a5-75e7-4404-8af7-524b50cd7e11/file_manager/c7c094bc-52f5-462d-a8a0-4bf2a4079aab/div_1t16.pdf" TargetMode="External"/><Relationship Id="rId55" Type="http://schemas.openxmlformats.org/officeDocument/2006/relationships/hyperlink" Target="https://mz-filemanager.s3.amazonaws.com/c504a4a5-75e7-4404-8af7-524b50cd7e11/file_manager/0bc20704-8ba4-42b8-afb0-ee50c2348f81/jcp_4t16.pdf" TargetMode="External"/><Relationship Id="rId76" Type="http://schemas.openxmlformats.org/officeDocument/2006/relationships/hyperlink" Target="https://s3.amazonaws.com/mz-filemanager/c504a4a5-75e7-4404-8af7-524b50cd7e11/a5c32d38-6ed5-43c1-a7ca-5822583c165a_Aviso%20aos%20Acionistas%20JCP_3T19.pdf" TargetMode="External"/><Relationship Id="rId97" Type="http://schemas.openxmlformats.org/officeDocument/2006/relationships/hyperlink" Target="https://api.mziq.com/mzfilemanager/v2/d/c504a4a5-75e7-4404-8af7-524b50cd7e11/61db1d0d-88fc-6977-e5a0-4abb2f07a608?origin=1" TargetMode="External"/><Relationship Id="rId104" Type="http://schemas.openxmlformats.org/officeDocument/2006/relationships/hyperlink" Target="https://api.mziq.com/mzfilemanager/v2/d/c504a4a5-75e7-4404-8af7-524b50cd7e11/a6789527-36f5-3878-cc92-a66d57b70eb8?origin=1" TargetMode="External"/><Relationship Id="rId120" Type="http://schemas.openxmlformats.org/officeDocument/2006/relationships/hyperlink" Target="https://api.mziq.com/mzfilemanager/v2/d/c504a4a5-75e7-4404-8af7-524b50cd7e11/1df69474-c178-d521-ec42-f8ee8435baf4?origin=1" TargetMode="External"/><Relationship Id="rId125" Type="http://schemas.openxmlformats.org/officeDocument/2006/relationships/hyperlink" Target="https://api.mziq.com/mzfilemanager/v2/d/c504a4a5-75e7-4404-8af7-524b50cd7e11/81320ab8-ebd3-ee09-9191-ffe46e92fb22?origin=1" TargetMode="External"/><Relationship Id="rId141" Type="http://schemas.openxmlformats.org/officeDocument/2006/relationships/hyperlink" Target="https://api.mziq.com/mzfilemanager/v2/d/c504a4a5-75e7-4404-8af7-524b50cd7e11/4af84b61-66b9-803a-1b56-1edf70d44240?origin=1" TargetMode="External"/><Relationship Id="rId146" Type="http://schemas.openxmlformats.org/officeDocument/2006/relationships/hyperlink" Target="https://api.mziq.com/mzfilemanager/v2/d/c504a4a5-75e7-4404-8af7-524b50cd7e11/2782b39a-96ba-f156-7f90-4407897fc10e?origin=1" TargetMode="External"/><Relationship Id="rId7" Type="http://schemas.openxmlformats.org/officeDocument/2006/relationships/hyperlink" Target="https://mz-filemanager.s3.amazonaws.com/c504a4a5-75e7-4404-8af7-524b50cd7e11/file_manager/8c09e894-a869-4dcb-90a4-0c61b6400d89/pagamento_jcp.pdf" TargetMode="External"/><Relationship Id="rId71" Type="http://schemas.openxmlformats.org/officeDocument/2006/relationships/hyperlink" Target="https://mz-filemanager.s3.amazonaws.com/c504a4a5-75e7-4404-8af7-524b50cd7e11/file_manager/6e03ab69-7df4-48aa-901a-1d7534ff2b46/div_2018.pdf" TargetMode="External"/><Relationship Id="rId92" Type="http://schemas.openxmlformats.org/officeDocument/2006/relationships/hyperlink" Target="https://api.mziq.com/mzfilemanager/v2/d/c504a4a5-75e7-4404-8af7-524b50cd7e11/bc83fc0b-65bf-a1ec-c932-f936c830f052?origin=1" TargetMode="External"/><Relationship Id="rId2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29" Type="http://schemas.openxmlformats.org/officeDocument/2006/relationships/hyperlink" Target="https://mz-filemanager.s3.amazonaws.com/c504a4a5-75e7-4404-8af7-524b50cd7e11/file_manager/de7c9c6b-0711-4697-8454-b18317bd9e46/distribuicao_de_dividendos_e_jcp_3t13.pdf" TargetMode="External"/><Relationship Id="rId24" Type="http://schemas.openxmlformats.org/officeDocument/2006/relationships/hyperlink" Target="https://mz-filemanager.s3.amazonaws.com/c504a4a5-75e7-4404-8af7-524b50cd7e11/file_manager/3f8e34e0-8e1a-4a52-b370-3ffebb91a0b6/distribuicao_de_dividendos_complementares.pdf" TargetMode="External"/><Relationship Id="rId40" Type="http://schemas.openxmlformats.org/officeDocument/2006/relationships/hyperlink" Target="https://mz-filemanager.s3.amazonaws.com/c504a4a5-75e7-4404-8af7-524b50cd7e11/file_manager/5b42d81f-c7be-41ee-89ab-915edf6857a7/distribuicao_de_jcp.pdf" TargetMode="External"/><Relationship Id="rId45" Type="http://schemas.openxmlformats.org/officeDocument/2006/relationships/hyperlink" Target="https://mz-filemanager.s3.amazonaws.com/c504a4a5-75e7-4404-8af7-524b50cd7e11/file_manager/60255aa7-7761-4315-8b27-ac540577f4c9/distribuicao_de_jcp.pdf" TargetMode="External"/><Relationship Id="rId66" Type="http://schemas.openxmlformats.org/officeDocument/2006/relationships/hyperlink" Target="https://mz-filemanager.s3.amazonaws.com/c504a4a5-75e7-4404-8af7-524b50cd7e11/file_manager/7c72f844-a1a5-4e6f-bc0b-8824301305a3/jcp_2t18.pdf" TargetMode="External"/><Relationship Id="rId87" Type="http://schemas.openxmlformats.org/officeDocument/2006/relationships/hyperlink" Target="https://api.mziq.com/mzfilemanager/v2/d/c504a4a5-75e7-4404-8af7-524b50cd7e11/bf7d7a47-343d-d434-8c6b-0db1586bee2f?origin=1" TargetMode="External"/><Relationship Id="rId110" Type="http://schemas.openxmlformats.org/officeDocument/2006/relationships/hyperlink" Target="https://api.mziq.com/mzfilemanager/v2/d/c504a4a5-75e7-4404-8af7-524b50cd7e11/a1fc2a50-4c0b-a96d-bfa4-91d9911033b6?origin=1" TargetMode="External"/><Relationship Id="rId115" Type="http://schemas.openxmlformats.org/officeDocument/2006/relationships/hyperlink" Target="https://api.mziq.com/mzfilemanager/v2/d/c504a4a5-75e7-4404-8af7-524b50cd7e11/fd1216c6-8dd8-a24e-11ce-a844c3692382?origin=1" TargetMode="External"/><Relationship Id="rId131" Type="http://schemas.openxmlformats.org/officeDocument/2006/relationships/hyperlink" Target="https://api.mziq.com/mzfilemanager/v2/d/c504a4a5-75e7-4404-8af7-524b50cd7e11/1e24a214-2b1c-a598-9221-5df530a37de9?origin=1" TargetMode="External"/><Relationship Id="rId136" Type="http://schemas.openxmlformats.org/officeDocument/2006/relationships/hyperlink" Target="https://api.mziq.com/mzfilemanager/v2/d/c504a4a5-75e7-4404-8af7-524b50cd7e11/8e7e00e7-23aa-a87b-3223-878e112ebc5e?origin=1" TargetMode="External"/><Relationship Id="rId61" Type="http://schemas.openxmlformats.org/officeDocument/2006/relationships/hyperlink" Target="https://mz-filemanager.s3.amazonaws.com/c504a4a5-75e7-4404-8af7-524b50cd7e11/file_manager/d26e1e74-ec08-443f-b904-b4fca36eca9e/jcp_3t17.pdf" TargetMode="External"/><Relationship Id="rId82" Type="http://schemas.openxmlformats.org/officeDocument/2006/relationships/hyperlink" Target="https://api.mziq.com/mzfilemanager/v2/d/c504a4a5-75e7-4404-8af7-524b50cd7e11/1a36d453-5349-b5c9-e7fc-5122e7481a75?origin=1" TargetMode="External"/><Relationship Id="rId152" Type="http://schemas.openxmlformats.org/officeDocument/2006/relationships/hyperlink" Target="https://api.mziq.com/mzfilemanager/v2/d/c504a4a5-75e7-4404-8af7-524b50cd7e11/996d2339-38f8-2668-90fc-6aefaf784d23?origin=2" TargetMode="External"/><Relationship Id="rId19" Type="http://schemas.openxmlformats.org/officeDocument/2006/relationships/hyperlink" Target="https://mz-filemanager.s3.amazonaws.com/c504a4a5-75e7-4404-8af7-524b50cd7e11/file_manager/8097e0bd-ddc8-40c1-855f-71a72ab2917a/distribuicao_de_dividendos_e_jcp_em_23_05_2012.pdf" TargetMode="External"/><Relationship Id="rId14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30" Type="http://schemas.openxmlformats.org/officeDocument/2006/relationships/hyperlink" Target="https://mz-filemanager.s3.amazonaws.com/c504a4a5-75e7-4404-8af7-524b50cd7e11/file_manager/de7c9c6b-0711-4697-8454-b18317bd9e46/distribuicao_de_dividendos_e_jcp_3t13.pdf" TargetMode="External"/><Relationship Id="rId35" Type="http://schemas.openxmlformats.org/officeDocument/2006/relationships/hyperlink" Target="https://mz-filemanager.s3.amazonaws.com/c504a4a5-75e7-4404-8af7-524b50cd7e11/file_manager/9ea1b1c7-6bdb-400d-a594-da4e534c9275/distribuicao_de_jcp.pdf" TargetMode="External"/><Relationship Id="rId56" Type="http://schemas.openxmlformats.org/officeDocument/2006/relationships/hyperlink" Target="https://mz-filemanager.s3.amazonaws.com/c504a4a5-75e7-4404-8af7-524b50cd7e11/file_manager/6fa9388f-3d2d-4f96-bc3c-c8b34f183f41/jcp_1t17.pdf" TargetMode="External"/><Relationship Id="rId77" Type="http://schemas.openxmlformats.org/officeDocument/2006/relationships/hyperlink" Target="https://s3.amazonaws.com/mz-filemanager/c504a4a5-75e7-4404-8af7-524b50cd7e11/c94983cd-a385-48b7-828c-0caa4760908e_Dividendos%203T19.pdf" TargetMode="External"/><Relationship Id="rId100" Type="http://schemas.openxmlformats.org/officeDocument/2006/relationships/hyperlink" Target="https://api.mziq.com/mzfilemanager/v2/d/c504a4a5-75e7-4404-8af7-524b50cd7e11/a83befe5-b9d6-0455-472a-dcf663e8d845?origin=1" TargetMode="External"/><Relationship Id="rId105" Type="http://schemas.openxmlformats.org/officeDocument/2006/relationships/hyperlink" Target="https://api.mziq.com/mzfilemanager/v2/d/c504a4a5-75e7-4404-8af7-524b50cd7e11/a095a567-0914-845a-7149-a3a4d0dc9045?origin=1" TargetMode="External"/><Relationship Id="rId126" Type="http://schemas.openxmlformats.org/officeDocument/2006/relationships/hyperlink" Target="https://api.mziq.com/mzfilemanager/v2/d/c504a4a5-75e7-4404-8af7-524b50cd7e11/81320ab8-ebd3-ee09-9191-ffe46e92fb22?origin=1" TargetMode="External"/><Relationship Id="rId147" Type="http://schemas.openxmlformats.org/officeDocument/2006/relationships/hyperlink" Target="https://api.mziq.com/mzfilemanager/v2/d/c504a4a5-75e7-4404-8af7-524b50cd7e11/2782b39a-96ba-f156-7f90-4407897fc10e?origin=1" TargetMode="External"/><Relationship Id="rId8" Type="http://schemas.openxmlformats.org/officeDocument/2006/relationships/hyperlink" Target="https://mz-filemanager.s3.amazonaws.com/c504a4a5-75e7-4404-8af7-524b50cd7e11/file_manager/08bd6ed1-55b2-4692-b146-9dd93bb7161d/rca_pagamento_jcp.pdf" TargetMode="External"/><Relationship Id="rId51" Type="http://schemas.openxmlformats.org/officeDocument/2006/relationships/hyperlink" Target="https://mz-filemanager.s3.amazonaws.com/c504a4a5-75e7-4404-8af7-524b50cd7e11/file_manager/272ad793-a319-4d66-8f07-7d27848eac61/jcp_2t16.pdf" TargetMode="External"/><Relationship Id="rId72" Type="http://schemas.openxmlformats.org/officeDocument/2006/relationships/hyperlink" Target="https://mz-filemanager.s3.amazonaws.com/c504a4a5-75e7-4404-8af7-524b50cd7e11/file_manager/232a381e-4481-460e-a4d4-69517d48c1b7/jcp_1t19.pdf" TargetMode="External"/><Relationship Id="rId93" Type="http://schemas.openxmlformats.org/officeDocument/2006/relationships/hyperlink" Target="https://api.mziq.com/mzfilemanager/v2/d/c504a4a5-75e7-4404-8af7-524b50cd7e11/da5eba9b-2426-9230-73be-fddbbf4b91d9?origin=1" TargetMode="External"/><Relationship Id="rId98" Type="http://schemas.openxmlformats.org/officeDocument/2006/relationships/hyperlink" Target="https://api.mziq.com/mzfilemanager/v2/d/c504a4a5-75e7-4404-8af7-524b50cd7e11/be6fa406-34a5-ffb5-b486-718c6febf415?origin=1" TargetMode="External"/><Relationship Id="rId121" Type="http://schemas.openxmlformats.org/officeDocument/2006/relationships/hyperlink" Target="https://api.mziq.com/mzfilemanager/v2/d/c504a4a5-75e7-4404-8af7-524b50cd7e11/e1c9dad6-54b2-1964-3e58-cb69e60f51bc?origin=1" TargetMode="External"/><Relationship Id="rId142" Type="http://schemas.openxmlformats.org/officeDocument/2006/relationships/hyperlink" Target="https://api.mziq.com/mzfilemanager/v2/d/c504a4a5-75e7-4404-8af7-524b50cd7e11/4af84b61-66b9-803a-1b56-1edf70d44240?origin=1" TargetMode="External"/><Relationship Id="rId3" Type="http://schemas.openxmlformats.org/officeDocument/2006/relationships/hyperlink" Target="https://mz-filemanager.s3.amazonaws.com/c504a4a5-75e7-4404-8af7-524b50cd7e11/file_manager/d14d284e-dd7e-464a-aa69-8d7c7c3ab48d/pagamento_de_juros_sobre_capital_proprio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mz-filemanager.s3.amazonaws.com/c504a4a5-75e7-4404-8af7-524b50cd7e11/file_manager/69a034ad-3ed9-4cd7-985d-b9d6f8fb2d67/3q15_dividends.pdf" TargetMode="External"/><Relationship Id="rId117" Type="http://schemas.openxmlformats.org/officeDocument/2006/relationships/hyperlink" Target="https://api.mziq.com/mzfilemanager/v2/d/c504a4a5-75e7-4404-8af7-524b50cd7e11/33023b97-094a-e9b4-8eaa-0c1aca5118ce?origin=1" TargetMode="External"/><Relationship Id="rId21" Type="http://schemas.openxmlformats.org/officeDocument/2006/relationships/hyperlink" Target="https://mz-filemanager.s3.amazonaws.com/c504a4a5-75e7-4404-8af7-524b50cd7e11/file_manager/666d014f-e07d-4f19-8bb7-64f043fba34b/4q14_dividends.pdf" TargetMode="External"/><Relationship Id="rId42" Type="http://schemas.openxmlformats.org/officeDocument/2006/relationships/hyperlink" Target="https://mz-filemanager.s3.amazonaws.com/c504a4a5-75e7-4404-8af7-524b50cd7e11/file_manager/b9d6917e-8b7f-4494-9b03-03799145acb0/3q17_dividends.pdf" TargetMode="External"/><Relationship Id="rId47" Type="http://schemas.openxmlformats.org/officeDocument/2006/relationships/hyperlink" Target="https://mz-filemanager.s3.amazonaws.com/c504a4a5-75e7-4404-8af7-524b50cd7e11/file_manager/13f61d52-72a1-4465-bd49-38fd92430ef8/2q18_dividends.pdf" TargetMode="External"/><Relationship Id="rId63" Type="http://schemas.openxmlformats.org/officeDocument/2006/relationships/hyperlink" Target="https://api.mziq.com/mzfilemanager/v2/d/c504a4a5-75e7-4404-8af7-524b50cd7e11/4582d9eb-2e4d-93b7-ee5f-88fa8ab402cf?origin=1" TargetMode="External"/><Relationship Id="rId68" Type="http://schemas.openxmlformats.org/officeDocument/2006/relationships/hyperlink" Target="https://api.mziq.com/mzfilemanager/v2/d/c504a4a5-75e7-4404-8af7-524b50cd7e11/c2f5c061-15fb-efd0-c8bf-bcc7b0b2e4bd?origin=1" TargetMode="External"/><Relationship Id="rId84" Type="http://schemas.openxmlformats.org/officeDocument/2006/relationships/hyperlink" Target="https://api.mziq.com/mzfilemanager/v2/d/c504a4a5-75e7-4404-8af7-524b50cd7e11/f6e76242-c0b0-5008-dae1-6ec6578a2a78?origin=1" TargetMode="External"/><Relationship Id="rId89" Type="http://schemas.openxmlformats.org/officeDocument/2006/relationships/hyperlink" Target="https://api.mziq.com/mzfilemanager/v2/d/c504a4a5-75e7-4404-8af7-524b50cd7e11/831355b5-db07-eec5-7498-c0b0c1cf1e55?origin=1" TargetMode="External"/><Relationship Id="rId112" Type="http://schemas.openxmlformats.org/officeDocument/2006/relationships/hyperlink" Target="https://mz-filemanager.s3.amazonaws.com/c504a4a5-75e7-4404-8af7-524b50cd7e11/file_manager/e572e289-d45e-46ba-9739-8142efc04c61/dividend_and_ioc_payment_november_2012.pdf" TargetMode="External"/><Relationship Id="rId133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138" Type="http://schemas.openxmlformats.org/officeDocument/2006/relationships/hyperlink" Target="https://mz-filemanager.s3.amazonaws.com/c504a4a5-75e7-4404-8af7-524b50cd7e11/file_manager/8c09e894-a869-4dcb-90a4-0c61b6400d89/pagamento_jcp.pdf" TargetMode="External"/><Relationship Id="rId154" Type="http://schemas.openxmlformats.org/officeDocument/2006/relationships/printerSettings" Target="../printerSettings/printerSettings2.bin"/><Relationship Id="rId16" Type="http://schemas.openxmlformats.org/officeDocument/2006/relationships/hyperlink" Target="https://mz-filemanager.s3.amazonaws.com/c504a4a5-75e7-4404-8af7-524b50cd7e11/file_manager/0a66fd7e-d750-4576-93cb-9080a54c9df3/2q14_dividends.pdf" TargetMode="External"/><Relationship Id="rId107" Type="http://schemas.openxmlformats.org/officeDocument/2006/relationships/hyperlink" Target="https://api.mziq.com/mzfilemanager/v2/d/c504a4a5-75e7-4404-8af7-524b50cd7e11/54f91cdf-8041-038c-57d4-3353b1acfdc5?origin=1" TargetMode="External"/><Relationship Id="rId11" Type="http://schemas.openxmlformats.org/officeDocument/2006/relationships/hyperlink" Target="https://mz-filemanager.s3.amazonaws.com/c504a4a5-75e7-4404-8af7-524b50cd7e11/file_manager/f9cb24e7-e2e6-4103-8949-acd90cf467e7/ioc_payment_january_2014.pdf" TargetMode="External"/><Relationship Id="rId32" Type="http://schemas.openxmlformats.org/officeDocument/2006/relationships/hyperlink" Target="https://mz-filemanager.s3.amazonaws.com/c504a4a5-75e7-4404-8af7-524b50cd7e11/file_manager/25fc9e67-4fcf-42fb-98f3-3d9797dd7212/2q16_dividends.pdf" TargetMode="External"/><Relationship Id="rId37" Type="http://schemas.openxmlformats.org/officeDocument/2006/relationships/hyperlink" Target="https://mz-filemanager.s3.amazonaws.com/c504a4a5-75e7-4404-8af7-524b50cd7e11/file_manager/a55c2b6c-098e-42ea-b2cb-1399f8ddd9b5/4q16_dividends.pdf" TargetMode="External"/><Relationship Id="rId53" Type="http://schemas.openxmlformats.org/officeDocument/2006/relationships/hyperlink" Target="https://mz-filemanager.s3.amazonaws.com/c504a4a5-75e7-4404-8af7-524b50cd7e11/file_manager/602b82f4-a501-4f7d-8458-f25380395210/approval_of_2q19_interest_on_capital.pdf" TargetMode="External"/><Relationship Id="rId58" Type="http://schemas.openxmlformats.org/officeDocument/2006/relationships/hyperlink" Target="https://api.mziq.com/mzfilemanager/v2/d/c504a4a5-75e7-4404-8af7-524b50cd7e11/d4fd750f-f365-9654-337f-ce84b35d2644?origin=1" TargetMode="External"/><Relationship Id="rId74" Type="http://schemas.openxmlformats.org/officeDocument/2006/relationships/hyperlink" Target="https://api.mziq.com/mzfilemanager/v2/d/c504a4a5-75e7-4404-8af7-524b50cd7e11/0d1fd3ac-5385-ca08-3e41-1ac326bc1a64?origin=1" TargetMode="External"/><Relationship Id="rId79" Type="http://schemas.openxmlformats.org/officeDocument/2006/relationships/hyperlink" Target="https://api.mziq.com/mzfilemanager/v2/d/c504a4a5-75e7-4404-8af7-524b50cd7e11/028bfdc1-0134-17dc-e38e-aac4d8ba9b15?origin=1" TargetMode="External"/><Relationship Id="rId102" Type="http://schemas.openxmlformats.org/officeDocument/2006/relationships/hyperlink" Target="https://mz-filemanager.s3.amazonaws.com/c504a4a5-75e7-4404-8af7-524b50cd7e11/file_manager/74d44b95-9653-4442-b552-8c685ac021cc/4q17_div_amount_per_share.pdf" TargetMode="External"/><Relationship Id="rId123" Type="http://schemas.openxmlformats.org/officeDocument/2006/relationships/hyperlink" Target="https://api.mziq.com/mzfilemanager/v2/d/c504a4a5-75e7-4404-8af7-524b50cd7e11/24ecb67c-c34a-228a-bf42-da4c1d44a0bc?origin=1" TargetMode="External"/><Relationship Id="rId128" Type="http://schemas.openxmlformats.org/officeDocument/2006/relationships/hyperlink" Target="https://api.mziq.com/mzfilemanager/v2/d/c504a4a5-75e7-4404-8af7-524b50cd7e11/b9284368-dccb-e941-11f0-ce722d9b8538?origin=1" TargetMode="External"/><Relationship Id="rId144" Type="http://schemas.openxmlformats.org/officeDocument/2006/relationships/hyperlink" Target="https://mz-filemanager.s3.amazonaws.com/c504a4a5-75e7-4404-8af7-524b50cd7e11/file_manager/48379adb-f07c-4c9e-9abc-65d01b0a1cea/distribuicao_de_dividendos_em_11_05_2011.pdf" TargetMode="External"/><Relationship Id="rId149" Type="http://schemas.openxmlformats.org/officeDocument/2006/relationships/hyperlink" Target="https://mz-filemanager.s3.amazonaws.com/c504a4a5-75e7-4404-8af7-524b50cd7e11/file_manager/2913cb11-2ea7-4c92-85fd-5b144ea7987e/restituicao_de_capital.pdf" TargetMode="External"/><Relationship Id="rId5" Type="http://schemas.openxmlformats.org/officeDocument/2006/relationships/hyperlink" Target="https://mz-filemanager.s3.amazonaws.com/c504a4a5-75e7-4404-8af7-524b50cd7e11/file_manager/8a62226d-81b8-48b7-a183-641976e21b24/dividend_and_ioc_payment_august_2012.pdf" TargetMode="External"/><Relationship Id="rId90" Type="http://schemas.openxmlformats.org/officeDocument/2006/relationships/hyperlink" Target="https://api.mziq.com/mzfilemanager/v2/d/c504a4a5-75e7-4404-8af7-524b50cd7e11/5d7ce273-827b-6145-d633-6479feead3bf?origin=1" TargetMode="External"/><Relationship Id="rId95" Type="http://schemas.openxmlformats.org/officeDocument/2006/relationships/hyperlink" Target="https://api.mziq.com/mzfilemanager/v2/d/c504a4a5-75e7-4404-8af7-524b50cd7e11/71906f8b-146b-85a2-759a-4b95949c58d8?origin=1" TargetMode="External"/><Relationship Id="rId22" Type="http://schemas.openxmlformats.org/officeDocument/2006/relationships/hyperlink" Target="https://mz-filemanager.s3.amazonaws.com/c504a4a5-75e7-4404-8af7-524b50cd7e11/file_manager/ee0a42a0-8ecc-4d1f-93e9-d0fd537f68d7/1q15_dividends.pdf" TargetMode="External"/><Relationship Id="rId27" Type="http://schemas.openxmlformats.org/officeDocument/2006/relationships/hyperlink" Target="https://mz-filemanager.s3.amazonaws.com/c504a4a5-75e7-4404-8af7-524b50cd7e11/file_manager/591a36fa-4bf4-4a4d-8894-d1a37f361c41/ioc_payment_january_2016.pdf" TargetMode="External"/><Relationship Id="rId43" Type="http://schemas.openxmlformats.org/officeDocument/2006/relationships/hyperlink" Target="https://mz-filemanager.s3.amazonaws.com/c504a4a5-75e7-4404-8af7-524b50cd7e11/file_manager/b0605014-fb38-4eec-aa89-ae251c3fe30b/approval_of_4q17_ioc.pdf" TargetMode="External"/><Relationship Id="rId48" Type="http://schemas.openxmlformats.org/officeDocument/2006/relationships/hyperlink" Target="https://mz-filemanager.s3.amazonaws.com/c504a4a5-75e7-4404-8af7-524b50cd7e11/file_manager/48fcbe13-bf09-408e-a2d9-bb770de8af07/approval_of_3q18_ioc.pdf" TargetMode="External"/><Relationship Id="rId64" Type="http://schemas.openxmlformats.org/officeDocument/2006/relationships/hyperlink" Target="https://api.mziq.com/mzfilemanager/v2/d/c504a4a5-75e7-4404-8af7-524b50cd7e11/1596f381-090f-af4e-30f6-9f2edf30f766?origin=1" TargetMode="External"/><Relationship Id="rId69" Type="http://schemas.openxmlformats.org/officeDocument/2006/relationships/hyperlink" Target="https://api.mziq.com/mzfilemanager/v2/d/c504a4a5-75e7-4404-8af7-524b50cd7e11/41cd7ea9-c99a-5e3c-0e21-f40ced5ec96f?origin=1" TargetMode="External"/><Relationship Id="rId113" Type="http://schemas.openxmlformats.org/officeDocument/2006/relationships/hyperlink" Target="https://mz-filemanager.s3.amazonaws.com/c504a4a5-75e7-4404-8af7-524b50cd7e11/file_manager/d486b551-4874-46b7-ac66-68001a227fd4/complementary_dividends.pdf" TargetMode="External"/><Relationship Id="rId118" Type="http://schemas.openxmlformats.org/officeDocument/2006/relationships/hyperlink" Target="https://api.mziq.com/mzfilemanager/v2/d/c504a4a5-75e7-4404-8af7-524b50cd7e11/31fd913e-f0ec-8480-3739-2546dff34775?origin=1" TargetMode="External"/><Relationship Id="rId134" Type="http://schemas.openxmlformats.org/officeDocument/2006/relationships/hyperlink" Target="https://mz-filemanager.s3.amazonaws.com/c504a4a5-75e7-4404-8af7-524b50cd7e11/file_manager/d14d284e-dd7e-464a-aa69-8d7c7c3ab48d/pagamento_de_juros_sobre_capital_proprio.pdf" TargetMode="External"/><Relationship Id="rId139" Type="http://schemas.openxmlformats.org/officeDocument/2006/relationships/hyperlink" Target="https://mz-filemanager.s3.amazonaws.com/c504a4a5-75e7-4404-8af7-524b50cd7e11/file_manager/08bd6ed1-55b2-4692-b146-9dd93bb7161d/rca_pagamento_jcp.pdf" TargetMode="External"/><Relationship Id="rId80" Type="http://schemas.openxmlformats.org/officeDocument/2006/relationships/hyperlink" Target="https://api.mziq.com/mzfilemanager/v2/d/c504a4a5-75e7-4404-8af7-524b50cd7e11/09512d5b-e689-e55c-d2ab-1f84f8dbb29a?origin=1" TargetMode="External"/><Relationship Id="rId85" Type="http://schemas.openxmlformats.org/officeDocument/2006/relationships/hyperlink" Target="https://api.mziq.com/mzfilemanager/v2/d/c504a4a5-75e7-4404-8af7-524b50cd7e11/63396b75-01b5-3098-ba53-9350c9bb58f3?origin=1" TargetMode="External"/><Relationship Id="rId150" Type="http://schemas.openxmlformats.org/officeDocument/2006/relationships/hyperlink" Target="https://mz-filemanager.s3.amazonaws.com/c504a4a5-75e7-4404-8af7-524b50cd7e11/file_manager/ad8777d9-dd8a-48a8-a431-8652e29d1a6b/restituicao_de_capital.pdf" TargetMode="External"/><Relationship Id="rId155" Type="http://schemas.openxmlformats.org/officeDocument/2006/relationships/table" Target="../tables/table2.xml"/><Relationship Id="rId12" Type="http://schemas.openxmlformats.org/officeDocument/2006/relationships/hyperlink" Target="https://mz-filemanager.s3.amazonaws.com/c504a4a5-75e7-4404-8af7-524b50cd7e11/file_manager/54bd9437-4d21-4004-9ba7-55ebaf851203/ioc_payment_april_2014.pdf" TargetMode="External"/><Relationship Id="rId17" Type="http://schemas.openxmlformats.org/officeDocument/2006/relationships/hyperlink" Target="https://mz-filemanager.s3.amazonaws.com/c504a4a5-75e7-4404-8af7-524b50cd7e11/file_manager/04d65efa-58d2-47e4-9a57-053b58227d8f/ioc_payment_october_2014.pdf" TargetMode="External"/><Relationship Id="rId25" Type="http://schemas.openxmlformats.org/officeDocument/2006/relationships/hyperlink" Target="https://mz-filemanager.s3.amazonaws.com/c504a4a5-75e7-4404-8af7-524b50cd7e11/file_manager/1302b40a-794a-4420-8ff6-5b84607ec1cd/ioc_payment_october_2015.pdf" TargetMode="External"/><Relationship Id="rId33" Type="http://schemas.openxmlformats.org/officeDocument/2006/relationships/hyperlink" Target="https://mz-filemanager.s3.amazonaws.com/c504a4a5-75e7-4404-8af7-524b50cd7e11/file_manager/0a09bf58-2fcb-4638-8d38-9c4063bf06a7/ioc_payment_october_2016.pdf" TargetMode="External"/><Relationship Id="rId38" Type="http://schemas.openxmlformats.org/officeDocument/2006/relationships/hyperlink" Target="https://mz-filemanager.s3.amazonaws.com/c504a4a5-75e7-4404-8af7-524b50cd7e11/file_manager/d42bde93-b50c-4f36-a1b7-170bb69784a1/1q17_dividends.pdf" TargetMode="External"/><Relationship Id="rId46" Type="http://schemas.openxmlformats.org/officeDocument/2006/relationships/hyperlink" Target="https://mz-filemanager.s3.amazonaws.com/c504a4a5-75e7-4404-8af7-524b50cd7e11/file_manager/2064b429-e0a9-49b8-b3cb-a07e8ee45d7e/approval_of_2q18_ioc.pdf" TargetMode="External"/><Relationship Id="rId59" Type="http://schemas.openxmlformats.org/officeDocument/2006/relationships/hyperlink" Target="https://api.mziq.com/mzfilemanager/v2/d/c504a4a5-75e7-4404-8af7-524b50cd7e11/21970d7e-8521-bbb5-80c9-59555f1e2aa1?origin=1" TargetMode="External"/><Relationship Id="rId67" Type="http://schemas.openxmlformats.org/officeDocument/2006/relationships/hyperlink" Target="https://api.mziq.com/mzfilemanager/v2/d/c504a4a5-75e7-4404-8af7-524b50cd7e11/f15bfe1c-fbed-38bd-ea9d-f9fdb69f5865?origin=1" TargetMode="External"/><Relationship Id="rId103" Type="http://schemas.openxmlformats.org/officeDocument/2006/relationships/hyperlink" Target="https://mz-filemanager.s3.amazonaws.com/c504a4a5-75e7-4404-8af7-524b50cd7e11/file_manager/05f08e0f-71bf-4577-9709-d5f2b3fe9a2d/1q18_ioc_amount_per_share.pdf" TargetMode="External"/><Relationship Id="rId108" Type="http://schemas.openxmlformats.org/officeDocument/2006/relationships/hyperlink" Target="https://api.mziq.com/mzfilemanager/v2/d/c504a4a5-75e7-4404-8af7-524b50cd7e11/b9284368-dccb-e941-11f0-ce722d9b8538?origin=1" TargetMode="External"/><Relationship Id="rId116" Type="http://schemas.openxmlformats.org/officeDocument/2006/relationships/hyperlink" Target="https://mz-filemanager.s3.amazonaws.com/c504a4a5-75e7-4404-8af7-524b50cd7e11/file_manager/d5bcb433-0fc9-462b-b456-395318150245/2q19_ioc_new_amount_per_share.pdf" TargetMode="External"/><Relationship Id="rId124" Type="http://schemas.openxmlformats.org/officeDocument/2006/relationships/hyperlink" Target="https://api.mziq.com/mzfilemanager/v2/d/c504a4a5-75e7-4404-8af7-524b50cd7e11/54f91cdf-8041-038c-57d4-3353b1acfdc5?origin=1" TargetMode="External"/><Relationship Id="rId129" Type="http://schemas.openxmlformats.org/officeDocument/2006/relationships/hyperlink" Target="https://api.mziq.com/mzfilemanager/v2/d/c504a4a5-75e7-4404-8af7-524b50cd7e11/b9284368-dccb-e941-11f0-ce722d9b8538?origin=1" TargetMode="External"/><Relationship Id="rId137" Type="http://schemas.openxmlformats.org/officeDocument/2006/relationships/hyperlink" Target="https://mz-filemanager.s3.amazonaws.com/c504a4a5-75e7-4404-8af7-524b50cd7e11/file_manager/638199c5-eaf0-46f4-bd03-3b21e5dac39c/distribuicao_de_dividendos_1t13.pdf" TargetMode="External"/><Relationship Id="rId20" Type="http://schemas.openxmlformats.org/officeDocument/2006/relationships/hyperlink" Target="https://mz-filemanager.s3.amazonaws.com/c504a4a5-75e7-4404-8af7-524b50cd7e11/file_manager/40788726-0fc7-4026-a9d5-2c179b6137b6/ioc_payment_april_2015.pdf" TargetMode="External"/><Relationship Id="rId41" Type="http://schemas.openxmlformats.org/officeDocument/2006/relationships/hyperlink" Target="https://mz-filemanager.s3.amazonaws.com/c504a4a5-75e7-4404-8af7-524b50cd7e11/file_manager/7fab37c4-e8f6-428b-8817-30f267a769d0/approval_of_3q17_ioc.pdf" TargetMode="External"/><Relationship Id="rId54" Type="http://schemas.openxmlformats.org/officeDocument/2006/relationships/hyperlink" Target="https://s3.amazonaws.com/mz-filemanager/c504a4a5-75e7-4404-8af7-524b50cd7e11/261e3bee-074e-4325-b19d-6f95ae0cb3fe_IOC_3Q19.pdf" TargetMode="External"/><Relationship Id="rId62" Type="http://schemas.openxmlformats.org/officeDocument/2006/relationships/hyperlink" Target="https://api.mziq.com/mzfilemanager/v2/d/c504a4a5-75e7-4404-8af7-524b50cd7e11/5fa4e0b2-d67a-004b-d084-86c92f1e28de?origin=1" TargetMode="External"/><Relationship Id="rId70" Type="http://schemas.openxmlformats.org/officeDocument/2006/relationships/hyperlink" Target="https://api.mziq.com/mzfilemanager/v2/d/c504a4a5-75e7-4404-8af7-524b50cd7e11/bb9c5e18-056e-000e-42e7-6930b80d5258?origin=1" TargetMode="External"/><Relationship Id="rId75" Type="http://schemas.openxmlformats.org/officeDocument/2006/relationships/hyperlink" Target="https://api.mziq.com/mzfilemanager/v2/d/c504a4a5-75e7-4404-8af7-524b50cd7e11/d47dba91-6a09-1dd3-1053-ffa982e4b58a?origin=1" TargetMode="External"/><Relationship Id="rId83" Type="http://schemas.openxmlformats.org/officeDocument/2006/relationships/hyperlink" Target="https://api.mziq.com/mzfilemanager/v2/d/c504a4a5-75e7-4404-8af7-524b50cd7e11/33023b97-094a-e9b4-8eaa-0c1aca5118ce?origin=1" TargetMode="External"/><Relationship Id="rId88" Type="http://schemas.openxmlformats.org/officeDocument/2006/relationships/hyperlink" Target="https://api.mziq.com/mzfilemanager/v2/d/c504a4a5-75e7-4404-8af7-524b50cd7e11/6da32be7-46db-abad-2f63-72930bc2875d?origin=1" TargetMode="External"/><Relationship Id="rId91" Type="http://schemas.openxmlformats.org/officeDocument/2006/relationships/hyperlink" Target="https://api.mziq.com/mzfilemanager/v2/d/c504a4a5-75e7-4404-8af7-524b50cd7e11/28a68050-7234-6186-cd5e-4a78707b6182?origin=1" TargetMode="External"/><Relationship Id="rId96" Type="http://schemas.openxmlformats.org/officeDocument/2006/relationships/hyperlink" Target="https://api.mziq.com/mzfilemanager/v2/d/c504a4a5-75e7-4404-8af7-524b50cd7e11/dfc74265-6d3c-aef5-9423-9c75708617f8?origin=1" TargetMode="External"/><Relationship Id="rId111" Type="http://schemas.openxmlformats.org/officeDocument/2006/relationships/hyperlink" Target="https://mz-filemanager.s3.amazonaws.com/c504a4a5-75e7-4404-8af7-524b50cd7e11/file_manager/e572e289-d45e-46ba-9739-8142efc04c61/dividend_and_ioc_payment_november_2012.pdf" TargetMode="External"/><Relationship Id="rId132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140" Type="http://schemas.openxmlformats.org/officeDocument/2006/relationships/hyperlink" Target="https://mz-filemanager.s3.amazonaws.com/c504a4a5-75e7-4404-8af7-524b50cd7e11/file_manager/524154aa-006a-46bf-a73b-392b3578459b/distribuicao_de_dividendos.pdf" TargetMode="External"/><Relationship Id="rId145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153" Type="http://schemas.openxmlformats.org/officeDocument/2006/relationships/hyperlink" Target="https://api.mziq.com/mzfilemanager/v2/d/c504a4a5-75e7-4404-8af7-524b50cd7e11/74abc02f-e7a4-4d22-d5ca-34273b001816?origin=2" TargetMode="External"/><Relationship Id="rId1" Type="http://schemas.openxmlformats.org/officeDocument/2006/relationships/hyperlink" Target="https://mz-filemanager.s3.amazonaws.com/c504a4a5-75e7-4404-8af7-524b50cd7e11/file_manager/b043512d-55b0-4508-9af6-f1724639fa20/dividend_payment_april_2012.pdf" TargetMode="External"/><Relationship Id="rId6" Type="http://schemas.openxmlformats.org/officeDocument/2006/relationships/hyperlink" Target="https://mz-filemanager.s3.amazonaws.com/c504a4a5-75e7-4404-8af7-524b50cd7e11/file_manager/fb7c0f2a-ef47-4688-ac3e-c317fb71b71d/ioc_payment_april_2013.pdf" TargetMode="External"/><Relationship Id="rId15" Type="http://schemas.openxmlformats.org/officeDocument/2006/relationships/hyperlink" Target="https://mz-filemanager.s3.amazonaws.com/c504a4a5-75e7-4404-8af7-524b50cd7e11/file_manager/01082f05-4d82-436f-9012-ef3153628744/ioc_payment_july_2014.pdf" TargetMode="External"/><Relationship Id="rId23" Type="http://schemas.openxmlformats.org/officeDocument/2006/relationships/hyperlink" Target="https://mz-filemanager.s3.amazonaws.com/c504a4a5-75e7-4404-8af7-524b50cd7e11/file_manager/b15e9b37-1b6c-454b-b446-e0dc44793017/ioc_payment_july_2015.pdf" TargetMode="External"/><Relationship Id="rId28" Type="http://schemas.openxmlformats.org/officeDocument/2006/relationships/hyperlink" Target="https://mz-filemanager.s3.amazonaws.com/c504a4a5-75e7-4404-8af7-524b50cd7e11/file_manager/a2c85c25-e96a-4711-8916-2d490486f7b9/4q15_dividends.pdf" TargetMode="External"/><Relationship Id="rId36" Type="http://schemas.openxmlformats.org/officeDocument/2006/relationships/hyperlink" Target="https://mz-filemanager.s3.amazonaws.com/c504a4a5-75e7-4404-8af7-524b50cd7e11/file_manager/8230b78e-a0df-4cdd-9bd7-c4abb1b63b5e/approval_of_1q17_ioc.pdf" TargetMode="External"/><Relationship Id="rId49" Type="http://schemas.openxmlformats.org/officeDocument/2006/relationships/hyperlink" Target="https://mz-filemanager.s3.amazonaws.com/c504a4a5-75e7-4404-8af7-524b50cd7e11/file_manager/632034a7-0ccc-40bc-af31-84c370e5e080/dividends_and_ioc.pdf" TargetMode="External"/><Relationship Id="rId57" Type="http://schemas.openxmlformats.org/officeDocument/2006/relationships/hyperlink" Target="https://api.mziq.com/mzfilemanager/v2/d/c504a4a5-75e7-4404-8af7-524b50cd7e11/915f733d-6e1b-f18e-ff4a-88954c78b5b5?origin=1" TargetMode="External"/><Relationship Id="rId106" Type="http://schemas.openxmlformats.org/officeDocument/2006/relationships/hyperlink" Target="https://api.mziq.com/mzfilemanager/v2/d/c504a4a5-75e7-4404-8af7-524b50cd7e11/12ca3f78-4c30-f796-2e54-9f53cd7b48d1?origin=2" TargetMode="External"/><Relationship Id="rId114" Type="http://schemas.openxmlformats.org/officeDocument/2006/relationships/hyperlink" Target="https://mz-filemanager.s3.amazonaws.com/c504a4a5-75e7-4404-8af7-524b50cd7e11/file_manager/d79cc0a3-b605-4cbd-95ff-b7cc1a7927c7/cash_dividends_3q13.pdf" TargetMode="External"/><Relationship Id="rId119" Type="http://schemas.openxmlformats.org/officeDocument/2006/relationships/hyperlink" Target="https://api.mziq.com/mzfilemanager/v2/d/c504a4a5-75e7-4404-8af7-524b50cd7e11/f96937f6-ba48-f9ac-749c-8d5a07cfd2f4?origin=1" TargetMode="External"/><Relationship Id="rId127" Type="http://schemas.openxmlformats.org/officeDocument/2006/relationships/hyperlink" Target="https://api.mziq.com/mzfilemanager/v2/d/c504a4a5-75e7-4404-8af7-524b50cd7e11/b9284368-dccb-e941-11f0-ce722d9b8538?origin=1" TargetMode="External"/><Relationship Id="rId10" Type="http://schemas.openxmlformats.org/officeDocument/2006/relationships/hyperlink" Target="https://mz-filemanager.s3.amazonaws.com/c504a4a5-75e7-4404-8af7-524b50cd7e11/file_manager/d79cc0a3-b605-4cbd-95ff-b7cc1a7927c7/cash_dividends_3q13.pdf" TargetMode="External"/><Relationship Id="rId31" Type="http://schemas.openxmlformats.org/officeDocument/2006/relationships/hyperlink" Target="https://mz-filemanager.s3.amazonaws.com/c504a4a5-75e7-4404-8af7-524b50cd7e11/file_manager/22fb0e77-feee-416d-a668-972135b029cd/ioc_payment_july_2016.pdf" TargetMode="External"/><Relationship Id="rId44" Type="http://schemas.openxmlformats.org/officeDocument/2006/relationships/hyperlink" Target="https://mz-filemanager.s3.amazonaws.com/c504a4a5-75e7-4404-8af7-524b50cd7e11/file_manager/802c903c-d351-49de-b54d-175d5a723d10/approval_of_1q18_ioc.pdf" TargetMode="External"/><Relationship Id="rId52" Type="http://schemas.openxmlformats.org/officeDocument/2006/relationships/hyperlink" Target="https://mz-filemanager.s3.amazonaws.com/c504a4a5-75e7-4404-8af7-524b50cd7e11/file_manager/0f7e8984-46a7-450f-9a01-c58a874f5093/1q19_dividends.pdf" TargetMode="External"/><Relationship Id="rId60" Type="http://schemas.openxmlformats.org/officeDocument/2006/relationships/hyperlink" Target="https://api.mziq.com/mzfilemanager/v2/d/c504a4a5-75e7-4404-8af7-524b50cd7e11/b82daa32-c16f-e435-3787-1a458dd059ac?origin=1" TargetMode="External"/><Relationship Id="rId65" Type="http://schemas.openxmlformats.org/officeDocument/2006/relationships/hyperlink" Target="https://api.mziq.com/mzfilemanager/v2/d/c504a4a5-75e7-4404-8af7-524b50cd7e11/310ad36c-13db-081f-1792-902ede309f6c?origin=1" TargetMode="External"/><Relationship Id="rId73" Type="http://schemas.openxmlformats.org/officeDocument/2006/relationships/hyperlink" Target="https://api.mziq.com/mzfilemanager/v2/d/c504a4a5-75e7-4404-8af7-524b50cd7e11/bb7f1826-8598-dc6a-f48b-040c9c2bee8d?origin=1" TargetMode="External"/><Relationship Id="rId78" Type="http://schemas.openxmlformats.org/officeDocument/2006/relationships/hyperlink" Target="https://api.mziq.com/mzfilemanager/v2/d/c504a4a5-75e7-4404-8af7-524b50cd7e11/41a02090-6d1e-27a6-a2ef-31b9c2045dbf?origin=1" TargetMode="External"/><Relationship Id="rId81" Type="http://schemas.openxmlformats.org/officeDocument/2006/relationships/hyperlink" Target="https://api.mziq.com/mzfilemanager/v2/d/c504a4a5-75e7-4404-8af7-524b50cd7e11/f75978cd-559b-6965-7659-53dbc22ab06b?origin=1" TargetMode="External"/><Relationship Id="rId86" Type="http://schemas.openxmlformats.org/officeDocument/2006/relationships/hyperlink" Target="https://api.mziq.com/mzfilemanager/v2/d/c504a4a5-75e7-4404-8af7-524b50cd7e11/ae63e1fe-957d-7fa1-7406-32a65941a5de?origin=1" TargetMode="External"/><Relationship Id="rId94" Type="http://schemas.openxmlformats.org/officeDocument/2006/relationships/hyperlink" Target="https://api.mziq.com/mzfilemanager/v2/d/c504a4a5-75e7-4404-8af7-524b50cd7e11/09628d54-ae0a-7d7b-97d2-cd5abe1e056e?origin=1" TargetMode="External"/><Relationship Id="rId99" Type="http://schemas.openxmlformats.org/officeDocument/2006/relationships/hyperlink" Target="https://api.mziq.com/mzfilemanager/v2/d/c504a4a5-75e7-4404-8af7-524b50cd7e11/c833c821-0b2b-83ba-7a93-9a44b5450602?origin=1" TargetMode="External"/><Relationship Id="rId101" Type="http://schemas.openxmlformats.org/officeDocument/2006/relationships/hyperlink" Target="https://api.mziq.com/mzfilemanager/v2/d/c504a4a5-75e7-4404-8af7-524b50cd7e11/31fd913e-f0ec-8480-3739-2546dff34775?origin=1" TargetMode="External"/><Relationship Id="rId122" Type="http://schemas.openxmlformats.org/officeDocument/2006/relationships/hyperlink" Target="https://api.mziq.com/mzfilemanager/v2/d/c504a4a5-75e7-4404-8af7-524b50cd7e11/24ecb67c-c34a-228a-bf42-da4c1d44a0bc?origin=1" TargetMode="External"/><Relationship Id="rId130" Type="http://schemas.openxmlformats.org/officeDocument/2006/relationships/hyperlink" Target="https://api.mziq.com/mzfilemanager/v2/d/c504a4a5-75e7-4404-8af7-524b50cd7e11/275548ed-96e6-17e1-e428-1d3ed6f2b9bb?origin=2" TargetMode="External"/><Relationship Id="rId135" Type="http://schemas.openxmlformats.org/officeDocument/2006/relationships/hyperlink" Target="https://mz-filemanager.s3.amazonaws.com/c504a4a5-75e7-4404-8af7-524b50cd7e11/file_manager/1f4849bb-bb57-4a7b-a735-b82314b12782/distribuicao_de_juros_sobre_capital_proprio.pdf" TargetMode="External"/><Relationship Id="rId143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148" Type="http://schemas.openxmlformats.org/officeDocument/2006/relationships/hyperlink" Target="https://mz-filemanager.s3.amazonaws.com/c504a4a5-75e7-4404-8af7-524b50cd7e11/file_manager/e3bc2c11-3b77-4a9a-bb25-8b08b98c104b/age_incorporacao_bradesco_dental.pdf" TargetMode="External"/><Relationship Id="rId151" Type="http://schemas.openxmlformats.org/officeDocument/2006/relationships/hyperlink" Target="https://api.mziq.com/mzfilemanager/v2/d/c504a4a5-75e7-4404-8af7-524b50cd7e11/74abc02f-e7a4-4d22-d5ca-34273b001816?origin=2" TargetMode="External"/><Relationship Id="rId4" Type="http://schemas.openxmlformats.org/officeDocument/2006/relationships/hyperlink" Target="https://mz-filemanager.s3.amazonaws.com/c504a4a5-75e7-4404-8af7-524b50cd7e11/file_manager/8a62226d-81b8-48b7-a183-641976e21b24/dividend_and_ioc_payment_august_2012.pdf" TargetMode="External"/><Relationship Id="rId9" Type="http://schemas.openxmlformats.org/officeDocument/2006/relationships/hyperlink" Target="https://mz-filemanager.s3.amazonaws.com/c504a4a5-75e7-4404-8af7-524b50cd7e11/file_manager/5134427b-6053-40ec-83ff-900fb10225ad/dividend_payment_2q13.pdf" TargetMode="External"/><Relationship Id="rId13" Type="http://schemas.openxmlformats.org/officeDocument/2006/relationships/hyperlink" Target="https://mz-filemanager.s3.amazonaws.com/c504a4a5-75e7-4404-8af7-524b50cd7e11/file_manager/84df6f5f-9143-41cc-8809-9cee9c2bc003/1q14_dividends.pdf" TargetMode="External"/><Relationship Id="rId18" Type="http://schemas.openxmlformats.org/officeDocument/2006/relationships/hyperlink" Target="https://mz-filemanager.s3.amazonaws.com/c504a4a5-75e7-4404-8af7-524b50cd7e11/file_manager/e9f57af4-1c54-400a-8d6b-1a2225277b0d/3q14_dividends.pdf" TargetMode="External"/><Relationship Id="rId39" Type="http://schemas.openxmlformats.org/officeDocument/2006/relationships/hyperlink" Target="https://mz-filemanager.s3.amazonaws.com/c504a4a5-75e7-4404-8af7-524b50cd7e11/file_manager/d8abaf82-e134-4ff4-a1b5-a22b03d41e48/approval_of_2q17_ioc.pdf" TargetMode="External"/><Relationship Id="rId109" Type="http://schemas.openxmlformats.org/officeDocument/2006/relationships/hyperlink" Target="https://api.mziq.com/mzfilemanager/v2/d/c504a4a5-75e7-4404-8af7-524b50cd7e11/f41df6bc-8b52-ebd6-6648-2bf61c317ee1?origin=1" TargetMode="External"/><Relationship Id="rId34" Type="http://schemas.openxmlformats.org/officeDocument/2006/relationships/hyperlink" Target="https://mz-filemanager.s3.amazonaws.com/c504a4a5-75e7-4404-8af7-524b50cd7e11/file_manager/ff2f3f6f-25e0-48c1-89dc-c4b7ffe334a1/3q16_dividends.pdf" TargetMode="External"/><Relationship Id="rId50" Type="http://schemas.openxmlformats.org/officeDocument/2006/relationships/hyperlink" Target="https://mz-filemanager.s3.amazonaws.com/c504a4a5-75e7-4404-8af7-524b50cd7e11/file_manager/18284a9e-fb58-468a-9bcd-d59b38fb6aa3/2018_dividends.pdf" TargetMode="External"/><Relationship Id="rId55" Type="http://schemas.openxmlformats.org/officeDocument/2006/relationships/hyperlink" Target="https://s3.amazonaws.com/mz-filemanager/c504a4a5-75e7-4404-8af7-524b50cd7e11/8b858e65-6069-4ec3-99a4-11909e2d1916_Dividends_3Q19.pdf" TargetMode="External"/><Relationship Id="rId76" Type="http://schemas.openxmlformats.org/officeDocument/2006/relationships/hyperlink" Target="https://api.mziq.com/mzfilemanager/v2/d/c504a4a5-75e7-4404-8af7-524b50cd7e11/8a5466a5-e9d6-2ae3-f334-4c3919ac3ee4?origin=1" TargetMode="External"/><Relationship Id="rId97" Type="http://schemas.openxmlformats.org/officeDocument/2006/relationships/hyperlink" Target="https://api.mziq.com/mzfilemanager/v2/d/c504a4a5-75e7-4404-8af7-524b50cd7e11/44c01447-159a-d55e-957b-b415fba68845?origin=1" TargetMode="External"/><Relationship Id="rId104" Type="http://schemas.openxmlformats.org/officeDocument/2006/relationships/hyperlink" Target="https://api.mziq.com/mzfilemanager/v2/d/c504a4a5-75e7-4404-8af7-524b50cd7e11/8b3aa6da-4800-f2dd-2415-ce7b41a26410?origin=1" TargetMode="External"/><Relationship Id="rId120" Type="http://schemas.openxmlformats.org/officeDocument/2006/relationships/hyperlink" Target="https://api.mziq.com/mzfilemanager/v2/d/c504a4a5-75e7-4404-8af7-524b50cd7e11/12ca3f78-4c30-f796-2e54-9f53cd7b48d1?origin=2" TargetMode="External"/><Relationship Id="rId125" Type="http://schemas.openxmlformats.org/officeDocument/2006/relationships/hyperlink" Target="https://api.mziq.com/mzfilemanager/v2/d/c504a4a5-75e7-4404-8af7-524b50cd7e11/54f91cdf-8041-038c-57d4-3353b1acfdc5?origin=1" TargetMode="External"/><Relationship Id="rId141" Type="http://schemas.openxmlformats.org/officeDocument/2006/relationships/hyperlink" Target="https://mz-filemanager.s3.amazonaws.com/c504a4a5-75e7-4404-8af7-524b50cd7e11/file_manager/d6703eb7-3ebc-44c5-80f7-14fd568d3a1c/age_reducao_de_capital_anexo_16_e_proposta_de_reforma_do_estatuto.pdf" TargetMode="External"/><Relationship Id="rId146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7" Type="http://schemas.openxmlformats.org/officeDocument/2006/relationships/hyperlink" Target="https://mz-filemanager.s3.amazonaws.com/c504a4a5-75e7-4404-8af7-524b50cd7e11/file_manager/6a3a7639-bfd3-430d-8b64-af78f87e9395/dividend_payment_1q13.pdf" TargetMode="External"/><Relationship Id="rId71" Type="http://schemas.openxmlformats.org/officeDocument/2006/relationships/hyperlink" Target="https://api.mziq.com/mzfilemanager/v2/d/c504a4a5-75e7-4404-8af7-524b50cd7e11/f1ba1340-34c0-f89c-308d-d56d9f438cd9?origin=1" TargetMode="External"/><Relationship Id="rId92" Type="http://schemas.openxmlformats.org/officeDocument/2006/relationships/hyperlink" Target="https://api.mziq.com/mzfilemanager/v2/d/c504a4a5-75e7-4404-8af7-524b50cd7e11/56c31f4a-47ab-1b96-fc42-39a66ce83b0e?origin=1" TargetMode="External"/><Relationship Id="rId2" Type="http://schemas.openxmlformats.org/officeDocument/2006/relationships/hyperlink" Target="https://mz-filemanager.s3.amazonaws.com/c504a4a5-75e7-4404-8af7-524b50cd7e11/file_manager/3f60ec7a-4e78-41aa-b3d4-cefac3c74340/dividend_and_ioc_payment_april_2012.pdf" TargetMode="External"/><Relationship Id="rId29" Type="http://schemas.openxmlformats.org/officeDocument/2006/relationships/hyperlink" Target="https://mz-filemanager.s3.amazonaws.com/c504a4a5-75e7-4404-8af7-524b50cd7e11/file_manager/8f9c4bf9-2b95-4dc8-a22f-6313749d802a/ioc_payment_april_2016.pdf" TargetMode="External"/><Relationship Id="rId24" Type="http://schemas.openxmlformats.org/officeDocument/2006/relationships/hyperlink" Target="https://mz-filemanager.s3.amazonaws.com/c504a4a5-75e7-4404-8af7-524b50cd7e11/file_manager/a02dda62-a862-4206-972e-5a76c5565357/2q15_dividends.pdf" TargetMode="External"/><Relationship Id="rId40" Type="http://schemas.openxmlformats.org/officeDocument/2006/relationships/hyperlink" Target="https://mz-filemanager.s3.amazonaws.com/c504a4a5-75e7-4404-8af7-524b50cd7e11/file_manager/13864f1a-ea65-470d-b782-0c93342b34cc/2q17_dividends.pdf" TargetMode="External"/><Relationship Id="rId45" Type="http://schemas.openxmlformats.org/officeDocument/2006/relationships/hyperlink" Target="https://mz-filemanager.s3.amazonaws.com/c504a4a5-75e7-4404-8af7-524b50cd7e11/file_manager/cdca393b-a9d8-4b0d-a470-89dd983b87f8/4q17_dividends.pdf" TargetMode="External"/><Relationship Id="rId66" Type="http://schemas.openxmlformats.org/officeDocument/2006/relationships/hyperlink" Target="https://api.mziq.com/mzfilemanager/v2/d/c504a4a5-75e7-4404-8af7-524b50cd7e11/f6d95d51-0737-faeb-7996-96b7c6c09d02?origin=1" TargetMode="External"/><Relationship Id="rId87" Type="http://schemas.openxmlformats.org/officeDocument/2006/relationships/hyperlink" Target="https://api.mziq.com/mzfilemanager/v2/d/c504a4a5-75e7-4404-8af7-524b50cd7e11/6c7530dd-c2c8-854d-9675-738a571ffd5e?origin=1" TargetMode="External"/><Relationship Id="rId110" Type="http://schemas.openxmlformats.org/officeDocument/2006/relationships/hyperlink" Target="https://api.mziq.com/mzfilemanager/v2/d/c504a4a5-75e7-4404-8af7-524b50cd7e11/24ecb67c-c34a-228a-bf42-da4c1d44a0bc?origin=1" TargetMode="External"/><Relationship Id="rId115" Type="http://schemas.openxmlformats.org/officeDocument/2006/relationships/hyperlink" Target="https://mz-filemanager.s3.amazonaws.com/c504a4a5-75e7-4404-8af7-524b50cd7e11/file_manager/632034a7-0ccc-40bc-af31-84c370e5e080/dividends_and_ioc.pdf" TargetMode="External"/><Relationship Id="rId131" Type="http://schemas.openxmlformats.org/officeDocument/2006/relationships/hyperlink" Target="https://api.mziq.com/mzfilemanager/v2/d/c504a4a5-75e7-4404-8af7-524b50cd7e11/72749efc-3d48-51ef-cf92-a67e646b8526?origin=2" TargetMode="External"/><Relationship Id="rId136" Type="http://schemas.openxmlformats.org/officeDocument/2006/relationships/hyperlink" Target="https://mz-filemanager.s3.amazonaws.com/c504a4a5-75e7-4404-8af7-524b50cd7e11/file_manager/ee0f2a2c-3aab-4281-a3c7-128619803ebd/rca_distribuicao_jcp.pdf" TargetMode="External"/><Relationship Id="rId61" Type="http://schemas.openxmlformats.org/officeDocument/2006/relationships/hyperlink" Target="https://api.mziq.com/mzfilemanager/v2/d/c504a4a5-75e7-4404-8af7-524b50cd7e11/8233b8cf-5000-8ba6-a119-6f748f8c7445?origin=1" TargetMode="External"/><Relationship Id="rId82" Type="http://schemas.openxmlformats.org/officeDocument/2006/relationships/hyperlink" Target="https://api.mziq.com/mzfilemanager/v2/d/c504a4a5-75e7-4404-8af7-524b50cd7e11/c7e11d97-d6dc-9076-977d-0192854e2372?origin=1" TargetMode="External"/><Relationship Id="rId152" Type="http://schemas.openxmlformats.org/officeDocument/2006/relationships/hyperlink" Target="https://api.mziq.com/mzfilemanager/v2/d/c504a4a5-75e7-4404-8af7-524b50cd7e11/e68722d8-2135-7a51-b5da-253d01d60423?origin=1" TargetMode="External"/><Relationship Id="rId19" Type="http://schemas.openxmlformats.org/officeDocument/2006/relationships/hyperlink" Target="https://mz-filemanager.s3.amazonaws.com/c504a4a5-75e7-4404-8af7-524b50cd7e11/file_manager/6704f8c2-015b-4145-b87d-a2d1797fe2c8/ioc_payment_january_2015.pdf" TargetMode="External"/><Relationship Id="rId14" Type="http://schemas.openxmlformats.org/officeDocument/2006/relationships/hyperlink" Target="https://mz-filemanager.s3.amazonaws.com/c504a4a5-75e7-4404-8af7-524b50cd7e11/file_manager/83a694d0-8636-46e2-b52e-403ec4ddeab0/complimentary_dividends.pdf" TargetMode="External"/><Relationship Id="rId30" Type="http://schemas.openxmlformats.org/officeDocument/2006/relationships/hyperlink" Target="https://mz-filemanager.s3.amazonaws.com/c504a4a5-75e7-4404-8af7-524b50cd7e11/file_manager/c26a0b3f-6239-4f50-905e-1d5df82d26ca/1q16_dividends.pdf" TargetMode="External"/><Relationship Id="rId35" Type="http://schemas.openxmlformats.org/officeDocument/2006/relationships/hyperlink" Target="https://mz-filemanager.s3.amazonaws.com/c504a4a5-75e7-4404-8af7-524b50cd7e11/file_manager/0b46692a-b696-4098-a412-2a7694acdc39/approval_of_4q16_ioc.pdf" TargetMode="External"/><Relationship Id="rId56" Type="http://schemas.openxmlformats.org/officeDocument/2006/relationships/hyperlink" Target="https://api.mziq.com/mzfilemanager/v2/d/c504a4a5-75e7-4404-8af7-524b50cd7e11/a24b43ef-815a-e0a2-04d1-8ed6ba99204f?origin=1" TargetMode="External"/><Relationship Id="rId77" Type="http://schemas.openxmlformats.org/officeDocument/2006/relationships/hyperlink" Target="https://api.mziq.com/mzfilemanager/v2/d/c504a4a5-75e7-4404-8af7-524b50cd7e11/c4d0af12-5d7a-f5ed-0a30-c2e1c649b2e7?origin=1" TargetMode="External"/><Relationship Id="rId100" Type="http://schemas.openxmlformats.org/officeDocument/2006/relationships/hyperlink" Target="https://api.mziq.com/mzfilemanager/v2/d/c504a4a5-75e7-4404-8af7-524b50cd7e11/19e3aaef-a9f4-cb1c-6dee-51e1ce02de0d?origin=1" TargetMode="External"/><Relationship Id="rId105" Type="http://schemas.openxmlformats.org/officeDocument/2006/relationships/hyperlink" Target="https://api.mziq.com/mzfilemanager/v2/d/c504a4a5-75e7-4404-8af7-524b50cd7e11/916167f4-16a3-dcd2-33b8-8baccbf4ba4e?origin=1" TargetMode="External"/><Relationship Id="rId126" Type="http://schemas.openxmlformats.org/officeDocument/2006/relationships/hyperlink" Target="https://api.mziq.com/mzfilemanager/v2/d/c504a4a5-75e7-4404-8af7-524b50cd7e11/b9284368-dccb-e941-11f0-ce722d9b8538?origin=1" TargetMode="External"/><Relationship Id="rId147" Type="http://schemas.openxmlformats.org/officeDocument/2006/relationships/hyperlink" Target="https://mz-filemanager.s3.amazonaws.com/c504a4a5-75e7-4404-8af7-524b50cd7e11/file_manager/b21048dc-c3d6-494c-86c4-c5631950b3df/distribuicao_de_jcp_em_10_de_janeiro_de_2012.pdf" TargetMode="External"/><Relationship Id="rId8" Type="http://schemas.openxmlformats.org/officeDocument/2006/relationships/hyperlink" Target="https://mz-filemanager.s3.amazonaws.com/c504a4a5-75e7-4404-8af7-524b50cd7e11/file_manager/2c8df0cb-6743-40b3-955f-27370fc45eab/ioc_payment_july_2013.pdf" TargetMode="External"/><Relationship Id="rId51" Type="http://schemas.openxmlformats.org/officeDocument/2006/relationships/hyperlink" Target="https://mz-filemanager.s3.amazonaws.com/c504a4a5-75e7-4404-8af7-524b50cd7e11/file_manager/1d0c2819-f0f9-4f49-818c-4ef192c6e793/approval_of_1q19_ioc.pdf" TargetMode="External"/><Relationship Id="rId72" Type="http://schemas.openxmlformats.org/officeDocument/2006/relationships/hyperlink" Target="https://api.mziq.com/mzfilemanager/v2/d/c504a4a5-75e7-4404-8af7-524b50cd7e11/01f49e59-96cb-2273-2501-355be1e6cb54?origin=1" TargetMode="External"/><Relationship Id="rId93" Type="http://schemas.openxmlformats.org/officeDocument/2006/relationships/hyperlink" Target="https://api.mziq.com/mzfilemanager/v2/d/c504a4a5-75e7-4404-8af7-524b50cd7e11/f4bf8d7f-1edf-2ed0-dd5d-538998d679a4?origin=1" TargetMode="External"/><Relationship Id="rId98" Type="http://schemas.openxmlformats.org/officeDocument/2006/relationships/hyperlink" Target="https://api.mziq.com/mzfilemanager/v2/d/c504a4a5-75e7-4404-8af7-524b50cd7e11/214dd7b6-ed5a-d45b-bb0f-907e96f967aa?origin=1" TargetMode="External"/><Relationship Id="rId121" Type="http://schemas.openxmlformats.org/officeDocument/2006/relationships/hyperlink" Target="https://api.mziq.com/mzfilemanager/v2/d/c504a4a5-75e7-4404-8af7-524b50cd7e11/12ca3f78-4c30-f796-2e54-9f53cd7b48d1?origin=2" TargetMode="External"/><Relationship Id="rId142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3" Type="http://schemas.openxmlformats.org/officeDocument/2006/relationships/hyperlink" Target="https://mz-filemanager.s3.amazonaws.com/c504a4a5-75e7-4404-8af7-524b50cd7e11/file_manager/3f60ec7a-4e78-41aa-b3d4-cefac3c74340/dividend_and_ioc_payment_april_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E568-3B16-4ED6-A507-BCE4D442C2D3}">
  <dimension ref="A1:P169"/>
  <sheetViews>
    <sheetView showGridLines="0" tabSelected="1" zoomScale="80" workbookViewId="0">
      <pane xSplit="2" ySplit="5" topLeftCell="C128" activePane="bottomRight" state="frozen"/>
      <selection pane="topRight" activeCell="C1" sqref="C1"/>
      <selection pane="bottomLeft" activeCell="A6" sqref="A6"/>
      <selection pane="bottomRight" activeCell="A157" sqref="A157"/>
    </sheetView>
  </sheetViews>
  <sheetFormatPr defaultRowHeight="14.5" outlineLevelRow="1" x14ac:dyDescent="0.35"/>
  <cols>
    <col min="1" max="1" width="11.6328125" customWidth="1"/>
    <col min="2" max="2" width="12.6328125" customWidth="1"/>
    <col min="3" max="5" width="11.6328125" customWidth="1"/>
    <col min="6" max="6" width="14.54296875" customWidth="1"/>
    <col min="7" max="7" width="12.453125" customWidth="1"/>
    <col min="8" max="8" width="13.90625" customWidth="1"/>
    <col min="9" max="9" width="11.6328125" customWidth="1"/>
    <col min="10" max="10" width="12.453125" customWidth="1"/>
    <col min="11" max="12" width="11.6328125" customWidth="1"/>
    <col min="13" max="13" width="13.81640625" customWidth="1"/>
    <col min="14" max="14" width="11.36328125" bestFit="1" customWidth="1"/>
    <col min="16" max="16" width="14.453125" bestFit="1" customWidth="1"/>
  </cols>
  <sheetData>
    <row r="1" spans="1:14" ht="30" customHeight="1" x14ac:dyDescent="0.35">
      <c r="A1" s="1" t="e" vm="1">
        <v>#VALUE!</v>
      </c>
      <c r="H1" s="12"/>
    </row>
    <row r="2" spans="1:14" s="31" customFormat="1" ht="22" customHeight="1" x14ac:dyDescent="0.4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31.5" customHeight="1" thickBot="1" x14ac:dyDescent="0.4">
      <c r="A3" s="6" t="s">
        <v>187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7</v>
      </c>
      <c r="G3" s="6" t="s">
        <v>84</v>
      </c>
      <c r="H3" s="13" t="s">
        <v>8</v>
      </c>
      <c r="I3" s="6" t="s">
        <v>85</v>
      </c>
      <c r="J3" s="6" t="s">
        <v>86</v>
      </c>
      <c r="K3" s="6" t="s">
        <v>4</v>
      </c>
      <c r="L3" s="6" t="s">
        <v>5</v>
      </c>
      <c r="M3" s="6" t="s">
        <v>83</v>
      </c>
    </row>
    <row r="4" spans="1:14" hidden="1" outlineLevel="1" x14ac:dyDescent="0.35">
      <c r="A4" s="2" t="s">
        <v>10</v>
      </c>
      <c r="B4" s="3" t="s">
        <v>11</v>
      </c>
      <c r="C4" s="2">
        <v>39303</v>
      </c>
      <c r="D4" s="2">
        <v>39303</v>
      </c>
      <c r="E4" s="2">
        <v>39330</v>
      </c>
      <c r="F4" s="10">
        <v>6276688</v>
      </c>
      <c r="G4" s="7">
        <v>0.24614240700000001</v>
      </c>
      <c r="H4" s="10">
        <f>IF(A4="JCP",F4*0.85,F4)</f>
        <v>5335184.8</v>
      </c>
      <c r="I4" s="5">
        <f>IF($A4="JCP",G4*0.85,G4)</f>
        <v>0.20922104594999999</v>
      </c>
      <c r="J4" s="10"/>
      <c r="K4" s="21"/>
      <c r="L4" s="8" t="s">
        <v>9</v>
      </c>
      <c r="M4" s="8"/>
      <c r="N4" s="12"/>
    </row>
    <row r="5" spans="1:14" hidden="1" outlineLevel="1" x14ac:dyDescent="0.35">
      <c r="A5" s="2" t="s">
        <v>6</v>
      </c>
      <c r="B5" s="3" t="s">
        <v>12</v>
      </c>
      <c r="C5" s="2">
        <v>39303</v>
      </c>
      <c r="D5" s="2">
        <v>39303</v>
      </c>
      <c r="E5" s="2">
        <v>39330</v>
      </c>
      <c r="F5" s="10">
        <v>4040000</v>
      </c>
      <c r="G5" s="7">
        <v>0.15842994399999999</v>
      </c>
      <c r="H5" s="10">
        <f>IF(A5="JCP",F5*0.85,F5)</f>
        <v>4040000</v>
      </c>
      <c r="I5" s="5">
        <f t="shared" ref="I5:I77" si="0">IF($A5="JCP",G5*0.85,G5)</f>
        <v>0.15842994399999999</v>
      </c>
      <c r="J5" s="10"/>
      <c r="K5" s="21"/>
      <c r="L5" s="8" t="s">
        <v>9</v>
      </c>
      <c r="M5" s="8"/>
      <c r="N5" s="12"/>
    </row>
    <row r="6" spans="1:14" hidden="1" outlineLevel="1" x14ac:dyDescent="0.35">
      <c r="A6" s="2" t="s">
        <v>10</v>
      </c>
      <c r="B6" s="3" t="s">
        <v>15</v>
      </c>
      <c r="C6" s="2">
        <v>39436</v>
      </c>
      <c r="D6" s="2">
        <v>39436</v>
      </c>
      <c r="E6" s="2">
        <v>39457</v>
      </c>
      <c r="F6" s="10">
        <v>5980000.7800000003</v>
      </c>
      <c r="G6" s="7">
        <v>0.234507719</v>
      </c>
      <c r="H6" s="10">
        <f>IF(A6="JCP",F6*0.85,F6)</f>
        <v>5083000.6629999997</v>
      </c>
      <c r="I6" s="5">
        <f t="shared" si="0"/>
        <v>0.19933156115</v>
      </c>
      <c r="J6" s="10"/>
      <c r="K6" s="21"/>
      <c r="L6" s="8" t="s">
        <v>9</v>
      </c>
      <c r="M6" s="8"/>
      <c r="N6" s="12"/>
    </row>
    <row r="7" spans="1:14" collapsed="1" x14ac:dyDescent="0.35">
      <c r="A7" s="14" t="s">
        <v>88</v>
      </c>
      <c r="B7" s="15">
        <v>2007</v>
      </c>
      <c r="C7" s="14"/>
      <c r="D7" s="14"/>
      <c r="E7" s="14"/>
      <c r="F7" s="16">
        <f>SUM(F4:F6)</f>
        <v>16296688.780000001</v>
      </c>
      <c r="G7" s="17">
        <f t="shared" ref="G7:I7" si="1">SUM(G4:G6)</f>
        <v>0.63908007</v>
      </c>
      <c r="H7" s="16">
        <f t="shared" si="1"/>
        <v>14458185.463</v>
      </c>
      <c r="I7" s="18">
        <f t="shared" si="1"/>
        <v>0.56698255109999995</v>
      </c>
      <c r="J7" s="16">
        <v>47578000</v>
      </c>
      <c r="K7" s="22">
        <f>Tabela1[[#This Row],[Valor bruto (R$)]]/Tabela1[[#This Row],[Lucro líquido
(R$)]]</f>
        <v>0.34252572155197786</v>
      </c>
      <c r="L7" s="19"/>
      <c r="M7" s="19"/>
      <c r="N7" s="12"/>
    </row>
    <row r="8" spans="1:14" hidden="1" outlineLevel="1" x14ac:dyDescent="0.35">
      <c r="A8" s="2" t="s">
        <v>10</v>
      </c>
      <c r="B8" s="3" t="s">
        <v>13</v>
      </c>
      <c r="C8" s="2">
        <v>39667</v>
      </c>
      <c r="D8" s="2">
        <v>39667</v>
      </c>
      <c r="E8" s="2">
        <v>39701</v>
      </c>
      <c r="F8" s="10">
        <v>8160073.5999999996</v>
      </c>
      <c r="G8" s="7">
        <v>0.32</v>
      </c>
      <c r="H8" s="10">
        <f t="shared" ref="H8" si="2">IF(A8="JCP",F8*0.85,F8)</f>
        <v>6936062.5599999996</v>
      </c>
      <c r="I8" s="5">
        <f t="shared" si="0"/>
        <v>0.27200000000000002</v>
      </c>
      <c r="J8" s="10"/>
      <c r="K8" s="21"/>
      <c r="L8" s="8" t="s">
        <v>9</v>
      </c>
      <c r="M8" s="8"/>
      <c r="N8" s="12"/>
    </row>
    <row r="9" spans="1:14" hidden="1" outlineLevel="1" x14ac:dyDescent="0.35">
      <c r="A9" s="2" t="s">
        <v>10</v>
      </c>
      <c r="B9" s="3" t="s">
        <v>14</v>
      </c>
      <c r="C9" s="2">
        <v>39770</v>
      </c>
      <c r="D9" s="2">
        <v>39770</v>
      </c>
      <c r="E9" s="2">
        <v>39799</v>
      </c>
      <c r="F9" s="10">
        <v>4731044.4400000004</v>
      </c>
      <c r="G9" s="7">
        <v>0.188</v>
      </c>
      <c r="H9" s="10">
        <f t="shared" ref="H9:H15" si="3">IF(A9="JCP",F9*0.85,F9)</f>
        <v>4021387.7740000002</v>
      </c>
      <c r="I9" s="5">
        <f t="shared" si="0"/>
        <v>0.1598</v>
      </c>
      <c r="J9" s="10"/>
      <c r="K9" s="21"/>
      <c r="L9" s="8" t="s">
        <v>9</v>
      </c>
      <c r="M9" s="8"/>
      <c r="N9" s="12"/>
    </row>
    <row r="10" spans="1:14" hidden="1" outlineLevel="1" x14ac:dyDescent="0.35">
      <c r="A10" s="2" t="s">
        <v>10</v>
      </c>
      <c r="B10" s="3" t="s">
        <v>18</v>
      </c>
      <c r="C10" s="2">
        <v>39800</v>
      </c>
      <c r="D10" s="2">
        <v>39800</v>
      </c>
      <c r="E10" s="2">
        <v>39841</v>
      </c>
      <c r="F10" s="10">
        <v>1157595.98</v>
      </c>
      <c r="G10" s="7">
        <v>4.5999999999999999E-2</v>
      </c>
      <c r="H10" s="10">
        <f t="shared" si="3"/>
        <v>983956.58299999998</v>
      </c>
      <c r="I10" s="5">
        <f t="shared" si="0"/>
        <v>3.9099999999999996E-2</v>
      </c>
      <c r="J10" s="10"/>
      <c r="K10" s="21"/>
      <c r="L10" s="8" t="s">
        <v>9</v>
      </c>
      <c r="M10" s="8"/>
      <c r="N10" s="12"/>
    </row>
    <row r="11" spans="1:14" hidden="1" outlineLevel="1" x14ac:dyDescent="0.35">
      <c r="A11" s="2" t="s">
        <v>6</v>
      </c>
      <c r="B11" s="3" t="s">
        <v>18</v>
      </c>
      <c r="C11" s="2">
        <v>39930</v>
      </c>
      <c r="D11" s="2">
        <v>39930</v>
      </c>
      <c r="E11" s="2">
        <v>39960</v>
      </c>
      <c r="F11" s="10">
        <v>14344124.1</v>
      </c>
      <c r="G11" s="7">
        <v>0.57341793200000002</v>
      </c>
      <c r="H11" s="10">
        <f t="shared" si="3"/>
        <v>14344124.1</v>
      </c>
      <c r="I11" s="5">
        <f t="shared" si="0"/>
        <v>0.57341793200000002</v>
      </c>
      <c r="J11" s="10"/>
      <c r="K11" s="21"/>
      <c r="L11" s="8" t="s">
        <v>9</v>
      </c>
      <c r="M11" s="8"/>
      <c r="N11" s="12"/>
    </row>
    <row r="12" spans="1:14" collapsed="1" x14ac:dyDescent="0.35">
      <c r="A12" s="14" t="s">
        <v>88</v>
      </c>
      <c r="B12" s="15">
        <v>2008</v>
      </c>
      <c r="C12" s="14"/>
      <c r="D12" s="14"/>
      <c r="E12" s="14"/>
      <c r="F12" s="16">
        <f>SUM(F8:F11)</f>
        <v>28392838.119999997</v>
      </c>
      <c r="G12" s="17">
        <f t="shared" ref="G12:I12" si="4">SUM(G8:G11)</f>
        <v>1.1274179320000002</v>
      </c>
      <c r="H12" s="16">
        <f t="shared" si="4"/>
        <v>26285531.016999997</v>
      </c>
      <c r="I12" s="18">
        <f t="shared" si="4"/>
        <v>1.044317932</v>
      </c>
      <c r="J12" s="16">
        <v>55153000</v>
      </c>
      <c r="K12" s="22">
        <f>Tabela1[[#This Row],[Valor bruto (R$)]]/Tabela1[[#This Row],[Lucro líquido
(R$)]]</f>
        <v>0.51480133664533201</v>
      </c>
      <c r="L12" s="8"/>
      <c r="M12" s="8"/>
      <c r="N12" s="12"/>
    </row>
    <row r="13" spans="1:14" hidden="1" outlineLevel="1" x14ac:dyDescent="0.35">
      <c r="A13" s="2" t="s">
        <v>10</v>
      </c>
      <c r="B13" s="3" t="s">
        <v>16</v>
      </c>
      <c r="C13" s="2">
        <v>40038</v>
      </c>
      <c r="D13" s="2">
        <v>40038</v>
      </c>
      <c r="E13" s="2">
        <v>40071</v>
      </c>
      <c r="F13" s="10">
        <v>10006052</v>
      </c>
      <c r="G13" s="7">
        <v>0.4</v>
      </c>
      <c r="H13" s="10">
        <f t="shared" si="3"/>
        <v>8505144.1999999993</v>
      </c>
      <c r="I13" s="5">
        <f t="shared" si="0"/>
        <v>0.34</v>
      </c>
      <c r="J13" s="10"/>
      <c r="K13" s="21"/>
      <c r="L13" s="8" t="s">
        <v>9</v>
      </c>
      <c r="M13" s="8"/>
      <c r="N13" s="12"/>
    </row>
    <row r="14" spans="1:14" hidden="1" outlineLevel="1" x14ac:dyDescent="0.35">
      <c r="A14" s="2" t="s">
        <v>6</v>
      </c>
      <c r="B14" s="3" t="s">
        <v>17</v>
      </c>
      <c r="C14" s="2">
        <v>40170</v>
      </c>
      <c r="D14" s="2">
        <v>40170</v>
      </c>
      <c r="E14" s="2">
        <v>40232</v>
      </c>
      <c r="F14" s="10">
        <v>72421727</v>
      </c>
      <c r="G14" s="7">
        <v>2.8951169550000002</v>
      </c>
      <c r="H14" s="10">
        <f t="shared" si="3"/>
        <v>72421727</v>
      </c>
      <c r="I14" s="5">
        <f t="shared" si="0"/>
        <v>2.8951169550000002</v>
      </c>
      <c r="J14" s="10"/>
      <c r="K14" s="21"/>
      <c r="L14" s="8" t="s">
        <v>9</v>
      </c>
      <c r="M14" s="8"/>
      <c r="N14" s="12"/>
    </row>
    <row r="15" spans="1:14" hidden="1" outlineLevel="1" x14ac:dyDescent="0.35">
      <c r="A15" s="2" t="s">
        <v>21</v>
      </c>
      <c r="B15" s="3" t="s">
        <v>17</v>
      </c>
      <c r="C15" s="2">
        <v>40170</v>
      </c>
      <c r="D15" s="2">
        <v>40238</v>
      </c>
      <c r="E15" s="2">
        <v>40283</v>
      </c>
      <c r="F15" s="10">
        <v>114478273</v>
      </c>
      <c r="G15" s="7">
        <v>4.5763613059999999</v>
      </c>
      <c r="H15" s="10">
        <f t="shared" si="3"/>
        <v>114478273</v>
      </c>
      <c r="I15" s="5">
        <f t="shared" si="0"/>
        <v>4.5763613059999999</v>
      </c>
      <c r="J15" s="10"/>
      <c r="K15" s="21"/>
      <c r="L15" s="8" t="s">
        <v>9</v>
      </c>
      <c r="M15" s="9" t="s">
        <v>9</v>
      </c>
      <c r="N15" s="12"/>
    </row>
    <row r="16" spans="1:14" collapsed="1" x14ac:dyDescent="0.35">
      <c r="A16" s="14" t="s">
        <v>88</v>
      </c>
      <c r="B16" s="15">
        <v>2009</v>
      </c>
      <c r="C16" s="14"/>
      <c r="D16" s="14"/>
      <c r="E16" s="14"/>
      <c r="F16" s="16">
        <f>SUM(F13:F15)</f>
        <v>196906052</v>
      </c>
      <c r="G16" s="17">
        <f t="shared" ref="G16:I16" si="5">SUM(G13:G15)</f>
        <v>7.871478261</v>
      </c>
      <c r="H16" s="16">
        <f t="shared" si="5"/>
        <v>195405144.19999999</v>
      </c>
      <c r="I16" s="18">
        <f t="shared" si="5"/>
        <v>7.8114782609999995</v>
      </c>
      <c r="J16" s="16">
        <v>58976000</v>
      </c>
      <c r="K16" s="22">
        <f>Tabela1[[#This Row],[Valor bruto (R$)]]/Tabela1[[#This Row],[Lucro líquido
(R$)]]</f>
        <v>3.3387488469886057</v>
      </c>
      <c r="L16" s="8"/>
      <c r="M16" s="8"/>
      <c r="N16" s="12"/>
    </row>
    <row r="17" spans="1:16" hidden="1" outlineLevel="1" x14ac:dyDescent="0.35">
      <c r="A17" s="2" t="s">
        <v>21</v>
      </c>
      <c r="B17" s="3" t="s">
        <v>19</v>
      </c>
      <c r="C17" s="2">
        <v>40262</v>
      </c>
      <c r="D17" s="2">
        <v>40323</v>
      </c>
      <c r="E17" s="2">
        <v>40338</v>
      </c>
      <c r="F17" s="10">
        <v>248000000</v>
      </c>
      <c r="G17" s="7">
        <v>5.6014100740000003</v>
      </c>
      <c r="H17" s="10">
        <f t="shared" ref="H17:H90" si="6">IF(A17="JCP",F17*0.85,F17)</f>
        <v>248000000</v>
      </c>
      <c r="I17" s="5">
        <f t="shared" si="0"/>
        <v>5.6014100740000003</v>
      </c>
      <c r="J17" s="10"/>
      <c r="K17" s="21"/>
      <c r="L17" s="9" t="s">
        <v>9</v>
      </c>
      <c r="M17" s="9" t="s">
        <v>9</v>
      </c>
      <c r="N17" s="12"/>
    </row>
    <row r="18" spans="1:16" hidden="1" outlineLevel="1" x14ac:dyDescent="0.35">
      <c r="A18" s="2" t="s">
        <v>6</v>
      </c>
      <c r="B18" s="3" t="s">
        <v>20</v>
      </c>
      <c r="C18" s="2">
        <v>40492</v>
      </c>
      <c r="D18" s="2">
        <v>40492</v>
      </c>
      <c r="E18" s="2">
        <v>40534</v>
      </c>
      <c r="F18" s="10">
        <v>56257937.740000002</v>
      </c>
      <c r="G18" s="7">
        <v>0.31766509999999998</v>
      </c>
      <c r="H18" s="10">
        <f t="shared" si="6"/>
        <v>56257937.740000002</v>
      </c>
      <c r="I18" s="5">
        <f t="shared" si="0"/>
        <v>0.31766509999999998</v>
      </c>
      <c r="J18" s="10"/>
      <c r="K18" s="21"/>
      <c r="L18" s="8" t="s">
        <v>9</v>
      </c>
      <c r="M18" s="8"/>
      <c r="N18" s="12"/>
    </row>
    <row r="19" spans="1:16" hidden="1" outlineLevel="1" x14ac:dyDescent="0.35">
      <c r="A19" s="2" t="s">
        <v>10</v>
      </c>
      <c r="B19" s="3" t="s">
        <v>20</v>
      </c>
      <c r="C19" s="2">
        <v>40492</v>
      </c>
      <c r="D19" s="2">
        <v>40492</v>
      </c>
      <c r="E19" s="2">
        <v>40534</v>
      </c>
      <c r="F19" s="10">
        <v>32692339.530000001</v>
      </c>
      <c r="G19" s="7">
        <v>0.18459999999999999</v>
      </c>
      <c r="H19" s="10">
        <f t="shared" si="6"/>
        <v>27788488.600499999</v>
      </c>
      <c r="I19" s="5">
        <f t="shared" si="0"/>
        <v>0.15690999999999999</v>
      </c>
      <c r="J19" s="10"/>
      <c r="K19" s="21"/>
      <c r="L19" s="8" t="s">
        <v>9</v>
      </c>
      <c r="M19" s="8"/>
      <c r="N19" s="12"/>
    </row>
    <row r="20" spans="1:16" hidden="1" outlineLevel="1" x14ac:dyDescent="0.35">
      <c r="A20" s="2" t="s">
        <v>6</v>
      </c>
      <c r="B20" s="3" t="s">
        <v>22</v>
      </c>
      <c r="C20" s="2">
        <v>40648</v>
      </c>
      <c r="D20" s="2">
        <v>40648</v>
      </c>
      <c r="E20" s="2">
        <v>40674</v>
      </c>
      <c r="F20" s="10">
        <v>15077270.17</v>
      </c>
      <c r="G20" s="7">
        <v>8.5661374499999998E-2</v>
      </c>
      <c r="H20" s="10">
        <f t="shared" si="6"/>
        <v>15077270.17</v>
      </c>
      <c r="I20" s="5">
        <f t="shared" si="0"/>
        <v>8.5661374499999998E-2</v>
      </c>
      <c r="J20" s="10"/>
      <c r="K20" s="21"/>
      <c r="L20" s="8" t="s">
        <v>9</v>
      </c>
      <c r="M20" s="8"/>
      <c r="N20" s="12"/>
    </row>
    <row r="21" spans="1:16" collapsed="1" x14ac:dyDescent="0.35">
      <c r="A21" s="14" t="s">
        <v>88</v>
      </c>
      <c r="B21" s="15">
        <v>2010</v>
      </c>
      <c r="C21" s="14"/>
      <c r="D21" s="14"/>
      <c r="E21" s="14"/>
      <c r="F21" s="16">
        <f>SUM(F17:F20)</f>
        <v>352027547.44</v>
      </c>
      <c r="G21" s="17">
        <f t="shared" ref="G21:I21" si="7">SUM(G17:G20)</f>
        <v>6.1893365485</v>
      </c>
      <c r="H21" s="16">
        <f t="shared" si="7"/>
        <v>347123696.51050001</v>
      </c>
      <c r="I21" s="18">
        <f t="shared" si="7"/>
        <v>6.1616465485000003</v>
      </c>
      <c r="J21" s="16">
        <v>121004000</v>
      </c>
      <c r="K21" s="22">
        <f>Tabela1[[#This Row],[Valor bruto (R$)]]/Tabela1[[#This Row],[Lucro líquido
(R$)]]</f>
        <v>2.9092224012429342</v>
      </c>
      <c r="L21" s="8"/>
      <c r="M21" s="8"/>
      <c r="N21" s="12"/>
    </row>
    <row r="22" spans="1:16" hidden="1" outlineLevel="1" x14ac:dyDescent="0.35">
      <c r="A22" s="2" t="s">
        <v>6</v>
      </c>
      <c r="B22" s="3" t="s">
        <v>23</v>
      </c>
      <c r="C22" s="2">
        <v>40759</v>
      </c>
      <c r="D22" s="2">
        <v>40766</v>
      </c>
      <c r="E22" s="2">
        <v>40807</v>
      </c>
      <c r="F22" s="10">
        <v>47221573.200000003</v>
      </c>
      <c r="G22" s="7">
        <v>0.26664051999999999</v>
      </c>
      <c r="H22" s="10">
        <f t="shared" si="6"/>
        <v>47221573.200000003</v>
      </c>
      <c r="I22" s="5">
        <f t="shared" si="0"/>
        <v>0.26664051999999999</v>
      </c>
      <c r="J22" s="10"/>
      <c r="K22" s="21"/>
      <c r="L22" s="8" t="s">
        <v>9</v>
      </c>
      <c r="M22" s="8"/>
      <c r="N22" s="12"/>
    </row>
    <row r="23" spans="1:16" hidden="1" outlineLevel="1" x14ac:dyDescent="0.35">
      <c r="A23" s="2" t="s">
        <v>10</v>
      </c>
      <c r="B23" s="3" t="s">
        <v>23</v>
      </c>
      <c r="C23" s="2">
        <v>40759</v>
      </c>
      <c r="D23" s="2">
        <v>40766</v>
      </c>
      <c r="E23" s="2">
        <v>40807</v>
      </c>
      <c r="F23" s="10">
        <v>23507832.300000001</v>
      </c>
      <c r="G23" s="7">
        <v>0.13273892000000001</v>
      </c>
      <c r="H23" s="10">
        <f t="shared" si="6"/>
        <v>19981657.455000002</v>
      </c>
      <c r="I23" s="5">
        <f t="shared" si="0"/>
        <v>0.11282808200000001</v>
      </c>
      <c r="J23" s="10"/>
      <c r="K23" s="21"/>
      <c r="L23" s="8" t="s">
        <v>9</v>
      </c>
      <c r="M23" s="8"/>
      <c r="N23" s="12"/>
    </row>
    <row r="24" spans="1:16" hidden="1" outlineLevel="1" x14ac:dyDescent="0.35">
      <c r="A24" s="2" t="s">
        <v>10</v>
      </c>
      <c r="B24" s="3" t="s">
        <v>24</v>
      </c>
      <c r="C24" s="2">
        <v>40903</v>
      </c>
      <c r="D24" s="2">
        <v>40903</v>
      </c>
      <c r="E24" s="2">
        <v>40918</v>
      </c>
      <c r="F24" s="10">
        <v>16957254</v>
      </c>
      <c r="G24" s="7">
        <v>9.5985109999999998E-2</v>
      </c>
      <c r="H24" s="10">
        <v>14413665.279999999</v>
      </c>
      <c r="I24" s="5">
        <f t="shared" si="0"/>
        <v>8.1587343499999992E-2</v>
      </c>
      <c r="J24" s="10"/>
      <c r="K24" s="21"/>
      <c r="L24" s="8" t="s">
        <v>9</v>
      </c>
      <c r="M24" s="8"/>
      <c r="N24" s="12"/>
      <c r="P24" s="23"/>
    </row>
    <row r="25" spans="1:16" hidden="1" outlineLevel="1" x14ac:dyDescent="0.35">
      <c r="A25" s="2" t="s">
        <v>6</v>
      </c>
      <c r="B25" s="3" t="s">
        <v>24</v>
      </c>
      <c r="C25" s="2">
        <v>41001</v>
      </c>
      <c r="D25" s="2">
        <v>41001</v>
      </c>
      <c r="E25" s="2">
        <v>41024</v>
      </c>
      <c r="F25" s="10">
        <v>71999999.579999998</v>
      </c>
      <c r="G25" s="7">
        <v>0.40825993999999999</v>
      </c>
      <c r="H25" s="10">
        <f t="shared" si="6"/>
        <v>71999999.579999998</v>
      </c>
      <c r="I25" s="5">
        <f t="shared" si="0"/>
        <v>0.40825993999999999</v>
      </c>
      <c r="J25" s="10"/>
      <c r="K25" s="21"/>
      <c r="L25" s="8" t="s">
        <v>9</v>
      </c>
      <c r="M25" s="8"/>
      <c r="N25" s="12"/>
    </row>
    <row r="26" spans="1:16" collapsed="1" x14ac:dyDescent="0.35">
      <c r="A26" s="14" t="s">
        <v>88</v>
      </c>
      <c r="B26" s="15">
        <v>2011</v>
      </c>
      <c r="C26" s="14"/>
      <c r="D26" s="14"/>
      <c r="E26" s="14"/>
      <c r="F26" s="16">
        <f>SUM(F22:F25)</f>
        <v>159686659.07999998</v>
      </c>
      <c r="G26" s="17">
        <f t="shared" ref="G26" si="8">SUM(G22:G25)</f>
        <v>0.90362449</v>
      </c>
      <c r="H26" s="16">
        <f t="shared" ref="H26" si="9">SUM(H22:H25)</f>
        <v>153616895.51499999</v>
      </c>
      <c r="I26" s="18">
        <f t="shared" ref="I26" si="10">SUM(I22:I25)</f>
        <v>0.86931588549999994</v>
      </c>
      <c r="J26" s="16">
        <v>145311000</v>
      </c>
      <c r="K26" s="22">
        <f>Tabela1[[#This Row],[Valor bruto (R$)]]/Tabela1[[#This Row],[Lucro líquido
(R$)]]</f>
        <v>1.0989302880029728</v>
      </c>
      <c r="L26" s="8"/>
      <c r="M26" s="8"/>
      <c r="N26" s="12"/>
    </row>
    <row r="27" spans="1:16" hidden="1" outlineLevel="1" x14ac:dyDescent="0.35">
      <c r="A27" s="2" t="s">
        <v>10</v>
      </c>
      <c r="B27" s="3" t="s">
        <v>25</v>
      </c>
      <c r="C27" s="2">
        <v>41025</v>
      </c>
      <c r="D27" s="2">
        <v>41026</v>
      </c>
      <c r="E27" s="2">
        <v>41052</v>
      </c>
      <c r="F27" s="10">
        <v>14761148.550000001</v>
      </c>
      <c r="G27" s="7">
        <v>2.7899932999999998E-2</v>
      </c>
      <c r="H27" s="10">
        <f t="shared" si="6"/>
        <v>12546976.2675</v>
      </c>
      <c r="I27" s="5">
        <f t="shared" si="0"/>
        <v>2.3714943049999999E-2</v>
      </c>
      <c r="J27" s="10"/>
      <c r="K27" s="21"/>
      <c r="L27" s="8" t="s">
        <v>9</v>
      </c>
      <c r="M27" s="8"/>
      <c r="N27" s="12"/>
    </row>
    <row r="28" spans="1:16" hidden="1" outlineLevel="1" x14ac:dyDescent="0.35">
      <c r="A28" s="2" t="s">
        <v>6</v>
      </c>
      <c r="B28" s="3" t="s">
        <v>25</v>
      </c>
      <c r="C28" s="2">
        <v>41025</v>
      </c>
      <c r="D28" s="2">
        <v>41026</v>
      </c>
      <c r="E28" s="2">
        <v>41052</v>
      </c>
      <c r="F28" s="10">
        <v>27624991.68</v>
      </c>
      <c r="G28" s="7">
        <v>5.2213783999999999E-2</v>
      </c>
      <c r="H28" s="10">
        <f t="shared" si="6"/>
        <v>27624991.68</v>
      </c>
      <c r="I28" s="5">
        <f t="shared" si="0"/>
        <v>5.2213783999999999E-2</v>
      </c>
      <c r="J28" s="10"/>
      <c r="K28" s="21"/>
      <c r="L28" s="8" t="s">
        <v>9</v>
      </c>
      <c r="M28" s="8"/>
      <c r="N28" s="12"/>
    </row>
    <row r="29" spans="1:16" hidden="1" outlineLevel="1" x14ac:dyDescent="0.35">
      <c r="A29" s="2" t="s">
        <v>10</v>
      </c>
      <c r="B29" s="3" t="s">
        <v>26</v>
      </c>
      <c r="C29" s="2">
        <v>41116</v>
      </c>
      <c r="D29" s="2">
        <v>41117</v>
      </c>
      <c r="E29" s="2">
        <v>41143</v>
      </c>
      <c r="F29" s="10">
        <v>9216333.1500000004</v>
      </c>
      <c r="G29" s="7">
        <v>1.7346929000000001E-2</v>
      </c>
      <c r="H29" s="10">
        <f t="shared" si="6"/>
        <v>7833883.1775000002</v>
      </c>
      <c r="I29" s="5">
        <f t="shared" si="0"/>
        <v>1.4744889650000001E-2</v>
      </c>
      <c r="J29" s="10"/>
      <c r="K29" s="21"/>
      <c r="L29" s="8" t="s">
        <v>9</v>
      </c>
      <c r="M29" s="8"/>
      <c r="N29" s="12"/>
    </row>
    <row r="30" spans="1:16" hidden="1" outlineLevel="1" x14ac:dyDescent="0.35">
      <c r="A30" s="2" t="s">
        <v>6</v>
      </c>
      <c r="B30" s="3" t="s">
        <v>26</v>
      </c>
      <c r="C30" s="2">
        <v>41116</v>
      </c>
      <c r="D30" s="2">
        <v>41117</v>
      </c>
      <c r="E30" s="2">
        <v>41143</v>
      </c>
      <c r="F30" s="10">
        <v>32734915.300000001</v>
      </c>
      <c r="G30" s="7">
        <v>6.1613468999999997E-2</v>
      </c>
      <c r="H30" s="10">
        <f t="shared" si="6"/>
        <v>32734915.300000001</v>
      </c>
      <c r="I30" s="5">
        <f t="shared" si="0"/>
        <v>6.1613468999999997E-2</v>
      </c>
      <c r="J30" s="10"/>
      <c r="K30" s="21"/>
      <c r="L30" s="8" t="s">
        <v>9</v>
      </c>
      <c r="M30" s="8"/>
      <c r="N30" s="12"/>
    </row>
    <row r="31" spans="1:16" hidden="1" outlineLevel="1" x14ac:dyDescent="0.35">
      <c r="A31" s="2" t="s">
        <v>10</v>
      </c>
      <c r="B31" s="3" t="s">
        <v>27</v>
      </c>
      <c r="C31" s="2">
        <v>41207</v>
      </c>
      <c r="D31" s="2">
        <v>41207</v>
      </c>
      <c r="E31" s="2">
        <v>41234</v>
      </c>
      <c r="F31" s="10">
        <v>8667040.5800000001</v>
      </c>
      <c r="G31" s="7">
        <v>1.6313054E-2</v>
      </c>
      <c r="H31" s="10">
        <f t="shared" si="6"/>
        <v>7366984.4929999998</v>
      </c>
      <c r="I31" s="5">
        <f t="shared" si="0"/>
        <v>1.38660959E-2</v>
      </c>
      <c r="J31" s="10"/>
      <c r="K31" s="21"/>
      <c r="L31" s="8" t="s">
        <v>9</v>
      </c>
      <c r="M31" s="8"/>
      <c r="N31" s="12"/>
    </row>
    <row r="32" spans="1:16" hidden="1" outlineLevel="1" x14ac:dyDescent="0.35">
      <c r="A32" s="2" t="s">
        <v>6</v>
      </c>
      <c r="B32" s="3" t="s">
        <v>27</v>
      </c>
      <c r="C32" s="2">
        <v>41207</v>
      </c>
      <c r="D32" s="2">
        <v>41207</v>
      </c>
      <c r="E32" s="2">
        <v>41234</v>
      </c>
      <c r="F32" s="10">
        <v>25506290.629999999</v>
      </c>
      <c r="G32" s="7">
        <v>4.8007793E-2</v>
      </c>
      <c r="H32" s="10">
        <f t="shared" si="6"/>
        <v>25506290.629999999</v>
      </c>
      <c r="I32" s="5">
        <f t="shared" si="0"/>
        <v>4.8007793E-2</v>
      </c>
      <c r="J32" s="10"/>
      <c r="K32" s="21"/>
      <c r="L32" s="8" t="s">
        <v>9</v>
      </c>
      <c r="M32" s="8"/>
      <c r="N32" s="12"/>
    </row>
    <row r="33" spans="1:14" hidden="1" outlineLevel="1" x14ac:dyDescent="0.35">
      <c r="A33" s="2" t="s">
        <v>6</v>
      </c>
      <c r="B33" s="3" t="s">
        <v>28</v>
      </c>
      <c r="C33" s="2">
        <v>41366</v>
      </c>
      <c r="D33" s="2">
        <v>41366</v>
      </c>
      <c r="E33" s="2">
        <v>41397</v>
      </c>
      <c r="F33" s="10">
        <v>41015957.939999998</v>
      </c>
      <c r="G33" s="7">
        <v>7.7476532000000001E-2</v>
      </c>
      <c r="H33" s="10">
        <f t="shared" si="6"/>
        <v>41015957.939999998</v>
      </c>
      <c r="I33" s="5">
        <f t="shared" si="0"/>
        <v>7.7476532000000001E-2</v>
      </c>
      <c r="J33" s="10"/>
      <c r="K33" s="21"/>
      <c r="L33" s="8" t="s">
        <v>9</v>
      </c>
      <c r="M33" s="8"/>
      <c r="N33" s="12"/>
    </row>
    <row r="34" spans="1:14" collapsed="1" x14ac:dyDescent="0.35">
      <c r="A34" s="14" t="s">
        <v>88</v>
      </c>
      <c r="B34" s="15">
        <v>2012</v>
      </c>
      <c r="C34" s="14"/>
      <c r="D34" s="14"/>
      <c r="E34" s="14"/>
      <c r="F34" s="16">
        <f>SUM(F27:F33)</f>
        <v>159526677.82999998</v>
      </c>
      <c r="G34" s="17">
        <f t="shared" ref="G34:I34" si="11">SUM(G27:G33)</f>
        <v>0.30087149399999996</v>
      </c>
      <c r="H34" s="16">
        <f t="shared" si="11"/>
        <v>154629999.48799998</v>
      </c>
      <c r="I34" s="18">
        <f t="shared" si="11"/>
        <v>0.29163750659999998</v>
      </c>
      <c r="J34" s="16">
        <v>145566000</v>
      </c>
      <c r="K34" s="22">
        <f>Tabela1[[#This Row],[Valor bruto (R$)]]/Tabela1[[#This Row],[Lucro líquido
(R$)]]</f>
        <v>1.0959061719769725</v>
      </c>
      <c r="L34" s="8"/>
      <c r="M34" s="8"/>
      <c r="N34" s="12"/>
    </row>
    <row r="35" spans="1:14" hidden="1" outlineLevel="1" x14ac:dyDescent="0.35">
      <c r="A35" s="2" t="s">
        <v>10</v>
      </c>
      <c r="B35" s="3" t="s">
        <v>29</v>
      </c>
      <c r="C35" s="2">
        <v>41359</v>
      </c>
      <c r="D35" s="2">
        <v>41359</v>
      </c>
      <c r="E35" s="2">
        <v>41374</v>
      </c>
      <c r="F35" s="10">
        <v>8316591.6100000003</v>
      </c>
      <c r="G35" s="7">
        <v>1.5709511999999998E-2</v>
      </c>
      <c r="H35" s="10">
        <f t="shared" si="6"/>
        <v>7069102.8684999999</v>
      </c>
      <c r="I35" s="5">
        <f t="shared" si="0"/>
        <v>1.3353085199999998E-2</v>
      </c>
      <c r="J35" s="10"/>
      <c r="K35" s="21"/>
      <c r="L35" s="8" t="s">
        <v>9</v>
      </c>
      <c r="M35" s="8"/>
      <c r="N35" s="12"/>
    </row>
    <row r="36" spans="1:14" hidden="1" outlineLevel="1" x14ac:dyDescent="0.35">
      <c r="A36" s="2" t="s">
        <v>6</v>
      </c>
      <c r="B36" s="3" t="s">
        <v>29</v>
      </c>
      <c r="C36" s="2">
        <v>41394</v>
      </c>
      <c r="D36" s="2">
        <v>41394</v>
      </c>
      <c r="E36" s="2">
        <v>41429</v>
      </c>
      <c r="F36" s="10">
        <v>50267669.350000001</v>
      </c>
      <c r="G36" s="7">
        <v>9.4952426000000006E-2</v>
      </c>
      <c r="H36" s="10">
        <f t="shared" si="6"/>
        <v>50267669.350000001</v>
      </c>
      <c r="I36" s="5">
        <f t="shared" si="0"/>
        <v>9.4952426000000006E-2</v>
      </c>
      <c r="J36" s="10"/>
      <c r="K36" s="21"/>
      <c r="L36" s="8" t="s">
        <v>9</v>
      </c>
      <c r="M36" s="8"/>
      <c r="N36" s="12"/>
    </row>
    <row r="37" spans="1:14" hidden="1" outlineLevel="1" x14ac:dyDescent="0.35">
      <c r="A37" s="2" t="s">
        <v>10</v>
      </c>
      <c r="B37" s="3" t="s">
        <v>30</v>
      </c>
      <c r="C37" s="2">
        <v>41450</v>
      </c>
      <c r="D37" s="2">
        <v>41450</v>
      </c>
      <c r="E37" s="2">
        <v>41465</v>
      </c>
      <c r="F37" s="10">
        <v>8237309.6399999997</v>
      </c>
      <c r="G37" s="7">
        <v>1.5559753000000001E-2</v>
      </c>
      <c r="H37" s="10">
        <f t="shared" si="6"/>
        <v>7001713.1939999992</v>
      </c>
      <c r="I37" s="5">
        <f t="shared" si="0"/>
        <v>1.322579005E-2</v>
      </c>
      <c r="J37" s="10"/>
      <c r="K37" s="21"/>
      <c r="L37" s="8" t="s">
        <v>9</v>
      </c>
      <c r="M37" s="8"/>
      <c r="N37" s="12"/>
    </row>
    <row r="38" spans="1:14" hidden="1" outlineLevel="1" x14ac:dyDescent="0.35">
      <c r="A38" s="2" t="s">
        <v>6</v>
      </c>
      <c r="B38" s="3" t="s">
        <v>30</v>
      </c>
      <c r="C38" s="2">
        <v>41485</v>
      </c>
      <c r="D38" s="2">
        <v>41485</v>
      </c>
      <c r="E38" s="2">
        <v>41521</v>
      </c>
      <c r="F38" s="10">
        <v>31114156.719999999</v>
      </c>
      <c r="G38" s="7">
        <v>5.8772659999999997E-2</v>
      </c>
      <c r="H38" s="10">
        <f t="shared" si="6"/>
        <v>31114156.719999999</v>
      </c>
      <c r="I38" s="5">
        <f t="shared" si="0"/>
        <v>5.8772659999999997E-2</v>
      </c>
      <c r="J38" s="10"/>
      <c r="K38" s="21"/>
      <c r="L38" s="8" t="s">
        <v>9</v>
      </c>
      <c r="M38" s="8"/>
      <c r="N38" s="12"/>
    </row>
    <row r="39" spans="1:14" hidden="1" outlineLevel="1" x14ac:dyDescent="0.35">
      <c r="A39" s="2" t="s">
        <v>10</v>
      </c>
      <c r="B39" s="3" t="s">
        <v>31</v>
      </c>
      <c r="C39" s="2">
        <v>41576</v>
      </c>
      <c r="D39" s="2">
        <v>41576</v>
      </c>
      <c r="E39" s="2">
        <v>41591</v>
      </c>
      <c r="F39" s="10">
        <v>9464436.4600000009</v>
      </c>
      <c r="G39" s="7">
        <v>1.7818430999999999E-2</v>
      </c>
      <c r="H39" s="10">
        <f t="shared" si="6"/>
        <v>8044770.9910000004</v>
      </c>
      <c r="I39" s="5">
        <f t="shared" si="0"/>
        <v>1.5145666349999998E-2</v>
      </c>
      <c r="J39" s="10"/>
      <c r="K39" s="21"/>
      <c r="L39" s="8" t="s">
        <v>9</v>
      </c>
      <c r="M39" s="8"/>
      <c r="N39" s="12"/>
    </row>
    <row r="40" spans="1:14" hidden="1" outlineLevel="1" x14ac:dyDescent="0.35">
      <c r="A40" s="2" t="s">
        <v>6</v>
      </c>
      <c r="B40" s="3" t="s">
        <v>31</v>
      </c>
      <c r="C40" s="2">
        <v>41576</v>
      </c>
      <c r="D40" s="2">
        <v>41576</v>
      </c>
      <c r="E40" s="2">
        <v>41612</v>
      </c>
      <c r="F40" s="10">
        <v>33558378.380000003</v>
      </c>
      <c r="G40" s="7">
        <v>6.3179423999999998E-2</v>
      </c>
      <c r="H40" s="10">
        <f t="shared" si="6"/>
        <v>33558378.380000003</v>
      </c>
      <c r="I40" s="5">
        <f t="shared" si="0"/>
        <v>6.3179423999999998E-2</v>
      </c>
      <c r="J40" s="10"/>
      <c r="K40" s="21"/>
      <c r="L40" s="8" t="s">
        <v>9</v>
      </c>
      <c r="M40" s="8"/>
      <c r="N40" s="12"/>
    </row>
    <row r="41" spans="1:14" hidden="1" outlineLevel="1" x14ac:dyDescent="0.35">
      <c r="A41" s="2" t="s">
        <v>10</v>
      </c>
      <c r="B41" s="3" t="s">
        <v>32</v>
      </c>
      <c r="C41" s="2">
        <v>41628</v>
      </c>
      <c r="D41" s="2">
        <v>41628</v>
      </c>
      <c r="E41" s="2">
        <v>41647</v>
      </c>
      <c r="F41" s="10">
        <v>7190902.5</v>
      </c>
      <c r="G41" s="7">
        <v>1.3536658999999999E-2</v>
      </c>
      <c r="H41" s="10">
        <f t="shared" si="6"/>
        <v>6112267.125</v>
      </c>
      <c r="I41" s="5">
        <f t="shared" si="0"/>
        <v>1.150616015E-2</v>
      </c>
      <c r="J41" s="10"/>
      <c r="K41" s="21"/>
      <c r="L41" s="8" t="s">
        <v>9</v>
      </c>
      <c r="M41" s="8"/>
      <c r="N41" s="12"/>
    </row>
    <row r="42" spans="1:14" collapsed="1" x14ac:dyDescent="0.35">
      <c r="A42" s="14" t="s">
        <v>88</v>
      </c>
      <c r="B42" s="15">
        <v>2013</v>
      </c>
      <c r="C42" s="14"/>
      <c r="D42" s="14"/>
      <c r="E42" s="14"/>
      <c r="F42" s="16">
        <f>SUM(F35:F41)</f>
        <v>148149444.66</v>
      </c>
      <c r="G42" s="17">
        <f t="shared" ref="G42" si="12">SUM(G35:G41)</f>
        <v>0.27952886500000002</v>
      </c>
      <c r="H42" s="16">
        <f t="shared" ref="H42" si="13">SUM(H35:H41)</f>
        <v>143168058.62849998</v>
      </c>
      <c r="I42" s="18">
        <f t="shared" ref="I42" si="14">SUM(I35:I41)</f>
        <v>0.27013521174999999</v>
      </c>
      <c r="J42" s="16">
        <v>188091000</v>
      </c>
      <c r="K42" s="22">
        <f>Tabela1[[#This Row],[Valor bruto (R$)]]/Tabela1[[#This Row],[Lucro líquido
(R$)]]</f>
        <v>0.78764770595084288</v>
      </c>
      <c r="L42" s="8"/>
      <c r="M42" s="8"/>
      <c r="N42" s="12"/>
    </row>
    <row r="43" spans="1:14" hidden="1" outlineLevel="1" x14ac:dyDescent="0.35">
      <c r="A43" s="2" t="s">
        <v>10</v>
      </c>
      <c r="B43" s="3" t="s">
        <v>33</v>
      </c>
      <c r="C43" s="2">
        <v>41725</v>
      </c>
      <c r="D43" s="2">
        <v>41726</v>
      </c>
      <c r="E43" s="2">
        <v>41739</v>
      </c>
      <c r="F43" s="10">
        <v>8544645.9299999997</v>
      </c>
      <c r="G43" s="7">
        <v>1.6085041000000001E-2</v>
      </c>
      <c r="H43" s="10">
        <f t="shared" si="6"/>
        <v>7262949.0404999992</v>
      </c>
      <c r="I43" s="5">
        <f t="shared" si="0"/>
        <v>1.3672284850000001E-2</v>
      </c>
      <c r="J43" s="10"/>
      <c r="K43" s="21"/>
      <c r="L43" s="8" t="s">
        <v>9</v>
      </c>
      <c r="M43" s="8"/>
      <c r="N43" s="12"/>
    </row>
    <row r="44" spans="1:14" hidden="1" outlineLevel="1" x14ac:dyDescent="0.35">
      <c r="A44" s="2" t="s">
        <v>6</v>
      </c>
      <c r="B44" s="3" t="s">
        <v>33</v>
      </c>
      <c r="C44" s="2">
        <v>41758</v>
      </c>
      <c r="D44" s="2">
        <v>41758</v>
      </c>
      <c r="E44" s="2">
        <v>41794</v>
      </c>
      <c r="F44" s="10">
        <v>49808697.770000003</v>
      </c>
      <c r="G44" s="7">
        <v>9.3760232999999998E-2</v>
      </c>
      <c r="H44" s="10">
        <f t="shared" si="6"/>
        <v>49808697.770000003</v>
      </c>
      <c r="I44" s="5">
        <f t="shared" si="0"/>
        <v>9.3760232999999998E-2</v>
      </c>
      <c r="J44" s="10"/>
      <c r="K44" s="21"/>
      <c r="L44" s="8" t="s">
        <v>9</v>
      </c>
      <c r="M44" s="8"/>
      <c r="N44" s="12"/>
    </row>
    <row r="45" spans="1:14" hidden="1" outlineLevel="1" x14ac:dyDescent="0.35">
      <c r="A45" s="2" t="s">
        <v>6</v>
      </c>
      <c r="B45" s="3" t="s">
        <v>32</v>
      </c>
      <c r="C45" s="2">
        <v>41730</v>
      </c>
      <c r="D45" s="2">
        <v>41731</v>
      </c>
      <c r="E45" s="2">
        <v>41801</v>
      </c>
      <c r="F45" s="10">
        <v>58172157.640000001</v>
      </c>
      <c r="G45" s="7">
        <v>0.109503667</v>
      </c>
      <c r="H45" s="10">
        <f t="shared" si="6"/>
        <v>58172157.640000001</v>
      </c>
      <c r="I45" s="5">
        <f t="shared" si="0"/>
        <v>0.109503667</v>
      </c>
      <c r="J45" s="10"/>
      <c r="K45" s="21"/>
      <c r="L45" s="8" t="s">
        <v>9</v>
      </c>
      <c r="M45" s="8"/>
      <c r="N45" s="12"/>
    </row>
    <row r="46" spans="1:14" hidden="1" outlineLevel="1" x14ac:dyDescent="0.35">
      <c r="A46" s="2" t="s">
        <v>10</v>
      </c>
      <c r="B46" s="3" t="s">
        <v>34</v>
      </c>
      <c r="C46" s="2">
        <v>41814</v>
      </c>
      <c r="D46" s="2">
        <v>41815</v>
      </c>
      <c r="E46" s="2">
        <v>41830</v>
      </c>
      <c r="F46" s="10">
        <v>8671101.7200000007</v>
      </c>
      <c r="G46" s="7">
        <v>1.6322540999999999E-2</v>
      </c>
      <c r="H46" s="10">
        <f t="shared" si="6"/>
        <v>7370436.4620000003</v>
      </c>
      <c r="I46" s="5">
        <f t="shared" si="0"/>
        <v>1.387415985E-2</v>
      </c>
      <c r="J46" s="10"/>
      <c r="K46" s="21"/>
      <c r="L46" s="8" t="s">
        <v>9</v>
      </c>
      <c r="M46" s="8"/>
      <c r="N46" s="12"/>
    </row>
    <row r="47" spans="1:14" hidden="1" outlineLevel="1" x14ac:dyDescent="0.35">
      <c r="A47" s="2" t="s">
        <v>6</v>
      </c>
      <c r="B47" s="3" t="s">
        <v>34</v>
      </c>
      <c r="C47" s="2">
        <v>41849</v>
      </c>
      <c r="D47" s="2">
        <v>41849</v>
      </c>
      <c r="E47" s="2">
        <v>41885</v>
      </c>
      <c r="F47" s="10">
        <v>39104673.600000001</v>
      </c>
      <c r="G47" s="7">
        <v>7.3610904000000005E-2</v>
      </c>
      <c r="H47" s="10">
        <f t="shared" si="6"/>
        <v>39104673.600000001</v>
      </c>
      <c r="I47" s="5">
        <f t="shared" si="0"/>
        <v>7.3610904000000005E-2</v>
      </c>
      <c r="J47" s="10"/>
      <c r="K47" s="21"/>
      <c r="L47" s="8" t="s">
        <v>9</v>
      </c>
      <c r="M47" s="8"/>
      <c r="N47" s="12"/>
    </row>
    <row r="48" spans="1:14" hidden="1" outlineLevel="1" x14ac:dyDescent="0.35">
      <c r="A48" s="2" t="s">
        <v>10</v>
      </c>
      <c r="B48" s="3" t="s">
        <v>35</v>
      </c>
      <c r="C48" s="2">
        <v>41898</v>
      </c>
      <c r="D48" s="2">
        <v>41900</v>
      </c>
      <c r="E48" s="2">
        <v>41920</v>
      </c>
      <c r="F48" s="10">
        <v>7832746.4800000004</v>
      </c>
      <c r="G48" s="7">
        <v>1.4785911000000001E-2</v>
      </c>
      <c r="H48" s="10">
        <f t="shared" si="6"/>
        <v>6657834.5080000004</v>
      </c>
      <c r="I48" s="5">
        <v>1.2568025E-2</v>
      </c>
      <c r="J48" s="10"/>
      <c r="K48" s="21"/>
      <c r="L48" s="8" t="s">
        <v>9</v>
      </c>
      <c r="M48" s="8"/>
      <c r="N48" s="12"/>
    </row>
    <row r="49" spans="1:14" hidden="1" outlineLevel="1" x14ac:dyDescent="0.35">
      <c r="A49" s="2" t="s">
        <v>6</v>
      </c>
      <c r="B49" s="3" t="s">
        <v>35</v>
      </c>
      <c r="C49" s="2">
        <v>41940</v>
      </c>
      <c r="D49" s="2">
        <v>41940</v>
      </c>
      <c r="E49" s="2">
        <v>41976</v>
      </c>
      <c r="F49" s="10">
        <v>37332541.640000001</v>
      </c>
      <c r="G49" s="7">
        <v>7.0569974999999993E-2</v>
      </c>
      <c r="H49" s="10">
        <f t="shared" si="6"/>
        <v>37332541.640000001</v>
      </c>
      <c r="I49" s="5">
        <f t="shared" si="0"/>
        <v>7.0569974999999993E-2</v>
      </c>
      <c r="J49" s="10"/>
      <c r="K49" s="21"/>
      <c r="L49" s="8" t="s">
        <v>9</v>
      </c>
      <c r="M49" s="8"/>
      <c r="N49" s="12"/>
    </row>
    <row r="50" spans="1:14" hidden="1" outlineLevel="1" x14ac:dyDescent="0.35">
      <c r="A50" s="2" t="s">
        <v>10</v>
      </c>
      <c r="B50" s="3" t="s">
        <v>36</v>
      </c>
      <c r="C50" s="2">
        <v>41989</v>
      </c>
      <c r="D50" s="2">
        <v>41989</v>
      </c>
      <c r="E50" s="2">
        <v>42011</v>
      </c>
      <c r="F50" s="10">
        <v>7792833.8300000001</v>
      </c>
      <c r="G50" s="7">
        <v>1.4780234E-2</v>
      </c>
      <c r="H50" s="10">
        <f t="shared" si="6"/>
        <v>6623908.7555</v>
      </c>
      <c r="I50" s="5">
        <f t="shared" si="0"/>
        <v>1.2563198899999999E-2</v>
      </c>
      <c r="J50" s="10"/>
      <c r="K50" s="21"/>
      <c r="L50" s="8" t="s">
        <v>9</v>
      </c>
      <c r="M50" s="8"/>
      <c r="N50" s="12"/>
    </row>
    <row r="51" spans="1:14" hidden="1" outlineLevel="1" x14ac:dyDescent="0.35">
      <c r="A51" s="2" t="s">
        <v>6</v>
      </c>
      <c r="B51" s="3" t="s">
        <v>36</v>
      </c>
      <c r="C51" s="2">
        <v>42100</v>
      </c>
      <c r="D51" s="2">
        <v>42101</v>
      </c>
      <c r="E51" s="2">
        <v>42130</v>
      </c>
      <c r="F51" s="10">
        <v>54494172.990000002</v>
      </c>
      <c r="G51" s="7">
        <v>0.103330538</v>
      </c>
      <c r="H51" s="10">
        <f>IF(A51="JCP",F51*0.85,F51)</f>
        <v>54494172.990000002</v>
      </c>
      <c r="I51" s="5">
        <f>IF($A51="JCP",G51*0.85,G51)</f>
        <v>0.103330538</v>
      </c>
      <c r="J51" s="10"/>
      <c r="K51" s="21"/>
      <c r="L51" s="8" t="s">
        <v>9</v>
      </c>
      <c r="M51" s="8"/>
      <c r="N51" s="12"/>
    </row>
    <row r="52" spans="1:14" collapsed="1" x14ac:dyDescent="0.35">
      <c r="A52" s="14" t="s">
        <v>88</v>
      </c>
      <c r="B52" s="15">
        <v>2014</v>
      </c>
      <c r="C52" s="14"/>
      <c r="D52" s="14"/>
      <c r="E52" s="14"/>
      <c r="F52" s="16">
        <f>SUM(F43:F51)</f>
        <v>271753571.59999996</v>
      </c>
      <c r="G52" s="17">
        <f t="shared" ref="G52:I52" si="15">SUM(G43:G51)</f>
        <v>0.51274904399999999</v>
      </c>
      <c r="H52" s="16">
        <f t="shared" si="15"/>
        <v>266827372.40599999</v>
      </c>
      <c r="I52" s="18">
        <f t="shared" si="15"/>
        <v>0.50345298559999996</v>
      </c>
      <c r="J52" s="16">
        <v>194709000</v>
      </c>
      <c r="K52" s="22">
        <f>Tabela1[[#This Row],[Valor bruto (R$)]]/Tabela1[[#This Row],[Lucro líquido
(R$)]]</f>
        <v>1.395690859693183</v>
      </c>
      <c r="L52" s="8"/>
      <c r="M52" s="8"/>
      <c r="N52" s="12"/>
    </row>
    <row r="53" spans="1:14" hidden="1" outlineLevel="1" x14ac:dyDescent="0.35">
      <c r="A53" s="2" t="s">
        <v>10</v>
      </c>
      <c r="B53" s="3" t="s">
        <v>37</v>
      </c>
      <c r="C53" s="2">
        <v>42075</v>
      </c>
      <c r="D53" s="2">
        <v>42076</v>
      </c>
      <c r="E53" s="2">
        <v>42103</v>
      </c>
      <c r="F53" s="10">
        <v>7884169.8300000001</v>
      </c>
      <c r="G53" s="7">
        <v>1.4949773E-2</v>
      </c>
      <c r="H53" s="10">
        <f t="shared" si="6"/>
        <v>6701544.3554999996</v>
      </c>
      <c r="I53" s="5">
        <f t="shared" si="0"/>
        <v>1.270730705E-2</v>
      </c>
      <c r="J53" s="10"/>
      <c r="K53" s="21"/>
      <c r="L53" s="8" t="s">
        <v>9</v>
      </c>
      <c r="M53" s="8"/>
      <c r="N53" s="12"/>
    </row>
    <row r="54" spans="1:14" hidden="1" outlineLevel="1" x14ac:dyDescent="0.35">
      <c r="A54" s="2" t="s">
        <v>6</v>
      </c>
      <c r="B54" s="3" t="s">
        <v>37</v>
      </c>
      <c r="C54" s="2">
        <v>42123</v>
      </c>
      <c r="D54" s="2">
        <v>42124</v>
      </c>
      <c r="E54" s="2">
        <v>42158</v>
      </c>
      <c r="F54" s="10">
        <v>59932372.829999998</v>
      </c>
      <c r="G54" s="7">
        <v>0.113642321</v>
      </c>
      <c r="H54" s="10">
        <f t="shared" si="6"/>
        <v>59932372.829999998</v>
      </c>
      <c r="I54" s="5">
        <f t="shared" si="0"/>
        <v>0.113642321</v>
      </c>
      <c r="J54" s="10"/>
      <c r="K54" s="21"/>
      <c r="L54" s="8" t="s">
        <v>9</v>
      </c>
      <c r="M54" s="8"/>
      <c r="N54" s="12"/>
    </row>
    <row r="55" spans="1:14" hidden="1" outlineLevel="1" x14ac:dyDescent="0.35">
      <c r="A55" s="2" t="s">
        <v>10</v>
      </c>
      <c r="B55" s="3" t="s">
        <v>38</v>
      </c>
      <c r="C55" s="2">
        <v>42166</v>
      </c>
      <c r="D55" s="2">
        <v>42166</v>
      </c>
      <c r="E55" s="2">
        <v>42192</v>
      </c>
      <c r="F55" s="10">
        <v>9881023.7699999996</v>
      </c>
      <c r="G55" s="7">
        <v>1.8736158999999999E-2</v>
      </c>
      <c r="H55" s="10">
        <f t="shared" si="6"/>
        <v>8398870.2044999991</v>
      </c>
      <c r="I55" s="5">
        <f t="shared" si="0"/>
        <v>1.5925735149999998E-2</v>
      </c>
      <c r="J55" s="10"/>
      <c r="K55" s="21"/>
      <c r="L55" s="8" t="s">
        <v>9</v>
      </c>
      <c r="M55" s="8"/>
      <c r="N55" s="12"/>
    </row>
    <row r="56" spans="1:14" hidden="1" outlineLevel="1" x14ac:dyDescent="0.35">
      <c r="A56" s="2" t="s">
        <v>6</v>
      </c>
      <c r="B56" s="3" t="s">
        <v>38</v>
      </c>
      <c r="C56" s="2">
        <v>42214</v>
      </c>
      <c r="D56" s="2">
        <v>42214</v>
      </c>
      <c r="E56" s="2">
        <v>42250</v>
      </c>
      <c r="F56" s="10">
        <v>39739865.770000003</v>
      </c>
      <c r="G56" s="7">
        <v>7.5353775999999997E-2</v>
      </c>
      <c r="H56" s="10">
        <f t="shared" si="6"/>
        <v>39739865.770000003</v>
      </c>
      <c r="I56" s="5">
        <f t="shared" si="0"/>
        <v>7.5353775999999997E-2</v>
      </c>
      <c r="J56" s="10"/>
      <c r="K56" s="21"/>
      <c r="L56" s="8" t="s">
        <v>9</v>
      </c>
      <c r="M56" s="8"/>
      <c r="N56" s="12"/>
    </row>
    <row r="57" spans="1:14" hidden="1" outlineLevel="1" x14ac:dyDescent="0.35">
      <c r="A57" s="2" t="s">
        <v>10</v>
      </c>
      <c r="B57" s="3" t="s">
        <v>39</v>
      </c>
      <c r="C57" s="2">
        <v>42263</v>
      </c>
      <c r="D57" s="2">
        <v>42263</v>
      </c>
      <c r="E57" s="2">
        <v>42282</v>
      </c>
      <c r="F57" s="10">
        <v>9673998.0500000007</v>
      </c>
      <c r="G57" s="7">
        <v>1.8342905999999999E-2</v>
      </c>
      <c r="H57" s="10">
        <f t="shared" si="6"/>
        <v>8222898.3425000003</v>
      </c>
      <c r="I57" s="5">
        <f t="shared" si="0"/>
        <v>1.5591470099999999E-2</v>
      </c>
      <c r="J57" s="10"/>
      <c r="K57" s="21"/>
      <c r="L57" s="8" t="s">
        <v>9</v>
      </c>
      <c r="M57" s="8"/>
      <c r="N57" s="12"/>
    </row>
    <row r="58" spans="1:14" hidden="1" outlineLevel="1" x14ac:dyDescent="0.35">
      <c r="A58" s="2" t="s">
        <v>6</v>
      </c>
      <c r="B58" s="3" t="s">
        <v>39</v>
      </c>
      <c r="C58" s="2">
        <v>42305</v>
      </c>
      <c r="D58" s="2">
        <v>42306</v>
      </c>
      <c r="E58" s="2">
        <v>42341</v>
      </c>
      <c r="F58" s="10">
        <v>33807479.189999998</v>
      </c>
      <c r="G58" s="7">
        <v>6.4010354000000005E-2</v>
      </c>
      <c r="H58" s="10">
        <f t="shared" si="6"/>
        <v>33807479.189999998</v>
      </c>
      <c r="I58" s="5">
        <f t="shared" si="0"/>
        <v>6.4010354000000005E-2</v>
      </c>
      <c r="J58" s="10"/>
      <c r="K58" s="21"/>
      <c r="L58" s="8" t="s">
        <v>9</v>
      </c>
      <c r="M58" s="8"/>
      <c r="N58" s="12"/>
    </row>
    <row r="59" spans="1:14" hidden="1" outlineLevel="1" x14ac:dyDescent="0.35">
      <c r="A59" s="2" t="s">
        <v>10</v>
      </c>
      <c r="B59" s="3" t="s">
        <v>40</v>
      </c>
      <c r="C59" s="2">
        <v>42352</v>
      </c>
      <c r="D59" s="2">
        <v>42353</v>
      </c>
      <c r="E59" s="2">
        <v>42375</v>
      </c>
      <c r="F59" s="10">
        <v>10696033.199999999</v>
      </c>
      <c r="G59" s="7">
        <v>2.0251638999999998E-2</v>
      </c>
      <c r="H59" s="10">
        <f t="shared" si="6"/>
        <v>9091628.2199999988</v>
      </c>
      <c r="I59" s="5">
        <f t="shared" si="0"/>
        <v>1.7213893149999999E-2</v>
      </c>
      <c r="J59" s="10"/>
      <c r="K59" s="21"/>
      <c r="L59" s="8" t="s">
        <v>9</v>
      </c>
      <c r="M59" s="8"/>
      <c r="N59" s="12"/>
    </row>
    <row r="60" spans="1:14" hidden="1" outlineLevel="1" x14ac:dyDescent="0.35">
      <c r="A60" s="2" t="s">
        <v>6</v>
      </c>
      <c r="B60" s="3" t="s">
        <v>40</v>
      </c>
      <c r="C60" s="2">
        <v>42471</v>
      </c>
      <c r="D60" s="2">
        <v>42472</v>
      </c>
      <c r="E60" s="2">
        <v>42494</v>
      </c>
      <c r="F60" s="10">
        <v>49330731.82</v>
      </c>
      <c r="G60" s="7">
        <v>9.3395733999999994E-2</v>
      </c>
      <c r="H60" s="10">
        <f>IF(A60="JCP",F60*0.85,F60)</f>
        <v>49330731.82</v>
      </c>
      <c r="I60" s="5">
        <f>IF($A60="JCP",G60*0.85,G60)</f>
        <v>9.3395733999999994E-2</v>
      </c>
      <c r="J60" s="10"/>
      <c r="K60" s="21"/>
      <c r="L60" s="8" t="s">
        <v>9</v>
      </c>
      <c r="M60" s="8"/>
      <c r="N60" s="12"/>
    </row>
    <row r="61" spans="1:14" collapsed="1" x14ac:dyDescent="0.35">
      <c r="A61" s="14" t="s">
        <v>88</v>
      </c>
      <c r="B61" s="15">
        <v>2015</v>
      </c>
      <c r="C61" s="14"/>
      <c r="D61" s="14"/>
      <c r="E61" s="14"/>
      <c r="F61" s="16">
        <f>SUM(F53:F60)</f>
        <v>220945674.45999998</v>
      </c>
      <c r="G61" s="17">
        <f t="shared" ref="G61:I61" si="16">SUM(G53:G60)</f>
        <v>0.41868266199999998</v>
      </c>
      <c r="H61" s="16">
        <f t="shared" si="16"/>
        <v>215225390.73249999</v>
      </c>
      <c r="I61" s="18">
        <f t="shared" si="16"/>
        <v>0.40784059044999998</v>
      </c>
      <c r="J61" s="16">
        <v>220946000</v>
      </c>
      <c r="K61" s="22">
        <f>Tabela1[[#This Row],[Valor bruto (R$)]]/Tabela1[[#This Row],[Lucro líquido
(R$)]]</f>
        <v>0.99999852660831146</v>
      </c>
      <c r="L61" s="8"/>
      <c r="M61" s="8"/>
      <c r="N61" s="12"/>
    </row>
    <row r="62" spans="1:14" hidden="1" outlineLevel="1" x14ac:dyDescent="0.35">
      <c r="A62" s="2" t="s">
        <v>10</v>
      </c>
      <c r="B62" s="3" t="s">
        <v>41</v>
      </c>
      <c r="C62" s="2">
        <v>42443</v>
      </c>
      <c r="D62" s="2">
        <v>42443</v>
      </c>
      <c r="E62" s="2">
        <v>42465</v>
      </c>
      <c r="F62" s="10">
        <v>11902378.32</v>
      </c>
      <c r="G62" s="7">
        <v>2.2534255999999999E-2</v>
      </c>
      <c r="H62" s="10">
        <f t="shared" si="6"/>
        <v>10117021.572000001</v>
      </c>
      <c r="I62" s="5">
        <f t="shared" si="0"/>
        <v>1.9154117599999999E-2</v>
      </c>
      <c r="J62" s="10"/>
      <c r="K62" s="21"/>
      <c r="L62" s="8" t="s">
        <v>9</v>
      </c>
      <c r="M62" s="8"/>
      <c r="N62" s="12"/>
    </row>
    <row r="63" spans="1:14" hidden="1" outlineLevel="1" x14ac:dyDescent="0.35">
      <c r="A63" s="2" t="s">
        <v>6</v>
      </c>
      <c r="B63" s="3" t="s">
        <v>41</v>
      </c>
      <c r="C63" s="2">
        <v>42487</v>
      </c>
      <c r="D63" s="2">
        <v>42487</v>
      </c>
      <c r="E63" s="2">
        <v>42524</v>
      </c>
      <c r="F63" s="10">
        <v>43115458.340000004</v>
      </c>
      <c r="G63" s="7">
        <v>8.1628625999999996E-2</v>
      </c>
      <c r="H63" s="10">
        <f t="shared" si="6"/>
        <v>43115458.340000004</v>
      </c>
      <c r="I63" s="5">
        <f t="shared" si="0"/>
        <v>8.1628625999999996E-2</v>
      </c>
      <c r="J63" s="10"/>
      <c r="K63" s="21"/>
      <c r="L63" s="8" t="s">
        <v>9</v>
      </c>
      <c r="M63" s="8"/>
      <c r="N63" s="12"/>
    </row>
    <row r="64" spans="1:14" hidden="1" outlineLevel="1" x14ac:dyDescent="0.35">
      <c r="A64" s="2" t="s">
        <v>10</v>
      </c>
      <c r="B64" s="3" t="s">
        <v>42</v>
      </c>
      <c r="C64" s="2">
        <v>42535</v>
      </c>
      <c r="D64" s="2">
        <v>42538</v>
      </c>
      <c r="E64" s="2">
        <v>42556</v>
      </c>
      <c r="F64" s="10">
        <v>11402174.640000001</v>
      </c>
      <c r="G64" s="7">
        <v>2.1575176000000001E-2</v>
      </c>
      <c r="H64" s="10">
        <f t="shared" si="6"/>
        <v>9691848.4440000001</v>
      </c>
      <c r="I64" s="5">
        <f t="shared" si="0"/>
        <v>1.83388996E-2</v>
      </c>
      <c r="J64" s="10"/>
      <c r="K64" s="21"/>
      <c r="L64" s="8" t="s">
        <v>9</v>
      </c>
      <c r="M64" s="8"/>
      <c r="N64" s="12"/>
    </row>
    <row r="65" spans="1:14" hidden="1" outlineLevel="1" x14ac:dyDescent="0.35">
      <c r="A65" s="2" t="s">
        <v>6</v>
      </c>
      <c r="B65" s="3" t="s">
        <v>42</v>
      </c>
      <c r="C65" s="2">
        <v>42578</v>
      </c>
      <c r="D65" s="2">
        <v>42583</v>
      </c>
      <c r="E65" s="2">
        <v>42618</v>
      </c>
      <c r="F65" s="10">
        <v>23778737.73</v>
      </c>
      <c r="G65" s="7">
        <v>4.4979547000000002E-2</v>
      </c>
      <c r="H65" s="10">
        <f t="shared" si="6"/>
        <v>23778737.73</v>
      </c>
      <c r="I65" s="5">
        <f t="shared" si="0"/>
        <v>4.4979547000000002E-2</v>
      </c>
      <c r="J65" s="10"/>
      <c r="K65" s="21"/>
      <c r="L65" s="8" t="s">
        <v>9</v>
      </c>
      <c r="M65" s="8"/>
      <c r="N65" s="12"/>
    </row>
    <row r="66" spans="1:14" hidden="1" outlineLevel="1" x14ac:dyDescent="0.35">
      <c r="A66" s="2" t="s">
        <v>10</v>
      </c>
      <c r="B66" s="3" t="s">
        <v>43</v>
      </c>
      <c r="C66" s="2">
        <v>42628</v>
      </c>
      <c r="D66" s="2">
        <v>42633</v>
      </c>
      <c r="E66" s="2">
        <v>42648</v>
      </c>
      <c r="F66" s="10">
        <v>11336136.300000001</v>
      </c>
      <c r="G66" s="7">
        <v>2.1356434000000001E-2</v>
      </c>
      <c r="H66" s="10">
        <f t="shared" si="6"/>
        <v>9635715.8550000004</v>
      </c>
      <c r="I66" s="5">
        <f t="shared" si="0"/>
        <v>1.81529689E-2</v>
      </c>
      <c r="J66" s="10"/>
      <c r="K66" s="21"/>
      <c r="L66" s="8" t="s">
        <v>9</v>
      </c>
      <c r="M66" s="8"/>
      <c r="N66" s="12"/>
    </row>
    <row r="67" spans="1:14" hidden="1" outlineLevel="1" x14ac:dyDescent="0.35">
      <c r="A67" s="2" t="s">
        <v>6</v>
      </c>
      <c r="B67" s="3" t="s">
        <v>43</v>
      </c>
      <c r="C67" s="2">
        <v>42669</v>
      </c>
      <c r="D67" s="2">
        <v>42674</v>
      </c>
      <c r="E67" s="2">
        <v>42709</v>
      </c>
      <c r="F67" s="10">
        <v>23998254.32</v>
      </c>
      <c r="G67" s="7">
        <v>4.5204894000000002E-2</v>
      </c>
      <c r="H67" s="10">
        <f t="shared" si="6"/>
        <v>23998254.32</v>
      </c>
      <c r="I67" s="5">
        <f t="shared" si="0"/>
        <v>4.5204894000000002E-2</v>
      </c>
      <c r="J67" s="10"/>
      <c r="K67" s="21"/>
      <c r="L67" s="8" t="s">
        <v>9</v>
      </c>
      <c r="M67" s="8"/>
      <c r="N67" s="12"/>
    </row>
    <row r="68" spans="1:14" hidden="1" outlineLevel="1" x14ac:dyDescent="0.35">
      <c r="A68" s="2" t="s">
        <v>10</v>
      </c>
      <c r="B68" s="3" t="s">
        <v>44</v>
      </c>
      <c r="C68" s="2">
        <v>42717</v>
      </c>
      <c r="D68" s="2">
        <v>42720</v>
      </c>
      <c r="E68" s="2">
        <v>42739</v>
      </c>
      <c r="F68" s="10">
        <v>11796936.67</v>
      </c>
      <c r="G68" s="7">
        <v>2.2221586000000002E-2</v>
      </c>
      <c r="H68" s="10">
        <f t="shared" si="6"/>
        <v>10027396.169499999</v>
      </c>
      <c r="I68" s="5">
        <f t="shared" si="0"/>
        <v>1.8888348100000001E-2</v>
      </c>
      <c r="J68" s="10"/>
      <c r="K68" s="21"/>
      <c r="L68" s="8" t="s">
        <v>9</v>
      </c>
      <c r="M68" s="8"/>
      <c r="N68" s="12"/>
    </row>
    <row r="69" spans="1:14" hidden="1" outlineLevel="1" x14ac:dyDescent="0.35">
      <c r="A69" s="2" t="s">
        <v>6</v>
      </c>
      <c r="B69" s="3" t="s">
        <v>44</v>
      </c>
      <c r="C69" s="2">
        <v>42822</v>
      </c>
      <c r="D69" s="2">
        <v>42825</v>
      </c>
      <c r="E69" s="2">
        <v>42859</v>
      </c>
      <c r="F69" s="10">
        <v>35462065.259999998</v>
      </c>
      <c r="G69" s="7">
        <v>6.6798978999999994E-2</v>
      </c>
      <c r="H69" s="10">
        <f>IF(A69="JCP",F69*0.85,F69)</f>
        <v>35462065.259999998</v>
      </c>
      <c r="I69" s="5">
        <f>IF($A69="JCP",G69*0.85,G69)</f>
        <v>6.6798978999999994E-2</v>
      </c>
      <c r="J69" s="10"/>
      <c r="K69" s="21"/>
      <c r="L69" s="8" t="s">
        <v>9</v>
      </c>
      <c r="M69" s="8"/>
      <c r="N69" s="12"/>
    </row>
    <row r="70" spans="1:14" collapsed="1" x14ac:dyDescent="0.35">
      <c r="A70" s="14" t="s">
        <v>88</v>
      </c>
      <c r="B70" s="20" t="s">
        <v>89</v>
      </c>
      <c r="C70" s="14"/>
      <c r="D70" s="14"/>
      <c r="E70" s="14"/>
      <c r="F70" s="16">
        <f>SUM(F62:F69)</f>
        <v>172792141.57999998</v>
      </c>
      <c r="G70" s="17">
        <f t="shared" ref="G70" si="17">SUM(G62:G69)</f>
        <v>0.32629949799999997</v>
      </c>
      <c r="H70" s="16">
        <f t="shared" ref="H70" si="18">SUM(H62:H69)</f>
        <v>165826497.69049999</v>
      </c>
      <c r="I70" s="18">
        <f t="shared" ref="I70" si="19">SUM(I62:I69)</f>
        <v>0.31314638020000002</v>
      </c>
      <c r="J70" s="16">
        <v>215990000</v>
      </c>
      <c r="K70" s="22">
        <f>Tabela1[[#This Row],[Valor bruto (R$)]]/Tabela1[[#This Row],[Lucro líquido
(R$)]]</f>
        <v>0.80000065549330979</v>
      </c>
      <c r="L70" s="8"/>
      <c r="M70" s="8"/>
      <c r="N70" s="12"/>
    </row>
    <row r="71" spans="1:14" hidden="1" outlineLevel="1" x14ac:dyDescent="0.35">
      <c r="A71" s="2" t="s">
        <v>10</v>
      </c>
      <c r="B71" s="3" t="s">
        <v>45</v>
      </c>
      <c r="C71" s="2">
        <v>42809</v>
      </c>
      <c r="D71" s="2">
        <v>42814</v>
      </c>
      <c r="E71" s="2">
        <v>42830</v>
      </c>
      <c r="F71" s="10">
        <v>12664358.279999999</v>
      </c>
      <c r="G71" s="7">
        <v>2.3855525999999998E-2</v>
      </c>
      <c r="H71" s="10">
        <f t="shared" si="6"/>
        <v>10764704.537999999</v>
      </c>
      <c r="I71" s="5">
        <f t="shared" si="0"/>
        <v>2.0277197099999998E-2</v>
      </c>
      <c r="J71" s="10"/>
      <c r="K71" s="21"/>
      <c r="L71" s="8" t="s">
        <v>9</v>
      </c>
      <c r="M71" s="8"/>
      <c r="N71" s="12"/>
    </row>
    <row r="72" spans="1:14" hidden="1" outlineLevel="1" x14ac:dyDescent="0.35">
      <c r="A72" s="2" t="s">
        <v>6</v>
      </c>
      <c r="B72" s="3" t="s">
        <v>45</v>
      </c>
      <c r="C72" s="2">
        <v>42851</v>
      </c>
      <c r="D72" s="2">
        <v>42857</v>
      </c>
      <c r="E72" s="2">
        <v>42891</v>
      </c>
      <c r="F72" s="10">
        <v>42507082.100000001</v>
      </c>
      <c r="G72" s="7">
        <v>8.0069496000000004E-2</v>
      </c>
      <c r="H72" s="10">
        <f t="shared" si="6"/>
        <v>42507082.100000001</v>
      </c>
      <c r="I72" s="5">
        <f t="shared" si="0"/>
        <v>8.0069496000000004E-2</v>
      </c>
      <c r="J72" s="10"/>
      <c r="K72" s="21"/>
      <c r="L72" s="8" t="s">
        <v>9</v>
      </c>
      <c r="M72" s="8"/>
      <c r="N72" s="12"/>
    </row>
    <row r="73" spans="1:14" hidden="1" outlineLevel="1" x14ac:dyDescent="0.35">
      <c r="A73" s="2" t="s">
        <v>10</v>
      </c>
      <c r="B73" s="3" t="s">
        <v>46</v>
      </c>
      <c r="C73" s="2">
        <v>42905</v>
      </c>
      <c r="D73" s="2">
        <v>42908</v>
      </c>
      <c r="E73" s="2">
        <v>42921</v>
      </c>
      <c r="F73" s="10">
        <v>11362654.199999999</v>
      </c>
      <c r="G73" s="7">
        <v>2.1403538999999999E-2</v>
      </c>
      <c r="H73" s="10">
        <f t="shared" si="6"/>
        <v>9658256.0699999984</v>
      </c>
      <c r="I73" s="5">
        <f t="shared" si="0"/>
        <v>1.8193008149999999E-2</v>
      </c>
      <c r="J73" s="10"/>
      <c r="K73" s="21"/>
      <c r="L73" s="8" t="s">
        <v>9</v>
      </c>
      <c r="M73" s="8"/>
      <c r="N73" s="12"/>
    </row>
    <row r="74" spans="1:14" hidden="1" outlineLevel="1" x14ac:dyDescent="0.35">
      <c r="A74" s="2" t="s">
        <v>6</v>
      </c>
      <c r="B74" s="3" t="s">
        <v>46</v>
      </c>
      <c r="C74" s="2">
        <v>42942</v>
      </c>
      <c r="D74" s="2">
        <v>42947</v>
      </c>
      <c r="E74" s="2">
        <v>42983</v>
      </c>
      <c r="F74" s="10">
        <v>100000000</v>
      </c>
      <c r="G74" s="7">
        <v>0.188367425</v>
      </c>
      <c r="H74" s="10">
        <f t="shared" si="6"/>
        <v>100000000</v>
      </c>
      <c r="I74" s="5">
        <f t="shared" si="0"/>
        <v>0.188367425</v>
      </c>
      <c r="J74" s="10"/>
      <c r="K74" s="21"/>
      <c r="L74" s="8" t="s">
        <v>9</v>
      </c>
      <c r="M74" s="8"/>
      <c r="N74" s="12"/>
    </row>
    <row r="75" spans="1:14" hidden="1" outlineLevel="1" x14ac:dyDescent="0.35">
      <c r="A75" s="2" t="s">
        <v>10</v>
      </c>
      <c r="B75" s="3" t="s">
        <v>47</v>
      </c>
      <c r="C75" s="2">
        <v>42996</v>
      </c>
      <c r="D75" s="2">
        <v>42999</v>
      </c>
      <c r="E75" s="2">
        <v>43012</v>
      </c>
      <c r="F75" s="10">
        <v>11675465.52</v>
      </c>
      <c r="G75" s="7">
        <v>2.1991070000000001E-2</v>
      </c>
      <c r="H75" s="10">
        <f t="shared" si="6"/>
        <v>9924145.6919999998</v>
      </c>
      <c r="I75" s="5">
        <f t="shared" si="0"/>
        <v>1.86924095E-2</v>
      </c>
      <c r="J75" s="10"/>
      <c r="K75" s="21"/>
      <c r="L75" s="8" t="s">
        <v>9</v>
      </c>
      <c r="M75" s="8"/>
      <c r="N75" s="12"/>
    </row>
    <row r="76" spans="1:14" hidden="1" outlineLevel="1" x14ac:dyDescent="0.35">
      <c r="A76" s="2" t="s">
        <v>6</v>
      </c>
      <c r="B76" s="3" t="s">
        <v>47</v>
      </c>
      <c r="C76" s="2">
        <v>43033</v>
      </c>
      <c r="D76" s="2">
        <v>43038</v>
      </c>
      <c r="E76" s="2">
        <v>43075</v>
      </c>
      <c r="F76" s="10">
        <v>53543814.590000004</v>
      </c>
      <c r="G76" s="7">
        <v>0.100829593</v>
      </c>
      <c r="H76" s="10">
        <f t="shared" si="6"/>
        <v>53543814.590000004</v>
      </c>
      <c r="I76" s="5">
        <f t="shared" si="0"/>
        <v>0.100829593</v>
      </c>
      <c r="J76" s="10"/>
      <c r="K76" s="21"/>
      <c r="L76" s="8" t="s">
        <v>9</v>
      </c>
      <c r="M76" s="8"/>
      <c r="N76" s="12"/>
    </row>
    <row r="77" spans="1:14" hidden="1" outlineLevel="1" x14ac:dyDescent="0.35">
      <c r="A77" s="2" t="s">
        <v>10</v>
      </c>
      <c r="B77" s="3" t="s">
        <v>48</v>
      </c>
      <c r="C77" s="2">
        <v>43080</v>
      </c>
      <c r="D77" s="2">
        <v>43083</v>
      </c>
      <c r="E77" s="2">
        <v>43104</v>
      </c>
      <c r="F77" s="10">
        <v>11944162.289999999</v>
      </c>
      <c r="G77" s="7">
        <v>2.2492327999999999E-2</v>
      </c>
      <c r="H77" s="10">
        <f t="shared" si="6"/>
        <v>10152537.9465</v>
      </c>
      <c r="I77" s="5">
        <f t="shared" si="0"/>
        <v>1.9118478799999998E-2</v>
      </c>
      <c r="J77" s="10"/>
      <c r="K77" s="21"/>
      <c r="L77" s="8" t="s">
        <v>9</v>
      </c>
      <c r="M77" s="8"/>
      <c r="N77" s="12"/>
    </row>
    <row r="78" spans="1:14" hidden="1" outlineLevel="1" x14ac:dyDescent="0.35">
      <c r="A78" s="2" t="s">
        <v>6</v>
      </c>
      <c r="B78" s="3" t="s">
        <v>48</v>
      </c>
      <c r="C78" s="2">
        <v>43192</v>
      </c>
      <c r="D78" s="2">
        <v>43195</v>
      </c>
      <c r="E78" s="2">
        <v>43224</v>
      </c>
      <c r="F78" s="10">
        <v>2970147.05</v>
      </c>
      <c r="G78" s="7">
        <v>5.6237839999999997E-3</v>
      </c>
      <c r="H78" s="10">
        <f>IF(A78="JCP",F78*0.85,F78)</f>
        <v>2970147.05</v>
      </c>
      <c r="I78" s="5">
        <f>IF($A78="JCP",G78*0.85,G78)</f>
        <v>5.6237839999999997E-3</v>
      </c>
      <c r="J78" s="10"/>
      <c r="K78" s="21"/>
      <c r="L78" s="8" t="s">
        <v>9</v>
      </c>
      <c r="M78" s="8" t="s">
        <v>9</v>
      </c>
      <c r="N78" s="12"/>
    </row>
    <row r="79" spans="1:14" collapsed="1" x14ac:dyDescent="0.35">
      <c r="A79" s="14" t="s">
        <v>88</v>
      </c>
      <c r="B79" s="20" t="s">
        <v>90</v>
      </c>
      <c r="C79" s="14"/>
      <c r="D79" s="14"/>
      <c r="E79" s="14"/>
      <c r="F79" s="16">
        <f>SUM(F71:F78)</f>
        <v>246667684.03</v>
      </c>
      <c r="G79" s="17">
        <f t="shared" ref="G79" si="20">SUM(G71:G78)</f>
        <v>0.46463276100000006</v>
      </c>
      <c r="H79" s="16">
        <f t="shared" ref="H79" si="21">SUM(H71:H78)</f>
        <v>239520687.98650002</v>
      </c>
      <c r="I79" s="18">
        <f t="shared" ref="I79" si="22">SUM(I71:I78)</f>
        <v>0.45117139155000002</v>
      </c>
      <c r="J79" s="16">
        <v>244571000</v>
      </c>
      <c r="K79" s="22">
        <f>Tabela1[[#This Row],[Valor bruto (R$)]]/Tabela1[[#This Row],[Lucro líquido
(R$)]]</f>
        <v>1.0085729053321939</v>
      </c>
      <c r="L79" s="8"/>
      <c r="M79" s="8"/>
      <c r="N79" s="12"/>
    </row>
    <row r="80" spans="1:14" hidden="1" outlineLevel="1" x14ac:dyDescent="0.35">
      <c r="A80" s="2" t="s">
        <v>10</v>
      </c>
      <c r="B80" s="3" t="s">
        <v>49</v>
      </c>
      <c r="C80" s="2">
        <v>43171</v>
      </c>
      <c r="D80" s="2">
        <v>43174</v>
      </c>
      <c r="E80" s="2">
        <v>43194</v>
      </c>
      <c r="F80" s="10">
        <v>15096042.970000001</v>
      </c>
      <c r="G80" s="5">
        <v>2.8482058000000001E-2</v>
      </c>
      <c r="H80" s="10">
        <f t="shared" si="6"/>
        <v>12831636.524499999</v>
      </c>
      <c r="I80" s="5">
        <f t="shared" ref="I80:I154" si="23">IF($A80="JCP",G80*0.85,G80)</f>
        <v>2.42097493E-2</v>
      </c>
      <c r="J80" s="10"/>
      <c r="K80" s="21"/>
      <c r="L80" s="8" t="s">
        <v>9</v>
      </c>
      <c r="M80" s="8" t="s">
        <v>9</v>
      </c>
      <c r="N80" s="12"/>
    </row>
    <row r="81" spans="1:14" hidden="1" outlineLevel="1" x14ac:dyDescent="0.35">
      <c r="A81" s="2" t="s">
        <v>10</v>
      </c>
      <c r="B81" s="3" t="s">
        <v>50</v>
      </c>
      <c r="C81" s="2">
        <v>43264</v>
      </c>
      <c r="D81" s="2">
        <v>43269</v>
      </c>
      <c r="E81" s="2">
        <v>43285</v>
      </c>
      <c r="F81" s="10">
        <v>14331829.6</v>
      </c>
      <c r="G81" s="7">
        <v>2.7121711E-2</v>
      </c>
      <c r="H81" s="10">
        <f t="shared" si="6"/>
        <v>12182055.16</v>
      </c>
      <c r="I81" s="5">
        <f t="shared" si="23"/>
        <v>2.3053454349999999E-2</v>
      </c>
      <c r="J81" s="10"/>
      <c r="K81" s="21"/>
      <c r="L81" s="8" t="s">
        <v>9</v>
      </c>
      <c r="M81" s="8"/>
      <c r="N81" s="12"/>
    </row>
    <row r="82" spans="1:14" hidden="1" outlineLevel="1" x14ac:dyDescent="0.35">
      <c r="A82" s="2" t="s">
        <v>6</v>
      </c>
      <c r="B82" s="3" t="s">
        <v>50</v>
      </c>
      <c r="C82" s="2">
        <v>43306</v>
      </c>
      <c r="D82" s="2">
        <v>43311</v>
      </c>
      <c r="E82" s="2">
        <v>43348</v>
      </c>
      <c r="F82" s="10">
        <v>27909101.710000001</v>
      </c>
      <c r="G82" s="7">
        <v>5.2812492000000003E-2</v>
      </c>
      <c r="H82" s="10">
        <f t="shared" si="6"/>
        <v>27909101.710000001</v>
      </c>
      <c r="I82" s="5">
        <f t="shared" si="23"/>
        <v>5.2812492000000003E-2</v>
      </c>
      <c r="J82" s="10"/>
      <c r="K82" s="21"/>
      <c r="L82" s="8" t="s">
        <v>9</v>
      </c>
      <c r="M82" s="8"/>
      <c r="N82" s="12"/>
    </row>
    <row r="83" spans="1:14" hidden="1" outlineLevel="1" x14ac:dyDescent="0.35">
      <c r="A83" s="2" t="s">
        <v>10</v>
      </c>
      <c r="B83" s="3" t="s">
        <v>51</v>
      </c>
      <c r="C83" s="2">
        <v>43364</v>
      </c>
      <c r="D83" s="2">
        <v>43369</v>
      </c>
      <c r="E83" s="2">
        <v>43378</v>
      </c>
      <c r="F83" s="10">
        <v>14464441.15</v>
      </c>
      <c r="G83" s="7">
        <v>2.7371112999999999E-2</v>
      </c>
      <c r="H83" s="10">
        <f t="shared" si="6"/>
        <v>12294774.977499999</v>
      </c>
      <c r="I83" s="5">
        <f t="shared" si="23"/>
        <v>2.3265446049999999E-2</v>
      </c>
      <c r="J83" s="10"/>
      <c r="K83" s="21"/>
      <c r="L83" s="8" t="s">
        <v>9</v>
      </c>
      <c r="M83" s="8"/>
      <c r="N83" s="12"/>
    </row>
    <row r="84" spans="1:14" hidden="1" outlineLevel="1" x14ac:dyDescent="0.35">
      <c r="A84" s="2" t="s">
        <v>6</v>
      </c>
      <c r="B84" s="3" t="s">
        <v>51</v>
      </c>
      <c r="C84" s="2">
        <v>43452</v>
      </c>
      <c r="D84" s="2">
        <v>43455</v>
      </c>
      <c r="E84" s="2">
        <v>43474</v>
      </c>
      <c r="F84" s="10">
        <v>58063327.93</v>
      </c>
      <c r="G84" s="7">
        <v>0.109524156</v>
      </c>
      <c r="H84" s="10">
        <f t="shared" si="6"/>
        <v>58063327.93</v>
      </c>
      <c r="I84" s="5">
        <f t="shared" si="23"/>
        <v>0.109524156</v>
      </c>
      <c r="J84" s="10"/>
      <c r="K84" s="21"/>
      <c r="L84" s="8" t="s">
        <v>9</v>
      </c>
      <c r="M84" s="8"/>
      <c r="N84" s="12"/>
    </row>
    <row r="85" spans="1:14" hidden="1" outlineLevel="1" x14ac:dyDescent="0.35">
      <c r="A85" s="2" t="s">
        <v>10</v>
      </c>
      <c r="B85" s="3" t="s">
        <v>52</v>
      </c>
      <c r="C85" s="2">
        <v>43452</v>
      </c>
      <c r="D85" s="2">
        <v>43455</v>
      </c>
      <c r="E85" s="2">
        <v>43474</v>
      </c>
      <c r="F85" s="10">
        <v>15735077.460000001</v>
      </c>
      <c r="G85" s="7">
        <v>2.9680887E-2</v>
      </c>
      <c r="H85" s="10">
        <f t="shared" si="6"/>
        <v>13374815.841</v>
      </c>
      <c r="I85" s="5">
        <f t="shared" si="23"/>
        <v>2.5228753949999998E-2</v>
      </c>
      <c r="J85" s="10"/>
      <c r="K85" s="21"/>
      <c r="L85" s="8" t="s">
        <v>9</v>
      </c>
      <c r="M85" s="8"/>
      <c r="N85" s="12"/>
    </row>
    <row r="86" spans="1:14" hidden="1" outlineLevel="1" x14ac:dyDescent="0.35">
      <c r="A86" s="2" t="s">
        <v>6</v>
      </c>
      <c r="B86" s="3" t="s">
        <v>52</v>
      </c>
      <c r="C86" s="2">
        <v>43556</v>
      </c>
      <c r="D86" s="2">
        <v>43559</v>
      </c>
      <c r="E86" s="2">
        <v>43588</v>
      </c>
      <c r="F86" s="10">
        <v>27758404.449999999</v>
      </c>
      <c r="G86" s="7">
        <v>5.2310979000000001E-2</v>
      </c>
      <c r="H86" s="10">
        <f t="shared" si="6"/>
        <v>27758404.449999999</v>
      </c>
      <c r="I86" s="5">
        <f t="shared" si="23"/>
        <v>5.2310979000000001E-2</v>
      </c>
      <c r="J86" s="10"/>
      <c r="K86" s="21"/>
      <c r="L86" s="8" t="s">
        <v>9</v>
      </c>
      <c r="M86" s="8"/>
      <c r="N86" s="12"/>
    </row>
    <row r="87" spans="1:14" collapsed="1" x14ac:dyDescent="0.35">
      <c r="A87" s="14" t="s">
        <v>88</v>
      </c>
      <c r="B87" s="20" t="s">
        <v>91</v>
      </c>
      <c r="C87" s="14"/>
      <c r="D87" s="14"/>
      <c r="E87" s="14"/>
      <c r="F87" s="16">
        <f>SUM(F80:F86)</f>
        <v>173358225.27000001</v>
      </c>
      <c r="G87" s="17">
        <f>SUM(G80:G86)</f>
        <v>0.32730339599999997</v>
      </c>
      <c r="H87" s="16">
        <f t="shared" ref="H87:I87" si="24">SUM(H80:H86)</f>
        <v>164414116.59299999</v>
      </c>
      <c r="I87" s="18">
        <f t="shared" si="24"/>
        <v>0.31040503064999997</v>
      </c>
      <c r="J87" s="16">
        <v>284793000</v>
      </c>
      <c r="K87" s="22">
        <f>Tabela1[[#This Row],[Valor bruto (R$)]]/Tabela1[[#This Row],[Lucro líquido
(R$)]]</f>
        <v>0.60871659510591902</v>
      </c>
      <c r="L87" s="8"/>
      <c r="M87" s="8"/>
      <c r="N87" s="12"/>
    </row>
    <row r="88" spans="1:14" hidden="1" outlineLevel="1" x14ac:dyDescent="0.35">
      <c r="A88" s="2" t="s">
        <v>10</v>
      </c>
      <c r="B88" s="3" t="s">
        <v>53</v>
      </c>
      <c r="C88" s="2">
        <v>43542</v>
      </c>
      <c r="D88" s="2">
        <v>43545</v>
      </c>
      <c r="E88" s="2">
        <v>43588</v>
      </c>
      <c r="F88" s="10">
        <v>17636348.66</v>
      </c>
      <c r="G88" s="7">
        <v>3.3235868000000002E-2</v>
      </c>
      <c r="H88" s="10">
        <f t="shared" si="6"/>
        <v>14990896.361</v>
      </c>
      <c r="I88" s="5">
        <f t="shared" si="23"/>
        <v>2.8250487800000001E-2</v>
      </c>
      <c r="J88" s="10"/>
      <c r="K88" s="21"/>
      <c r="L88" s="8" t="s">
        <v>9</v>
      </c>
      <c r="M88" s="8"/>
      <c r="N88" s="12"/>
    </row>
    <row r="89" spans="1:14" hidden="1" outlineLevel="1" x14ac:dyDescent="0.35">
      <c r="A89" s="2" t="s">
        <v>6</v>
      </c>
      <c r="B89" s="3" t="s">
        <v>53</v>
      </c>
      <c r="C89" s="2">
        <v>43587</v>
      </c>
      <c r="D89" s="2">
        <v>43592</v>
      </c>
      <c r="E89" s="2">
        <v>43601</v>
      </c>
      <c r="F89" s="10">
        <v>50564997.460000001</v>
      </c>
      <c r="G89" s="7">
        <v>9.5254607000000005E-2</v>
      </c>
      <c r="H89" s="10">
        <f t="shared" si="6"/>
        <v>50564997.460000001</v>
      </c>
      <c r="I89" s="5">
        <f t="shared" si="23"/>
        <v>9.5254607000000005E-2</v>
      </c>
      <c r="J89" s="10"/>
      <c r="K89" s="21"/>
      <c r="L89" s="8" t="s">
        <v>9</v>
      </c>
      <c r="M89" s="8" t="s">
        <v>9</v>
      </c>
      <c r="N89" s="12"/>
    </row>
    <row r="90" spans="1:14" hidden="1" outlineLevel="1" x14ac:dyDescent="0.35">
      <c r="A90" s="2" t="s">
        <v>10</v>
      </c>
      <c r="B90" s="3" t="s">
        <v>54</v>
      </c>
      <c r="C90" s="2">
        <v>43633</v>
      </c>
      <c r="D90" s="2">
        <v>43637</v>
      </c>
      <c r="E90" s="2">
        <v>43649</v>
      </c>
      <c r="F90" s="10">
        <v>15830360.869999999</v>
      </c>
      <c r="G90" s="7">
        <v>2.9899601000000001E-2</v>
      </c>
      <c r="H90" s="10">
        <f t="shared" si="6"/>
        <v>13455806.739499999</v>
      </c>
      <c r="I90" s="5">
        <f t="shared" si="23"/>
        <v>2.541466085E-2</v>
      </c>
      <c r="J90" s="10"/>
      <c r="K90" s="21"/>
      <c r="L90" s="8" t="s">
        <v>9</v>
      </c>
      <c r="M90" s="9" t="s">
        <v>9</v>
      </c>
      <c r="N90" s="12"/>
    </row>
    <row r="91" spans="1:14" hidden="1" outlineLevel="1" x14ac:dyDescent="0.35">
      <c r="A91" s="2" t="s">
        <v>6</v>
      </c>
      <c r="B91" s="3" t="s">
        <v>54</v>
      </c>
      <c r="C91" s="2">
        <v>43678</v>
      </c>
      <c r="D91" s="2">
        <v>43683</v>
      </c>
      <c r="E91" s="2">
        <v>43712</v>
      </c>
      <c r="F91" s="10">
        <v>27761170.699999999</v>
      </c>
      <c r="G91" s="7">
        <v>5.2387077999999997E-2</v>
      </c>
      <c r="H91" s="10">
        <f t="shared" ref="H91:H154" si="25">IF(A91="JCP",F91*0.85,F91)</f>
        <v>27761170.699999999</v>
      </c>
      <c r="I91" s="5">
        <f t="shared" si="23"/>
        <v>5.2387077999999997E-2</v>
      </c>
      <c r="J91" s="10"/>
      <c r="K91" s="21"/>
      <c r="L91" s="8" t="s">
        <v>9</v>
      </c>
      <c r="M91" s="8"/>
      <c r="N91" s="12"/>
    </row>
    <row r="92" spans="1:14" hidden="1" outlineLevel="1" x14ac:dyDescent="0.35">
      <c r="A92" s="2" t="s">
        <v>10</v>
      </c>
      <c r="B92" s="3" t="s">
        <v>55</v>
      </c>
      <c r="C92" s="2">
        <v>43732</v>
      </c>
      <c r="D92" s="2">
        <v>43735</v>
      </c>
      <c r="E92" s="2">
        <v>43747</v>
      </c>
      <c r="F92" s="10">
        <v>14893008.609999999</v>
      </c>
      <c r="G92" s="7">
        <v>2.8128430999999999E-2</v>
      </c>
      <c r="H92" s="10">
        <f t="shared" si="25"/>
        <v>12659057.318499999</v>
      </c>
      <c r="I92" s="5">
        <f t="shared" si="23"/>
        <v>2.3909166349999997E-2</v>
      </c>
      <c r="J92" s="10"/>
      <c r="K92" s="21"/>
      <c r="L92" s="8" t="s">
        <v>9</v>
      </c>
      <c r="M92" s="8"/>
      <c r="N92" s="12"/>
    </row>
    <row r="93" spans="1:14" hidden="1" outlineLevel="1" x14ac:dyDescent="0.35">
      <c r="A93" s="2" t="s">
        <v>6</v>
      </c>
      <c r="B93" s="3" t="s">
        <v>55</v>
      </c>
      <c r="C93" s="2">
        <v>43768</v>
      </c>
      <c r="D93" s="2">
        <v>43773</v>
      </c>
      <c r="E93" s="2">
        <v>43805</v>
      </c>
      <c r="F93" s="10">
        <v>22470116.09</v>
      </c>
      <c r="G93" s="7">
        <v>4.2397615E-2</v>
      </c>
      <c r="H93" s="10">
        <f t="shared" si="25"/>
        <v>22470116.09</v>
      </c>
      <c r="I93" s="5">
        <f t="shared" si="23"/>
        <v>4.2397615E-2</v>
      </c>
      <c r="J93" s="10"/>
      <c r="K93" s="21"/>
      <c r="L93" s="8" t="s">
        <v>9</v>
      </c>
      <c r="M93" s="8"/>
      <c r="N93" s="12"/>
    </row>
    <row r="94" spans="1:14" hidden="1" outlineLevel="1" x14ac:dyDescent="0.35">
      <c r="A94" s="2" t="s">
        <v>10</v>
      </c>
      <c r="B94" s="3" t="s">
        <v>56</v>
      </c>
      <c r="C94" s="2">
        <v>43815</v>
      </c>
      <c r="D94" s="2">
        <v>43818</v>
      </c>
      <c r="E94" s="2">
        <v>43838</v>
      </c>
      <c r="F94" s="10">
        <v>14195533.550000001</v>
      </c>
      <c r="G94" s="7">
        <v>2.6784763999999999E-2</v>
      </c>
      <c r="H94" s="10">
        <f t="shared" si="25"/>
        <v>12066203.5175</v>
      </c>
      <c r="I94" s="5">
        <f t="shared" si="23"/>
        <v>2.2767049399999999E-2</v>
      </c>
      <c r="J94" s="10"/>
      <c r="K94" s="21"/>
      <c r="L94" s="8" t="s">
        <v>9</v>
      </c>
      <c r="M94" s="8"/>
      <c r="N94" s="12"/>
    </row>
    <row r="95" spans="1:14" hidden="1" outlineLevel="1" x14ac:dyDescent="0.35">
      <c r="A95" s="2" t="s">
        <v>6</v>
      </c>
      <c r="B95" s="3" t="s">
        <v>56</v>
      </c>
      <c r="C95" s="2">
        <v>43949</v>
      </c>
      <c r="D95" s="2">
        <v>43955</v>
      </c>
      <c r="E95" s="2">
        <v>44015</v>
      </c>
      <c r="F95" s="10">
        <v>35982821.43</v>
      </c>
      <c r="G95" s="7">
        <v>6.7845035999999997E-2</v>
      </c>
      <c r="H95" s="10">
        <f>IF(A95="JCP",F95*0.85,F95)</f>
        <v>35982821.43</v>
      </c>
      <c r="I95" s="5">
        <f>IF($A95="JCP",G95*0.85,G95)</f>
        <v>6.7845035999999997E-2</v>
      </c>
      <c r="J95" s="10"/>
      <c r="K95" s="21"/>
      <c r="L95" s="8" t="s">
        <v>9</v>
      </c>
      <c r="M95" s="8"/>
      <c r="N95" s="12"/>
    </row>
    <row r="96" spans="1:14" collapsed="1" x14ac:dyDescent="0.35">
      <c r="A96" s="14" t="s">
        <v>88</v>
      </c>
      <c r="B96" s="20" t="s">
        <v>92</v>
      </c>
      <c r="C96" s="14"/>
      <c r="D96" s="14"/>
      <c r="E96" s="14"/>
      <c r="F96" s="16">
        <f>SUM(F88:F95)</f>
        <v>199334357.37000003</v>
      </c>
      <c r="G96" s="17">
        <f>SUM(G88:G95)</f>
        <v>0.37593299999999996</v>
      </c>
      <c r="H96" s="16">
        <f t="shared" ref="H96:I96" si="26">SUM(H88:H95)</f>
        <v>189951069.61650002</v>
      </c>
      <c r="I96" s="18">
        <f t="shared" si="26"/>
        <v>0.35822570040000001</v>
      </c>
      <c r="J96" s="16">
        <v>284763000</v>
      </c>
      <c r="K96" s="22">
        <f>Tabela1[[#This Row],[Valor bruto (R$)]]/Tabela1[[#This Row],[Lucro líquido
(R$)]]</f>
        <v>0.70000090380421631</v>
      </c>
      <c r="L96" s="8"/>
      <c r="M96" s="8"/>
      <c r="N96" s="12"/>
    </row>
    <row r="97" spans="1:14" hidden="1" outlineLevel="1" x14ac:dyDescent="0.35">
      <c r="A97" s="2" t="s">
        <v>10</v>
      </c>
      <c r="B97" s="3" t="s">
        <v>57</v>
      </c>
      <c r="C97" s="2">
        <v>43902</v>
      </c>
      <c r="D97" s="2">
        <v>43907</v>
      </c>
      <c r="E97" s="2">
        <v>43923</v>
      </c>
      <c r="F97" s="10">
        <v>13863792.970000001</v>
      </c>
      <c r="G97" s="7">
        <v>2.6139961E-2</v>
      </c>
      <c r="H97" s="10">
        <f t="shared" si="25"/>
        <v>11784224.024499999</v>
      </c>
      <c r="I97" s="5">
        <f t="shared" si="23"/>
        <v>2.2218966850000001E-2</v>
      </c>
      <c r="J97" s="10"/>
      <c r="K97" s="21"/>
      <c r="L97" s="8" t="s">
        <v>9</v>
      </c>
      <c r="M97" s="8"/>
      <c r="N97" s="12"/>
    </row>
    <row r="98" spans="1:14" hidden="1" outlineLevel="1" x14ac:dyDescent="0.35">
      <c r="A98" s="2" t="s">
        <v>6</v>
      </c>
      <c r="B98" s="3" t="s">
        <v>57</v>
      </c>
      <c r="C98" s="2">
        <v>43950</v>
      </c>
      <c r="D98" s="2">
        <v>43956</v>
      </c>
      <c r="E98" s="2">
        <v>44111</v>
      </c>
      <c r="F98" s="10">
        <v>23747337.579999998</v>
      </c>
      <c r="G98" s="7">
        <v>4.4775227000000001E-2</v>
      </c>
      <c r="H98" s="10">
        <f>IF(A98="JCP",F98*0.85,F98)</f>
        <v>23747337.579999998</v>
      </c>
      <c r="I98" s="5">
        <f>IF($A98="JCP",G98*0.85,G98)</f>
        <v>4.4775227000000001E-2</v>
      </c>
      <c r="J98" s="10"/>
      <c r="K98" s="21"/>
      <c r="L98" s="8" t="s">
        <v>9</v>
      </c>
      <c r="M98" s="8"/>
      <c r="N98" s="12"/>
    </row>
    <row r="99" spans="1:14" hidden="1" outlineLevel="1" x14ac:dyDescent="0.35">
      <c r="A99" s="2" t="s">
        <v>10</v>
      </c>
      <c r="B99" s="3" t="s">
        <v>58</v>
      </c>
      <c r="C99" s="2">
        <v>43992</v>
      </c>
      <c r="D99" s="2">
        <v>43998</v>
      </c>
      <c r="E99" s="2">
        <v>44015</v>
      </c>
      <c r="F99" s="10">
        <v>13389626.640000001</v>
      </c>
      <c r="G99" s="7">
        <v>2.5245928000000001E-2</v>
      </c>
      <c r="H99" s="10">
        <f t="shared" si="25"/>
        <v>11381182.643999999</v>
      </c>
      <c r="I99" s="5">
        <f t="shared" si="23"/>
        <v>2.14590388E-2</v>
      </c>
      <c r="J99" s="10"/>
      <c r="K99" s="21"/>
      <c r="L99" s="8" t="s">
        <v>9</v>
      </c>
      <c r="M99" s="8"/>
      <c r="N99" s="12"/>
    </row>
    <row r="100" spans="1:14" hidden="1" outlineLevel="1" x14ac:dyDescent="0.35">
      <c r="A100" s="2" t="s">
        <v>6</v>
      </c>
      <c r="B100" s="3" t="s">
        <v>58</v>
      </c>
      <c r="C100" s="2">
        <v>44041</v>
      </c>
      <c r="D100" s="2">
        <v>44054</v>
      </c>
      <c r="E100" s="2">
        <v>44111</v>
      </c>
      <c r="F100" s="10">
        <v>83172994.959999993</v>
      </c>
      <c r="G100" s="7">
        <v>0.15681146100000001</v>
      </c>
      <c r="H100" s="10">
        <f t="shared" si="25"/>
        <v>83172994.959999993</v>
      </c>
      <c r="I100" s="5">
        <f t="shared" si="23"/>
        <v>0.15681146100000001</v>
      </c>
      <c r="J100" s="10"/>
      <c r="K100" s="21"/>
      <c r="L100" s="8" t="s">
        <v>9</v>
      </c>
      <c r="M100" s="8"/>
      <c r="N100" s="12"/>
    </row>
    <row r="101" spans="1:14" hidden="1" outlineLevel="1" x14ac:dyDescent="0.35">
      <c r="A101" s="2" t="s">
        <v>10</v>
      </c>
      <c r="B101" s="3" t="s">
        <v>59</v>
      </c>
      <c r="C101" s="2">
        <v>44085</v>
      </c>
      <c r="D101" s="2">
        <v>44090</v>
      </c>
      <c r="E101" s="2">
        <v>44111</v>
      </c>
      <c r="F101" s="10">
        <v>13304160.73</v>
      </c>
      <c r="G101" s="7">
        <v>2.50832E-2</v>
      </c>
      <c r="H101" s="10">
        <f t="shared" si="25"/>
        <v>11308536.6205</v>
      </c>
      <c r="I101" s="5">
        <f t="shared" si="23"/>
        <v>2.1320719999999998E-2</v>
      </c>
      <c r="J101" s="10"/>
      <c r="K101" s="21"/>
      <c r="L101" s="8" t="s">
        <v>9</v>
      </c>
      <c r="M101" s="8"/>
      <c r="N101" s="12"/>
    </row>
    <row r="102" spans="1:14" hidden="1" outlineLevel="1" x14ac:dyDescent="0.35">
      <c r="A102" s="2" t="s">
        <v>6</v>
      </c>
      <c r="B102" s="3" t="s">
        <v>59</v>
      </c>
      <c r="C102" s="2">
        <v>44132</v>
      </c>
      <c r="D102" s="2">
        <v>44138</v>
      </c>
      <c r="E102" s="2">
        <v>44174</v>
      </c>
      <c r="F102" s="10">
        <v>72562024.849999994</v>
      </c>
      <c r="G102" s="7">
        <v>0.136805908</v>
      </c>
      <c r="H102" s="10">
        <f t="shared" si="25"/>
        <v>72562024.849999994</v>
      </c>
      <c r="I102" s="5">
        <f t="shared" si="23"/>
        <v>0.136805908</v>
      </c>
      <c r="J102" s="10"/>
      <c r="K102" s="21"/>
      <c r="L102" s="8" t="s">
        <v>9</v>
      </c>
      <c r="M102" s="8"/>
      <c r="N102" s="12"/>
    </row>
    <row r="103" spans="1:14" hidden="1" outlineLevel="1" x14ac:dyDescent="0.35">
      <c r="A103" s="2" t="s">
        <v>10</v>
      </c>
      <c r="B103" s="3" t="s">
        <v>61</v>
      </c>
      <c r="C103" s="2">
        <v>44175</v>
      </c>
      <c r="D103" s="2">
        <v>44180</v>
      </c>
      <c r="E103" s="2">
        <v>44200</v>
      </c>
      <c r="F103" s="10">
        <v>12460108.609999999</v>
      </c>
      <c r="G103" s="7">
        <v>2.3491854E-2</v>
      </c>
      <c r="H103" s="10">
        <f t="shared" si="25"/>
        <v>10591092.318499999</v>
      </c>
      <c r="I103" s="5">
        <f t="shared" si="23"/>
        <v>1.99680759E-2</v>
      </c>
      <c r="J103" s="10"/>
      <c r="K103" s="21"/>
      <c r="L103" s="8" t="s">
        <v>9</v>
      </c>
      <c r="M103" s="8"/>
      <c r="N103" s="12"/>
    </row>
    <row r="104" spans="1:14" hidden="1" outlineLevel="1" x14ac:dyDescent="0.35">
      <c r="A104" s="2" t="s">
        <v>6</v>
      </c>
      <c r="B104" s="3" t="s">
        <v>61</v>
      </c>
      <c r="C104" s="2">
        <v>44291</v>
      </c>
      <c r="D104" s="2">
        <v>44298</v>
      </c>
      <c r="E104" s="2">
        <v>44383</v>
      </c>
      <c r="F104" s="10">
        <v>100713306.23</v>
      </c>
      <c r="G104" s="7">
        <v>0.190396073</v>
      </c>
      <c r="H104" s="10">
        <f>IF(A104="JCP",F104*0.85,F104)</f>
        <v>100713306.23</v>
      </c>
      <c r="I104" s="5">
        <f>IF($A104="JCP",G104*0.85,G104)</f>
        <v>0.190396073</v>
      </c>
      <c r="J104" s="10"/>
      <c r="K104" s="21"/>
      <c r="L104" s="8" t="s">
        <v>9</v>
      </c>
      <c r="M104" s="8" t="s">
        <v>9</v>
      </c>
      <c r="N104" s="12"/>
    </row>
    <row r="105" spans="1:14" collapsed="1" x14ac:dyDescent="0.35">
      <c r="A105" s="14" t="s">
        <v>88</v>
      </c>
      <c r="B105" s="20" t="s">
        <v>93</v>
      </c>
      <c r="C105" s="14"/>
      <c r="D105" s="14"/>
      <c r="E105" s="14"/>
      <c r="F105" s="16">
        <f>SUM(F97:F104)</f>
        <v>333213352.56999999</v>
      </c>
      <c r="G105" s="17">
        <f>SUM(G97:G104)</f>
        <v>0.62874961200000001</v>
      </c>
      <c r="H105" s="16">
        <f t="shared" ref="H105" si="27">SUM(H97:H104)</f>
        <v>325260699.22750002</v>
      </c>
      <c r="I105" s="18">
        <f t="shared" ref="I105" si="28">SUM(I97:I104)</f>
        <v>0.61375547055000002</v>
      </c>
      <c r="J105" s="16">
        <v>361128000</v>
      </c>
      <c r="K105" s="22">
        <f>Tabela1[[#This Row],[Valor bruto (R$)]]/Tabela1[[#This Row],[Lucro líquido
(R$)]]</f>
        <v>0.92270151461531646</v>
      </c>
      <c r="L105" s="8"/>
      <c r="M105" s="8"/>
      <c r="N105" s="12"/>
    </row>
    <row r="106" spans="1:14" hidden="1" outlineLevel="1" x14ac:dyDescent="0.35">
      <c r="A106" s="2" t="s">
        <v>10</v>
      </c>
      <c r="B106" s="3" t="s">
        <v>60</v>
      </c>
      <c r="C106" s="2">
        <v>44266</v>
      </c>
      <c r="D106" s="2">
        <v>44271</v>
      </c>
      <c r="E106" s="2">
        <v>44292</v>
      </c>
      <c r="F106" s="10">
        <v>12980323.720000001</v>
      </c>
      <c r="G106" s="7">
        <v>2.4472510999999999E-2</v>
      </c>
      <c r="H106" s="10">
        <f t="shared" si="25"/>
        <v>11033275.162</v>
      </c>
      <c r="I106" s="5">
        <f t="shared" si="23"/>
        <v>2.0801634349999997E-2</v>
      </c>
      <c r="J106" s="10"/>
      <c r="K106" s="21"/>
      <c r="L106" s="8" t="s">
        <v>9</v>
      </c>
      <c r="M106" s="8"/>
      <c r="N106" s="12"/>
    </row>
    <row r="107" spans="1:14" hidden="1" outlineLevel="1" x14ac:dyDescent="0.35">
      <c r="A107" s="2" t="s">
        <v>6</v>
      </c>
      <c r="B107" s="3" t="s">
        <v>60</v>
      </c>
      <c r="C107" s="2">
        <v>44314</v>
      </c>
      <c r="D107" s="2">
        <v>44335</v>
      </c>
      <c r="E107" s="2">
        <v>44383</v>
      </c>
      <c r="F107" s="10">
        <v>95753521.420000002</v>
      </c>
      <c r="G107" s="7" t="s">
        <v>65</v>
      </c>
      <c r="H107" s="10">
        <f t="shared" si="25"/>
        <v>95753521.420000002</v>
      </c>
      <c r="I107" s="5" t="str">
        <f t="shared" si="23"/>
        <v xml:space="preserve">0,181665407	</v>
      </c>
      <c r="J107" s="10"/>
      <c r="K107" s="21"/>
      <c r="L107" s="8" t="s">
        <v>9</v>
      </c>
      <c r="M107" s="8" t="s">
        <v>9</v>
      </c>
      <c r="N107" s="12"/>
    </row>
    <row r="108" spans="1:14" hidden="1" outlineLevel="1" x14ac:dyDescent="0.35">
      <c r="A108" s="2" t="s">
        <v>10</v>
      </c>
      <c r="B108" s="3" t="s">
        <v>62</v>
      </c>
      <c r="C108" s="2">
        <v>44358</v>
      </c>
      <c r="D108" s="2">
        <v>44363</v>
      </c>
      <c r="E108" s="2">
        <v>44383</v>
      </c>
      <c r="F108" s="10">
        <v>13500382.08</v>
      </c>
      <c r="G108" s="7">
        <v>2.5707338E-2</v>
      </c>
      <c r="H108" s="10">
        <f t="shared" si="25"/>
        <v>11475324.767999999</v>
      </c>
      <c r="I108" s="5">
        <f t="shared" si="23"/>
        <v>2.18512373E-2</v>
      </c>
      <c r="J108" s="10"/>
      <c r="K108" s="21"/>
      <c r="L108" s="8" t="s">
        <v>9</v>
      </c>
      <c r="M108" s="8" t="s">
        <v>9</v>
      </c>
      <c r="N108" s="12"/>
    </row>
    <row r="109" spans="1:14" hidden="1" outlineLevel="1" x14ac:dyDescent="0.35">
      <c r="A109" s="2" t="s">
        <v>99</v>
      </c>
      <c r="B109" s="3" t="s">
        <v>62</v>
      </c>
      <c r="C109" s="2">
        <v>44285</v>
      </c>
      <c r="D109" s="2" t="s">
        <v>98</v>
      </c>
      <c r="E109" s="2" t="s">
        <v>98</v>
      </c>
      <c r="F109" s="10">
        <v>89595847</v>
      </c>
      <c r="G109" s="7" t="s">
        <v>98</v>
      </c>
      <c r="H109" s="10">
        <f t="shared" si="25"/>
        <v>89595847</v>
      </c>
      <c r="I109" s="5" t="s">
        <v>98</v>
      </c>
      <c r="J109" s="10"/>
      <c r="K109" s="21"/>
      <c r="L109" s="9" t="s">
        <v>100</v>
      </c>
      <c r="M109" s="8"/>
      <c r="N109" s="12"/>
    </row>
    <row r="110" spans="1:14" hidden="1" outlineLevel="1" x14ac:dyDescent="0.35">
      <c r="A110" s="2" t="s">
        <v>10</v>
      </c>
      <c r="B110" s="3" t="s">
        <v>63</v>
      </c>
      <c r="C110" s="2">
        <v>44452</v>
      </c>
      <c r="D110" s="2">
        <v>44461</v>
      </c>
      <c r="E110" s="2">
        <v>44475</v>
      </c>
      <c r="F110" s="10">
        <v>13480893.09</v>
      </c>
      <c r="G110" s="7">
        <v>2.5898858E-2</v>
      </c>
      <c r="H110" s="10">
        <f t="shared" si="25"/>
        <v>11458759.126499999</v>
      </c>
      <c r="I110" s="5">
        <f t="shared" si="23"/>
        <v>2.2014029299999998E-2</v>
      </c>
      <c r="J110" s="10"/>
      <c r="K110" s="21"/>
      <c r="L110" s="8" t="s">
        <v>9</v>
      </c>
      <c r="M110" s="8"/>
      <c r="N110" s="12"/>
    </row>
    <row r="111" spans="1:14" hidden="1" outlineLevel="1" x14ac:dyDescent="0.35">
      <c r="A111" s="2" t="s">
        <v>99</v>
      </c>
      <c r="B111" s="3" t="s">
        <v>63</v>
      </c>
      <c r="C111" s="2">
        <v>44285</v>
      </c>
      <c r="D111" s="2" t="s">
        <v>98</v>
      </c>
      <c r="E111" s="2" t="s">
        <v>98</v>
      </c>
      <c r="F111" s="10">
        <v>40046258</v>
      </c>
      <c r="G111" s="4" t="s">
        <v>98</v>
      </c>
      <c r="H111" s="10">
        <f t="shared" si="25"/>
        <v>40046258</v>
      </c>
      <c r="I111" s="5" t="s">
        <v>98</v>
      </c>
      <c r="J111" s="10"/>
      <c r="K111" s="21"/>
      <c r="L111" s="9" t="s">
        <v>100</v>
      </c>
      <c r="M111" s="8"/>
      <c r="N111" s="12"/>
    </row>
    <row r="112" spans="1:14" hidden="1" outlineLevel="1" x14ac:dyDescent="0.35">
      <c r="A112" s="2" t="s">
        <v>10</v>
      </c>
      <c r="B112" s="3" t="s">
        <v>64</v>
      </c>
      <c r="C112" s="2">
        <v>44544</v>
      </c>
      <c r="D112" s="2">
        <v>44547</v>
      </c>
      <c r="E112" s="2">
        <v>44560</v>
      </c>
      <c r="F112" s="10">
        <v>12270538.210000001</v>
      </c>
      <c r="G112" s="7">
        <v>2.3678950000000001E-2</v>
      </c>
      <c r="H112" s="10">
        <f t="shared" si="25"/>
        <v>10429957.478500001</v>
      </c>
      <c r="I112" s="5">
        <f t="shared" si="23"/>
        <v>2.0127107500000001E-2</v>
      </c>
      <c r="J112" s="10"/>
      <c r="K112" s="21"/>
      <c r="L112" s="8" t="s">
        <v>9</v>
      </c>
      <c r="M112" s="8"/>
      <c r="N112" s="12"/>
    </row>
    <row r="113" spans="1:14" hidden="1" outlineLevel="1" x14ac:dyDescent="0.35">
      <c r="A113" s="2" t="s">
        <v>6</v>
      </c>
      <c r="B113" s="3" t="s">
        <v>64</v>
      </c>
      <c r="C113" s="2">
        <v>44655</v>
      </c>
      <c r="D113" s="2">
        <v>44655</v>
      </c>
      <c r="E113" s="2">
        <v>44839</v>
      </c>
      <c r="F113" s="10">
        <v>40519503.689999998</v>
      </c>
      <c r="G113" s="7">
        <v>7.9059407999999998E-2</v>
      </c>
      <c r="H113" s="10">
        <f>IF(A113="JCP",F113*0.85,F113)</f>
        <v>40519503.689999998</v>
      </c>
      <c r="I113" s="5">
        <f>IF($A113="JCP",G113*0.85,G113)</f>
        <v>7.9059407999999998E-2</v>
      </c>
      <c r="J113" s="10"/>
      <c r="K113" s="21"/>
      <c r="L113" s="8" t="s">
        <v>9</v>
      </c>
      <c r="M113" s="8"/>
      <c r="N113" s="12"/>
    </row>
    <row r="114" spans="1:14" hidden="1" outlineLevel="1" x14ac:dyDescent="0.35">
      <c r="A114" s="2" t="s">
        <v>99</v>
      </c>
      <c r="B114" s="3" t="s">
        <v>64</v>
      </c>
      <c r="C114" s="2">
        <v>44285</v>
      </c>
      <c r="D114" s="2" t="s">
        <v>98</v>
      </c>
      <c r="E114" s="2" t="s">
        <v>98</v>
      </c>
      <c r="F114" s="10">
        <v>953214</v>
      </c>
      <c r="G114" s="4" t="s">
        <v>98</v>
      </c>
      <c r="H114" s="10">
        <f>IF(A114="JCP",F114*0.85,F114)</f>
        <v>953214</v>
      </c>
      <c r="I114" s="5" t="s">
        <v>98</v>
      </c>
      <c r="J114" s="10"/>
      <c r="K114" s="11"/>
      <c r="L114" s="9" t="s">
        <v>100</v>
      </c>
      <c r="M114" s="8"/>
      <c r="N114" s="12"/>
    </row>
    <row r="115" spans="1:14" hidden="1" outlineLevel="1" x14ac:dyDescent="0.35">
      <c r="A115" s="2" t="s">
        <v>99</v>
      </c>
      <c r="B115" s="3" t="s">
        <v>64</v>
      </c>
      <c r="C115" s="2">
        <v>44497</v>
      </c>
      <c r="D115" s="2" t="s">
        <v>98</v>
      </c>
      <c r="E115" s="2" t="s">
        <v>98</v>
      </c>
      <c r="F115" s="10">
        <v>46453408</v>
      </c>
      <c r="G115" s="4" t="s">
        <v>98</v>
      </c>
      <c r="H115" s="10">
        <f>IF(A115="JCP",F115*0.85,F115)</f>
        <v>46453408</v>
      </c>
      <c r="I115" s="5" t="s">
        <v>98</v>
      </c>
      <c r="J115" s="10"/>
      <c r="K115" s="11"/>
      <c r="L115" s="24" t="s">
        <v>100</v>
      </c>
      <c r="M115" s="8"/>
      <c r="N115" s="12"/>
    </row>
    <row r="116" spans="1:14" collapsed="1" x14ac:dyDescent="0.35">
      <c r="A116" s="14" t="s">
        <v>88</v>
      </c>
      <c r="B116" s="20" t="s">
        <v>94</v>
      </c>
      <c r="C116" s="14"/>
      <c r="D116" s="14"/>
      <c r="E116" s="14"/>
      <c r="F116" s="16">
        <f>SUM(F106:F115)</f>
        <v>365553889.20999998</v>
      </c>
      <c r="G116" s="17">
        <f>SUM(G106:G115)</f>
        <v>0.178817065</v>
      </c>
      <c r="H116" s="16">
        <f>SUM(H106:H115)</f>
        <v>357719068.64499998</v>
      </c>
      <c r="I116" s="17">
        <f t="shared" ref="I116" si="29">SUM(I106:I115)</f>
        <v>0.16385341645000001</v>
      </c>
      <c r="J116" s="16">
        <v>380359000</v>
      </c>
      <c r="K116" s="22">
        <f>Tabela1[[#This Row],[Valor bruto (R$)]]/Tabela1[[#This Row],[Lucro líquido
(R$)]]</f>
        <v>0.96107595511082944</v>
      </c>
      <c r="L116" s="8"/>
      <c r="M116" s="8"/>
      <c r="N116" s="12"/>
    </row>
    <row r="117" spans="1:14" hidden="1" outlineLevel="1" x14ac:dyDescent="0.35">
      <c r="A117" s="2" t="s">
        <v>10</v>
      </c>
      <c r="B117" s="3" t="s">
        <v>66</v>
      </c>
      <c r="C117" s="2">
        <v>44641</v>
      </c>
      <c r="D117" s="2">
        <v>44644</v>
      </c>
      <c r="E117" s="2">
        <v>44748</v>
      </c>
      <c r="F117" s="10">
        <v>16358796.35</v>
      </c>
      <c r="G117" s="7">
        <v>3.1918375999999998E-2</v>
      </c>
      <c r="H117" s="10">
        <f t="shared" si="25"/>
        <v>13904976.897499999</v>
      </c>
      <c r="I117" s="5">
        <f t="shared" si="23"/>
        <v>2.7130619599999999E-2</v>
      </c>
      <c r="J117" s="10"/>
      <c r="K117" s="21"/>
      <c r="L117" s="8" t="s">
        <v>9</v>
      </c>
      <c r="M117" s="8"/>
      <c r="N117" s="12"/>
    </row>
    <row r="118" spans="1:14" hidden="1" outlineLevel="1" x14ac:dyDescent="0.35">
      <c r="A118" s="2" t="s">
        <v>6</v>
      </c>
      <c r="B118" s="3" t="s">
        <v>66</v>
      </c>
      <c r="C118" s="2">
        <v>44678</v>
      </c>
      <c r="D118" s="2">
        <v>44687</v>
      </c>
      <c r="E118" s="2">
        <v>44839</v>
      </c>
      <c r="F118" s="10">
        <v>60000000</v>
      </c>
      <c r="G118" s="7" t="s">
        <v>70</v>
      </c>
      <c r="H118" s="10">
        <f t="shared" si="25"/>
        <v>60000000</v>
      </c>
      <c r="I118" s="5" t="str">
        <f t="shared" si="23"/>
        <v xml:space="preserve">0,107203568	</v>
      </c>
      <c r="J118" s="10"/>
      <c r="K118" s="21"/>
      <c r="L118" s="8" t="s">
        <v>9</v>
      </c>
      <c r="M118" s="9" t="s">
        <v>9</v>
      </c>
      <c r="N118" s="12"/>
    </row>
    <row r="119" spans="1:14" hidden="1" outlineLevel="1" x14ac:dyDescent="0.35">
      <c r="A119" s="2" t="s">
        <v>99</v>
      </c>
      <c r="B119" s="3" t="s">
        <v>66</v>
      </c>
      <c r="C119" s="2">
        <v>44497</v>
      </c>
      <c r="D119" s="2" t="s">
        <v>98</v>
      </c>
      <c r="E119" s="2" t="s">
        <v>98</v>
      </c>
      <c r="F119" s="10">
        <v>50989256</v>
      </c>
      <c r="G119" s="4" t="s">
        <v>98</v>
      </c>
      <c r="H119" s="10">
        <f t="shared" si="25"/>
        <v>50989256</v>
      </c>
      <c r="I119" s="5" t="s">
        <v>98</v>
      </c>
      <c r="J119" s="10"/>
      <c r="K119" s="11"/>
      <c r="L119" s="24" t="s">
        <v>100</v>
      </c>
      <c r="M119" s="8"/>
      <c r="N119" s="12"/>
    </row>
    <row r="120" spans="1:14" hidden="1" outlineLevel="1" x14ac:dyDescent="0.35">
      <c r="A120" s="2" t="s">
        <v>10</v>
      </c>
      <c r="B120" s="3" t="s">
        <v>67</v>
      </c>
      <c r="C120" s="2">
        <v>44732</v>
      </c>
      <c r="D120" s="2">
        <v>44735</v>
      </c>
      <c r="E120" s="2">
        <v>44916</v>
      </c>
      <c r="F120" s="10">
        <v>17632604.82</v>
      </c>
      <c r="G120" s="7">
        <v>3.1685868999999998E-2</v>
      </c>
      <c r="H120" s="10">
        <f t="shared" si="25"/>
        <v>14987714.096999999</v>
      </c>
      <c r="I120" s="5">
        <f t="shared" si="23"/>
        <v>2.6932988649999996E-2</v>
      </c>
      <c r="J120" s="10"/>
      <c r="K120" s="21"/>
      <c r="L120" s="8" t="s">
        <v>9</v>
      </c>
      <c r="M120" s="8"/>
      <c r="N120" s="12"/>
    </row>
    <row r="121" spans="1:14" hidden="1" outlineLevel="1" x14ac:dyDescent="0.35">
      <c r="A121" s="2" t="s">
        <v>99</v>
      </c>
      <c r="B121" s="3" t="s">
        <v>67</v>
      </c>
      <c r="C121" s="2">
        <v>44497</v>
      </c>
      <c r="D121" s="2" t="s">
        <v>98</v>
      </c>
      <c r="E121" s="2" t="s">
        <v>98</v>
      </c>
      <c r="F121" s="10">
        <v>22375422</v>
      </c>
      <c r="G121" s="4" t="s">
        <v>98</v>
      </c>
      <c r="H121" s="10">
        <f t="shared" si="25"/>
        <v>22375422</v>
      </c>
      <c r="I121" s="5" t="s">
        <v>98</v>
      </c>
      <c r="J121" s="10"/>
      <c r="K121" s="11"/>
      <c r="L121" s="24" t="s">
        <v>100</v>
      </c>
      <c r="M121" s="8"/>
      <c r="N121" s="12"/>
    </row>
    <row r="122" spans="1:14" hidden="1" outlineLevel="1" x14ac:dyDescent="0.35">
      <c r="A122" s="2" t="s">
        <v>99</v>
      </c>
      <c r="B122" s="3" t="s">
        <v>67</v>
      </c>
      <c r="C122" s="2">
        <v>44679</v>
      </c>
      <c r="D122" s="2" t="s">
        <v>98</v>
      </c>
      <c r="E122" s="2" t="s">
        <v>98</v>
      </c>
      <c r="F122" s="10">
        <v>55094527</v>
      </c>
      <c r="G122" s="4" t="s">
        <v>98</v>
      </c>
      <c r="H122" s="10">
        <f t="shared" si="25"/>
        <v>55094527</v>
      </c>
      <c r="I122" s="5" t="s">
        <v>98</v>
      </c>
      <c r="J122" s="10"/>
      <c r="K122" s="11"/>
      <c r="L122" s="9" t="s">
        <v>100</v>
      </c>
      <c r="M122" s="8"/>
      <c r="N122" s="12"/>
    </row>
    <row r="123" spans="1:14" hidden="1" outlineLevel="1" x14ac:dyDescent="0.35">
      <c r="A123" s="2" t="s">
        <v>10</v>
      </c>
      <c r="B123" s="3" t="s">
        <v>68</v>
      </c>
      <c r="C123" s="2">
        <v>44819</v>
      </c>
      <c r="D123" s="2">
        <v>44824</v>
      </c>
      <c r="E123" s="2">
        <v>44922</v>
      </c>
      <c r="F123" s="10">
        <v>17533809.469999999</v>
      </c>
      <c r="G123" s="7">
        <v>3.1686901000000003E-2</v>
      </c>
      <c r="H123" s="10">
        <f t="shared" si="25"/>
        <v>14903738.049499998</v>
      </c>
      <c r="I123" s="5">
        <f t="shared" si="23"/>
        <v>2.6933865850000002E-2</v>
      </c>
      <c r="J123" s="10"/>
      <c r="K123" s="21"/>
      <c r="L123" s="8" t="s">
        <v>9</v>
      </c>
      <c r="M123" s="8"/>
      <c r="N123" s="12"/>
    </row>
    <row r="124" spans="1:14" hidden="1" outlineLevel="1" x14ac:dyDescent="0.35">
      <c r="A124" s="2" t="s">
        <v>99</v>
      </c>
      <c r="B124" s="3" t="s">
        <v>68</v>
      </c>
      <c r="C124" s="2">
        <v>44679</v>
      </c>
      <c r="D124" s="2" t="s">
        <v>98</v>
      </c>
      <c r="E124" s="2" t="s">
        <v>98</v>
      </c>
      <c r="F124" s="10">
        <v>27297868</v>
      </c>
      <c r="G124" s="4" t="s">
        <v>98</v>
      </c>
      <c r="H124" s="10">
        <f t="shared" si="25"/>
        <v>27297868</v>
      </c>
      <c r="I124" s="5" t="s">
        <v>98</v>
      </c>
      <c r="J124" s="10"/>
      <c r="K124" s="11"/>
      <c r="L124" s="9" t="s">
        <v>100</v>
      </c>
      <c r="M124" s="8"/>
      <c r="N124" s="12"/>
    </row>
    <row r="125" spans="1:14" hidden="1" outlineLevel="1" x14ac:dyDescent="0.35">
      <c r="A125" s="2" t="s">
        <v>10</v>
      </c>
      <c r="B125" s="3" t="s">
        <v>69</v>
      </c>
      <c r="C125" s="2">
        <v>44907</v>
      </c>
      <c r="D125" s="2">
        <v>44910</v>
      </c>
      <c r="E125" s="2">
        <v>44922</v>
      </c>
      <c r="F125" s="10">
        <v>17731670.710000001</v>
      </c>
      <c r="G125" s="7">
        <v>3.2093773999999999E-2</v>
      </c>
      <c r="H125" s="10">
        <f t="shared" si="25"/>
        <v>15071920.103500001</v>
      </c>
      <c r="I125" s="5">
        <f t="shared" si="23"/>
        <v>2.7279707899999998E-2</v>
      </c>
      <c r="J125" s="10"/>
      <c r="K125" s="21"/>
      <c r="L125" s="8" t="s">
        <v>9</v>
      </c>
      <c r="M125" s="8"/>
      <c r="N125" s="12"/>
    </row>
    <row r="126" spans="1:14" hidden="1" outlineLevel="1" x14ac:dyDescent="0.35">
      <c r="A126" s="2" t="s">
        <v>6</v>
      </c>
      <c r="B126" s="3" t="s">
        <v>69</v>
      </c>
      <c r="C126" s="2">
        <v>45021</v>
      </c>
      <c r="D126" s="2">
        <v>45036</v>
      </c>
      <c r="E126" s="2">
        <v>45119</v>
      </c>
      <c r="F126" s="10">
        <v>120000000</v>
      </c>
      <c r="G126" s="7">
        <v>0.21719627499999999</v>
      </c>
      <c r="H126" s="10">
        <f t="shared" si="25"/>
        <v>120000000</v>
      </c>
      <c r="I126" s="5">
        <f t="shared" si="23"/>
        <v>0.21719627499999999</v>
      </c>
      <c r="J126" s="10"/>
      <c r="K126" s="21"/>
      <c r="L126" s="8" t="s">
        <v>9</v>
      </c>
      <c r="M126" s="8"/>
      <c r="N126" s="12"/>
    </row>
    <row r="127" spans="1:14" hidden="1" outlineLevel="1" x14ac:dyDescent="0.35">
      <c r="A127" s="2" t="s">
        <v>99</v>
      </c>
      <c r="B127" s="3" t="s">
        <v>69</v>
      </c>
      <c r="C127" s="2">
        <v>44679</v>
      </c>
      <c r="D127" s="2" t="s">
        <v>98</v>
      </c>
      <c r="E127" s="2" t="s">
        <v>98</v>
      </c>
      <c r="F127" s="10">
        <v>7289063</v>
      </c>
      <c r="G127" s="4" t="s">
        <v>98</v>
      </c>
      <c r="H127" s="10">
        <f t="shared" si="25"/>
        <v>7289063</v>
      </c>
      <c r="I127" s="5" t="s">
        <v>98</v>
      </c>
      <c r="J127" s="10"/>
      <c r="K127" s="11"/>
      <c r="L127" s="9" t="s">
        <v>100</v>
      </c>
      <c r="M127" s="8"/>
      <c r="N127" s="12"/>
    </row>
    <row r="128" spans="1:14" collapsed="1" x14ac:dyDescent="0.35">
      <c r="A128" s="14" t="s">
        <v>88</v>
      </c>
      <c r="B128" s="20" t="s">
        <v>95</v>
      </c>
      <c r="C128" s="14"/>
      <c r="D128" s="14"/>
      <c r="E128" s="14"/>
      <c r="F128" s="16">
        <f>SUM(F117:F127)</f>
        <v>412303017.34999996</v>
      </c>
      <c r="G128" s="17">
        <f>SUM(G117:G127)</f>
        <v>0.34458119500000001</v>
      </c>
      <c r="H128" s="16">
        <f>SUM(H117:H127)</f>
        <v>401914485.14749998</v>
      </c>
      <c r="I128" s="18">
        <f>SUM(I117:I127)</f>
        <v>0.32547345699999997</v>
      </c>
      <c r="J128" s="16">
        <v>452171000</v>
      </c>
      <c r="K128" s="22">
        <f>Tabela1[[#This Row],[Valor bruto (R$)]]/Tabela1[[#This Row],[Lucro líquido
(R$)]]</f>
        <v>0.91182985496637325</v>
      </c>
      <c r="L128" s="8"/>
      <c r="M128" s="8"/>
      <c r="N128" s="12"/>
    </row>
    <row r="129" spans="1:14" hidden="1" outlineLevel="1" x14ac:dyDescent="0.35">
      <c r="A129" s="2" t="s">
        <v>10</v>
      </c>
      <c r="B129" s="3" t="s">
        <v>71</v>
      </c>
      <c r="C129" s="2">
        <v>44999</v>
      </c>
      <c r="D129" s="2">
        <v>45002</v>
      </c>
      <c r="E129" s="2">
        <v>45279</v>
      </c>
      <c r="F129" s="10">
        <v>21238803.43</v>
      </c>
      <c r="G129" s="7">
        <v>3.8441574999999999E-2</v>
      </c>
      <c r="H129" s="10">
        <f t="shared" si="25"/>
        <v>18052982.9155</v>
      </c>
      <c r="I129" s="5">
        <f t="shared" si="23"/>
        <v>3.2675338749999998E-2</v>
      </c>
      <c r="J129" s="10"/>
      <c r="K129" s="21"/>
      <c r="L129" s="8" t="s">
        <v>9</v>
      </c>
      <c r="M129" s="8"/>
      <c r="N129" s="12"/>
    </row>
    <row r="130" spans="1:14" hidden="1" outlineLevel="1" x14ac:dyDescent="0.35">
      <c r="A130" s="2" t="s">
        <v>10</v>
      </c>
      <c r="B130" s="3" t="s">
        <v>72</v>
      </c>
      <c r="C130" s="2">
        <v>45103</v>
      </c>
      <c r="D130" s="2">
        <v>45106</v>
      </c>
      <c r="E130" s="2">
        <v>45279</v>
      </c>
      <c r="F130" s="10">
        <v>21110810.5</v>
      </c>
      <c r="G130" s="7">
        <v>3.8209911999999999E-2</v>
      </c>
      <c r="H130" s="10">
        <f t="shared" si="25"/>
        <v>17944188.925000001</v>
      </c>
      <c r="I130" s="5">
        <f t="shared" si="23"/>
        <v>3.2478425200000001E-2</v>
      </c>
      <c r="J130" s="10"/>
      <c r="K130" s="21"/>
      <c r="L130" s="8" t="s">
        <v>9</v>
      </c>
      <c r="M130" s="8"/>
      <c r="N130" s="12"/>
    </row>
    <row r="131" spans="1:14" hidden="1" outlineLevel="1" x14ac:dyDescent="0.35">
      <c r="A131" s="2" t="s">
        <v>10</v>
      </c>
      <c r="B131" s="3" t="s">
        <v>73</v>
      </c>
      <c r="C131" s="2">
        <v>45188</v>
      </c>
      <c r="D131" s="2">
        <v>45191</v>
      </c>
      <c r="E131" s="2">
        <v>45279</v>
      </c>
      <c r="F131" s="10">
        <v>20543789.489999998</v>
      </c>
      <c r="G131" s="7">
        <v>3.7183621E-2</v>
      </c>
      <c r="H131" s="10">
        <f t="shared" si="25"/>
        <v>17462221.066499997</v>
      </c>
      <c r="I131" s="5">
        <f t="shared" si="23"/>
        <v>3.1606077849999997E-2</v>
      </c>
      <c r="J131" s="10"/>
      <c r="K131" s="21"/>
      <c r="L131" s="8" t="s">
        <v>9</v>
      </c>
      <c r="M131" s="8"/>
      <c r="N131" s="12"/>
    </row>
    <row r="132" spans="1:14" hidden="1" outlineLevel="1" x14ac:dyDescent="0.35">
      <c r="A132" s="2" t="s">
        <v>10</v>
      </c>
      <c r="B132" s="3" t="s">
        <v>74</v>
      </c>
      <c r="C132" s="2">
        <v>45273</v>
      </c>
      <c r="D132" s="2">
        <v>45278</v>
      </c>
      <c r="E132" s="2">
        <v>45338</v>
      </c>
      <c r="F132" s="10">
        <v>19579643.52</v>
      </c>
      <c r="G132" s="7">
        <v>3.5438547000000001E-2</v>
      </c>
      <c r="H132" s="10">
        <f t="shared" si="25"/>
        <v>16642696.991999999</v>
      </c>
      <c r="I132" s="5">
        <f t="shared" si="23"/>
        <v>3.0122764949999999E-2</v>
      </c>
      <c r="J132" s="10"/>
      <c r="K132" s="21"/>
      <c r="L132" s="8" t="s">
        <v>9</v>
      </c>
      <c r="M132" s="8"/>
      <c r="N132" s="12"/>
    </row>
    <row r="133" spans="1:14" hidden="1" outlineLevel="1" x14ac:dyDescent="0.35">
      <c r="A133" s="2" t="s">
        <v>6</v>
      </c>
      <c r="B133" s="3" t="s">
        <v>74</v>
      </c>
      <c r="C133" s="2">
        <v>45385</v>
      </c>
      <c r="D133" s="2">
        <v>45394</v>
      </c>
      <c r="E133" s="2">
        <v>45525</v>
      </c>
      <c r="F133" s="10">
        <v>200000000</v>
      </c>
      <c r="G133" s="7" t="s">
        <v>76</v>
      </c>
      <c r="H133" s="10">
        <f t="shared" si="25"/>
        <v>200000000</v>
      </c>
      <c r="I133" s="5" t="str">
        <f t="shared" si="23"/>
        <v xml:space="preserve">0,364065058	</v>
      </c>
      <c r="J133" s="10"/>
      <c r="K133" s="21"/>
      <c r="L133" s="8" t="s">
        <v>9</v>
      </c>
      <c r="M133" s="8" t="s">
        <v>9</v>
      </c>
      <c r="N133" s="12"/>
    </row>
    <row r="134" spans="1:14" hidden="1" outlineLevel="1" x14ac:dyDescent="0.35">
      <c r="A134" s="2" t="s">
        <v>6</v>
      </c>
      <c r="B134" s="3" t="s">
        <v>74</v>
      </c>
      <c r="C134" s="2">
        <v>45385</v>
      </c>
      <c r="D134" s="2">
        <v>45394</v>
      </c>
      <c r="E134" s="2">
        <v>45644</v>
      </c>
      <c r="F134" s="10">
        <v>227253506.55000001</v>
      </c>
      <c r="G134" s="7">
        <v>0.41367530499999999</v>
      </c>
      <c r="H134" s="10">
        <f t="shared" si="25"/>
        <v>227253506.55000001</v>
      </c>
      <c r="I134" s="5">
        <f t="shared" si="23"/>
        <v>0.41367530499999999</v>
      </c>
      <c r="J134" s="10"/>
      <c r="K134" s="21"/>
      <c r="L134" s="8" t="s">
        <v>9</v>
      </c>
      <c r="M134" s="8" t="s">
        <v>9</v>
      </c>
      <c r="N134" s="12"/>
    </row>
    <row r="135" spans="1:14" collapsed="1" x14ac:dyDescent="0.35">
      <c r="A135" s="14" t="s">
        <v>88</v>
      </c>
      <c r="B135" s="20" t="s">
        <v>96</v>
      </c>
      <c r="C135" s="14"/>
      <c r="D135" s="14"/>
      <c r="E135" s="14"/>
      <c r="F135" s="16">
        <f>SUM(F129:F134)</f>
        <v>509726553.49000001</v>
      </c>
      <c r="G135" s="17">
        <f t="shared" ref="G135" si="30">SUM(G129:G134)</f>
        <v>0.56294895999999994</v>
      </c>
      <c r="H135" s="16">
        <f t="shared" ref="H135" si="31">SUM(H129:H134)</f>
        <v>497355596.449</v>
      </c>
      <c r="I135" s="18">
        <f t="shared" ref="I135" si="32">SUM(I129:I134)</f>
        <v>0.54055791175000001</v>
      </c>
      <c r="J135" s="16">
        <v>536554000</v>
      </c>
      <c r="K135" s="22">
        <f>Tabela1[[#This Row],[Valor bruto (R$)]]/Tabela1[[#This Row],[Lucro líquido
(R$)]]</f>
        <v>0.9500004724407981</v>
      </c>
      <c r="L135" s="8"/>
      <c r="M135" s="8"/>
      <c r="N135" s="12"/>
    </row>
    <row r="136" spans="1:14" hidden="1" outlineLevel="1" x14ac:dyDescent="0.35">
      <c r="A136" s="2" t="s">
        <v>10</v>
      </c>
      <c r="B136" s="3" t="s">
        <v>75</v>
      </c>
      <c r="C136" s="2">
        <v>45378</v>
      </c>
      <c r="D136" s="2">
        <v>45383</v>
      </c>
      <c r="E136" s="2">
        <v>45525</v>
      </c>
      <c r="F136" s="10">
        <v>22779011.170000002</v>
      </c>
      <c r="G136" s="7">
        <v>4.1368165999999998E-2</v>
      </c>
      <c r="H136" s="10">
        <f t="shared" si="25"/>
        <v>19362159.4945</v>
      </c>
      <c r="I136" s="5">
        <f t="shared" si="23"/>
        <v>3.5162941099999998E-2</v>
      </c>
      <c r="J136" s="10"/>
      <c r="K136" s="11"/>
      <c r="L136" s="8" t="s">
        <v>9</v>
      </c>
      <c r="M136" s="8" t="s">
        <v>9</v>
      </c>
      <c r="N136" s="12"/>
    </row>
    <row r="137" spans="1:14" hidden="1" outlineLevel="1" x14ac:dyDescent="0.35">
      <c r="A137" s="2" t="s">
        <v>6</v>
      </c>
      <c r="B137" s="3" t="s">
        <v>75</v>
      </c>
      <c r="C137" s="2">
        <v>45419</v>
      </c>
      <c r="D137" s="2">
        <v>45427</v>
      </c>
      <c r="E137" s="2">
        <v>45644</v>
      </c>
      <c r="F137" s="10">
        <v>73000000</v>
      </c>
      <c r="G137" s="7">
        <v>0.13332613400000001</v>
      </c>
      <c r="H137" s="10">
        <f t="shared" si="25"/>
        <v>73000000</v>
      </c>
      <c r="I137" s="5">
        <f t="shared" si="23"/>
        <v>0.13332613400000001</v>
      </c>
      <c r="J137" s="10"/>
      <c r="K137" s="11"/>
      <c r="L137" s="8" t="s">
        <v>9</v>
      </c>
      <c r="M137" s="8" t="s">
        <v>9</v>
      </c>
      <c r="N137" s="12"/>
    </row>
    <row r="138" spans="1:14" hidden="1" outlineLevel="1" x14ac:dyDescent="0.35">
      <c r="A138" s="2" t="s">
        <v>99</v>
      </c>
      <c r="B138" s="3" t="s">
        <v>75</v>
      </c>
      <c r="C138" s="2">
        <v>45350</v>
      </c>
      <c r="D138" s="2" t="s">
        <v>98</v>
      </c>
      <c r="E138" s="2" t="s">
        <v>98</v>
      </c>
      <c r="F138" s="10">
        <v>22179058</v>
      </c>
      <c r="G138" s="4" t="s">
        <v>98</v>
      </c>
      <c r="H138" s="10">
        <f t="shared" ref="H138" si="33">IF(A138="JCP",F138*0.85,F138)</f>
        <v>22179058</v>
      </c>
      <c r="I138" s="5" t="s">
        <v>98</v>
      </c>
      <c r="J138" s="10"/>
      <c r="K138" s="11"/>
      <c r="L138" s="24" t="s">
        <v>100</v>
      </c>
      <c r="M138" s="8"/>
      <c r="N138" s="12"/>
    </row>
    <row r="139" spans="1:14" hidden="1" outlineLevel="1" x14ac:dyDescent="0.35">
      <c r="A139" s="2" t="s">
        <v>10</v>
      </c>
      <c r="B139" s="3" t="s">
        <v>77</v>
      </c>
      <c r="C139" s="2">
        <v>45460</v>
      </c>
      <c r="D139" s="2">
        <v>45467</v>
      </c>
      <c r="E139" s="2">
        <v>45686</v>
      </c>
      <c r="F139" s="10">
        <v>21641858.23</v>
      </c>
      <c r="G139" s="7">
        <v>3.9533811000000002E-2</v>
      </c>
      <c r="H139" s="10">
        <f t="shared" si="25"/>
        <v>18395579.495499998</v>
      </c>
      <c r="I139" s="5">
        <f t="shared" si="23"/>
        <v>3.3603739350000002E-2</v>
      </c>
      <c r="J139" s="10"/>
      <c r="K139" s="11"/>
      <c r="L139" s="8" t="s">
        <v>9</v>
      </c>
      <c r="M139" s="8"/>
      <c r="N139" s="12"/>
    </row>
    <row r="140" spans="1:14" hidden="1" outlineLevel="1" x14ac:dyDescent="0.35">
      <c r="A140" s="2" t="s">
        <v>6</v>
      </c>
      <c r="B140" s="3" t="s">
        <v>77</v>
      </c>
      <c r="C140" s="2">
        <v>45510</v>
      </c>
      <c r="D140" s="2">
        <v>45527</v>
      </c>
      <c r="E140" s="2">
        <v>45750</v>
      </c>
      <c r="F140" s="10">
        <v>85478453.219999999</v>
      </c>
      <c r="G140" s="7">
        <v>0.15614597299999999</v>
      </c>
      <c r="H140" s="10">
        <f t="shared" si="25"/>
        <v>85478453.219999999</v>
      </c>
      <c r="I140" s="5">
        <f t="shared" si="23"/>
        <v>0.15614597299999999</v>
      </c>
      <c r="J140" s="10"/>
      <c r="K140" s="11"/>
      <c r="L140" s="8" t="s">
        <v>9</v>
      </c>
      <c r="M140" s="8"/>
      <c r="N140" s="12"/>
    </row>
    <row r="141" spans="1:14" hidden="1" outlineLevel="1" x14ac:dyDescent="0.35">
      <c r="A141" s="2" t="s">
        <v>99</v>
      </c>
      <c r="B141" s="3" t="s">
        <v>77</v>
      </c>
      <c r="C141" s="2">
        <v>45350</v>
      </c>
      <c r="D141" s="2" t="s">
        <v>98</v>
      </c>
      <c r="E141" s="2" t="s">
        <v>98</v>
      </c>
      <c r="F141" s="10">
        <v>37490050</v>
      </c>
      <c r="G141" s="4" t="s">
        <v>98</v>
      </c>
      <c r="H141" s="10">
        <f t="shared" si="25"/>
        <v>37490050</v>
      </c>
      <c r="I141" s="5" t="s">
        <v>98</v>
      </c>
      <c r="J141" s="10"/>
      <c r="K141" s="11"/>
      <c r="L141" s="24" t="s">
        <v>100</v>
      </c>
      <c r="M141" s="8"/>
      <c r="N141" s="12"/>
    </row>
    <row r="142" spans="1:14" hidden="1" outlineLevel="1" x14ac:dyDescent="0.35">
      <c r="A142" s="2" t="s">
        <v>10</v>
      </c>
      <c r="B142" s="3" t="s">
        <v>78</v>
      </c>
      <c r="C142" s="2">
        <v>45561</v>
      </c>
      <c r="D142" s="2">
        <v>45566</v>
      </c>
      <c r="E142" s="2">
        <v>45750</v>
      </c>
      <c r="F142" s="10">
        <v>18392010.960000001</v>
      </c>
      <c r="G142" s="7">
        <v>3.3597220999999997E-2</v>
      </c>
      <c r="H142" s="10">
        <f t="shared" si="25"/>
        <v>15633209.316</v>
      </c>
      <c r="I142" s="5">
        <f t="shared" si="23"/>
        <v>2.8557637849999998E-2</v>
      </c>
      <c r="J142" s="10"/>
      <c r="K142" s="11"/>
      <c r="L142" s="8" t="s">
        <v>9</v>
      </c>
      <c r="M142" s="8"/>
      <c r="N142" s="12"/>
    </row>
    <row r="143" spans="1:14" hidden="1" outlineLevel="1" x14ac:dyDescent="0.35">
      <c r="A143" s="2" t="s">
        <v>6</v>
      </c>
      <c r="B143" s="3" t="s">
        <v>78</v>
      </c>
      <c r="C143" s="2">
        <v>45601</v>
      </c>
      <c r="D143" s="2">
        <v>45604</v>
      </c>
      <c r="E143" s="2">
        <v>45750</v>
      </c>
      <c r="F143" s="10">
        <v>123426853.56999999</v>
      </c>
      <c r="G143" s="7">
        <v>0.22567287999999999</v>
      </c>
      <c r="H143" s="10">
        <f t="shared" si="25"/>
        <v>123426853.56999999</v>
      </c>
      <c r="I143" s="5">
        <f t="shared" si="23"/>
        <v>0.22567287999999999</v>
      </c>
      <c r="J143" s="10"/>
      <c r="K143" s="11"/>
      <c r="L143" s="8" t="s">
        <v>9</v>
      </c>
      <c r="M143" s="8" t="s">
        <v>9</v>
      </c>
      <c r="N143" s="12"/>
    </row>
    <row r="144" spans="1:14" hidden="1" outlineLevel="1" x14ac:dyDescent="0.35">
      <c r="A144" s="2" t="s">
        <v>10</v>
      </c>
      <c r="B144" s="3" t="s">
        <v>80</v>
      </c>
      <c r="C144" s="2">
        <v>45643</v>
      </c>
      <c r="D144" s="2">
        <v>45646</v>
      </c>
      <c r="E144" s="2">
        <v>46001</v>
      </c>
      <c r="F144" s="10">
        <v>21423454.59</v>
      </c>
      <c r="G144" s="7">
        <v>3.9185109000000003E-2</v>
      </c>
      <c r="H144" s="10">
        <f t="shared" si="25"/>
        <v>18209936.401499998</v>
      </c>
      <c r="I144" s="5">
        <f t="shared" si="23"/>
        <v>3.3307342650000002E-2</v>
      </c>
      <c r="J144" s="10"/>
      <c r="K144" s="11"/>
      <c r="L144" s="8" t="s">
        <v>9</v>
      </c>
      <c r="M144" s="8" t="s">
        <v>9</v>
      </c>
      <c r="N144" s="12"/>
    </row>
    <row r="145" spans="1:14" hidden="1" outlineLevel="1" x14ac:dyDescent="0.35">
      <c r="A145" s="2" t="s">
        <v>6</v>
      </c>
      <c r="B145" s="3" t="s">
        <v>80</v>
      </c>
      <c r="C145" s="2" t="s">
        <v>79</v>
      </c>
      <c r="D145" s="2">
        <v>45758</v>
      </c>
      <c r="E145" s="2">
        <v>46001</v>
      </c>
      <c r="F145" s="10">
        <v>81000000</v>
      </c>
      <c r="G145" s="7">
        <v>0.148598445</v>
      </c>
      <c r="H145" s="10">
        <f t="shared" si="25"/>
        <v>81000000</v>
      </c>
      <c r="I145" s="5">
        <f t="shared" si="23"/>
        <v>0.148598445</v>
      </c>
      <c r="J145" s="10"/>
      <c r="K145" s="11"/>
      <c r="L145" s="8" t="s">
        <v>9</v>
      </c>
      <c r="M145" s="8" t="s">
        <v>9</v>
      </c>
      <c r="N145" s="12"/>
    </row>
    <row r="146" spans="1:14" hidden="1" outlineLevel="1" x14ac:dyDescent="0.35">
      <c r="A146" s="2" t="s">
        <v>99</v>
      </c>
      <c r="B146" s="3" t="s">
        <v>80</v>
      </c>
      <c r="C146" s="2">
        <v>45350</v>
      </c>
      <c r="D146" s="2" t="s">
        <v>98</v>
      </c>
      <c r="E146" s="2" t="s">
        <v>98</v>
      </c>
      <c r="F146" s="10">
        <v>11902727</v>
      </c>
      <c r="G146" s="4" t="s">
        <v>98</v>
      </c>
      <c r="H146" s="10">
        <f t="shared" ref="H146" si="34">IF(A146="JCP",F146*0.85,F146)</f>
        <v>11902727</v>
      </c>
      <c r="I146" s="5" t="s">
        <v>98</v>
      </c>
      <c r="J146" s="10"/>
      <c r="K146" s="11"/>
      <c r="L146" s="24" t="s">
        <v>100</v>
      </c>
      <c r="M146" s="8"/>
      <c r="N146" s="12"/>
    </row>
    <row r="147" spans="1:14" ht="22" customHeight="1" collapsed="1" x14ac:dyDescent="0.35">
      <c r="A147" s="25" t="s">
        <v>88</v>
      </c>
      <c r="B147" s="26" t="s">
        <v>97</v>
      </c>
      <c r="C147" s="25"/>
      <c r="D147" s="25"/>
      <c r="E147" s="25"/>
      <c r="F147" s="27">
        <f>SUM(F136:F146)</f>
        <v>518713476.73999995</v>
      </c>
      <c r="G147" s="28">
        <f>SUM(G136:G146)</f>
        <v>0.8174277390000001</v>
      </c>
      <c r="H147" s="27">
        <f>SUM(H136:H146)</f>
        <v>506078026.49749994</v>
      </c>
      <c r="I147" s="29">
        <f>SUM(I136:I146)</f>
        <v>0.79437509294999997</v>
      </c>
      <c r="J147" s="27">
        <v>533581000</v>
      </c>
      <c r="K147" s="32">
        <f>Tabela1[[#This Row],[Valor bruto (R$)]]/Tabela1[[#This Row],[Lucro líquido
(R$)]]</f>
        <v>0.97213633307782688</v>
      </c>
      <c r="L147" s="30"/>
      <c r="M147" s="30"/>
      <c r="N147" s="12"/>
    </row>
    <row r="148" spans="1:14" outlineLevel="1" x14ac:dyDescent="0.35">
      <c r="A148" s="2" t="s">
        <v>10</v>
      </c>
      <c r="B148" s="3" t="s">
        <v>81</v>
      </c>
      <c r="C148" s="2">
        <v>45735</v>
      </c>
      <c r="D148" s="2">
        <v>45740</v>
      </c>
      <c r="E148" s="2">
        <v>46001</v>
      </c>
      <c r="F148" s="10">
        <v>24749241.16</v>
      </c>
      <c r="G148" s="7">
        <v>4.5364399E-2</v>
      </c>
      <c r="H148" s="10">
        <f t="shared" si="25"/>
        <v>21036854.986000001</v>
      </c>
      <c r="I148" s="5">
        <f t="shared" si="23"/>
        <v>3.8559739150000001E-2</v>
      </c>
      <c r="J148" s="10"/>
      <c r="K148" s="11"/>
      <c r="L148" s="8" t="s">
        <v>9</v>
      </c>
      <c r="M148" s="8" t="s">
        <v>9</v>
      </c>
      <c r="N148" s="12"/>
    </row>
    <row r="149" spans="1:14" outlineLevel="1" x14ac:dyDescent="0.35">
      <c r="A149" s="2" t="s">
        <v>6</v>
      </c>
      <c r="B149" s="3" t="s">
        <v>81</v>
      </c>
      <c r="C149" s="2">
        <v>45783</v>
      </c>
      <c r="D149" s="2">
        <v>45786</v>
      </c>
      <c r="E149" s="2">
        <v>46001</v>
      </c>
      <c r="F149" s="10">
        <v>118000000</v>
      </c>
      <c r="G149" s="7">
        <v>0.216476748</v>
      </c>
      <c r="H149" s="10">
        <f t="shared" si="25"/>
        <v>118000000</v>
      </c>
      <c r="I149" s="5">
        <f t="shared" si="23"/>
        <v>0.216476748</v>
      </c>
      <c r="J149" s="10"/>
      <c r="K149" s="11"/>
      <c r="L149" s="8" t="s">
        <v>9</v>
      </c>
      <c r="M149" s="8"/>
      <c r="N149" s="12"/>
    </row>
    <row r="150" spans="1:14" outlineLevel="1" x14ac:dyDescent="0.35">
      <c r="A150" s="2" t="s">
        <v>99</v>
      </c>
      <c r="B150" s="3" t="s">
        <v>81</v>
      </c>
      <c r="C150" s="2">
        <v>45350</v>
      </c>
      <c r="D150" s="2" t="s">
        <v>98</v>
      </c>
      <c r="E150" s="2" t="s">
        <v>98</v>
      </c>
      <c r="F150" s="10">
        <v>7863786</v>
      </c>
      <c r="G150" s="4" t="s">
        <v>98</v>
      </c>
      <c r="H150" s="10">
        <f t="shared" si="25"/>
        <v>7863786</v>
      </c>
      <c r="I150" s="5" t="s">
        <v>98</v>
      </c>
      <c r="J150" s="10"/>
      <c r="K150" s="11"/>
      <c r="L150" s="24" t="s">
        <v>100</v>
      </c>
      <c r="M150" s="8"/>
      <c r="N150" s="12"/>
    </row>
    <row r="151" spans="1:14" outlineLevel="1" x14ac:dyDescent="0.35">
      <c r="A151" s="2" t="s">
        <v>10</v>
      </c>
      <c r="B151" s="3" t="s">
        <v>82</v>
      </c>
      <c r="C151" s="2">
        <v>45826</v>
      </c>
      <c r="D151" s="2">
        <v>45832</v>
      </c>
      <c r="E151" s="2">
        <v>46001</v>
      </c>
      <c r="F151" s="10">
        <v>26016246.09</v>
      </c>
      <c r="G151" s="7">
        <v>4.7728070999999997E-2</v>
      </c>
      <c r="H151" s="10">
        <f t="shared" si="25"/>
        <v>22113809.1765</v>
      </c>
      <c r="I151" s="5">
        <f t="shared" si="23"/>
        <v>4.0568860349999999E-2</v>
      </c>
      <c r="J151" s="10"/>
      <c r="K151" s="11"/>
      <c r="L151" s="8" t="s">
        <v>9</v>
      </c>
      <c r="M151" s="8"/>
      <c r="N151" s="12"/>
    </row>
    <row r="152" spans="1:14" outlineLevel="1" x14ac:dyDescent="0.35">
      <c r="A152" s="2" t="s">
        <v>6</v>
      </c>
      <c r="B152" s="3" t="s">
        <v>82</v>
      </c>
      <c r="C152" s="2">
        <v>45874</v>
      </c>
      <c r="D152" s="2">
        <v>45877</v>
      </c>
      <c r="E152" s="2">
        <v>46001</v>
      </c>
      <c r="F152" s="10">
        <v>115154830.66</v>
      </c>
      <c r="G152" s="7">
        <v>0.21125714600000001</v>
      </c>
      <c r="H152" s="10">
        <f t="shared" si="25"/>
        <v>115154830.66</v>
      </c>
      <c r="I152" s="5">
        <f t="shared" si="23"/>
        <v>0.21125714600000001</v>
      </c>
      <c r="J152" s="10"/>
      <c r="K152" s="11"/>
      <c r="L152" s="8" t="s">
        <v>9</v>
      </c>
      <c r="M152" s="8"/>
      <c r="N152" s="12"/>
    </row>
    <row r="153" spans="1:14" outlineLevel="1" x14ac:dyDescent="0.35">
      <c r="A153" s="2" t="s">
        <v>99</v>
      </c>
      <c r="B153" s="3" t="s">
        <v>82</v>
      </c>
      <c r="C153" s="2">
        <v>45350</v>
      </c>
      <c r="D153" s="2" t="s">
        <v>98</v>
      </c>
      <c r="E153" s="2" t="s">
        <v>98</v>
      </c>
      <c r="F153" s="10">
        <v>5024510</v>
      </c>
      <c r="G153" s="4" t="s">
        <v>98</v>
      </c>
      <c r="H153" s="10">
        <f t="shared" ref="H153" si="35">IF(A153="JCP",F153*0.85,F153)</f>
        <v>5024510</v>
      </c>
      <c r="I153" s="5" t="s">
        <v>98</v>
      </c>
      <c r="J153" s="10"/>
      <c r="K153" s="11"/>
      <c r="L153" s="24" t="s">
        <v>100</v>
      </c>
      <c r="M153" s="8"/>
      <c r="N153" s="12"/>
    </row>
    <row r="154" spans="1:14" outlineLevel="1" x14ac:dyDescent="0.35">
      <c r="A154" s="2" t="s">
        <v>10</v>
      </c>
      <c r="B154" s="3" t="s">
        <v>87</v>
      </c>
      <c r="C154" s="2">
        <v>45915</v>
      </c>
      <c r="D154" s="2">
        <v>45918</v>
      </c>
      <c r="E154" s="2">
        <v>46001</v>
      </c>
      <c r="F154" s="10">
        <v>26849742.32</v>
      </c>
      <c r="G154" s="7">
        <v>4.9257160000000001E-2</v>
      </c>
      <c r="H154" s="10">
        <f t="shared" si="25"/>
        <v>22822280.971999999</v>
      </c>
      <c r="I154" s="5">
        <f t="shared" si="23"/>
        <v>4.1868585999999999E-2</v>
      </c>
      <c r="J154" s="10"/>
      <c r="K154" s="11"/>
      <c r="L154" s="8" t="s">
        <v>9</v>
      </c>
      <c r="M154" s="9"/>
    </row>
    <row r="155" spans="1:14" outlineLevel="1" x14ac:dyDescent="0.35">
      <c r="A155" s="2" t="s">
        <v>6</v>
      </c>
      <c r="B155" s="3" t="s">
        <v>87</v>
      </c>
      <c r="C155" s="35">
        <v>46006</v>
      </c>
      <c r="D155" s="35">
        <v>46009</v>
      </c>
      <c r="E155" s="35">
        <v>46373</v>
      </c>
      <c r="F155" s="10">
        <v>105000000</v>
      </c>
      <c r="G155" s="7">
        <v>0.192627614</v>
      </c>
      <c r="H155" s="10">
        <f>IF(A155="JCP",F155*0.85,F155)</f>
        <v>105000000</v>
      </c>
      <c r="I155" s="5">
        <f>IF($A155="JCP",G155*0.85,G155)</f>
        <v>0.192627614</v>
      </c>
      <c r="J155" s="10"/>
      <c r="K155" s="11"/>
      <c r="L155" s="9" t="s">
        <v>9</v>
      </c>
      <c r="M155" s="9"/>
    </row>
    <row r="156" spans="1:14" outlineLevel="1" x14ac:dyDescent="0.35">
      <c r="A156" s="2" t="s">
        <v>10</v>
      </c>
      <c r="B156" s="3" t="s">
        <v>188</v>
      </c>
      <c r="C156" s="35">
        <v>46006</v>
      </c>
      <c r="D156" s="35">
        <v>46009</v>
      </c>
      <c r="E156" s="35">
        <v>46373</v>
      </c>
      <c r="F156" s="10">
        <v>27753709.829999998</v>
      </c>
      <c r="G156" s="7">
        <v>5.0915532999999999E-2</v>
      </c>
      <c r="H156" s="10">
        <f t="shared" ref="H156" si="36">IF(A156="JCP",F156*0.85,F156)</f>
        <v>23590653.355499998</v>
      </c>
      <c r="I156" s="5">
        <f t="shared" ref="I156" si="37">IF($A156="JCP",G156*0.85,G156)</f>
        <v>4.3278203049999998E-2</v>
      </c>
      <c r="J156" s="10"/>
      <c r="K156" s="11"/>
      <c r="L156" s="9" t="s">
        <v>9</v>
      </c>
      <c r="M156" s="9"/>
    </row>
    <row r="157" spans="1:14" s="1" customFormat="1" ht="22" customHeight="1" x14ac:dyDescent="0.35">
      <c r="A157" s="25" t="s">
        <v>88</v>
      </c>
      <c r="B157" s="26">
        <v>2025</v>
      </c>
      <c r="C157" s="25"/>
      <c r="D157" s="25"/>
      <c r="E157" s="25"/>
      <c r="F157" s="27">
        <f>SUM(F148:F156)</f>
        <v>456412066.05999994</v>
      </c>
      <c r="G157" s="28">
        <f t="shared" ref="G157:I157" si="38">SUM(G148:G156)</f>
        <v>0.81362667099999997</v>
      </c>
      <c r="H157" s="27">
        <f t="shared" si="38"/>
        <v>440606725.14999998</v>
      </c>
      <c r="I157" s="29">
        <f t="shared" si="38"/>
        <v>0.78463689655000002</v>
      </c>
      <c r="J157" s="27" t="str">
        <f>"441.571.000¹"</f>
        <v>441.571.000¹</v>
      </c>
      <c r="K157" s="32">
        <f>Tabela1[[#This Row],[Valor bruto (R$)]]/441571000</f>
        <v>1.0336096937072405</v>
      </c>
      <c r="L157" s="30"/>
      <c r="M157" s="30"/>
    </row>
    <row r="158" spans="1:14" s="1" customFormat="1" ht="22" customHeight="1" x14ac:dyDescent="0.35">
      <c r="A158" s="25"/>
      <c r="B158" s="26"/>
      <c r="C158" s="25"/>
      <c r="D158" s="25"/>
      <c r="E158" s="25"/>
      <c r="F158" s="27"/>
      <c r="G158" s="28"/>
      <c r="H158" s="27"/>
      <c r="I158" s="29"/>
      <c r="J158" s="27"/>
      <c r="K158" s="32"/>
      <c r="L158" s="30"/>
      <c r="M158" s="30"/>
    </row>
    <row r="159" spans="1:14" x14ac:dyDescent="0.35">
      <c r="A159" s="40" t="s">
        <v>191</v>
      </c>
      <c r="B159" s="36"/>
      <c r="C159" s="35"/>
      <c r="D159" s="35"/>
      <c r="E159" s="35"/>
      <c r="F159" s="37"/>
      <c r="G159" s="37"/>
      <c r="H159" s="37"/>
      <c r="I159" s="38"/>
      <c r="J159" s="39"/>
      <c r="K159" s="11"/>
      <c r="L159" s="8"/>
      <c r="M159" s="8"/>
    </row>
    <row r="160" spans="1:14" x14ac:dyDescent="0.35">
      <c r="A160" s="2"/>
      <c r="B160" s="3"/>
      <c r="C160" s="2"/>
      <c r="D160" s="2"/>
      <c r="E160" s="2"/>
      <c r="F160" s="4"/>
      <c r="G160" s="4"/>
      <c r="H160" s="4"/>
      <c r="I160" s="5"/>
      <c r="J160" s="10"/>
      <c r="K160" s="11"/>
      <c r="L160" s="9"/>
      <c r="M160" s="9"/>
    </row>
    <row r="161" spans="1:13" x14ac:dyDescent="0.35">
      <c r="A161" s="2"/>
      <c r="B161" s="3"/>
      <c r="C161" s="2"/>
      <c r="D161" s="2"/>
      <c r="E161" s="2"/>
      <c r="F161" s="4"/>
      <c r="G161" s="4"/>
      <c r="H161" s="4"/>
      <c r="I161" s="5"/>
      <c r="J161" s="10"/>
      <c r="K161" s="11"/>
      <c r="L161" s="9"/>
      <c r="M161" s="9"/>
    </row>
    <row r="162" spans="1:13" x14ac:dyDescent="0.35">
      <c r="A162" s="2"/>
      <c r="B162" s="3"/>
      <c r="C162" s="2"/>
      <c r="D162" s="2"/>
      <c r="E162" s="2"/>
      <c r="F162" s="4"/>
      <c r="G162" s="4"/>
      <c r="H162" s="4"/>
      <c r="I162" s="5"/>
      <c r="J162" s="10"/>
      <c r="K162" s="11"/>
      <c r="L162" s="9"/>
      <c r="M162" s="9"/>
    </row>
    <row r="163" spans="1:13" x14ac:dyDescent="0.35">
      <c r="A163" s="2"/>
      <c r="B163" s="3"/>
      <c r="C163" s="2"/>
      <c r="D163" s="2"/>
      <c r="E163" s="2"/>
      <c r="F163" s="4"/>
      <c r="G163" s="4"/>
      <c r="H163" s="4"/>
      <c r="I163" s="5"/>
      <c r="K163" s="11"/>
      <c r="L163" s="9"/>
      <c r="M163" s="9"/>
    </row>
    <row r="164" spans="1:13" x14ac:dyDescent="0.35">
      <c r="A164" s="2"/>
      <c r="B164" s="3"/>
      <c r="C164" s="2"/>
      <c r="D164" s="2"/>
      <c r="E164" s="2"/>
      <c r="F164" s="4"/>
      <c r="G164" s="4"/>
      <c r="H164" s="4"/>
      <c r="I164" s="5"/>
      <c r="J164" s="33"/>
      <c r="K164" s="11"/>
      <c r="L164" s="9"/>
      <c r="M164" s="9"/>
    </row>
    <row r="165" spans="1:13" x14ac:dyDescent="0.35">
      <c r="A165" s="2"/>
      <c r="B165" s="3"/>
      <c r="C165" s="2"/>
      <c r="D165" s="2"/>
      <c r="E165" s="2"/>
      <c r="F165" s="4"/>
      <c r="G165" s="4"/>
      <c r="H165" s="4"/>
      <c r="I165" s="5"/>
      <c r="J165" s="10"/>
      <c r="K165" s="11"/>
      <c r="L165" s="8"/>
      <c r="M165" s="8"/>
    </row>
    <row r="166" spans="1:13" x14ac:dyDescent="0.35">
      <c r="A166" s="2"/>
      <c r="B166" s="3"/>
      <c r="C166" s="2"/>
      <c r="D166" s="2"/>
      <c r="E166" s="2"/>
      <c r="F166" s="4"/>
      <c r="G166" s="4"/>
      <c r="H166" s="4"/>
      <c r="I166" s="5"/>
      <c r="J166" s="10"/>
      <c r="K166" s="11"/>
      <c r="L166" s="8"/>
      <c r="M166" s="8"/>
    </row>
    <row r="167" spans="1:13" x14ac:dyDescent="0.35">
      <c r="A167" s="2"/>
      <c r="B167" s="3"/>
      <c r="C167" s="2"/>
      <c r="D167" s="2"/>
      <c r="E167" s="2"/>
      <c r="F167" s="4"/>
      <c r="G167" s="4"/>
      <c r="H167" s="4"/>
      <c r="I167" s="5"/>
      <c r="J167" s="10"/>
      <c r="K167" s="11"/>
      <c r="L167" s="8"/>
      <c r="M167" s="8"/>
    </row>
    <row r="168" spans="1:13" x14ac:dyDescent="0.35">
      <c r="A168" s="2"/>
      <c r="B168" s="3"/>
      <c r="C168" s="2"/>
      <c r="D168" s="2"/>
      <c r="E168" s="2"/>
      <c r="F168" s="4"/>
      <c r="G168" s="4"/>
      <c r="H168" s="4"/>
      <c r="I168" s="5"/>
      <c r="J168" s="10"/>
      <c r="K168" s="11"/>
      <c r="L168" s="8"/>
      <c r="M168" s="8"/>
    </row>
    <row r="169" spans="1:13" x14ac:dyDescent="0.35">
      <c r="A169" s="2"/>
      <c r="B169" s="3"/>
      <c r="C169" s="2"/>
      <c r="D169" s="2"/>
      <c r="E169" s="2"/>
      <c r="F169" s="4"/>
      <c r="G169" s="4"/>
      <c r="H169" s="4"/>
      <c r="I169" s="5"/>
      <c r="J169" s="10"/>
      <c r="K169" s="11"/>
      <c r="L169" s="8"/>
      <c r="M169" s="8"/>
    </row>
  </sheetData>
  <mergeCells count="1">
    <mergeCell ref="A2:M2"/>
  </mergeCells>
  <hyperlinks>
    <hyperlink ref="L4" r:id="rId1" xr:uid="{36241F4A-16D5-4B4D-8772-7C8CD2922EF2}"/>
    <hyperlink ref="L5" r:id="rId2" xr:uid="{396FFEDB-383C-4669-96A4-187C3DDEE4AC}"/>
    <hyperlink ref="L8" r:id="rId3" xr:uid="{257E9F8B-FB82-42DE-9584-8413087AB11D}"/>
    <hyperlink ref="L9" r:id="rId4" xr:uid="{9E6AE938-169A-4C49-AC86-8A3EDC46335A}"/>
    <hyperlink ref="L6" r:id="rId5" xr:uid="{1F06126B-9BB7-4A2D-B542-6D7263BDC033}"/>
    <hyperlink ref="L11" r:id="rId6" xr:uid="{83E239D4-2AF5-4A2B-A028-BF61E2F3E364}"/>
    <hyperlink ref="L13" r:id="rId7" xr:uid="{88628006-7AFC-478E-9F47-2C1BD29A91D2}"/>
    <hyperlink ref="L10" r:id="rId8" xr:uid="{5CEFFF03-7B89-4384-BB3B-CFC2FA057E23}"/>
    <hyperlink ref="L14" r:id="rId9" xr:uid="{2C6850A6-A1D2-4935-9986-7ACBDBC5FCE0}"/>
    <hyperlink ref="L17" r:id="rId10" xr:uid="{37BEECAD-4A04-45C9-81DF-AFB0B11A533F}"/>
    <hyperlink ref="L18" r:id="rId11" xr:uid="{584A15EF-AA04-48C0-9960-44B184F77152}"/>
    <hyperlink ref="L19" r:id="rId12" xr:uid="{3CEA8BB6-BF92-49DD-860A-638C8558DFE6}"/>
    <hyperlink ref="L20" r:id="rId13" xr:uid="{89D42917-878A-4A95-A4BF-48ED540FE6A9}"/>
    <hyperlink ref="L22" r:id="rId14" xr:uid="{0A13D434-55DF-419A-911A-EEB07ABECE01}"/>
    <hyperlink ref="L23" r:id="rId15" xr:uid="{D8835347-FE1E-47A8-A111-A53B07BC8F18}"/>
    <hyperlink ref="L24" r:id="rId16" xr:uid="{54C75BC0-B518-402A-B905-2035976027CF}"/>
    <hyperlink ref="L25" r:id="rId17" xr:uid="{D13E8D9B-695D-4A2D-8DB5-C2653AF57815}"/>
    <hyperlink ref="L27" r:id="rId18" xr:uid="{2F3E23BD-7FA7-4534-8C50-54D8A62ACD87}"/>
    <hyperlink ref="L28" r:id="rId19" xr:uid="{7F1C600E-48B4-4B85-9E71-CA0D04A7EE33}"/>
    <hyperlink ref="L29" r:id="rId20" xr:uid="{4574BA75-81F2-4DDE-B875-38E65E574961}"/>
    <hyperlink ref="L30" r:id="rId21" xr:uid="{8F73DAA5-E12E-4559-9560-51B094C4DED0}"/>
    <hyperlink ref="L31" r:id="rId22" xr:uid="{F203031D-C7BC-4931-8E70-871D47332BA5}"/>
    <hyperlink ref="L32" r:id="rId23" xr:uid="{570C5881-70CF-4C87-BBC5-08DD07D94E43}"/>
    <hyperlink ref="L33" r:id="rId24" xr:uid="{931FB838-9170-4F5F-9E80-4600FE6633A6}"/>
    <hyperlink ref="L35" r:id="rId25" xr:uid="{ADDB213C-AB23-427A-8914-E3D9B08BA622}"/>
    <hyperlink ref="L36" r:id="rId26" xr:uid="{442494C8-BB05-47AD-B8B9-706E25A2421F}"/>
    <hyperlink ref="L37" r:id="rId27" xr:uid="{3AC5547D-2ACC-4F2D-ACC7-5F3CB1AF2F87}"/>
    <hyperlink ref="L38" r:id="rId28" xr:uid="{412CCE89-C67C-4B31-8472-418DB9B38B6E}"/>
    <hyperlink ref="L39" r:id="rId29" xr:uid="{D841B363-6D9B-434C-AD1E-9286EFF5BC85}"/>
    <hyperlink ref="L40" r:id="rId30" xr:uid="{E69D215B-CF7C-47DD-8014-8BCA4F9CDA65}"/>
    <hyperlink ref="L41" r:id="rId31" xr:uid="{473795A4-4915-41A2-B2D5-A4E246A3C6D4}"/>
    <hyperlink ref="L43" r:id="rId32" xr:uid="{2E580947-E099-4966-8A8B-723EBF002A33}"/>
    <hyperlink ref="L44" r:id="rId33" xr:uid="{F3EA8F44-50C2-4402-B71C-57FC39EE9C5D}"/>
    <hyperlink ref="L45" r:id="rId34" xr:uid="{E8EA7F67-C644-4BE7-A0E9-939E37D89029}"/>
    <hyperlink ref="L46" r:id="rId35" xr:uid="{E1925FD3-A75C-43C1-9EF0-83A2C8302841}"/>
    <hyperlink ref="L47" r:id="rId36" xr:uid="{8D6FF333-82DA-4950-8938-D73279B35FF2}"/>
    <hyperlink ref="L48" r:id="rId37" xr:uid="{0C961CDC-16DB-4C9F-8DD0-7BDCA8E4598D}"/>
    <hyperlink ref="L49" r:id="rId38" xr:uid="{AA4AFC74-E500-4D03-A819-FCF23BE452A7}"/>
    <hyperlink ref="L50" r:id="rId39" xr:uid="{E38505C0-D877-4874-8D43-FF2CED6385E5}"/>
    <hyperlink ref="L53" r:id="rId40" xr:uid="{D692E26D-C166-40B3-A1A0-E74A0BBDAD78}"/>
    <hyperlink ref="L51" r:id="rId41" xr:uid="{4E71DFFD-CC88-4F7C-BED4-A0643824AB22}"/>
    <hyperlink ref="L54" r:id="rId42" xr:uid="{39DB8062-C68B-47C8-87CF-89F4FCF045A3}"/>
    <hyperlink ref="L55" r:id="rId43" xr:uid="{E8993C44-8E74-44BB-9D39-D2600971B934}"/>
    <hyperlink ref="L56" r:id="rId44" xr:uid="{6EABAA96-1750-4BE5-B728-73405CA635B0}"/>
    <hyperlink ref="L57" r:id="rId45" xr:uid="{15CB6EA5-5533-4B5A-BEF7-8787C58C2037}"/>
    <hyperlink ref="L58" r:id="rId46" xr:uid="{DED68E1D-C34E-4A68-B8D9-3498D1DB3B36}"/>
    <hyperlink ref="L59" r:id="rId47" xr:uid="{669BD6D9-25D8-432C-89AB-85E41D202C16}"/>
    <hyperlink ref="L60" r:id="rId48" xr:uid="{B8A8933F-70A7-4704-A521-AFAB094EB0F4}"/>
    <hyperlink ref="L62" r:id="rId49" xr:uid="{0F4E39C6-D07C-4D12-BD48-04282D0DC25A}"/>
    <hyperlink ref="L63" r:id="rId50" xr:uid="{254DCF95-4A0A-4CB5-A655-E42EB88F5446}"/>
    <hyperlink ref="L64" r:id="rId51" xr:uid="{2B702EEB-58D9-4080-A8BC-2DD68F3203F0}"/>
    <hyperlink ref="L65" r:id="rId52" xr:uid="{AAA028D7-0903-4D4E-B46C-34280AFA320F}"/>
    <hyperlink ref="L66" r:id="rId53" xr:uid="{5F4FBDAE-DD3F-4EA2-B1A0-72503BD80BEE}"/>
    <hyperlink ref="L67" r:id="rId54" xr:uid="{75CD17A6-911C-4F2B-9879-37A708AA43F2}"/>
    <hyperlink ref="L68" r:id="rId55" xr:uid="{A08E521A-1DB0-4CE3-BFCE-5B6FF88A9E31}"/>
    <hyperlink ref="L71" r:id="rId56" xr:uid="{9F0546B8-117E-424D-B5BF-8F52D2AC3F02}"/>
    <hyperlink ref="L69" r:id="rId57" xr:uid="{BC994B3B-A207-4356-B04B-8C383BB958A5}"/>
    <hyperlink ref="L72" r:id="rId58" xr:uid="{D2013CD0-3419-4C82-BE4B-13159FDD9CD8}"/>
    <hyperlink ref="L73" r:id="rId59" xr:uid="{71C42B41-2E6C-4704-80DF-9359BBF74891}"/>
    <hyperlink ref="L74" r:id="rId60" xr:uid="{516158F1-D763-463B-BF30-BC6F24A37CBA}"/>
    <hyperlink ref="L75" r:id="rId61" xr:uid="{5431EA9B-6F03-40D0-873F-E774BDEF4E95}"/>
    <hyperlink ref="L76" r:id="rId62" xr:uid="{13D6AC42-D880-44A4-AFDA-123BC2098CD0}"/>
    <hyperlink ref="L77" r:id="rId63" xr:uid="{6C54472B-2F40-43C9-B592-CFBA7ADECE09}"/>
    <hyperlink ref="L80" r:id="rId64" xr:uid="{E159807B-4A79-4FCF-9B14-0FEEE568C7B7}"/>
    <hyperlink ref="L78" r:id="rId65" xr:uid="{863F7B81-D4A0-4A0C-8777-8442030C0AE6}"/>
    <hyperlink ref="L81" r:id="rId66" xr:uid="{22CD2B0F-68D7-4C22-BC00-890D5844926B}"/>
    <hyperlink ref="L82" r:id="rId67" xr:uid="{85FBD37E-A929-4500-AFAF-CCC241E6D6F9}"/>
    <hyperlink ref="L83" r:id="rId68" xr:uid="{1D2BABC7-CC6D-44F8-8F8A-81FF8D29BA80}"/>
    <hyperlink ref="L84" r:id="rId69" xr:uid="{7ACADB1B-289F-41CE-ABA7-20D08BA0CD16}"/>
    <hyperlink ref="L85" r:id="rId70" xr:uid="{ACF37EED-EBD9-4BDA-9E53-CE060974C79F}"/>
    <hyperlink ref="L86" r:id="rId71" xr:uid="{3577EE91-CC3F-48AB-9FD5-9AB98DD376FC}"/>
    <hyperlink ref="L88" r:id="rId72" xr:uid="{C074EB42-0177-4B72-A084-831475553C44}"/>
    <hyperlink ref="L89" r:id="rId73" xr:uid="{46BA289C-9248-4732-B296-9BCDFFB5809C}"/>
    <hyperlink ref="L91" r:id="rId74" xr:uid="{9043B52D-D46F-4271-97B9-3D71CAB5FDEE}"/>
    <hyperlink ref="L90" r:id="rId75" xr:uid="{D25A18D8-F7CF-4475-9F83-2EE25293DB06}"/>
    <hyperlink ref="L92" r:id="rId76" xr:uid="{8B0A1879-55E9-4C5A-B293-426E0D57296A}"/>
    <hyperlink ref="L93" r:id="rId77" xr:uid="{721609E2-5327-44DA-A1D3-809CED2DF60B}"/>
    <hyperlink ref="L94" r:id="rId78" xr:uid="{60396A31-88A3-4E04-A9B9-0B784683A853}"/>
    <hyperlink ref="L97" r:id="rId79" xr:uid="{07D222F2-71D7-4695-8B7D-B98CADE45DFD}"/>
    <hyperlink ref="L95" r:id="rId80" xr:uid="{5FD35777-28FC-4E1F-ADFB-A8A740C2AB45}"/>
    <hyperlink ref="L99" r:id="rId81" xr:uid="{14DA7DAF-2525-447A-B86C-9CE8AF0E6FA7}"/>
    <hyperlink ref="L98" r:id="rId82" xr:uid="{8F3E3A2E-45A9-4E1D-B744-748AEB97F521}"/>
    <hyperlink ref="L100" r:id="rId83" xr:uid="{1D1A236C-AAD3-4BE8-8327-081CABEF02F5}"/>
    <hyperlink ref="L101" r:id="rId84" xr:uid="{C46E7FAC-29A4-4B35-BC5E-4A2FC124AB9F}"/>
    <hyperlink ref="L102" r:id="rId85" xr:uid="{D97FA5DC-C0B4-40C2-B73A-BB6DA334B7CD}"/>
    <hyperlink ref="L103" r:id="rId86" xr:uid="{383B1E27-7477-4070-B493-6E1FA9BEBDD2}"/>
    <hyperlink ref="L106" r:id="rId87" xr:uid="{49FEFF84-AD50-4219-83E2-853E091E93BD}"/>
    <hyperlink ref="L108" r:id="rId88" xr:uid="{89BD52CA-7548-4272-9750-5799BE98F8F4}"/>
    <hyperlink ref="L110" r:id="rId89" xr:uid="{2B9880A6-2AFA-4AD0-B94D-B88839A455C1}"/>
    <hyperlink ref="L112" r:id="rId90" xr:uid="{51CD5930-0D95-4A2E-8AFE-7F9A84C9408B}"/>
    <hyperlink ref="L107" r:id="rId91" xr:uid="{BCA56F13-9679-4325-B4B5-E46E7E703E01}"/>
    <hyperlink ref="L104" r:id="rId92" xr:uid="{3199B1EB-03EA-44E5-95C7-4B184E93C5C1}"/>
    <hyperlink ref="L117" r:id="rId93" xr:uid="{C7E19799-ACC2-4ABD-B6DC-4509F9C9D6E0}"/>
    <hyperlink ref="L113" r:id="rId94" xr:uid="{722A5504-CD1C-4B32-AFF7-622340A9278C}"/>
    <hyperlink ref="L118" r:id="rId95" xr:uid="{0DF04D81-7DA2-428B-8153-2182136BDC0F}"/>
    <hyperlink ref="L120" r:id="rId96" xr:uid="{576220B7-BA74-4B74-871D-41C1C685BB10}"/>
    <hyperlink ref="L123" r:id="rId97" xr:uid="{AF45AED9-78D1-4C57-844F-494623BA278D}"/>
    <hyperlink ref="L125" r:id="rId98" xr:uid="{07330189-17EF-4EEF-B8A4-1147BB0A4468}"/>
    <hyperlink ref="L131" r:id="rId99" xr:uid="{AA504454-AB29-4E5F-8601-F34D5A0D983F}"/>
    <hyperlink ref="L130" r:id="rId100" xr:uid="{B92F1E00-7ADA-44ED-8E0E-0C21A626E3FB}"/>
    <hyperlink ref="L129" r:id="rId101" xr:uid="{FEA5AE19-85D2-4D4E-B88D-B9F880EA9D62}"/>
    <hyperlink ref="L126" r:id="rId102" xr:uid="{CC6664BF-6535-4C68-806B-37BE5FAE3C6C}"/>
    <hyperlink ref="L132" r:id="rId103" xr:uid="{55B3388A-83E7-425B-B654-F0C20B672FCC}"/>
    <hyperlink ref="L136" r:id="rId104" xr:uid="{F259F76F-0124-4ADC-9ACD-AEF8766A1CD5}"/>
    <hyperlink ref="L133" r:id="rId105" xr:uid="{B4985966-1883-4D1E-831B-8A2C7C6709A2}"/>
    <hyperlink ref="L134" r:id="rId106" xr:uid="{879A27B9-8EF1-44A5-8815-DDD30C7DF5C6}"/>
    <hyperlink ref="L137" r:id="rId107" xr:uid="{88CD3542-7561-4F18-A098-F26029200549}"/>
    <hyperlink ref="L143" r:id="rId108" xr:uid="{F6F2CE08-4A5A-4FE3-8030-0A80E9531656}"/>
    <hyperlink ref="L142" r:id="rId109" xr:uid="{B020B094-0A6B-4ECF-B873-C01D5705B0B0}"/>
    <hyperlink ref="L140" r:id="rId110" xr:uid="{581048CD-4DFC-4CE9-B7FE-1C7C217B2A1E}"/>
    <hyperlink ref="L139" r:id="rId111" xr:uid="{51379CDC-ABEB-4311-BCAD-DBEDFBCBEBC7}"/>
    <hyperlink ref="L144" r:id="rId112" xr:uid="{B2355060-BB1E-43B7-BAF9-4FDA3ABDA037}"/>
    <hyperlink ref="L148" r:id="rId113" xr:uid="{9BEDB739-0AF1-4DF1-8D0D-2AB9599DE2CD}"/>
    <hyperlink ref="L145" r:id="rId114" xr:uid="{8AD3EE63-4458-4824-BE4B-34BF73AF3B61}"/>
    <hyperlink ref="L149" r:id="rId115" xr:uid="{625576D2-ADA1-465E-8184-8D47CC0F048C}"/>
    <hyperlink ref="L151" r:id="rId116" xr:uid="{ECD61AA2-08A9-4561-A39B-D7734D22E6A0}"/>
    <hyperlink ref="L152" r:id="rId117" xr:uid="{0B3D760C-A45D-42DE-927F-1D86B97F2370}"/>
    <hyperlink ref="M136" r:id="rId118" display="Ajuste" xr:uid="{F875DB67-B0B1-4EEA-94A4-1F04B6F7D170}"/>
    <hyperlink ref="M137" r:id="rId119" display="Ajuste" xr:uid="{D07604C4-C67F-49C6-B15D-0F06DEE865CE}"/>
    <hyperlink ref="M143" r:id="rId120" display="Ajuste" xr:uid="{03A67EAB-E379-459A-ABEA-036349BFE893}"/>
    <hyperlink ref="M144" r:id="rId121" display="Ajuste" xr:uid="{A608A608-58D9-489A-9C23-B0AEDBA71C55}"/>
    <hyperlink ref="M145" r:id="rId122" display="Ajuste" xr:uid="{22B37283-4083-412F-A900-C0D362F2766C}"/>
    <hyperlink ref="M148" r:id="rId123" display="Ajuste" xr:uid="{D7955AA1-319C-4314-8A53-87D716FA10AA}"/>
    <hyperlink ref="L15" r:id="rId124" xr:uid="{64BCEE47-33F0-43BA-ADBF-DB371BA638F5}"/>
    <hyperlink ref="M133" r:id="rId125" xr:uid="{87FB74AC-1415-403A-8E7F-6855382255B8}"/>
    <hyperlink ref="M134" r:id="rId126" xr:uid="{8289F65D-475C-412C-BA41-9931BDAAAEF1}"/>
    <hyperlink ref="M78" r:id="rId127" xr:uid="{B53FF4E5-7B8D-46ED-AB09-DA0CE639032A}"/>
    <hyperlink ref="M80" r:id="rId128" xr:uid="{065A5EFD-EC13-46BA-860F-0A55203C3425}"/>
    <hyperlink ref="M108" r:id="rId129" xr:uid="{3A57B767-2823-49C0-BD20-2EABEBED765D}"/>
    <hyperlink ref="M107" r:id="rId130" xr:uid="{66D3D8DC-BF93-4CFB-952A-93EF4DF46849}"/>
    <hyperlink ref="M104" r:id="rId131" xr:uid="{42EAEF71-67FC-4472-A8CD-456F626E428B}"/>
    <hyperlink ref="M89" r:id="rId132" xr:uid="{9065542A-B483-44F1-AE05-0DB4FE8AB8F5}"/>
    <hyperlink ref="L154" r:id="rId133" xr:uid="{F61934BF-109C-445B-9D11-8D7399C47515}"/>
    <hyperlink ref="M15" r:id="rId134" xr:uid="{51EBA4DB-F971-4F03-A68E-61982CF6D67B}"/>
    <hyperlink ref="M17" r:id="rId135" xr:uid="{F461A4F9-127F-4223-A610-DE6B93E82257}"/>
    <hyperlink ref="L109" r:id="rId136" display="Link" xr:uid="{23A3F6ED-B658-45DE-837E-73A05D78FC06}"/>
    <hyperlink ref="L111" r:id="rId137" display="Link" xr:uid="{F4114B39-5E94-44E8-9852-10F88DECD5C9}"/>
    <hyperlink ref="L114" r:id="rId138" display="Link" xr:uid="{742085A0-E648-4727-8AED-8B09E34B2DF6}"/>
    <hyperlink ref="L122" r:id="rId139" display="3º Programa" xr:uid="{C1C292E3-4381-4581-9179-DA2A5D67BC6A}"/>
    <hyperlink ref="L138" r:id="rId140" display="4º Programa" xr:uid="{851A7E4B-439F-413F-B792-D9F210034632}"/>
    <hyperlink ref="L141" r:id="rId141" display="4º Programa" xr:uid="{05216E2A-E625-4665-8AF6-02D762E48E38}"/>
    <hyperlink ref="L146" r:id="rId142" display="4º Programa" xr:uid="{ABD34ADA-759C-4568-AF50-7B5C80156ABE}"/>
    <hyperlink ref="L150" r:id="rId143" display="4º Programa" xr:uid="{295C1B67-6DB0-46CA-A7CA-E6D5641F32C0}"/>
    <hyperlink ref="L153" r:id="rId144" display="4º Programa" xr:uid="{EE39A462-85F9-4FAF-9650-60CD15659EA8}"/>
    <hyperlink ref="M118" r:id="rId145" xr:uid="{388927C2-5CCE-48D6-B624-4D73677A509F}"/>
    <hyperlink ref="L115" r:id="rId146" display="2º Programa" xr:uid="{602E4779-ED5D-491F-A6E4-DCAD627C26AA}"/>
    <hyperlink ref="L119" r:id="rId147" display="2º Programa" xr:uid="{36AA1F1F-F96C-48D7-8B43-15954299D8DF}"/>
    <hyperlink ref="L121" r:id="rId148" display="2º Programa" xr:uid="{7F1A8092-89BC-4CF0-9AD3-7E72B7CC3FB2}"/>
    <hyperlink ref="L124" r:id="rId149" display="3º Programa" xr:uid="{CE94E8D2-144C-4BC8-AF89-D1BABECB9DFE}"/>
    <hyperlink ref="L127" r:id="rId150" display="3º Programa" xr:uid="{0C40B9C8-6FFE-4B30-AD57-FD4264CCBDEA}"/>
    <hyperlink ref="M90" r:id="rId151" xr:uid="{F7623025-FB01-40FD-9CF5-643CE2D7F9E4}"/>
    <hyperlink ref="L155" r:id="rId152" xr:uid="{79DF3B96-7B82-4322-9D72-ECB3FD82B871}"/>
    <hyperlink ref="L156" r:id="rId153" xr:uid="{40F9B3E1-11AB-4673-9C52-E29A078C8EE9}"/>
  </hyperlinks>
  <pageMargins left="0.511811024" right="0.511811024" top="0.78740157499999996" bottom="0.78740157499999996" header="0.31496062000000002" footer="0.31496062000000002"/>
  <pageSetup paperSize="9" orientation="portrait" r:id="rId154"/>
  <ignoredErrors>
    <ignoredError sqref="B129:G134 B135:E135 J135 B147 B128:E128 J128 B70 B79 B87 B96 B105 B117:G118 B120:G120 B123:G123 B125:G126 B116:E116 G135 I129:I134" numberStoredAsText="1"/>
    <ignoredError sqref="I135 I117:I118 I120 I123 I125:I126 H129:H134 H125:H126 H123 H120 H117:H118 H135" numberStoredAsText="1" formula="1"/>
    <ignoredError sqref="J147 H112:I113 H96:I96 H79:I87 H61:I70 H42:I47 H21:I23 H7:I16 H25:I34 I24 H49:I52 H48 H105:I108 H110:I110 H147 H116 H119 H121:H122 H124 H127:H128" formula="1"/>
    <ignoredError sqref="K157" calculatedColumn="1"/>
  </ignoredErrors>
  <tableParts count="1">
    <tablePart r:id="rId15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7917-A742-4132-AB65-49A0B931A2E1}">
  <dimension ref="A1:P168"/>
  <sheetViews>
    <sheetView showGridLines="0" zoomScale="80" zoomScaleNormal="80" workbookViewId="0">
      <pane ySplit="3" topLeftCell="A116" activePane="bottomLeft" state="frozen"/>
      <selection pane="bottomLeft" activeCell="A157" sqref="A157"/>
    </sheetView>
  </sheetViews>
  <sheetFormatPr defaultRowHeight="14.5" outlineLevelRow="1" x14ac:dyDescent="0.35"/>
  <cols>
    <col min="1" max="1" width="11.6328125" customWidth="1"/>
    <col min="2" max="2" width="12.6328125" customWidth="1"/>
    <col min="3" max="5" width="11.6328125" customWidth="1"/>
    <col min="6" max="6" width="14.54296875" customWidth="1"/>
    <col min="7" max="7" width="12.453125" customWidth="1"/>
    <col min="8" max="8" width="13.90625" customWidth="1"/>
    <col min="9" max="9" width="12.08984375" customWidth="1"/>
    <col min="10" max="10" width="12.453125" customWidth="1"/>
    <col min="11" max="11" width="11.6328125" customWidth="1"/>
    <col min="12" max="13" width="13.81640625" customWidth="1"/>
    <col min="14" max="14" width="11.36328125" bestFit="1" customWidth="1"/>
    <col min="16" max="16" width="14.453125" bestFit="1" customWidth="1"/>
  </cols>
  <sheetData>
    <row r="1" spans="1:14" ht="30" customHeight="1" x14ac:dyDescent="0.35">
      <c r="A1" s="1" t="e" vm="1">
        <v>#VALUE!</v>
      </c>
      <c r="H1" s="12"/>
    </row>
    <row r="2" spans="1:14" s="31" customFormat="1" ht="22" customHeight="1" x14ac:dyDescent="0.4">
      <c r="A2" s="34" t="s">
        <v>186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37.5" customHeight="1" thickBot="1" x14ac:dyDescent="0.4">
      <c r="A3" s="6" t="s">
        <v>182</v>
      </c>
      <c r="B3" s="6" t="s">
        <v>183</v>
      </c>
      <c r="C3" s="6" t="s">
        <v>104</v>
      </c>
      <c r="D3" s="6" t="s">
        <v>184</v>
      </c>
      <c r="E3" s="6" t="s">
        <v>185</v>
      </c>
      <c r="F3" s="6" t="s">
        <v>105</v>
      </c>
      <c r="G3" s="6" t="s">
        <v>106</v>
      </c>
      <c r="H3" s="13" t="s">
        <v>107</v>
      </c>
      <c r="I3" s="6" t="s">
        <v>108</v>
      </c>
      <c r="J3" s="6" t="s">
        <v>109</v>
      </c>
      <c r="K3" s="6" t="s">
        <v>4</v>
      </c>
      <c r="L3" s="6" t="s">
        <v>110</v>
      </c>
      <c r="M3" s="6" t="s">
        <v>111</v>
      </c>
    </row>
    <row r="4" spans="1:14" hidden="1" outlineLevel="1" x14ac:dyDescent="0.35">
      <c r="A4" s="2" t="s">
        <v>181</v>
      </c>
      <c r="B4" s="3" t="s">
        <v>112</v>
      </c>
      <c r="C4" s="2" t="str">
        <f>TEXT(Tabela1[[#This Row],[Aprovação]],"MM/DD/AAAA")</f>
        <v>08/09/2007</v>
      </c>
      <c r="D4" s="2" t="str">
        <f>TEXT(Tabela1[[#This Row],[Posição Acionária]],"MM/DD/AAAA")</f>
        <v>08/09/2007</v>
      </c>
      <c r="E4" s="2" t="str">
        <f>TEXT(Tabela1[[#This Row],[Pagamento]],"MM/DD/AAAA")</f>
        <v>09/05/2007</v>
      </c>
      <c r="F4" s="10">
        <v>6276688</v>
      </c>
      <c r="G4" s="7">
        <v>0.24614240700000001</v>
      </c>
      <c r="H4" s="10">
        <f>IF(A4="IOC",F4*0.85,F4)</f>
        <v>5335184.8</v>
      </c>
      <c r="I4" s="5">
        <f>IF($A4="IOC",G4*0.85,G4)</f>
        <v>0.20922104594999999</v>
      </c>
      <c r="J4" s="10"/>
      <c r="K4" s="21"/>
      <c r="L4" s="8" t="s">
        <v>9</v>
      </c>
      <c r="M4" s="8"/>
      <c r="N4" s="12"/>
    </row>
    <row r="5" spans="1:14" hidden="1" outlineLevel="1" x14ac:dyDescent="0.35">
      <c r="A5" s="2" t="s">
        <v>102</v>
      </c>
      <c r="B5" s="3" t="s">
        <v>113</v>
      </c>
      <c r="C5" s="2" t="str">
        <f>TEXT(Tabela1[[#This Row],[Aprovação]],"MM/DD/AAAA")</f>
        <v>08/09/2007</v>
      </c>
      <c r="D5" s="2" t="str">
        <f>TEXT(Tabela1[[#This Row],[Posição Acionária]],"MM/DD/AAAA")</f>
        <v>08/09/2007</v>
      </c>
      <c r="E5" s="2" t="str">
        <f>TEXT(Tabela1[[#This Row],[Pagamento]],"MM/DD/AAAA")</f>
        <v>09/05/2007</v>
      </c>
      <c r="F5" s="10">
        <v>4040000</v>
      </c>
      <c r="G5" s="7">
        <v>0.15842994399999999</v>
      </c>
      <c r="H5" s="10">
        <f>IF(A5="IOC",F5*0.85,F5)</f>
        <v>4040000</v>
      </c>
      <c r="I5" s="5">
        <f>IF($A5="IOC",G5*0.85,G5)</f>
        <v>0.15842994399999999</v>
      </c>
      <c r="J5" s="10"/>
      <c r="K5" s="21"/>
      <c r="L5" s="8" t="s">
        <v>9</v>
      </c>
      <c r="M5" s="8"/>
      <c r="N5" s="12"/>
    </row>
    <row r="6" spans="1:14" hidden="1" outlineLevel="1" x14ac:dyDescent="0.35">
      <c r="A6" s="2" t="s">
        <v>181</v>
      </c>
      <c r="B6" s="3" t="s">
        <v>114</v>
      </c>
      <c r="C6" s="2" t="str">
        <f>TEXT(Tabela1[[#This Row],[Aprovação]],"MM/DD/AAAA")</f>
        <v>12/20/2007</v>
      </c>
      <c r="D6" s="2" t="str">
        <f>TEXT(Tabela1[[#This Row],[Posição Acionária]],"MM/DD/AAAA")</f>
        <v>12/20/2007</v>
      </c>
      <c r="E6" s="2" t="str">
        <f>TEXT(Tabela1[[#This Row],[Pagamento]],"MM/DD/AAAA")</f>
        <v>01/10/2008</v>
      </c>
      <c r="F6" s="10">
        <v>5980000.7800000003</v>
      </c>
      <c r="G6" s="7">
        <v>0.234507719</v>
      </c>
      <c r="H6" s="10">
        <f>IF(A6="IOC",F6*0.85,F6)</f>
        <v>5083000.6629999997</v>
      </c>
      <c r="I6" s="5">
        <f>IF($A6="IOC",G6*0.85,G6)</f>
        <v>0.19933156115</v>
      </c>
      <c r="J6" s="10"/>
      <c r="K6" s="21"/>
      <c r="L6" s="8" t="s">
        <v>9</v>
      </c>
      <c r="M6" s="8"/>
      <c r="N6" s="12"/>
    </row>
    <row r="7" spans="1:14" collapsed="1" x14ac:dyDescent="0.35">
      <c r="A7" s="14" t="s">
        <v>88</v>
      </c>
      <c r="B7" s="15">
        <v>2007</v>
      </c>
      <c r="C7" s="2"/>
      <c r="D7" s="2"/>
      <c r="E7" s="2"/>
      <c r="F7" s="16">
        <f>SUM(F4:F6)</f>
        <v>16296688.780000001</v>
      </c>
      <c r="G7" s="17">
        <f t="shared" ref="G7:I7" si="0">SUM(G4:G6)</f>
        <v>0.63908007</v>
      </c>
      <c r="H7" s="16">
        <f t="shared" si="0"/>
        <v>14458185.463</v>
      </c>
      <c r="I7" s="18">
        <f t="shared" si="0"/>
        <v>0.56698255109999995</v>
      </c>
      <c r="J7" s="16">
        <v>47578000</v>
      </c>
      <c r="K7" s="22">
        <f>Tabela13[[#This Row],[Gross Amount (R$)]]/Tabela13[[#This Row],[Net Income (R$)]]</f>
        <v>0.34252572155197786</v>
      </c>
      <c r="L7" s="19"/>
      <c r="M7" s="19"/>
      <c r="N7" s="12"/>
    </row>
    <row r="8" spans="1:14" hidden="1" outlineLevel="1" x14ac:dyDescent="0.35">
      <c r="A8" s="2" t="s">
        <v>181</v>
      </c>
      <c r="B8" s="3" t="s">
        <v>115</v>
      </c>
      <c r="C8" s="2" t="str">
        <f>TEXT(Tabela1[[#This Row],[Aprovação]],"MM/DD/AAAA")</f>
        <v>08/07/2008</v>
      </c>
      <c r="D8" s="2" t="str">
        <f>TEXT(Tabela1[[#This Row],[Posição Acionária]],"MM/DD/AAAA")</f>
        <v>08/07/2008</v>
      </c>
      <c r="E8" s="2" t="str">
        <f>TEXT(Tabela1[[#This Row],[Pagamento]],"MM/DD/AAAA")</f>
        <v>09/10/2008</v>
      </c>
      <c r="F8" s="10">
        <v>8160073.5999999996</v>
      </c>
      <c r="G8" s="7">
        <v>0.32</v>
      </c>
      <c r="H8" s="10">
        <f>IF(A8="IOC",F8*0.85,F8)</f>
        <v>6936062.5599999996</v>
      </c>
      <c r="I8" s="5">
        <f>IF($A8="IOC",G8*0.85,G8)</f>
        <v>0.27200000000000002</v>
      </c>
      <c r="J8" s="10"/>
      <c r="K8" s="21"/>
      <c r="L8" s="8" t="s">
        <v>9</v>
      </c>
      <c r="M8" s="8"/>
      <c r="N8" s="12"/>
    </row>
    <row r="9" spans="1:14" hidden="1" outlineLevel="1" x14ac:dyDescent="0.35">
      <c r="A9" s="2" t="s">
        <v>181</v>
      </c>
      <c r="B9" s="3" t="s">
        <v>116</v>
      </c>
      <c r="C9" s="2" t="str">
        <f>TEXT(Tabela1[[#This Row],[Aprovação]],"MM/DD/AAAA")</f>
        <v>11/18/2008</v>
      </c>
      <c r="D9" s="2" t="str">
        <f>TEXT(Tabela1[[#This Row],[Posição Acionária]],"MM/DD/AAAA")</f>
        <v>11/18/2008</v>
      </c>
      <c r="E9" s="2" t="str">
        <f>TEXT(Tabela1[[#This Row],[Pagamento]],"MM/DD/AAAA")</f>
        <v>12/17/2008</v>
      </c>
      <c r="F9" s="10">
        <v>4731044.4400000004</v>
      </c>
      <c r="G9" s="7">
        <v>0.188</v>
      </c>
      <c r="H9" s="10">
        <f>IF(A9="IOC",F9*0.85,F9)</f>
        <v>4021387.7740000002</v>
      </c>
      <c r="I9" s="5">
        <f>IF($A9="IOC",G9*0.85,G9)</f>
        <v>0.1598</v>
      </c>
      <c r="J9" s="10"/>
      <c r="K9" s="21"/>
      <c r="L9" s="8" t="s">
        <v>9</v>
      </c>
      <c r="M9" s="8"/>
      <c r="N9" s="12"/>
    </row>
    <row r="10" spans="1:14" hidden="1" outlineLevel="1" x14ac:dyDescent="0.35">
      <c r="A10" s="2" t="s">
        <v>181</v>
      </c>
      <c r="B10" s="3" t="s">
        <v>117</v>
      </c>
      <c r="C10" s="2" t="str">
        <f>TEXT(Tabela1[[#This Row],[Aprovação]],"MM/DD/AAAA")</f>
        <v>12/18/2008</v>
      </c>
      <c r="D10" s="2" t="str">
        <f>TEXT(Tabela1[[#This Row],[Posição Acionária]],"MM/DD/AAAA")</f>
        <v>12/18/2008</v>
      </c>
      <c r="E10" s="2" t="str">
        <f>TEXT(Tabela1[[#This Row],[Pagamento]],"MM/DD/AAAA")</f>
        <v>01/28/2009</v>
      </c>
      <c r="F10" s="10">
        <v>1157595.98</v>
      </c>
      <c r="G10" s="7">
        <v>4.5999999999999999E-2</v>
      </c>
      <c r="H10" s="10">
        <f>IF(A10="IOC",F10*0.85,F10)</f>
        <v>983956.58299999998</v>
      </c>
      <c r="I10" s="5">
        <f>IF($A10="IOC",G10*0.85,G10)</f>
        <v>3.9099999999999996E-2</v>
      </c>
      <c r="J10" s="10"/>
      <c r="K10" s="21"/>
      <c r="L10" s="8" t="s">
        <v>9</v>
      </c>
      <c r="M10" s="8"/>
      <c r="N10" s="12"/>
    </row>
    <row r="11" spans="1:14" hidden="1" outlineLevel="1" x14ac:dyDescent="0.35">
      <c r="A11" s="2" t="s">
        <v>102</v>
      </c>
      <c r="B11" s="3" t="s">
        <v>117</v>
      </c>
      <c r="C11" s="2" t="str">
        <f>TEXT(Tabela1[[#This Row],[Aprovação]],"MM/DD/AAAA")</f>
        <v>04/27/2009</v>
      </c>
      <c r="D11" s="2" t="str">
        <f>TEXT(Tabela1[[#This Row],[Posição Acionária]],"MM/DD/AAAA")</f>
        <v>04/27/2009</v>
      </c>
      <c r="E11" s="2" t="str">
        <f>TEXT(Tabela1[[#This Row],[Pagamento]],"MM/DD/AAAA")</f>
        <v>05/27/2009</v>
      </c>
      <c r="F11" s="10">
        <v>14344124.1</v>
      </c>
      <c r="G11" s="7">
        <v>0.57341793200000002</v>
      </c>
      <c r="H11" s="10">
        <f>IF(A11="IOC",F11*0.85,F11)</f>
        <v>14344124.1</v>
      </c>
      <c r="I11" s="5">
        <f>IF($A11="IOC",G11*0.85,G11)</f>
        <v>0.57341793200000002</v>
      </c>
      <c r="J11" s="10"/>
      <c r="K11" s="21"/>
      <c r="L11" s="8" t="s">
        <v>9</v>
      </c>
      <c r="M11" s="8"/>
      <c r="N11" s="12"/>
    </row>
    <row r="12" spans="1:14" collapsed="1" x14ac:dyDescent="0.35">
      <c r="A12" s="14" t="s">
        <v>88</v>
      </c>
      <c r="B12" s="15">
        <v>2008</v>
      </c>
      <c r="C12" s="2"/>
      <c r="D12" s="2"/>
      <c r="E12" s="2"/>
      <c r="F12" s="16">
        <f>SUM(F8:F11)</f>
        <v>28392838.119999997</v>
      </c>
      <c r="G12" s="17">
        <f t="shared" ref="G12:I12" si="1">SUM(G8:G11)</f>
        <v>1.1274179320000002</v>
      </c>
      <c r="H12" s="16">
        <f t="shared" si="1"/>
        <v>26285531.016999997</v>
      </c>
      <c r="I12" s="18">
        <f t="shared" si="1"/>
        <v>1.044317932</v>
      </c>
      <c r="J12" s="16">
        <v>55153000</v>
      </c>
      <c r="K12" s="22">
        <f>Tabela13[[#This Row],[Gross Amount (R$)]]/Tabela13[[#This Row],[Net Income (R$)]]</f>
        <v>0.51480133664533201</v>
      </c>
      <c r="L12" s="8"/>
      <c r="M12" s="8"/>
      <c r="N12" s="12"/>
    </row>
    <row r="13" spans="1:14" hidden="1" outlineLevel="1" x14ac:dyDescent="0.35">
      <c r="A13" s="2" t="s">
        <v>181</v>
      </c>
      <c r="B13" s="3" t="s">
        <v>118</v>
      </c>
      <c r="C13" s="2" t="str">
        <f>TEXT(Tabela1[[#This Row],[Aprovação]],"MM/DD/AAAA")</f>
        <v>08/13/2009</v>
      </c>
      <c r="D13" s="2" t="str">
        <f>TEXT(Tabela1[[#This Row],[Posição Acionária]],"MM/DD/AAAA")</f>
        <v>08/13/2009</v>
      </c>
      <c r="E13" s="2" t="str">
        <f>TEXT(Tabela1[[#This Row],[Pagamento]],"MM/DD/AAAA")</f>
        <v>09/15/2009</v>
      </c>
      <c r="F13" s="10">
        <v>10006052</v>
      </c>
      <c r="G13" s="7">
        <v>0.4</v>
      </c>
      <c r="H13" s="10">
        <f>IF(A13="IOC",F13*0.85,F13)</f>
        <v>8505144.1999999993</v>
      </c>
      <c r="I13" s="5">
        <f>IF($A13="IOC",G13*0.85,G13)</f>
        <v>0.34</v>
      </c>
      <c r="J13" s="10"/>
      <c r="K13" s="21"/>
      <c r="L13" s="8" t="s">
        <v>9</v>
      </c>
      <c r="M13" s="8"/>
      <c r="N13" s="12"/>
    </row>
    <row r="14" spans="1:14" hidden="1" outlineLevel="1" x14ac:dyDescent="0.35">
      <c r="A14" s="2" t="s">
        <v>102</v>
      </c>
      <c r="B14" s="3" t="s">
        <v>119</v>
      </c>
      <c r="C14" s="2" t="str">
        <f>TEXT(Tabela1[[#This Row],[Aprovação]],"MM/DD/AAAA")</f>
        <v>12/23/2009</v>
      </c>
      <c r="D14" s="2" t="str">
        <f>TEXT(Tabela1[[#This Row],[Posição Acionária]],"MM/DD/AAAA")</f>
        <v>12/23/2009</v>
      </c>
      <c r="E14" s="2" t="str">
        <f>TEXT(Tabela1[[#This Row],[Pagamento]],"MM/DD/AAAA")</f>
        <v>02/23/2010</v>
      </c>
      <c r="F14" s="10">
        <v>72421727</v>
      </c>
      <c r="G14" s="7">
        <v>2.8951169550000002</v>
      </c>
      <c r="H14" s="10">
        <f>IF(A14="IOC",F14*0.85,F14)</f>
        <v>72421727</v>
      </c>
      <c r="I14" s="5">
        <f>IF($A14="IOC",G14*0.85,G14)</f>
        <v>2.8951169550000002</v>
      </c>
      <c r="J14" s="10"/>
      <c r="K14" s="21"/>
      <c r="L14" s="8" t="s">
        <v>9</v>
      </c>
      <c r="M14" s="8"/>
      <c r="N14" s="12"/>
    </row>
    <row r="15" spans="1:14" hidden="1" outlineLevel="1" x14ac:dyDescent="0.35">
      <c r="A15" s="2" t="s">
        <v>21</v>
      </c>
      <c r="B15" s="3" t="s">
        <v>119</v>
      </c>
      <c r="C15" s="2" t="str">
        <f>TEXT(Tabela1[[#This Row],[Aprovação]],"MM/DD/AAAA")</f>
        <v>12/23/2009</v>
      </c>
      <c r="D15" s="2" t="str">
        <f>TEXT(Tabela1[[#This Row],[Posição Acionária]],"MM/DD/AAAA")</f>
        <v>03/01/2010</v>
      </c>
      <c r="E15" s="2" t="str">
        <f>TEXT(Tabela1[[#This Row],[Pagamento]],"MM/DD/AAAA")</f>
        <v>04/15/2010</v>
      </c>
      <c r="F15" s="10">
        <v>114478273</v>
      </c>
      <c r="G15" s="7">
        <v>4.5763613059999999</v>
      </c>
      <c r="H15" s="10">
        <f>IF(A15="IOC",F15*0.85,F15)</f>
        <v>114478273</v>
      </c>
      <c r="I15" s="5">
        <f>IF($A15="IOC",G15*0.85,G15)</f>
        <v>4.5763613059999999</v>
      </c>
      <c r="J15" s="10"/>
      <c r="K15" s="21"/>
      <c r="L15" s="8" t="s">
        <v>9</v>
      </c>
      <c r="M15" s="9" t="s">
        <v>9</v>
      </c>
      <c r="N15" s="12"/>
    </row>
    <row r="16" spans="1:14" collapsed="1" x14ac:dyDescent="0.35">
      <c r="A16" s="14" t="s">
        <v>88</v>
      </c>
      <c r="B16" s="15">
        <v>2009</v>
      </c>
      <c r="C16" s="2"/>
      <c r="D16" s="2"/>
      <c r="E16" s="2"/>
      <c r="F16" s="16">
        <f>SUM(F13:F15)</f>
        <v>196906052</v>
      </c>
      <c r="G16" s="17">
        <f t="shared" ref="G16:I16" si="2">SUM(G13:G15)</f>
        <v>7.871478261</v>
      </c>
      <c r="H16" s="16">
        <f t="shared" si="2"/>
        <v>195405144.19999999</v>
      </c>
      <c r="I16" s="18">
        <f t="shared" si="2"/>
        <v>7.8114782609999995</v>
      </c>
      <c r="J16" s="16">
        <v>58976000</v>
      </c>
      <c r="K16" s="22">
        <f>Tabela13[[#This Row],[Gross Amount (R$)]]/Tabela13[[#This Row],[Net Income (R$)]]</f>
        <v>3.3387488469886057</v>
      </c>
      <c r="L16" s="8"/>
      <c r="M16" s="8"/>
      <c r="N16" s="12"/>
    </row>
    <row r="17" spans="1:16" hidden="1" outlineLevel="1" x14ac:dyDescent="0.35">
      <c r="A17" s="2" t="s">
        <v>21</v>
      </c>
      <c r="B17" s="3" t="s">
        <v>120</v>
      </c>
      <c r="C17" s="2" t="str">
        <f>TEXT(Tabela1[[#This Row],[Aprovação]],"MM/DD/AAAA")</f>
        <v>03/25/2010</v>
      </c>
      <c r="D17" s="2" t="str">
        <f>TEXT(Tabela1[[#This Row],[Posição Acionária]],"MM/DD/AAAA")</f>
        <v>05/25/2010</v>
      </c>
      <c r="E17" s="2" t="str">
        <f>TEXT(Tabela1[[#This Row],[Pagamento]],"MM/DD/AAAA")</f>
        <v>06/09/2010</v>
      </c>
      <c r="F17" s="10">
        <v>248000000</v>
      </c>
      <c r="G17" s="7">
        <v>5.6014100740000003</v>
      </c>
      <c r="H17" s="10">
        <f>IF(A17="IOC",F17*0.85,F17)</f>
        <v>248000000</v>
      </c>
      <c r="I17" s="5">
        <f>IF($A17="IOC",G17*0.85,G17)</f>
        <v>5.6014100740000003</v>
      </c>
      <c r="J17" s="10"/>
      <c r="K17" s="21"/>
      <c r="L17" s="9" t="s">
        <v>9</v>
      </c>
      <c r="M17" s="9" t="s">
        <v>9</v>
      </c>
      <c r="N17" s="12"/>
    </row>
    <row r="18" spans="1:16" hidden="1" outlineLevel="1" x14ac:dyDescent="0.35">
      <c r="A18" s="2" t="s">
        <v>102</v>
      </c>
      <c r="B18" s="3" t="s">
        <v>121</v>
      </c>
      <c r="C18" s="2" t="str">
        <f>TEXT(Tabela1[[#This Row],[Aprovação]],"MM/DD/AAAA")</f>
        <v>11/10/2010</v>
      </c>
      <c r="D18" s="2" t="str">
        <f>TEXT(Tabela1[[#This Row],[Posição Acionária]],"MM/DD/AAAA")</f>
        <v>11/10/2010</v>
      </c>
      <c r="E18" s="2" t="str">
        <f>TEXT(Tabela1[[#This Row],[Pagamento]],"MM/DD/AAAA")</f>
        <v>12/22/2010</v>
      </c>
      <c r="F18" s="10">
        <v>56257937.740000002</v>
      </c>
      <c r="G18" s="7">
        <v>0.31766509999999998</v>
      </c>
      <c r="H18" s="10">
        <f>IF(A18="IOC",F18*0.85,F18)</f>
        <v>56257937.740000002</v>
      </c>
      <c r="I18" s="5">
        <f>IF($A18="IOC",G18*0.85,G18)</f>
        <v>0.31766509999999998</v>
      </c>
      <c r="J18" s="10"/>
      <c r="K18" s="21"/>
      <c r="L18" s="8" t="s">
        <v>9</v>
      </c>
      <c r="M18" s="8"/>
      <c r="N18" s="12"/>
    </row>
    <row r="19" spans="1:16" hidden="1" outlineLevel="1" x14ac:dyDescent="0.35">
      <c r="A19" s="2" t="s">
        <v>181</v>
      </c>
      <c r="B19" s="3" t="s">
        <v>121</v>
      </c>
      <c r="C19" s="2" t="str">
        <f>TEXT(Tabela1[[#This Row],[Aprovação]],"MM/DD/AAAA")</f>
        <v>11/10/2010</v>
      </c>
      <c r="D19" s="2" t="str">
        <f>TEXT(Tabela1[[#This Row],[Posição Acionária]],"MM/DD/AAAA")</f>
        <v>11/10/2010</v>
      </c>
      <c r="E19" s="2" t="str">
        <f>TEXT(Tabela1[[#This Row],[Pagamento]],"MM/DD/AAAA")</f>
        <v>12/22/2010</v>
      </c>
      <c r="F19" s="10">
        <v>32692339.530000001</v>
      </c>
      <c r="G19" s="7">
        <v>0.18459999999999999</v>
      </c>
      <c r="H19" s="10">
        <f>IF(A19="IOC",F19*0.85,F19)</f>
        <v>27788488.600499999</v>
      </c>
      <c r="I19" s="5">
        <f>IF($A19="IOC",G19*0.85,G19)</f>
        <v>0.15690999999999999</v>
      </c>
      <c r="J19" s="10"/>
      <c r="K19" s="21"/>
      <c r="L19" s="8" t="s">
        <v>9</v>
      </c>
      <c r="M19" s="8"/>
      <c r="N19" s="12"/>
    </row>
    <row r="20" spans="1:16" hidden="1" outlineLevel="1" x14ac:dyDescent="0.35">
      <c r="A20" s="2" t="s">
        <v>102</v>
      </c>
      <c r="B20" s="3" t="s">
        <v>122</v>
      </c>
      <c r="C20" s="2" t="str">
        <f>TEXT(Tabela1[[#This Row],[Aprovação]],"MM/DD/AAAA")</f>
        <v>04/15/2011</v>
      </c>
      <c r="D20" s="2" t="str">
        <f>TEXT(Tabela1[[#This Row],[Posição Acionária]],"MM/DD/AAAA")</f>
        <v>04/15/2011</v>
      </c>
      <c r="E20" s="2" t="str">
        <f>TEXT(Tabela1[[#This Row],[Pagamento]],"MM/DD/AAAA")</f>
        <v>05/11/2011</v>
      </c>
      <c r="F20" s="10">
        <v>15077270.17</v>
      </c>
      <c r="G20" s="7">
        <v>8.5661374499999998E-2</v>
      </c>
      <c r="H20" s="10">
        <f>IF(A20="IOC",F20*0.85,F20)</f>
        <v>15077270.17</v>
      </c>
      <c r="I20" s="5">
        <f>IF($A20="IOC",G20*0.85,G20)</f>
        <v>8.5661374499999998E-2</v>
      </c>
      <c r="J20" s="10"/>
      <c r="K20" s="21"/>
      <c r="L20" s="8" t="s">
        <v>9</v>
      </c>
      <c r="M20" s="8"/>
      <c r="N20" s="12"/>
    </row>
    <row r="21" spans="1:16" collapsed="1" x14ac:dyDescent="0.35">
      <c r="A21" s="14" t="s">
        <v>88</v>
      </c>
      <c r="B21" s="15">
        <v>2010</v>
      </c>
      <c r="C21" s="2"/>
      <c r="D21" s="2"/>
      <c r="E21" s="2"/>
      <c r="F21" s="16">
        <f>SUM(F17:F20)</f>
        <v>352027547.44</v>
      </c>
      <c r="G21" s="17">
        <f t="shared" ref="G21:I21" si="3">SUM(G17:G20)</f>
        <v>6.1893365485</v>
      </c>
      <c r="H21" s="16">
        <f t="shared" si="3"/>
        <v>347123696.51050001</v>
      </c>
      <c r="I21" s="18">
        <f t="shared" si="3"/>
        <v>6.1616465485000003</v>
      </c>
      <c r="J21" s="16">
        <v>121004000</v>
      </c>
      <c r="K21" s="22">
        <f>Tabela13[[#This Row],[Gross Amount (R$)]]/Tabela13[[#This Row],[Net Income (R$)]]</f>
        <v>2.9092224012429342</v>
      </c>
      <c r="L21" s="8"/>
      <c r="M21" s="8"/>
      <c r="N21" s="12"/>
    </row>
    <row r="22" spans="1:16" hidden="1" outlineLevel="1" x14ac:dyDescent="0.35">
      <c r="A22" s="2" t="s">
        <v>102</v>
      </c>
      <c r="B22" s="3" t="s">
        <v>123</v>
      </c>
      <c r="C22" s="2" t="str">
        <f>TEXT(Tabela1[[#This Row],[Aprovação]],"MM/DD/AAAA")</f>
        <v>08/04/2011</v>
      </c>
      <c r="D22" s="2" t="str">
        <f>TEXT(Tabela1[[#This Row],[Posição Acionária]],"MM/DD/AAAA")</f>
        <v>08/11/2011</v>
      </c>
      <c r="E22" s="2" t="str">
        <f>TEXT(Tabela1[[#This Row],[Pagamento]],"MM/DD/AAAA")</f>
        <v>09/21/2011</v>
      </c>
      <c r="F22" s="10">
        <v>47221573.200000003</v>
      </c>
      <c r="G22" s="7">
        <v>0.26664051999999999</v>
      </c>
      <c r="H22" s="10">
        <f>IF(A22="IOC",F22*0.85,F22)</f>
        <v>47221573.200000003</v>
      </c>
      <c r="I22" s="5">
        <f>IF($A22="IOC",G22*0.85,G22)</f>
        <v>0.26664051999999999</v>
      </c>
      <c r="J22" s="10"/>
      <c r="K22" s="21"/>
      <c r="L22" s="8" t="s">
        <v>9</v>
      </c>
      <c r="M22" s="8"/>
      <c r="N22" s="12"/>
    </row>
    <row r="23" spans="1:16" hidden="1" outlineLevel="1" x14ac:dyDescent="0.35">
      <c r="A23" s="2" t="s">
        <v>181</v>
      </c>
      <c r="B23" s="3" t="s">
        <v>123</v>
      </c>
      <c r="C23" s="2" t="str">
        <f>TEXT(Tabela1[[#This Row],[Aprovação]],"MM/DD/AAAA")</f>
        <v>08/04/2011</v>
      </c>
      <c r="D23" s="2" t="str">
        <f>TEXT(Tabela1[[#This Row],[Posição Acionária]],"MM/DD/AAAA")</f>
        <v>08/11/2011</v>
      </c>
      <c r="E23" s="2" t="str">
        <f>TEXT(Tabela1[[#This Row],[Pagamento]],"MM/DD/AAAA")</f>
        <v>09/21/2011</v>
      </c>
      <c r="F23" s="10">
        <v>23507832.300000001</v>
      </c>
      <c r="G23" s="7">
        <v>0.13273892000000001</v>
      </c>
      <c r="H23" s="10">
        <f>IF(A23="IOC",F23*0.85,F23)</f>
        <v>19981657.455000002</v>
      </c>
      <c r="I23" s="5">
        <f>IF($A23="IOC",G23*0.85,G23)</f>
        <v>0.11282808200000001</v>
      </c>
      <c r="J23" s="10"/>
      <c r="K23" s="21"/>
      <c r="L23" s="8" t="s">
        <v>9</v>
      </c>
      <c r="M23" s="8"/>
      <c r="N23" s="12"/>
    </row>
    <row r="24" spans="1:16" hidden="1" outlineLevel="1" x14ac:dyDescent="0.35">
      <c r="A24" s="2" t="s">
        <v>181</v>
      </c>
      <c r="B24" s="3" t="s">
        <v>124</v>
      </c>
      <c r="C24" s="2" t="str">
        <f>TEXT(Tabela1[[#This Row],[Aprovação]],"MM/DD/AAAA")</f>
        <v>12/26/2011</v>
      </c>
      <c r="D24" s="2" t="str">
        <f>TEXT(Tabela1[[#This Row],[Posição Acionária]],"MM/DD/AAAA")</f>
        <v>12/26/2011</v>
      </c>
      <c r="E24" s="2" t="str">
        <f>TEXT(Tabela1[[#This Row],[Pagamento]],"MM/DD/AAAA")</f>
        <v>01/10/2012</v>
      </c>
      <c r="F24" s="10">
        <v>16957254</v>
      </c>
      <c r="G24" s="7">
        <v>9.5985109999999998E-2</v>
      </c>
      <c r="H24" s="10">
        <v>14413665.279999999</v>
      </c>
      <c r="I24" s="5">
        <f>IF($A24="IOC",G24*0.85,G24)</f>
        <v>8.1587343499999992E-2</v>
      </c>
      <c r="J24" s="10"/>
      <c r="K24" s="21"/>
      <c r="L24" s="8" t="s">
        <v>9</v>
      </c>
      <c r="M24" s="8"/>
      <c r="N24" s="12"/>
      <c r="P24" s="23"/>
    </row>
    <row r="25" spans="1:16" hidden="1" outlineLevel="1" x14ac:dyDescent="0.35">
      <c r="A25" s="2" t="s">
        <v>102</v>
      </c>
      <c r="B25" s="3" t="s">
        <v>124</v>
      </c>
      <c r="C25" s="2" t="str">
        <f>TEXT(Tabela1[[#This Row],[Aprovação]],"MM/DD/AAAA")</f>
        <v>04/02/2012</v>
      </c>
      <c r="D25" s="2" t="str">
        <f>TEXT(Tabela1[[#This Row],[Posição Acionária]],"MM/DD/AAAA")</f>
        <v>04/02/2012</v>
      </c>
      <c r="E25" s="2" t="str">
        <f>TEXT(Tabela1[[#This Row],[Pagamento]],"MM/DD/AAAA")</f>
        <v>04/25/2012</v>
      </c>
      <c r="F25" s="10">
        <v>71999999.579999998</v>
      </c>
      <c r="G25" s="7">
        <v>0.40825993999999999</v>
      </c>
      <c r="H25" s="10">
        <f>IF(A25="IOC",F25*0.85,F25)</f>
        <v>71999999.579999998</v>
      </c>
      <c r="I25" s="5">
        <f>IF($A25="IOC",G25*0.85,G25)</f>
        <v>0.40825993999999999</v>
      </c>
      <c r="J25" s="10"/>
      <c r="K25" s="21"/>
      <c r="L25" s="9" t="s">
        <v>9</v>
      </c>
      <c r="M25" s="8"/>
      <c r="N25" s="12"/>
    </row>
    <row r="26" spans="1:16" collapsed="1" x14ac:dyDescent="0.35">
      <c r="A26" s="14" t="s">
        <v>88</v>
      </c>
      <c r="B26" s="15">
        <v>2011</v>
      </c>
      <c r="C26" s="2"/>
      <c r="D26" s="2"/>
      <c r="E26" s="2"/>
      <c r="F26" s="16">
        <f>SUM(F22:F25)</f>
        <v>159686659.07999998</v>
      </c>
      <c r="G26" s="17">
        <f t="shared" ref="G26:I26" si="4">SUM(G22:G25)</f>
        <v>0.90362449</v>
      </c>
      <c r="H26" s="16">
        <f t="shared" si="4"/>
        <v>153616895.51499999</v>
      </c>
      <c r="I26" s="18">
        <f t="shared" si="4"/>
        <v>0.86931588549999994</v>
      </c>
      <c r="J26" s="16">
        <v>145311000</v>
      </c>
      <c r="K26" s="22">
        <f>Tabela13[[#This Row],[Gross Amount (R$)]]/Tabela13[[#This Row],[Net Income (R$)]]</f>
        <v>1.0989302880029728</v>
      </c>
      <c r="L26" s="8"/>
      <c r="M26" s="8"/>
      <c r="N26" s="12"/>
    </row>
    <row r="27" spans="1:16" hidden="1" outlineLevel="1" x14ac:dyDescent="0.35">
      <c r="A27" s="2" t="s">
        <v>181</v>
      </c>
      <c r="B27" s="3" t="s">
        <v>125</v>
      </c>
      <c r="C27" s="2" t="str">
        <f>TEXT(Tabela1[[#This Row],[Aprovação]],"MM/DD/AAAA")</f>
        <v>04/26/2012</v>
      </c>
      <c r="D27" s="2" t="str">
        <f>TEXT(Tabela1[[#This Row],[Posição Acionária]],"MM/DD/AAAA")</f>
        <v>04/27/2012</v>
      </c>
      <c r="E27" s="2" t="str">
        <f>TEXT(Tabela1[[#This Row],[Pagamento]],"MM/DD/AAAA")</f>
        <v>05/23/2012</v>
      </c>
      <c r="F27" s="10">
        <v>14761148.550000001</v>
      </c>
      <c r="G27" s="7">
        <v>2.7899932999999998E-2</v>
      </c>
      <c r="H27" s="10">
        <f t="shared" ref="H27:H33" si="5">IF(A27="IOC",F27*0.85,F27)</f>
        <v>12546976.2675</v>
      </c>
      <c r="I27" s="5">
        <f t="shared" ref="I27:I33" si="6">IF($A27="IOC",G27*0.85,G27)</f>
        <v>2.3714943049999999E-2</v>
      </c>
      <c r="J27" s="10"/>
      <c r="K27" s="21"/>
      <c r="L27" s="9" t="s">
        <v>9</v>
      </c>
      <c r="M27" s="8"/>
      <c r="N27" s="12"/>
    </row>
    <row r="28" spans="1:16" hidden="1" outlineLevel="1" x14ac:dyDescent="0.35">
      <c r="A28" s="2" t="s">
        <v>102</v>
      </c>
      <c r="B28" s="3" t="s">
        <v>125</v>
      </c>
      <c r="C28" s="2" t="str">
        <f>TEXT(Tabela1[[#This Row],[Aprovação]],"MM/DD/AAAA")</f>
        <v>04/26/2012</v>
      </c>
      <c r="D28" s="2" t="str">
        <f>TEXT(Tabela1[[#This Row],[Posição Acionária]],"MM/DD/AAAA")</f>
        <v>04/27/2012</v>
      </c>
      <c r="E28" s="2" t="str">
        <f>TEXT(Tabela1[[#This Row],[Pagamento]],"MM/DD/AAAA")</f>
        <v>05/23/2012</v>
      </c>
      <c r="F28" s="10">
        <v>27624991.68</v>
      </c>
      <c r="G28" s="7">
        <v>5.2213783999999999E-2</v>
      </c>
      <c r="H28" s="10">
        <f t="shared" si="5"/>
        <v>27624991.68</v>
      </c>
      <c r="I28" s="5">
        <f t="shared" si="6"/>
        <v>5.2213783999999999E-2</v>
      </c>
      <c r="J28" s="10"/>
      <c r="K28" s="21"/>
      <c r="L28" s="9" t="s">
        <v>9</v>
      </c>
      <c r="M28" s="8"/>
      <c r="N28" s="12"/>
    </row>
    <row r="29" spans="1:16" hidden="1" outlineLevel="1" x14ac:dyDescent="0.35">
      <c r="A29" s="2" t="s">
        <v>181</v>
      </c>
      <c r="B29" s="3" t="s">
        <v>126</v>
      </c>
      <c r="C29" s="2" t="str">
        <f>TEXT(Tabela1[[#This Row],[Aprovação]],"MM/DD/AAAA")</f>
        <v>07/26/2012</v>
      </c>
      <c r="D29" s="2" t="str">
        <f>TEXT(Tabela1[[#This Row],[Posição Acionária]],"MM/DD/AAAA")</f>
        <v>07/27/2012</v>
      </c>
      <c r="E29" s="2" t="str">
        <f>TEXT(Tabela1[[#This Row],[Pagamento]],"MM/DD/AAAA")</f>
        <v>08/22/2012</v>
      </c>
      <c r="F29" s="10">
        <v>9216333.1500000004</v>
      </c>
      <c r="G29" s="7">
        <v>1.7346929000000001E-2</v>
      </c>
      <c r="H29" s="10">
        <f t="shared" si="5"/>
        <v>7833883.1775000002</v>
      </c>
      <c r="I29" s="5">
        <f t="shared" si="6"/>
        <v>1.4744889650000001E-2</v>
      </c>
      <c r="J29" s="10"/>
      <c r="K29" s="21"/>
      <c r="L29" s="9" t="s">
        <v>9</v>
      </c>
      <c r="M29" s="8"/>
      <c r="N29" s="12"/>
    </row>
    <row r="30" spans="1:16" hidden="1" outlineLevel="1" x14ac:dyDescent="0.35">
      <c r="A30" s="2" t="s">
        <v>102</v>
      </c>
      <c r="B30" s="3" t="s">
        <v>126</v>
      </c>
      <c r="C30" s="2" t="str">
        <f>TEXT(Tabela1[[#This Row],[Aprovação]],"MM/DD/AAAA")</f>
        <v>07/26/2012</v>
      </c>
      <c r="D30" s="2" t="str">
        <f>TEXT(Tabela1[[#This Row],[Posição Acionária]],"MM/DD/AAAA")</f>
        <v>07/27/2012</v>
      </c>
      <c r="E30" s="2" t="str">
        <f>TEXT(Tabela1[[#This Row],[Pagamento]],"MM/DD/AAAA")</f>
        <v>08/22/2012</v>
      </c>
      <c r="F30" s="10">
        <v>32734915.300000001</v>
      </c>
      <c r="G30" s="7">
        <v>6.1613468999999997E-2</v>
      </c>
      <c r="H30" s="10">
        <f t="shared" si="5"/>
        <v>32734915.300000001</v>
      </c>
      <c r="I30" s="5">
        <f t="shared" si="6"/>
        <v>6.1613468999999997E-2</v>
      </c>
      <c r="J30" s="10"/>
      <c r="K30" s="21"/>
      <c r="L30" s="9" t="s">
        <v>9</v>
      </c>
      <c r="M30" s="8"/>
      <c r="N30" s="12"/>
    </row>
    <row r="31" spans="1:16" hidden="1" outlineLevel="1" x14ac:dyDescent="0.35">
      <c r="A31" s="2" t="s">
        <v>181</v>
      </c>
      <c r="B31" s="3" t="s">
        <v>127</v>
      </c>
      <c r="C31" s="2" t="str">
        <f>TEXT(Tabela1[[#This Row],[Aprovação]],"MM/DD/AAAA")</f>
        <v>10/25/2012</v>
      </c>
      <c r="D31" s="2" t="str">
        <f>TEXT(Tabela1[[#This Row],[Posição Acionária]],"MM/DD/AAAA")</f>
        <v>10/25/2012</v>
      </c>
      <c r="E31" s="2" t="str">
        <f>TEXT(Tabela1[[#This Row],[Pagamento]],"MM/DD/AAAA")</f>
        <v>11/21/2012</v>
      </c>
      <c r="F31" s="10">
        <v>8667040.5800000001</v>
      </c>
      <c r="G31" s="7">
        <v>1.6313054E-2</v>
      </c>
      <c r="H31" s="10">
        <f t="shared" si="5"/>
        <v>7366984.4929999998</v>
      </c>
      <c r="I31" s="5">
        <f t="shared" si="6"/>
        <v>1.38660959E-2</v>
      </c>
      <c r="J31" s="10"/>
      <c r="K31" s="21"/>
      <c r="L31" s="9" t="s">
        <v>9</v>
      </c>
      <c r="M31" s="8"/>
      <c r="N31" s="12"/>
    </row>
    <row r="32" spans="1:16" hidden="1" outlineLevel="1" x14ac:dyDescent="0.35">
      <c r="A32" s="2" t="s">
        <v>102</v>
      </c>
      <c r="B32" s="3" t="s">
        <v>127</v>
      </c>
      <c r="C32" s="2" t="str">
        <f>TEXT(Tabela1[[#This Row],[Aprovação]],"MM/DD/AAAA")</f>
        <v>10/25/2012</v>
      </c>
      <c r="D32" s="2" t="str">
        <f>TEXT(Tabela1[[#This Row],[Posição Acionária]],"MM/DD/AAAA")</f>
        <v>10/25/2012</v>
      </c>
      <c r="E32" s="2" t="str">
        <f>TEXT(Tabela1[[#This Row],[Pagamento]],"MM/DD/AAAA")</f>
        <v>11/21/2012</v>
      </c>
      <c r="F32" s="10">
        <v>25506290.629999999</v>
      </c>
      <c r="G32" s="7">
        <v>4.8007793E-2</v>
      </c>
      <c r="H32" s="10">
        <f t="shared" si="5"/>
        <v>25506290.629999999</v>
      </c>
      <c r="I32" s="5">
        <f t="shared" si="6"/>
        <v>4.8007793E-2</v>
      </c>
      <c r="J32" s="10"/>
      <c r="K32" s="21"/>
      <c r="L32" s="9" t="s">
        <v>9</v>
      </c>
      <c r="M32" s="8"/>
      <c r="N32" s="12"/>
    </row>
    <row r="33" spans="1:14" hidden="1" outlineLevel="1" x14ac:dyDescent="0.35">
      <c r="A33" s="2" t="s">
        <v>102</v>
      </c>
      <c r="B33" s="3" t="s">
        <v>128</v>
      </c>
      <c r="C33" s="2" t="str">
        <f>TEXT(Tabela1[[#This Row],[Aprovação]],"MM/DD/AAAA")</f>
        <v>04/02/2013</v>
      </c>
      <c r="D33" s="2" t="str">
        <f>TEXT(Tabela1[[#This Row],[Posição Acionária]],"MM/DD/AAAA")</f>
        <v>04/02/2013</v>
      </c>
      <c r="E33" s="2" t="str">
        <f>TEXT(Tabela1[[#This Row],[Pagamento]],"MM/DD/AAAA")</f>
        <v>05/03/2013</v>
      </c>
      <c r="F33" s="10">
        <v>41015957.939999998</v>
      </c>
      <c r="G33" s="7">
        <v>7.7476532000000001E-2</v>
      </c>
      <c r="H33" s="10">
        <f t="shared" si="5"/>
        <v>41015957.939999998</v>
      </c>
      <c r="I33" s="5">
        <f t="shared" si="6"/>
        <v>7.7476532000000001E-2</v>
      </c>
      <c r="J33" s="10"/>
      <c r="K33" s="21"/>
      <c r="L33" s="9" t="s">
        <v>9</v>
      </c>
      <c r="M33" s="8"/>
      <c r="N33" s="12"/>
    </row>
    <row r="34" spans="1:14" collapsed="1" x14ac:dyDescent="0.35">
      <c r="A34" s="14" t="s">
        <v>88</v>
      </c>
      <c r="B34" s="15">
        <v>2012</v>
      </c>
      <c r="C34" s="2"/>
      <c r="D34" s="2"/>
      <c r="E34" s="2"/>
      <c r="F34" s="16">
        <f>SUM(F27:F33)</f>
        <v>159526677.82999998</v>
      </c>
      <c r="G34" s="17">
        <f t="shared" ref="G34:I34" si="7">SUM(G27:G33)</f>
        <v>0.30087149399999996</v>
      </c>
      <c r="H34" s="16">
        <f t="shared" si="7"/>
        <v>154629999.48799998</v>
      </c>
      <c r="I34" s="18">
        <f t="shared" si="7"/>
        <v>0.29163750659999998</v>
      </c>
      <c r="J34" s="16">
        <v>145566000</v>
      </c>
      <c r="K34" s="22">
        <f>Tabela13[[#This Row],[Gross Amount (R$)]]/Tabela13[[#This Row],[Net Income (R$)]]</f>
        <v>1.0959061719769725</v>
      </c>
      <c r="L34" s="8"/>
      <c r="M34" s="8"/>
      <c r="N34" s="12"/>
    </row>
    <row r="35" spans="1:14" hidden="1" outlineLevel="1" x14ac:dyDescent="0.35">
      <c r="A35" s="2" t="s">
        <v>181</v>
      </c>
      <c r="B35" s="3" t="s">
        <v>129</v>
      </c>
      <c r="C35" s="2" t="str">
        <f>TEXT(Tabela1[[#This Row],[Aprovação]],"MM/DD/AAAA")</f>
        <v>03/26/2013</v>
      </c>
      <c r="D35" s="2" t="str">
        <f>TEXT(Tabela1[[#This Row],[Posição Acionária]],"MM/DD/AAAA")</f>
        <v>03/26/2013</v>
      </c>
      <c r="E35" s="2" t="str">
        <f>TEXT(Tabela1[[#This Row],[Pagamento]],"MM/DD/AAAA")</f>
        <v>04/10/2013</v>
      </c>
      <c r="F35" s="10">
        <v>8316591.6100000003</v>
      </c>
      <c r="G35" s="7">
        <v>1.5709511999999998E-2</v>
      </c>
      <c r="H35" s="10">
        <f t="shared" ref="H35:H41" si="8">IF(A35="IOC",F35*0.85,F35)</f>
        <v>7069102.8684999999</v>
      </c>
      <c r="I35" s="5">
        <f t="shared" ref="I35:I41" si="9">IF($A35="IOC",G35*0.85,G35)</f>
        <v>1.3353085199999998E-2</v>
      </c>
      <c r="J35" s="10"/>
      <c r="K35" s="21"/>
      <c r="L35" s="9" t="s">
        <v>9</v>
      </c>
      <c r="M35" s="8"/>
      <c r="N35" s="12"/>
    </row>
    <row r="36" spans="1:14" hidden="1" outlineLevel="1" x14ac:dyDescent="0.35">
      <c r="A36" s="2" t="s">
        <v>102</v>
      </c>
      <c r="B36" s="3" t="s">
        <v>129</v>
      </c>
      <c r="C36" s="2" t="str">
        <f>TEXT(Tabela1[[#This Row],[Aprovação]],"MM/DD/AAAA")</f>
        <v>04/30/2013</v>
      </c>
      <c r="D36" s="2" t="str">
        <f>TEXT(Tabela1[[#This Row],[Posição Acionária]],"MM/DD/AAAA")</f>
        <v>04/30/2013</v>
      </c>
      <c r="E36" s="2" t="str">
        <f>TEXT(Tabela1[[#This Row],[Pagamento]],"MM/DD/AAAA")</f>
        <v>06/04/2013</v>
      </c>
      <c r="F36" s="10">
        <v>50267669.350000001</v>
      </c>
      <c r="G36" s="7">
        <v>9.4952426000000006E-2</v>
      </c>
      <c r="H36" s="10">
        <f t="shared" si="8"/>
        <v>50267669.350000001</v>
      </c>
      <c r="I36" s="5">
        <f t="shared" si="9"/>
        <v>9.4952426000000006E-2</v>
      </c>
      <c r="J36" s="10"/>
      <c r="K36" s="21"/>
      <c r="L36" s="9" t="s">
        <v>9</v>
      </c>
      <c r="M36" s="8"/>
      <c r="N36" s="12"/>
    </row>
    <row r="37" spans="1:14" hidden="1" outlineLevel="1" x14ac:dyDescent="0.35">
      <c r="A37" s="2" t="s">
        <v>181</v>
      </c>
      <c r="B37" s="3" t="s">
        <v>130</v>
      </c>
      <c r="C37" s="2" t="str">
        <f>TEXT(Tabela1[[#This Row],[Aprovação]],"MM/DD/AAAA")</f>
        <v>06/25/2013</v>
      </c>
      <c r="D37" s="2" t="str">
        <f>TEXT(Tabela1[[#This Row],[Posição Acionária]],"MM/DD/AAAA")</f>
        <v>06/25/2013</v>
      </c>
      <c r="E37" s="2" t="str">
        <f>TEXT(Tabela1[[#This Row],[Pagamento]],"MM/DD/AAAA")</f>
        <v>07/10/2013</v>
      </c>
      <c r="F37" s="10">
        <v>8237309.6399999997</v>
      </c>
      <c r="G37" s="7">
        <v>1.5559753000000001E-2</v>
      </c>
      <c r="H37" s="10">
        <f t="shared" si="8"/>
        <v>7001713.1939999992</v>
      </c>
      <c r="I37" s="5">
        <f t="shared" si="9"/>
        <v>1.322579005E-2</v>
      </c>
      <c r="J37" s="10"/>
      <c r="K37" s="21"/>
      <c r="L37" s="9" t="s">
        <v>9</v>
      </c>
      <c r="M37" s="8"/>
      <c r="N37" s="12"/>
    </row>
    <row r="38" spans="1:14" hidden="1" outlineLevel="1" x14ac:dyDescent="0.35">
      <c r="A38" s="2" t="s">
        <v>102</v>
      </c>
      <c r="B38" s="3" t="s">
        <v>130</v>
      </c>
      <c r="C38" s="2" t="str">
        <f>TEXT(Tabela1[[#This Row],[Aprovação]],"MM/DD/AAAA")</f>
        <v>07/30/2013</v>
      </c>
      <c r="D38" s="2" t="str">
        <f>TEXT(Tabela1[[#This Row],[Posição Acionária]],"MM/DD/AAAA")</f>
        <v>07/30/2013</v>
      </c>
      <c r="E38" s="2" t="str">
        <f>TEXT(Tabela1[[#This Row],[Pagamento]],"MM/DD/AAAA")</f>
        <v>09/04/2013</v>
      </c>
      <c r="F38" s="10">
        <v>31114156.719999999</v>
      </c>
      <c r="G38" s="7">
        <v>5.8772659999999997E-2</v>
      </c>
      <c r="H38" s="10">
        <f t="shared" si="8"/>
        <v>31114156.719999999</v>
      </c>
      <c r="I38" s="5">
        <f t="shared" si="9"/>
        <v>5.8772659999999997E-2</v>
      </c>
      <c r="J38" s="10"/>
      <c r="K38" s="21"/>
      <c r="L38" s="9" t="s">
        <v>9</v>
      </c>
      <c r="M38" s="8"/>
      <c r="N38" s="12"/>
    </row>
    <row r="39" spans="1:14" hidden="1" outlineLevel="1" x14ac:dyDescent="0.35">
      <c r="A39" s="2" t="s">
        <v>181</v>
      </c>
      <c r="B39" s="3" t="s">
        <v>131</v>
      </c>
      <c r="C39" s="2" t="str">
        <f>TEXT(Tabela1[[#This Row],[Aprovação]],"MM/DD/AAAA")</f>
        <v>10/29/2013</v>
      </c>
      <c r="D39" s="2" t="str">
        <f>TEXT(Tabela1[[#This Row],[Posição Acionária]],"MM/DD/AAAA")</f>
        <v>10/29/2013</v>
      </c>
      <c r="E39" s="2" t="str">
        <f>TEXT(Tabela1[[#This Row],[Pagamento]],"MM/DD/AAAA")</f>
        <v>11/13/2013</v>
      </c>
      <c r="F39" s="10">
        <v>9464436.4600000009</v>
      </c>
      <c r="G39" s="7">
        <v>1.7818430999999999E-2</v>
      </c>
      <c r="H39" s="10">
        <f t="shared" si="8"/>
        <v>8044770.9910000004</v>
      </c>
      <c r="I39" s="5">
        <f t="shared" si="9"/>
        <v>1.5145666349999998E-2</v>
      </c>
      <c r="J39" s="10"/>
      <c r="K39" s="21"/>
      <c r="L39" s="9" t="s">
        <v>9</v>
      </c>
      <c r="M39" s="8"/>
      <c r="N39" s="12"/>
    </row>
    <row r="40" spans="1:14" hidden="1" outlineLevel="1" x14ac:dyDescent="0.35">
      <c r="A40" s="2" t="s">
        <v>102</v>
      </c>
      <c r="B40" s="3" t="s">
        <v>131</v>
      </c>
      <c r="C40" s="2" t="str">
        <f>TEXT(Tabela1[[#This Row],[Aprovação]],"MM/DD/AAAA")</f>
        <v>10/29/2013</v>
      </c>
      <c r="D40" s="2" t="str">
        <f>TEXT(Tabela1[[#This Row],[Posição Acionária]],"MM/DD/AAAA")</f>
        <v>10/29/2013</v>
      </c>
      <c r="E40" s="2" t="str">
        <f>TEXT(Tabela1[[#This Row],[Pagamento]],"MM/DD/AAAA")</f>
        <v>12/04/2013</v>
      </c>
      <c r="F40" s="10">
        <v>33558378.380000003</v>
      </c>
      <c r="G40" s="7">
        <v>6.3179423999999998E-2</v>
      </c>
      <c r="H40" s="10">
        <f t="shared" si="8"/>
        <v>33558378.380000003</v>
      </c>
      <c r="I40" s="5">
        <f t="shared" si="9"/>
        <v>6.3179423999999998E-2</v>
      </c>
      <c r="J40" s="10"/>
      <c r="K40" s="21"/>
      <c r="L40" s="9" t="s">
        <v>9</v>
      </c>
      <c r="M40" s="8"/>
      <c r="N40" s="12"/>
    </row>
    <row r="41" spans="1:14" hidden="1" outlineLevel="1" x14ac:dyDescent="0.35">
      <c r="A41" s="2" t="s">
        <v>181</v>
      </c>
      <c r="B41" s="3" t="s">
        <v>132</v>
      </c>
      <c r="C41" s="2" t="str">
        <f>TEXT(Tabela1[[#This Row],[Aprovação]],"MM/DD/AAAA")</f>
        <v>12/20/2013</v>
      </c>
      <c r="D41" s="2" t="str">
        <f>TEXT(Tabela1[[#This Row],[Posição Acionária]],"MM/DD/AAAA")</f>
        <v>12/20/2013</v>
      </c>
      <c r="E41" s="2" t="str">
        <f>TEXT(Tabela1[[#This Row],[Pagamento]],"MM/DD/AAAA")</f>
        <v>01/08/2014</v>
      </c>
      <c r="F41" s="10">
        <v>7190902.5</v>
      </c>
      <c r="G41" s="7">
        <v>1.3536658999999999E-2</v>
      </c>
      <c r="H41" s="10">
        <f t="shared" si="8"/>
        <v>6112267.125</v>
      </c>
      <c r="I41" s="5">
        <f t="shared" si="9"/>
        <v>1.150616015E-2</v>
      </c>
      <c r="J41" s="10"/>
      <c r="K41" s="21"/>
      <c r="L41" s="9" t="s">
        <v>9</v>
      </c>
      <c r="M41" s="8"/>
      <c r="N41" s="12"/>
    </row>
    <row r="42" spans="1:14" collapsed="1" x14ac:dyDescent="0.35">
      <c r="A42" s="14" t="s">
        <v>88</v>
      </c>
      <c r="B42" s="15">
        <v>2013</v>
      </c>
      <c r="C42" s="2"/>
      <c r="D42" s="2"/>
      <c r="E42" s="2"/>
      <c r="F42" s="16">
        <f>SUM(F35:F41)</f>
        <v>148149444.66</v>
      </c>
      <c r="G42" s="17">
        <f t="shared" ref="G42:I42" si="10">SUM(G35:G41)</f>
        <v>0.27952886500000002</v>
      </c>
      <c r="H42" s="16">
        <f t="shared" si="10"/>
        <v>143168058.62849998</v>
      </c>
      <c r="I42" s="18">
        <f t="shared" si="10"/>
        <v>0.27013521174999999</v>
      </c>
      <c r="J42" s="16">
        <v>188091000</v>
      </c>
      <c r="K42" s="22">
        <f>Tabela13[[#This Row],[Gross Amount (R$)]]/Tabela13[[#This Row],[Net Income (R$)]]</f>
        <v>0.78764770595084288</v>
      </c>
      <c r="L42" s="8"/>
      <c r="M42" s="8"/>
      <c r="N42" s="12"/>
    </row>
    <row r="43" spans="1:14" hidden="1" outlineLevel="1" x14ac:dyDescent="0.35">
      <c r="A43" s="2" t="s">
        <v>181</v>
      </c>
      <c r="B43" s="3" t="s">
        <v>133</v>
      </c>
      <c r="C43" s="2" t="str">
        <f>TEXT(Tabela1[[#This Row],[Aprovação]],"MM/DD/AAAA")</f>
        <v>03/27/2014</v>
      </c>
      <c r="D43" s="2" t="str">
        <f>TEXT(Tabela1[[#This Row],[Posição Acionária]],"MM/DD/AAAA")</f>
        <v>03/28/2014</v>
      </c>
      <c r="E43" s="2" t="str">
        <f>TEXT(Tabela1[[#This Row],[Pagamento]],"MM/DD/AAAA")</f>
        <v>04/10/2014</v>
      </c>
      <c r="F43" s="10">
        <v>8544645.9299999997</v>
      </c>
      <c r="G43" s="7">
        <v>1.6085041000000001E-2</v>
      </c>
      <c r="H43" s="10">
        <f t="shared" ref="H43:H51" si="11">IF(A43="IOC",F43*0.85,F43)</f>
        <v>7262949.0404999992</v>
      </c>
      <c r="I43" s="5">
        <f>IF($A43="IOC",G43*0.85,G43)</f>
        <v>1.3672284850000001E-2</v>
      </c>
      <c r="J43" s="10"/>
      <c r="K43" s="21"/>
      <c r="L43" s="9" t="s">
        <v>9</v>
      </c>
      <c r="M43" s="8"/>
      <c r="N43" s="12"/>
    </row>
    <row r="44" spans="1:14" hidden="1" outlineLevel="1" x14ac:dyDescent="0.35">
      <c r="A44" s="2" t="s">
        <v>102</v>
      </c>
      <c r="B44" s="3" t="s">
        <v>133</v>
      </c>
      <c r="C44" s="2" t="str">
        <f>TEXT(Tabela1[[#This Row],[Aprovação]],"MM/DD/AAAA")</f>
        <v>04/29/2014</v>
      </c>
      <c r="D44" s="2" t="str">
        <f>TEXT(Tabela1[[#This Row],[Posição Acionária]],"MM/DD/AAAA")</f>
        <v>04/29/2014</v>
      </c>
      <c r="E44" s="2" t="str">
        <f>TEXT(Tabela1[[#This Row],[Pagamento]],"MM/DD/AAAA")</f>
        <v>06/04/2014</v>
      </c>
      <c r="F44" s="10">
        <v>49808697.770000003</v>
      </c>
      <c r="G44" s="7">
        <v>9.3760232999999998E-2</v>
      </c>
      <c r="H44" s="10">
        <f t="shared" si="11"/>
        <v>49808697.770000003</v>
      </c>
      <c r="I44" s="5">
        <f>IF($A44="IOC",G44*0.85,G44)</f>
        <v>9.3760232999999998E-2</v>
      </c>
      <c r="J44" s="10"/>
      <c r="K44" s="21"/>
      <c r="L44" s="9" t="s">
        <v>9</v>
      </c>
      <c r="M44" s="8"/>
      <c r="N44" s="12"/>
    </row>
    <row r="45" spans="1:14" hidden="1" outlineLevel="1" x14ac:dyDescent="0.35">
      <c r="A45" s="2" t="s">
        <v>102</v>
      </c>
      <c r="B45" s="3" t="s">
        <v>132</v>
      </c>
      <c r="C45" s="2" t="str">
        <f>TEXT(Tabela1[[#This Row],[Aprovação]],"MM/DD/AAAA")</f>
        <v>04/01/2014</v>
      </c>
      <c r="D45" s="2" t="str">
        <f>TEXT(Tabela1[[#This Row],[Posição Acionária]],"MM/DD/AAAA")</f>
        <v>04/02/2014</v>
      </c>
      <c r="E45" s="2" t="str">
        <f>TEXT(Tabela1[[#This Row],[Pagamento]],"MM/DD/AAAA")</f>
        <v>06/11/2014</v>
      </c>
      <c r="F45" s="10">
        <v>58172157.640000001</v>
      </c>
      <c r="G45" s="7">
        <v>0.109503667</v>
      </c>
      <c r="H45" s="10">
        <f t="shared" si="11"/>
        <v>58172157.640000001</v>
      </c>
      <c r="I45" s="5">
        <f>IF($A45="IOC",G45*0.85,G45)</f>
        <v>0.109503667</v>
      </c>
      <c r="J45" s="10"/>
      <c r="K45" s="21"/>
      <c r="L45" s="9" t="s">
        <v>9</v>
      </c>
      <c r="M45" s="8"/>
      <c r="N45" s="12"/>
    </row>
    <row r="46" spans="1:14" hidden="1" outlineLevel="1" x14ac:dyDescent="0.35">
      <c r="A46" s="2" t="s">
        <v>181</v>
      </c>
      <c r="B46" s="3" t="s">
        <v>134</v>
      </c>
      <c r="C46" s="2" t="str">
        <f>TEXT(Tabela1[[#This Row],[Aprovação]],"MM/DD/AAAA")</f>
        <v>06/24/2014</v>
      </c>
      <c r="D46" s="2" t="str">
        <f>TEXT(Tabela1[[#This Row],[Posição Acionária]],"MM/DD/AAAA")</f>
        <v>06/25/2014</v>
      </c>
      <c r="E46" s="2" t="str">
        <f>TEXT(Tabela1[[#This Row],[Pagamento]],"MM/DD/AAAA")</f>
        <v>07/10/2014</v>
      </c>
      <c r="F46" s="10">
        <v>8671101.7200000007</v>
      </c>
      <c r="G46" s="7">
        <v>1.6322540999999999E-2</v>
      </c>
      <c r="H46" s="10">
        <f t="shared" si="11"/>
        <v>7370436.4620000003</v>
      </c>
      <c r="I46" s="5">
        <f>IF($A46="IOC",G46*0.85,G46)</f>
        <v>1.387415985E-2</v>
      </c>
      <c r="J46" s="10"/>
      <c r="K46" s="21"/>
      <c r="L46" s="9" t="s">
        <v>9</v>
      </c>
      <c r="M46" s="8"/>
      <c r="N46" s="12"/>
    </row>
    <row r="47" spans="1:14" hidden="1" outlineLevel="1" x14ac:dyDescent="0.35">
      <c r="A47" s="2" t="s">
        <v>102</v>
      </c>
      <c r="B47" s="3" t="s">
        <v>134</v>
      </c>
      <c r="C47" s="2" t="str">
        <f>TEXT(Tabela1[[#This Row],[Aprovação]],"MM/DD/AAAA")</f>
        <v>07/29/2014</v>
      </c>
      <c r="D47" s="2" t="str">
        <f>TEXT(Tabela1[[#This Row],[Posição Acionária]],"MM/DD/AAAA")</f>
        <v>07/29/2014</v>
      </c>
      <c r="E47" s="2" t="str">
        <f>TEXT(Tabela1[[#This Row],[Pagamento]],"MM/DD/AAAA")</f>
        <v>09/03/2014</v>
      </c>
      <c r="F47" s="10">
        <v>39104673.600000001</v>
      </c>
      <c r="G47" s="7">
        <v>7.3610904000000005E-2</v>
      </c>
      <c r="H47" s="10">
        <f t="shared" si="11"/>
        <v>39104673.600000001</v>
      </c>
      <c r="I47" s="5">
        <f>IF($A47="IOC",G47*0.85,G47)</f>
        <v>7.3610904000000005E-2</v>
      </c>
      <c r="J47" s="10"/>
      <c r="K47" s="21"/>
      <c r="L47" s="9" t="s">
        <v>9</v>
      </c>
      <c r="M47" s="8"/>
      <c r="N47" s="12"/>
    </row>
    <row r="48" spans="1:14" hidden="1" outlineLevel="1" x14ac:dyDescent="0.35">
      <c r="A48" s="2" t="s">
        <v>181</v>
      </c>
      <c r="B48" s="3" t="s">
        <v>135</v>
      </c>
      <c r="C48" s="2" t="str">
        <f>TEXT(Tabela1[[#This Row],[Aprovação]],"MM/DD/AAAA")</f>
        <v>09/16/2014</v>
      </c>
      <c r="D48" s="2" t="str">
        <f>TEXT(Tabela1[[#This Row],[Posição Acionária]],"MM/DD/AAAA")</f>
        <v>09/18/2014</v>
      </c>
      <c r="E48" s="2" t="str">
        <f>TEXT(Tabela1[[#This Row],[Pagamento]],"MM/DD/AAAA")</f>
        <v>10/08/2014</v>
      </c>
      <c r="F48" s="10">
        <v>7832746.4800000004</v>
      </c>
      <c r="G48" s="7">
        <v>1.4785911000000001E-2</v>
      </c>
      <c r="H48" s="10">
        <f t="shared" si="11"/>
        <v>6657834.5080000004</v>
      </c>
      <c r="I48" s="5">
        <v>1.2568025E-2</v>
      </c>
      <c r="J48" s="10"/>
      <c r="K48" s="21"/>
      <c r="L48" s="9" t="s">
        <v>9</v>
      </c>
      <c r="M48" s="8"/>
      <c r="N48" s="12"/>
    </row>
    <row r="49" spans="1:14" hidden="1" outlineLevel="1" x14ac:dyDescent="0.35">
      <c r="A49" s="2" t="s">
        <v>102</v>
      </c>
      <c r="B49" s="3" t="s">
        <v>135</v>
      </c>
      <c r="C49" s="2" t="str">
        <f>TEXT(Tabela1[[#This Row],[Aprovação]],"MM/DD/AAAA")</f>
        <v>10/28/2014</v>
      </c>
      <c r="D49" s="2" t="str">
        <f>TEXT(Tabela1[[#This Row],[Posição Acionária]],"MM/DD/AAAA")</f>
        <v>10/28/2014</v>
      </c>
      <c r="E49" s="2" t="str">
        <f>TEXT(Tabela1[[#This Row],[Pagamento]],"MM/DD/AAAA")</f>
        <v>12/03/2014</v>
      </c>
      <c r="F49" s="10">
        <v>37332541.640000001</v>
      </c>
      <c r="G49" s="7">
        <v>7.0569974999999993E-2</v>
      </c>
      <c r="H49" s="10">
        <f t="shared" si="11"/>
        <v>37332541.640000001</v>
      </c>
      <c r="I49" s="5">
        <f>IF($A49="IOC",G49*0.85,G49)</f>
        <v>7.0569974999999993E-2</v>
      </c>
      <c r="J49" s="10"/>
      <c r="K49" s="21"/>
      <c r="L49" s="9" t="s">
        <v>9</v>
      </c>
      <c r="M49" s="8"/>
      <c r="N49" s="12"/>
    </row>
    <row r="50" spans="1:14" hidden="1" outlineLevel="1" x14ac:dyDescent="0.35">
      <c r="A50" s="2" t="s">
        <v>181</v>
      </c>
      <c r="B50" s="3" t="s">
        <v>136</v>
      </c>
      <c r="C50" s="2" t="str">
        <f>TEXT(Tabela1[[#This Row],[Aprovação]],"MM/DD/AAAA")</f>
        <v>12/16/2014</v>
      </c>
      <c r="D50" s="2" t="str">
        <f>TEXT(Tabela1[[#This Row],[Posição Acionária]],"MM/DD/AAAA")</f>
        <v>12/16/2014</v>
      </c>
      <c r="E50" s="2" t="str">
        <f>TEXT(Tabela1[[#This Row],[Pagamento]],"MM/DD/AAAA")</f>
        <v>01/07/2015</v>
      </c>
      <c r="F50" s="10">
        <v>7792833.8300000001</v>
      </c>
      <c r="G50" s="7">
        <v>1.4780234E-2</v>
      </c>
      <c r="H50" s="10">
        <f t="shared" si="11"/>
        <v>6623908.7555</v>
      </c>
      <c r="I50" s="5">
        <f>IF($A50="IOC",G50*0.85,G50)</f>
        <v>1.2563198899999999E-2</v>
      </c>
      <c r="J50" s="10"/>
      <c r="K50" s="21"/>
      <c r="L50" s="9" t="s">
        <v>9</v>
      </c>
      <c r="M50" s="8"/>
      <c r="N50" s="12"/>
    </row>
    <row r="51" spans="1:14" hidden="1" outlineLevel="1" x14ac:dyDescent="0.35">
      <c r="A51" s="2" t="s">
        <v>102</v>
      </c>
      <c r="B51" s="3" t="s">
        <v>136</v>
      </c>
      <c r="C51" s="2" t="str">
        <f>TEXT(Tabela1[[#This Row],[Aprovação]],"MM/DD/AAAA")</f>
        <v>04/06/2015</v>
      </c>
      <c r="D51" s="2" t="str">
        <f>TEXT(Tabela1[[#This Row],[Posição Acionária]],"MM/DD/AAAA")</f>
        <v>04/07/2015</v>
      </c>
      <c r="E51" s="2" t="str">
        <f>TEXT(Tabela1[[#This Row],[Pagamento]],"MM/DD/AAAA")</f>
        <v>05/06/2015</v>
      </c>
      <c r="F51" s="10">
        <v>54494172.990000002</v>
      </c>
      <c r="G51" s="7">
        <v>0.103330538</v>
      </c>
      <c r="H51" s="10">
        <f t="shared" si="11"/>
        <v>54494172.990000002</v>
      </c>
      <c r="I51" s="5">
        <f>IF($A51="IOC",G51*0.85,G51)</f>
        <v>0.103330538</v>
      </c>
      <c r="J51" s="10"/>
      <c r="K51" s="21"/>
      <c r="L51" s="9" t="s">
        <v>9</v>
      </c>
      <c r="M51" s="8"/>
      <c r="N51" s="12"/>
    </row>
    <row r="52" spans="1:14" collapsed="1" x14ac:dyDescent="0.35">
      <c r="A52" s="14" t="s">
        <v>88</v>
      </c>
      <c r="B52" s="15">
        <v>2014</v>
      </c>
      <c r="C52" s="2"/>
      <c r="D52" s="2"/>
      <c r="E52" s="2"/>
      <c r="F52" s="16">
        <f>SUM(F43:F51)</f>
        <v>271753571.59999996</v>
      </c>
      <c r="G52" s="17">
        <f t="shared" ref="G52:I52" si="12">SUM(G43:G51)</f>
        <v>0.51274904399999999</v>
      </c>
      <c r="H52" s="16">
        <f t="shared" si="12"/>
        <v>266827372.40599999</v>
      </c>
      <c r="I52" s="18">
        <f t="shared" si="12"/>
        <v>0.50345298559999996</v>
      </c>
      <c r="J52" s="16">
        <v>194709000</v>
      </c>
      <c r="K52" s="22">
        <f>Tabela13[[#This Row],[Gross Amount (R$)]]/Tabela13[[#This Row],[Net Income (R$)]]</f>
        <v>1.395690859693183</v>
      </c>
      <c r="L52" s="8"/>
      <c r="M52" s="8"/>
      <c r="N52" s="12"/>
    </row>
    <row r="53" spans="1:14" hidden="1" outlineLevel="1" x14ac:dyDescent="0.35">
      <c r="A53" s="2" t="s">
        <v>181</v>
      </c>
      <c r="B53" s="3" t="s">
        <v>137</v>
      </c>
      <c r="C53" s="2" t="str">
        <f>TEXT(Tabela1[[#This Row],[Aprovação]],"MM/DD/AAAA")</f>
        <v>03/12/2015</v>
      </c>
      <c r="D53" s="2" t="str">
        <f>TEXT(Tabela1[[#This Row],[Posição Acionária]],"MM/DD/AAAA")</f>
        <v>03/13/2015</v>
      </c>
      <c r="E53" s="2" t="str">
        <f>TEXT(Tabela1[[#This Row],[Pagamento]],"MM/DD/AAAA")</f>
        <v>04/09/2015</v>
      </c>
      <c r="F53" s="10">
        <v>7884169.8300000001</v>
      </c>
      <c r="G53" s="7">
        <v>1.4949773E-2</v>
      </c>
      <c r="H53" s="10">
        <f t="shared" ref="H53:H60" si="13">IF(A53="IOC",F53*0.85,F53)</f>
        <v>6701544.3554999996</v>
      </c>
      <c r="I53" s="5">
        <f t="shared" ref="I53:I60" si="14">IF($A53="IOC",G53*0.85,G53)</f>
        <v>1.270730705E-2</v>
      </c>
      <c r="J53" s="10"/>
      <c r="K53" s="21"/>
      <c r="L53" s="9" t="s">
        <v>9</v>
      </c>
      <c r="M53" s="8"/>
      <c r="N53" s="12"/>
    </row>
    <row r="54" spans="1:14" hidden="1" outlineLevel="1" x14ac:dyDescent="0.35">
      <c r="A54" s="2" t="s">
        <v>102</v>
      </c>
      <c r="B54" s="3" t="s">
        <v>137</v>
      </c>
      <c r="C54" s="2" t="str">
        <f>TEXT(Tabela1[[#This Row],[Aprovação]],"MM/DD/AAAA")</f>
        <v>04/29/2015</v>
      </c>
      <c r="D54" s="2" t="str">
        <f>TEXT(Tabela1[[#This Row],[Posição Acionária]],"MM/DD/AAAA")</f>
        <v>04/30/2015</v>
      </c>
      <c r="E54" s="2" t="str">
        <f>TEXT(Tabela1[[#This Row],[Pagamento]],"MM/DD/AAAA")</f>
        <v>06/03/2015</v>
      </c>
      <c r="F54" s="10">
        <v>59932372.829999998</v>
      </c>
      <c r="G54" s="7">
        <v>0.113642321</v>
      </c>
      <c r="H54" s="10">
        <f t="shared" si="13"/>
        <v>59932372.829999998</v>
      </c>
      <c r="I54" s="5">
        <f t="shared" si="14"/>
        <v>0.113642321</v>
      </c>
      <c r="J54" s="10"/>
      <c r="K54" s="21"/>
      <c r="L54" s="9" t="s">
        <v>9</v>
      </c>
      <c r="M54" s="8"/>
      <c r="N54" s="12"/>
    </row>
    <row r="55" spans="1:14" hidden="1" outlineLevel="1" x14ac:dyDescent="0.35">
      <c r="A55" s="2" t="s">
        <v>181</v>
      </c>
      <c r="B55" s="3" t="s">
        <v>138</v>
      </c>
      <c r="C55" s="2" t="str">
        <f>TEXT(Tabela1[[#This Row],[Aprovação]],"MM/DD/AAAA")</f>
        <v>06/11/2015</v>
      </c>
      <c r="D55" s="2" t="str">
        <f>TEXT(Tabela1[[#This Row],[Posição Acionária]],"MM/DD/AAAA")</f>
        <v>06/11/2015</v>
      </c>
      <c r="E55" s="2" t="str">
        <f>TEXT(Tabela1[[#This Row],[Pagamento]],"MM/DD/AAAA")</f>
        <v>07/07/2015</v>
      </c>
      <c r="F55" s="10">
        <v>9881023.7699999996</v>
      </c>
      <c r="G55" s="7">
        <v>1.8736158999999999E-2</v>
      </c>
      <c r="H55" s="10">
        <f t="shared" si="13"/>
        <v>8398870.2044999991</v>
      </c>
      <c r="I55" s="5">
        <f t="shared" si="14"/>
        <v>1.5925735149999998E-2</v>
      </c>
      <c r="J55" s="10"/>
      <c r="K55" s="21"/>
      <c r="L55" s="9" t="s">
        <v>9</v>
      </c>
      <c r="M55" s="8"/>
      <c r="N55" s="12"/>
    </row>
    <row r="56" spans="1:14" hidden="1" outlineLevel="1" x14ac:dyDescent="0.35">
      <c r="A56" s="2" t="s">
        <v>102</v>
      </c>
      <c r="B56" s="3" t="s">
        <v>138</v>
      </c>
      <c r="C56" s="2" t="str">
        <f>TEXT(Tabela1[[#This Row],[Aprovação]],"MM/DD/AAAA")</f>
        <v>07/29/2015</v>
      </c>
      <c r="D56" s="2" t="str">
        <f>TEXT(Tabela1[[#This Row],[Posição Acionária]],"MM/DD/AAAA")</f>
        <v>07/29/2015</v>
      </c>
      <c r="E56" s="2" t="str">
        <f>TEXT(Tabela1[[#This Row],[Pagamento]],"MM/DD/AAAA")</f>
        <v>09/03/2015</v>
      </c>
      <c r="F56" s="10">
        <v>39739865.770000003</v>
      </c>
      <c r="G56" s="7">
        <v>7.5353775999999997E-2</v>
      </c>
      <c r="H56" s="10">
        <f t="shared" si="13"/>
        <v>39739865.770000003</v>
      </c>
      <c r="I56" s="5">
        <f t="shared" si="14"/>
        <v>7.5353775999999997E-2</v>
      </c>
      <c r="J56" s="10"/>
      <c r="K56" s="21"/>
      <c r="L56" s="9" t="s">
        <v>9</v>
      </c>
      <c r="M56" s="8"/>
      <c r="N56" s="12"/>
    </row>
    <row r="57" spans="1:14" hidden="1" outlineLevel="1" x14ac:dyDescent="0.35">
      <c r="A57" s="2" t="s">
        <v>181</v>
      </c>
      <c r="B57" s="3" t="s">
        <v>139</v>
      </c>
      <c r="C57" s="2" t="str">
        <f>TEXT(Tabela1[[#This Row],[Aprovação]],"MM/DD/AAAA")</f>
        <v>09/16/2015</v>
      </c>
      <c r="D57" s="2" t="str">
        <f>TEXT(Tabela1[[#This Row],[Posição Acionária]],"MM/DD/AAAA")</f>
        <v>09/16/2015</v>
      </c>
      <c r="E57" s="2" t="str">
        <f>TEXT(Tabela1[[#This Row],[Pagamento]],"MM/DD/AAAA")</f>
        <v>10/05/2015</v>
      </c>
      <c r="F57" s="10">
        <v>9673998.0500000007</v>
      </c>
      <c r="G57" s="7">
        <v>1.8342905999999999E-2</v>
      </c>
      <c r="H57" s="10">
        <f t="shared" si="13"/>
        <v>8222898.3425000003</v>
      </c>
      <c r="I57" s="5">
        <f t="shared" si="14"/>
        <v>1.5591470099999999E-2</v>
      </c>
      <c r="J57" s="10"/>
      <c r="K57" s="21"/>
      <c r="L57" s="9" t="s">
        <v>9</v>
      </c>
      <c r="M57" s="8"/>
      <c r="N57" s="12"/>
    </row>
    <row r="58" spans="1:14" hidden="1" outlineLevel="1" x14ac:dyDescent="0.35">
      <c r="A58" s="2" t="s">
        <v>102</v>
      </c>
      <c r="B58" s="3" t="s">
        <v>139</v>
      </c>
      <c r="C58" s="2" t="str">
        <f>TEXT(Tabela1[[#This Row],[Aprovação]],"MM/DD/AAAA")</f>
        <v>10/28/2015</v>
      </c>
      <c r="D58" s="2" t="str">
        <f>TEXT(Tabela1[[#This Row],[Posição Acionária]],"MM/DD/AAAA")</f>
        <v>10/29/2015</v>
      </c>
      <c r="E58" s="2" t="str">
        <f>TEXT(Tabela1[[#This Row],[Pagamento]],"MM/DD/AAAA")</f>
        <v>12/03/2015</v>
      </c>
      <c r="F58" s="10">
        <v>33807479.189999998</v>
      </c>
      <c r="G58" s="7">
        <v>6.4010354000000005E-2</v>
      </c>
      <c r="H58" s="10">
        <f t="shared" si="13"/>
        <v>33807479.189999998</v>
      </c>
      <c r="I58" s="5">
        <f t="shared" si="14"/>
        <v>6.4010354000000005E-2</v>
      </c>
      <c r="J58" s="10"/>
      <c r="K58" s="21"/>
      <c r="L58" s="9" t="s">
        <v>9</v>
      </c>
      <c r="M58" s="8"/>
      <c r="N58" s="12"/>
    </row>
    <row r="59" spans="1:14" hidden="1" outlineLevel="1" x14ac:dyDescent="0.35">
      <c r="A59" s="2" t="s">
        <v>181</v>
      </c>
      <c r="B59" s="3" t="s">
        <v>140</v>
      </c>
      <c r="C59" s="2" t="str">
        <f>TEXT(Tabela1[[#This Row],[Aprovação]],"MM/DD/AAAA")</f>
        <v>12/14/2015</v>
      </c>
      <c r="D59" s="2" t="str">
        <f>TEXT(Tabela1[[#This Row],[Posição Acionária]],"MM/DD/AAAA")</f>
        <v>12/15/2015</v>
      </c>
      <c r="E59" s="2" t="str">
        <f>TEXT(Tabela1[[#This Row],[Pagamento]],"MM/DD/AAAA")</f>
        <v>01/06/2016</v>
      </c>
      <c r="F59" s="10">
        <v>10696033.199999999</v>
      </c>
      <c r="G59" s="7">
        <v>2.0251638999999998E-2</v>
      </c>
      <c r="H59" s="10">
        <f t="shared" si="13"/>
        <v>9091628.2199999988</v>
      </c>
      <c r="I59" s="5">
        <f t="shared" si="14"/>
        <v>1.7213893149999999E-2</v>
      </c>
      <c r="J59" s="10"/>
      <c r="K59" s="21"/>
      <c r="L59" s="9" t="s">
        <v>9</v>
      </c>
      <c r="M59" s="8"/>
      <c r="N59" s="12"/>
    </row>
    <row r="60" spans="1:14" hidden="1" outlineLevel="1" x14ac:dyDescent="0.35">
      <c r="A60" s="2" t="s">
        <v>102</v>
      </c>
      <c r="B60" s="3" t="s">
        <v>140</v>
      </c>
      <c r="C60" s="2" t="str">
        <f>TEXT(Tabela1[[#This Row],[Aprovação]],"MM/DD/AAAA")</f>
        <v>04/11/2016</v>
      </c>
      <c r="D60" s="2" t="str">
        <f>TEXT(Tabela1[[#This Row],[Posição Acionária]],"MM/DD/AAAA")</f>
        <v>04/12/2016</v>
      </c>
      <c r="E60" s="2" t="str">
        <f>TEXT(Tabela1[[#This Row],[Pagamento]],"MM/DD/AAAA")</f>
        <v>05/04/2016</v>
      </c>
      <c r="F60" s="10">
        <v>49330731.82</v>
      </c>
      <c r="G60" s="7">
        <v>9.3395733999999994E-2</v>
      </c>
      <c r="H60" s="10">
        <f t="shared" si="13"/>
        <v>49330731.82</v>
      </c>
      <c r="I60" s="5">
        <f t="shared" si="14"/>
        <v>9.3395733999999994E-2</v>
      </c>
      <c r="J60" s="10"/>
      <c r="K60" s="21"/>
      <c r="L60" s="9" t="s">
        <v>9</v>
      </c>
      <c r="M60" s="8"/>
      <c r="N60" s="12"/>
    </row>
    <row r="61" spans="1:14" collapsed="1" x14ac:dyDescent="0.35">
      <c r="A61" s="14" t="s">
        <v>88</v>
      </c>
      <c r="B61" s="15">
        <v>2015</v>
      </c>
      <c r="C61" s="2"/>
      <c r="D61" s="2"/>
      <c r="E61" s="2"/>
      <c r="F61" s="16">
        <f>SUM(F53:F60)</f>
        <v>220945674.45999998</v>
      </c>
      <c r="G61" s="17">
        <f t="shared" ref="G61:I61" si="15">SUM(G53:G60)</f>
        <v>0.41868266199999998</v>
      </c>
      <c r="H61" s="16">
        <f t="shared" si="15"/>
        <v>215225390.73249999</v>
      </c>
      <c r="I61" s="18">
        <f t="shared" si="15"/>
        <v>0.40784059044999998</v>
      </c>
      <c r="J61" s="16">
        <v>220946000</v>
      </c>
      <c r="K61" s="22">
        <f>Tabela13[[#This Row],[Gross Amount (R$)]]/Tabela13[[#This Row],[Net Income (R$)]]</f>
        <v>0.99999852660831146</v>
      </c>
      <c r="L61" s="8"/>
      <c r="M61" s="8"/>
      <c r="N61" s="12"/>
    </row>
    <row r="62" spans="1:14" hidden="1" outlineLevel="1" x14ac:dyDescent="0.35">
      <c r="A62" s="2" t="s">
        <v>181</v>
      </c>
      <c r="B62" s="3" t="s">
        <v>141</v>
      </c>
      <c r="C62" s="2" t="str">
        <f>TEXT(Tabela1[[#This Row],[Aprovação]],"MM/DD/AAAA")</f>
        <v>03/14/2016</v>
      </c>
      <c r="D62" s="2" t="str">
        <f>TEXT(Tabela1[[#This Row],[Posição Acionária]],"MM/DD/AAAA")</f>
        <v>03/14/2016</v>
      </c>
      <c r="E62" s="2" t="str">
        <f>TEXT(Tabela1[[#This Row],[Pagamento]],"MM/DD/AAAA")</f>
        <v>04/05/2016</v>
      </c>
      <c r="F62" s="10">
        <v>11902378.32</v>
      </c>
      <c r="G62" s="7">
        <v>2.2534255999999999E-2</v>
      </c>
      <c r="H62" s="10">
        <f t="shared" ref="H62:H69" si="16">IF(A62="IOC",F62*0.85,F62)</f>
        <v>10117021.572000001</v>
      </c>
      <c r="I62" s="5">
        <f t="shared" ref="I62:I69" si="17">IF($A62="IOC",G62*0.85,G62)</f>
        <v>1.9154117599999999E-2</v>
      </c>
      <c r="J62" s="10"/>
      <c r="K62" s="21"/>
      <c r="L62" s="9" t="s">
        <v>9</v>
      </c>
      <c r="M62" s="8"/>
      <c r="N62" s="12"/>
    </row>
    <row r="63" spans="1:14" hidden="1" outlineLevel="1" x14ac:dyDescent="0.35">
      <c r="A63" s="2" t="s">
        <v>102</v>
      </c>
      <c r="B63" s="3" t="s">
        <v>141</v>
      </c>
      <c r="C63" s="2" t="str">
        <f>TEXT(Tabela1[[#This Row],[Aprovação]],"MM/DD/AAAA")</f>
        <v>04/27/2016</v>
      </c>
      <c r="D63" s="2" t="str">
        <f>TEXT(Tabela1[[#This Row],[Posição Acionária]],"MM/DD/AAAA")</f>
        <v>04/27/2016</v>
      </c>
      <c r="E63" s="2" t="str">
        <f>TEXT(Tabela1[[#This Row],[Pagamento]],"MM/DD/AAAA")</f>
        <v>06/03/2016</v>
      </c>
      <c r="F63" s="10">
        <v>43115458.340000004</v>
      </c>
      <c r="G63" s="7">
        <v>8.1628625999999996E-2</v>
      </c>
      <c r="H63" s="10">
        <f t="shared" si="16"/>
        <v>43115458.340000004</v>
      </c>
      <c r="I63" s="5">
        <f t="shared" si="17"/>
        <v>8.1628625999999996E-2</v>
      </c>
      <c r="J63" s="10"/>
      <c r="K63" s="21"/>
      <c r="L63" s="9" t="s">
        <v>9</v>
      </c>
      <c r="M63" s="8"/>
      <c r="N63" s="12"/>
    </row>
    <row r="64" spans="1:14" hidden="1" outlineLevel="1" x14ac:dyDescent="0.35">
      <c r="A64" s="2" t="s">
        <v>181</v>
      </c>
      <c r="B64" s="3" t="s">
        <v>142</v>
      </c>
      <c r="C64" s="2" t="str">
        <f>TEXT(Tabela1[[#This Row],[Aprovação]],"MM/DD/AAAA")</f>
        <v>06/14/2016</v>
      </c>
      <c r="D64" s="2" t="str">
        <f>TEXT(Tabela1[[#This Row],[Posição Acionária]],"MM/DD/AAAA")</f>
        <v>06/17/2016</v>
      </c>
      <c r="E64" s="2" t="str">
        <f>TEXT(Tabela1[[#This Row],[Pagamento]],"MM/DD/AAAA")</f>
        <v>07/05/2016</v>
      </c>
      <c r="F64" s="10">
        <v>11402174.640000001</v>
      </c>
      <c r="G64" s="7">
        <v>2.1575176000000001E-2</v>
      </c>
      <c r="H64" s="10">
        <f t="shared" si="16"/>
        <v>9691848.4440000001</v>
      </c>
      <c r="I64" s="5">
        <f t="shared" si="17"/>
        <v>1.83388996E-2</v>
      </c>
      <c r="J64" s="10"/>
      <c r="K64" s="21"/>
      <c r="L64" s="9" t="s">
        <v>9</v>
      </c>
      <c r="M64" s="8"/>
      <c r="N64" s="12"/>
    </row>
    <row r="65" spans="1:14" hidden="1" outlineLevel="1" x14ac:dyDescent="0.35">
      <c r="A65" s="2" t="s">
        <v>102</v>
      </c>
      <c r="B65" s="3" t="s">
        <v>142</v>
      </c>
      <c r="C65" s="2" t="str">
        <f>TEXT(Tabela1[[#This Row],[Aprovação]],"MM/DD/AAAA")</f>
        <v>07/27/2016</v>
      </c>
      <c r="D65" s="2" t="str">
        <f>TEXT(Tabela1[[#This Row],[Posição Acionária]],"MM/DD/AAAA")</f>
        <v>08/01/2016</v>
      </c>
      <c r="E65" s="2" t="str">
        <f>TEXT(Tabela1[[#This Row],[Pagamento]],"MM/DD/AAAA")</f>
        <v>09/05/2016</v>
      </c>
      <c r="F65" s="10">
        <v>23778737.73</v>
      </c>
      <c r="G65" s="7">
        <v>4.4979547000000002E-2</v>
      </c>
      <c r="H65" s="10">
        <f t="shared" si="16"/>
        <v>23778737.73</v>
      </c>
      <c r="I65" s="5">
        <f t="shared" si="17"/>
        <v>4.4979547000000002E-2</v>
      </c>
      <c r="J65" s="10"/>
      <c r="K65" s="21"/>
      <c r="L65" s="9" t="s">
        <v>9</v>
      </c>
      <c r="M65" s="8"/>
      <c r="N65" s="12"/>
    </row>
    <row r="66" spans="1:14" hidden="1" outlineLevel="1" x14ac:dyDescent="0.35">
      <c r="A66" s="2" t="s">
        <v>181</v>
      </c>
      <c r="B66" s="3" t="s">
        <v>143</v>
      </c>
      <c r="C66" s="2" t="str">
        <f>TEXT(Tabela1[[#This Row],[Aprovação]],"MM/DD/AAAA")</f>
        <v>09/15/2016</v>
      </c>
      <c r="D66" s="2" t="str">
        <f>TEXT(Tabela1[[#This Row],[Posição Acionária]],"MM/DD/AAAA")</f>
        <v>09/20/2016</v>
      </c>
      <c r="E66" s="2" t="str">
        <f>TEXT(Tabela1[[#This Row],[Pagamento]],"MM/DD/AAAA")</f>
        <v>10/05/2016</v>
      </c>
      <c r="F66" s="10">
        <v>11336136.300000001</v>
      </c>
      <c r="G66" s="7">
        <v>2.1356434000000001E-2</v>
      </c>
      <c r="H66" s="10">
        <f t="shared" si="16"/>
        <v>9635715.8550000004</v>
      </c>
      <c r="I66" s="5">
        <f t="shared" si="17"/>
        <v>1.81529689E-2</v>
      </c>
      <c r="J66" s="10"/>
      <c r="K66" s="21"/>
      <c r="L66" s="9" t="s">
        <v>9</v>
      </c>
      <c r="M66" s="8"/>
      <c r="N66" s="12"/>
    </row>
    <row r="67" spans="1:14" hidden="1" outlineLevel="1" x14ac:dyDescent="0.35">
      <c r="A67" s="2" t="s">
        <v>102</v>
      </c>
      <c r="B67" s="3" t="s">
        <v>143</v>
      </c>
      <c r="C67" s="2" t="str">
        <f>TEXT(Tabela1[[#This Row],[Aprovação]],"MM/DD/AAAA")</f>
        <v>10/26/2016</v>
      </c>
      <c r="D67" s="2" t="str">
        <f>TEXT(Tabela1[[#This Row],[Posição Acionária]],"MM/DD/AAAA")</f>
        <v>10/31/2016</v>
      </c>
      <c r="E67" s="2" t="str">
        <f>TEXT(Tabela1[[#This Row],[Pagamento]],"MM/DD/AAAA")</f>
        <v>12/05/2016</v>
      </c>
      <c r="F67" s="10">
        <v>23998254.32</v>
      </c>
      <c r="G67" s="7">
        <v>4.5204894000000002E-2</v>
      </c>
      <c r="H67" s="10">
        <f t="shared" si="16"/>
        <v>23998254.32</v>
      </c>
      <c r="I67" s="5">
        <f t="shared" si="17"/>
        <v>4.5204894000000002E-2</v>
      </c>
      <c r="J67" s="10"/>
      <c r="K67" s="21"/>
      <c r="L67" s="9" t="s">
        <v>9</v>
      </c>
      <c r="M67" s="8"/>
      <c r="N67" s="12"/>
    </row>
    <row r="68" spans="1:14" hidden="1" outlineLevel="1" x14ac:dyDescent="0.35">
      <c r="A68" s="2" t="s">
        <v>181</v>
      </c>
      <c r="B68" s="3" t="s">
        <v>144</v>
      </c>
      <c r="C68" s="2" t="str">
        <f>TEXT(Tabela1[[#This Row],[Aprovação]],"MM/DD/AAAA")</f>
        <v>12/13/2016</v>
      </c>
      <c r="D68" s="2" t="str">
        <f>TEXT(Tabela1[[#This Row],[Posição Acionária]],"MM/DD/AAAA")</f>
        <v>12/16/2016</v>
      </c>
      <c r="E68" s="2" t="str">
        <f>TEXT(Tabela1[[#This Row],[Pagamento]],"MM/DD/AAAA")</f>
        <v>01/04/2017</v>
      </c>
      <c r="F68" s="10">
        <v>11796936.67</v>
      </c>
      <c r="G68" s="7">
        <v>2.2221586000000002E-2</v>
      </c>
      <c r="H68" s="10">
        <f t="shared" si="16"/>
        <v>10027396.169499999</v>
      </c>
      <c r="I68" s="5">
        <f t="shared" si="17"/>
        <v>1.8888348100000001E-2</v>
      </c>
      <c r="J68" s="10"/>
      <c r="K68" s="21"/>
      <c r="L68" s="9" t="s">
        <v>9</v>
      </c>
      <c r="M68" s="8"/>
      <c r="N68" s="12"/>
    </row>
    <row r="69" spans="1:14" hidden="1" outlineLevel="1" x14ac:dyDescent="0.35">
      <c r="A69" s="2" t="s">
        <v>102</v>
      </c>
      <c r="B69" s="3" t="s">
        <v>144</v>
      </c>
      <c r="C69" s="2" t="str">
        <f>TEXT(Tabela1[[#This Row],[Aprovação]],"MM/DD/AAAA")</f>
        <v>03/28/2017</v>
      </c>
      <c r="D69" s="2" t="str">
        <f>TEXT(Tabela1[[#This Row],[Posição Acionária]],"MM/DD/AAAA")</f>
        <v>03/31/2017</v>
      </c>
      <c r="E69" s="2" t="str">
        <f>TEXT(Tabela1[[#This Row],[Pagamento]],"MM/DD/AAAA")</f>
        <v>05/04/2017</v>
      </c>
      <c r="F69" s="10">
        <v>35462065.259999998</v>
      </c>
      <c r="G69" s="7">
        <v>6.6798978999999994E-2</v>
      </c>
      <c r="H69" s="10">
        <f t="shared" si="16"/>
        <v>35462065.259999998</v>
      </c>
      <c r="I69" s="5">
        <f t="shared" si="17"/>
        <v>6.6798978999999994E-2</v>
      </c>
      <c r="J69" s="10"/>
      <c r="K69" s="21"/>
      <c r="L69" s="9" t="s">
        <v>9</v>
      </c>
      <c r="M69" s="8"/>
      <c r="N69" s="12"/>
    </row>
    <row r="70" spans="1:14" collapsed="1" x14ac:dyDescent="0.35">
      <c r="A70" s="14" t="s">
        <v>88</v>
      </c>
      <c r="B70" s="20" t="s">
        <v>89</v>
      </c>
      <c r="C70" s="2"/>
      <c r="D70" s="2"/>
      <c r="E70" s="2"/>
      <c r="F70" s="16">
        <f>SUM(F62:F69)</f>
        <v>172792141.57999998</v>
      </c>
      <c r="G70" s="17">
        <f t="shared" ref="G70:I70" si="18">SUM(G62:G69)</f>
        <v>0.32629949799999997</v>
      </c>
      <c r="H70" s="16">
        <f t="shared" si="18"/>
        <v>165826497.69049999</v>
      </c>
      <c r="I70" s="18">
        <f t="shared" si="18"/>
        <v>0.31314638020000002</v>
      </c>
      <c r="J70" s="16">
        <v>215990000</v>
      </c>
      <c r="K70" s="22">
        <f>Tabela13[[#This Row],[Gross Amount (R$)]]/Tabela13[[#This Row],[Net Income (R$)]]</f>
        <v>0.80000065549330979</v>
      </c>
      <c r="L70" s="8"/>
      <c r="M70" s="8"/>
      <c r="N70" s="12"/>
    </row>
    <row r="71" spans="1:14" hidden="1" outlineLevel="1" x14ac:dyDescent="0.35">
      <c r="A71" s="2" t="s">
        <v>181</v>
      </c>
      <c r="B71" s="3" t="s">
        <v>145</v>
      </c>
      <c r="C71" s="2" t="str">
        <f>TEXT(Tabela1[[#This Row],[Aprovação]],"MM/DD/AAAA")</f>
        <v>03/15/2017</v>
      </c>
      <c r="D71" s="2" t="str">
        <f>TEXT(Tabela1[[#This Row],[Posição Acionária]],"MM/DD/AAAA")</f>
        <v>03/20/2017</v>
      </c>
      <c r="E71" s="2" t="str">
        <f>TEXT(Tabela1[[#This Row],[Pagamento]],"MM/DD/AAAA")</f>
        <v>04/05/2017</v>
      </c>
      <c r="F71" s="10">
        <v>12664358.279999999</v>
      </c>
      <c r="G71" s="7">
        <v>2.3855525999999998E-2</v>
      </c>
      <c r="H71" s="10">
        <f t="shared" ref="H71:H78" si="19">IF(A71="IOC",F71*0.85,F71)</f>
        <v>10764704.537999999</v>
      </c>
      <c r="I71" s="5">
        <f t="shared" ref="I71:I78" si="20">IF($A71="IOC",G71*0.85,G71)</f>
        <v>2.0277197099999998E-2</v>
      </c>
      <c r="J71" s="10"/>
      <c r="K71" s="21"/>
      <c r="L71" s="9" t="s">
        <v>9</v>
      </c>
      <c r="M71" s="8"/>
      <c r="N71" s="12"/>
    </row>
    <row r="72" spans="1:14" hidden="1" outlineLevel="1" x14ac:dyDescent="0.35">
      <c r="A72" s="2" t="s">
        <v>102</v>
      </c>
      <c r="B72" s="3" t="s">
        <v>145</v>
      </c>
      <c r="C72" s="2" t="str">
        <f>TEXT(Tabela1[[#This Row],[Aprovação]],"MM/DD/AAAA")</f>
        <v>04/26/2017</v>
      </c>
      <c r="D72" s="2" t="str">
        <f>TEXT(Tabela1[[#This Row],[Posição Acionária]],"MM/DD/AAAA")</f>
        <v>05/02/2017</v>
      </c>
      <c r="E72" s="2" t="str">
        <f>TEXT(Tabela1[[#This Row],[Pagamento]],"MM/DD/AAAA")</f>
        <v>06/05/2017</v>
      </c>
      <c r="F72" s="10">
        <v>42507082.100000001</v>
      </c>
      <c r="G72" s="7">
        <v>8.0069496000000004E-2</v>
      </c>
      <c r="H72" s="10">
        <f t="shared" si="19"/>
        <v>42507082.100000001</v>
      </c>
      <c r="I72" s="5">
        <f t="shared" si="20"/>
        <v>8.0069496000000004E-2</v>
      </c>
      <c r="J72" s="10"/>
      <c r="K72" s="21"/>
      <c r="L72" s="9" t="s">
        <v>9</v>
      </c>
      <c r="M72" s="8"/>
      <c r="N72" s="12"/>
    </row>
    <row r="73" spans="1:14" hidden="1" outlineLevel="1" x14ac:dyDescent="0.35">
      <c r="A73" s="2" t="s">
        <v>181</v>
      </c>
      <c r="B73" s="3" t="s">
        <v>146</v>
      </c>
      <c r="C73" s="2" t="str">
        <f>TEXT(Tabela1[[#This Row],[Aprovação]],"MM/DD/AAAA")</f>
        <v>06/19/2017</v>
      </c>
      <c r="D73" s="2" t="str">
        <f>TEXT(Tabela1[[#This Row],[Posição Acionária]],"MM/DD/AAAA")</f>
        <v>06/22/2017</v>
      </c>
      <c r="E73" s="2" t="str">
        <f>TEXT(Tabela1[[#This Row],[Pagamento]],"MM/DD/AAAA")</f>
        <v>07/05/2017</v>
      </c>
      <c r="F73" s="10">
        <v>11362654.199999999</v>
      </c>
      <c r="G73" s="7">
        <v>2.1403538999999999E-2</v>
      </c>
      <c r="H73" s="10">
        <f t="shared" si="19"/>
        <v>9658256.0699999984</v>
      </c>
      <c r="I73" s="5">
        <f t="shared" si="20"/>
        <v>1.8193008149999999E-2</v>
      </c>
      <c r="J73" s="10"/>
      <c r="K73" s="21"/>
      <c r="L73" s="9" t="s">
        <v>9</v>
      </c>
      <c r="M73" s="8"/>
      <c r="N73" s="12"/>
    </row>
    <row r="74" spans="1:14" hidden="1" outlineLevel="1" x14ac:dyDescent="0.35">
      <c r="A74" s="2" t="s">
        <v>102</v>
      </c>
      <c r="B74" s="3" t="s">
        <v>146</v>
      </c>
      <c r="C74" s="2" t="str">
        <f>TEXT(Tabela1[[#This Row],[Aprovação]],"MM/DD/AAAA")</f>
        <v>07/26/2017</v>
      </c>
      <c r="D74" s="2" t="str">
        <f>TEXT(Tabela1[[#This Row],[Posição Acionária]],"MM/DD/AAAA")</f>
        <v>07/31/2017</v>
      </c>
      <c r="E74" s="2" t="str">
        <f>TEXT(Tabela1[[#This Row],[Pagamento]],"MM/DD/AAAA")</f>
        <v>09/05/2017</v>
      </c>
      <c r="F74" s="10">
        <v>100000000</v>
      </c>
      <c r="G74" s="7">
        <v>0.188367425</v>
      </c>
      <c r="H74" s="10">
        <f t="shared" si="19"/>
        <v>100000000</v>
      </c>
      <c r="I74" s="5">
        <f t="shared" si="20"/>
        <v>0.188367425</v>
      </c>
      <c r="J74" s="10"/>
      <c r="K74" s="21"/>
      <c r="L74" s="9" t="s">
        <v>9</v>
      </c>
      <c r="M74" s="8"/>
      <c r="N74" s="12"/>
    </row>
    <row r="75" spans="1:14" hidden="1" outlineLevel="1" x14ac:dyDescent="0.35">
      <c r="A75" s="2" t="s">
        <v>181</v>
      </c>
      <c r="B75" s="3" t="s">
        <v>147</v>
      </c>
      <c r="C75" s="2" t="str">
        <f>TEXT(Tabela1[[#This Row],[Aprovação]],"MM/DD/AAAA")</f>
        <v>09/18/2017</v>
      </c>
      <c r="D75" s="2" t="str">
        <f>TEXT(Tabela1[[#This Row],[Posição Acionária]],"MM/DD/AAAA")</f>
        <v>09/21/2017</v>
      </c>
      <c r="E75" s="2" t="str">
        <f>TEXT(Tabela1[[#This Row],[Pagamento]],"MM/DD/AAAA")</f>
        <v>10/04/2017</v>
      </c>
      <c r="F75" s="10">
        <v>11675465.52</v>
      </c>
      <c r="G75" s="7">
        <v>2.1991070000000001E-2</v>
      </c>
      <c r="H75" s="10">
        <f t="shared" si="19"/>
        <v>9924145.6919999998</v>
      </c>
      <c r="I75" s="5">
        <f t="shared" si="20"/>
        <v>1.86924095E-2</v>
      </c>
      <c r="J75" s="10"/>
      <c r="K75" s="21"/>
      <c r="L75" s="9" t="s">
        <v>9</v>
      </c>
      <c r="M75" s="8"/>
      <c r="N75" s="12"/>
    </row>
    <row r="76" spans="1:14" hidden="1" outlineLevel="1" x14ac:dyDescent="0.35">
      <c r="A76" s="2" t="s">
        <v>102</v>
      </c>
      <c r="B76" s="3" t="s">
        <v>147</v>
      </c>
      <c r="C76" s="2" t="str">
        <f>TEXT(Tabela1[[#This Row],[Aprovação]],"MM/DD/AAAA")</f>
        <v>10/25/2017</v>
      </c>
      <c r="D76" s="2" t="str">
        <f>TEXT(Tabela1[[#This Row],[Posição Acionária]],"MM/DD/AAAA")</f>
        <v>10/30/2017</v>
      </c>
      <c r="E76" s="2" t="str">
        <f>TEXT(Tabela1[[#This Row],[Pagamento]],"MM/DD/AAAA")</f>
        <v>12/06/2017</v>
      </c>
      <c r="F76" s="10">
        <v>53543814.590000004</v>
      </c>
      <c r="G76" s="7">
        <v>0.100829593</v>
      </c>
      <c r="H76" s="10">
        <f t="shared" si="19"/>
        <v>53543814.590000004</v>
      </c>
      <c r="I76" s="5">
        <f t="shared" si="20"/>
        <v>0.100829593</v>
      </c>
      <c r="J76" s="10"/>
      <c r="K76" s="21"/>
      <c r="L76" s="9" t="s">
        <v>9</v>
      </c>
      <c r="M76" s="8"/>
      <c r="N76" s="12"/>
    </row>
    <row r="77" spans="1:14" hidden="1" outlineLevel="1" x14ac:dyDescent="0.35">
      <c r="A77" s="2" t="s">
        <v>181</v>
      </c>
      <c r="B77" s="3" t="s">
        <v>148</v>
      </c>
      <c r="C77" s="2" t="str">
        <f>TEXT(Tabela1[[#This Row],[Aprovação]],"MM/DD/AAAA")</f>
        <v>12/11/2017</v>
      </c>
      <c r="D77" s="2" t="str">
        <f>TEXT(Tabela1[[#This Row],[Posição Acionária]],"MM/DD/AAAA")</f>
        <v>12/14/2017</v>
      </c>
      <c r="E77" s="2" t="str">
        <f>TEXT(Tabela1[[#This Row],[Pagamento]],"MM/DD/AAAA")</f>
        <v>01/04/2018</v>
      </c>
      <c r="F77" s="10">
        <v>11944162.289999999</v>
      </c>
      <c r="G77" s="7">
        <v>2.2492327999999999E-2</v>
      </c>
      <c r="H77" s="10">
        <f t="shared" si="19"/>
        <v>10152537.9465</v>
      </c>
      <c r="I77" s="5">
        <f t="shared" si="20"/>
        <v>1.9118478799999998E-2</v>
      </c>
      <c r="J77" s="10"/>
      <c r="K77" s="21"/>
      <c r="L77" s="9" t="s">
        <v>9</v>
      </c>
      <c r="M77" s="8"/>
      <c r="N77" s="12"/>
    </row>
    <row r="78" spans="1:14" hidden="1" outlineLevel="1" x14ac:dyDescent="0.35">
      <c r="A78" s="2" t="s">
        <v>102</v>
      </c>
      <c r="B78" s="3" t="s">
        <v>148</v>
      </c>
      <c r="C78" s="2" t="str">
        <f>TEXT(Tabela1[[#This Row],[Aprovação]],"MM/DD/AAAA")</f>
        <v>04/02/2018</v>
      </c>
      <c r="D78" s="2" t="str">
        <f>TEXT(Tabela1[[#This Row],[Posição Acionária]],"MM/DD/AAAA")</f>
        <v>04/05/2018</v>
      </c>
      <c r="E78" s="2" t="str">
        <f>TEXT(Tabela1[[#This Row],[Pagamento]],"MM/DD/AAAA")</f>
        <v>05/04/2018</v>
      </c>
      <c r="F78" s="10">
        <v>2970147.05</v>
      </c>
      <c r="G78" s="7">
        <v>5.6237839999999997E-3</v>
      </c>
      <c r="H78" s="10">
        <f t="shared" si="19"/>
        <v>2970147.05</v>
      </c>
      <c r="I78" s="5">
        <f t="shared" si="20"/>
        <v>5.6237839999999997E-3</v>
      </c>
      <c r="J78" s="10"/>
      <c r="K78" s="21"/>
      <c r="L78" s="9" t="s">
        <v>9</v>
      </c>
      <c r="M78" s="9" t="s">
        <v>9</v>
      </c>
      <c r="N78" s="12"/>
    </row>
    <row r="79" spans="1:14" collapsed="1" x14ac:dyDescent="0.35">
      <c r="A79" s="14" t="s">
        <v>88</v>
      </c>
      <c r="B79" s="20" t="s">
        <v>90</v>
      </c>
      <c r="C79" s="2"/>
      <c r="D79" s="2"/>
      <c r="E79" s="2"/>
      <c r="F79" s="16">
        <f>SUM(F71:F78)</f>
        <v>246667684.03</v>
      </c>
      <c r="G79" s="17">
        <f t="shared" ref="G79:I79" si="21">SUM(G71:G78)</f>
        <v>0.46463276100000006</v>
      </c>
      <c r="H79" s="16">
        <f t="shared" si="21"/>
        <v>239520687.98650002</v>
      </c>
      <c r="I79" s="18">
        <f t="shared" si="21"/>
        <v>0.45117139155000002</v>
      </c>
      <c r="J79" s="16">
        <v>244571000</v>
      </c>
      <c r="K79" s="22">
        <f>Tabela13[[#This Row],[Gross Amount (R$)]]/Tabela13[[#This Row],[Net Income (R$)]]</f>
        <v>1.0085729053321939</v>
      </c>
      <c r="L79" s="8"/>
      <c r="M79" s="8"/>
      <c r="N79" s="12"/>
    </row>
    <row r="80" spans="1:14" hidden="1" outlineLevel="1" x14ac:dyDescent="0.35">
      <c r="A80" s="2" t="s">
        <v>181</v>
      </c>
      <c r="B80" s="3" t="s">
        <v>149</v>
      </c>
      <c r="C80" s="2" t="str">
        <f>TEXT(Tabela1[[#This Row],[Aprovação]],"MM/DD/AAAA")</f>
        <v>03/12/2018</v>
      </c>
      <c r="D80" s="2" t="str">
        <f>TEXT(Tabela1[[#This Row],[Posição Acionária]],"MM/DD/AAAA")</f>
        <v>03/15/2018</v>
      </c>
      <c r="E80" s="2" t="str">
        <f>TEXT(Tabela1[[#This Row],[Pagamento]],"MM/DD/AAAA")</f>
        <v>04/04/2018</v>
      </c>
      <c r="F80" s="10">
        <v>15096042.970000001</v>
      </c>
      <c r="G80" s="5">
        <v>2.8482058000000001E-2</v>
      </c>
      <c r="H80" s="10">
        <f t="shared" ref="H80:H86" si="22">IF(A80="IOC",F80*0.85,F80)</f>
        <v>12831636.524499999</v>
      </c>
      <c r="I80" s="5">
        <f t="shared" ref="I80:I86" si="23">IF($A80="IOC",G80*0.85,G80)</f>
        <v>2.42097493E-2</v>
      </c>
      <c r="J80" s="10"/>
      <c r="K80" s="21"/>
      <c r="L80" s="9" t="s">
        <v>9</v>
      </c>
      <c r="M80" s="9" t="s">
        <v>9</v>
      </c>
      <c r="N80" s="12"/>
    </row>
    <row r="81" spans="1:14" hidden="1" outlineLevel="1" x14ac:dyDescent="0.35">
      <c r="A81" s="2" t="s">
        <v>181</v>
      </c>
      <c r="B81" s="3" t="s">
        <v>150</v>
      </c>
      <c r="C81" s="2" t="str">
        <f>TEXT(Tabela1[[#This Row],[Aprovação]],"MM/DD/AAAA")</f>
        <v>06/13/2018</v>
      </c>
      <c r="D81" s="2" t="str">
        <f>TEXT(Tabela1[[#This Row],[Posição Acionária]],"MM/DD/AAAA")</f>
        <v>06/18/2018</v>
      </c>
      <c r="E81" s="2" t="str">
        <f>TEXT(Tabela1[[#This Row],[Pagamento]],"MM/DD/AAAA")</f>
        <v>07/04/2018</v>
      </c>
      <c r="F81" s="10">
        <v>14331829.6</v>
      </c>
      <c r="G81" s="7">
        <v>2.7121711E-2</v>
      </c>
      <c r="H81" s="10">
        <f t="shared" si="22"/>
        <v>12182055.16</v>
      </c>
      <c r="I81" s="5">
        <f t="shared" si="23"/>
        <v>2.3053454349999999E-2</v>
      </c>
      <c r="J81" s="10"/>
      <c r="K81" s="21"/>
      <c r="L81" s="9" t="s">
        <v>9</v>
      </c>
      <c r="M81" s="8"/>
      <c r="N81" s="12"/>
    </row>
    <row r="82" spans="1:14" hidden="1" outlineLevel="1" x14ac:dyDescent="0.35">
      <c r="A82" s="2" t="s">
        <v>102</v>
      </c>
      <c r="B82" s="3" t="s">
        <v>150</v>
      </c>
      <c r="C82" s="2" t="str">
        <f>TEXT(Tabela1[[#This Row],[Aprovação]],"MM/DD/AAAA")</f>
        <v>07/25/2018</v>
      </c>
      <c r="D82" s="2" t="str">
        <f>TEXT(Tabela1[[#This Row],[Posição Acionária]],"MM/DD/AAAA")</f>
        <v>07/30/2018</v>
      </c>
      <c r="E82" s="2" t="str">
        <f>TEXT(Tabela1[[#This Row],[Pagamento]],"MM/DD/AAAA")</f>
        <v>09/05/2018</v>
      </c>
      <c r="F82" s="10">
        <v>27909101.710000001</v>
      </c>
      <c r="G82" s="7">
        <v>5.2812492000000003E-2</v>
      </c>
      <c r="H82" s="10">
        <f t="shared" si="22"/>
        <v>27909101.710000001</v>
      </c>
      <c r="I82" s="5">
        <f t="shared" si="23"/>
        <v>5.2812492000000003E-2</v>
      </c>
      <c r="J82" s="10"/>
      <c r="K82" s="21"/>
      <c r="L82" s="9" t="s">
        <v>9</v>
      </c>
      <c r="M82" s="8"/>
      <c r="N82" s="12"/>
    </row>
    <row r="83" spans="1:14" hidden="1" outlineLevel="1" x14ac:dyDescent="0.35">
      <c r="A83" s="2" t="s">
        <v>181</v>
      </c>
      <c r="B83" s="3" t="s">
        <v>151</v>
      </c>
      <c r="C83" s="2" t="str">
        <f>TEXT(Tabela1[[#This Row],[Aprovação]],"MM/DD/AAAA")</f>
        <v>09/21/2018</v>
      </c>
      <c r="D83" s="2" t="str">
        <f>TEXT(Tabela1[[#This Row],[Posição Acionária]],"MM/DD/AAAA")</f>
        <v>09/26/2018</v>
      </c>
      <c r="E83" s="2" t="str">
        <f>TEXT(Tabela1[[#This Row],[Pagamento]],"MM/DD/AAAA")</f>
        <v>10/05/2018</v>
      </c>
      <c r="F83" s="10">
        <v>14464441.15</v>
      </c>
      <c r="G83" s="7">
        <v>2.7371112999999999E-2</v>
      </c>
      <c r="H83" s="10">
        <f t="shared" si="22"/>
        <v>12294774.977499999</v>
      </c>
      <c r="I83" s="5">
        <f t="shared" si="23"/>
        <v>2.3265446049999999E-2</v>
      </c>
      <c r="J83" s="10"/>
      <c r="K83" s="21"/>
      <c r="L83" s="9" t="s">
        <v>9</v>
      </c>
      <c r="M83" s="8"/>
      <c r="N83" s="12"/>
    </row>
    <row r="84" spans="1:14" hidden="1" outlineLevel="1" x14ac:dyDescent="0.35">
      <c r="A84" s="2" t="s">
        <v>102</v>
      </c>
      <c r="B84" s="3" t="s">
        <v>151</v>
      </c>
      <c r="C84" s="2" t="str">
        <f>TEXT(Tabela1[[#This Row],[Aprovação]],"MM/DD/AAAA")</f>
        <v>12/18/2018</v>
      </c>
      <c r="D84" s="2" t="str">
        <f>TEXT(Tabela1[[#This Row],[Posição Acionária]],"MM/DD/AAAA")</f>
        <v>12/21/2018</v>
      </c>
      <c r="E84" s="2" t="str">
        <f>TEXT(Tabela1[[#This Row],[Pagamento]],"MM/DD/AAAA")</f>
        <v>01/09/2019</v>
      </c>
      <c r="F84" s="10">
        <v>58063327.93</v>
      </c>
      <c r="G84" s="7">
        <v>0.109524156</v>
      </c>
      <c r="H84" s="10">
        <f t="shared" si="22"/>
        <v>58063327.93</v>
      </c>
      <c r="I84" s="5">
        <f t="shared" si="23"/>
        <v>0.109524156</v>
      </c>
      <c r="J84" s="10"/>
      <c r="K84" s="21"/>
      <c r="L84" s="9" t="s">
        <v>9</v>
      </c>
      <c r="M84" s="8"/>
      <c r="N84" s="12"/>
    </row>
    <row r="85" spans="1:14" hidden="1" outlineLevel="1" x14ac:dyDescent="0.35">
      <c r="A85" s="2" t="s">
        <v>181</v>
      </c>
      <c r="B85" s="3" t="s">
        <v>152</v>
      </c>
      <c r="C85" s="2" t="str">
        <f>TEXT(Tabela1[[#This Row],[Aprovação]],"MM/DD/AAAA")</f>
        <v>12/18/2018</v>
      </c>
      <c r="D85" s="2" t="str">
        <f>TEXT(Tabela1[[#This Row],[Posição Acionária]],"MM/DD/AAAA")</f>
        <v>12/21/2018</v>
      </c>
      <c r="E85" s="2" t="str">
        <f>TEXT(Tabela1[[#This Row],[Pagamento]],"MM/DD/AAAA")</f>
        <v>01/09/2019</v>
      </c>
      <c r="F85" s="10">
        <v>15735077.460000001</v>
      </c>
      <c r="G85" s="7">
        <v>2.9680887E-2</v>
      </c>
      <c r="H85" s="10">
        <f t="shared" si="22"/>
        <v>13374815.841</v>
      </c>
      <c r="I85" s="5">
        <f t="shared" si="23"/>
        <v>2.5228753949999998E-2</v>
      </c>
      <c r="J85" s="10"/>
      <c r="K85" s="21"/>
      <c r="L85" s="9" t="s">
        <v>9</v>
      </c>
      <c r="M85" s="8"/>
      <c r="N85" s="12"/>
    </row>
    <row r="86" spans="1:14" hidden="1" outlineLevel="1" x14ac:dyDescent="0.35">
      <c r="A86" s="2" t="s">
        <v>102</v>
      </c>
      <c r="B86" s="3" t="s">
        <v>152</v>
      </c>
      <c r="C86" s="2" t="str">
        <f>TEXT(Tabela1[[#This Row],[Aprovação]],"MM/DD/AAAA")</f>
        <v>04/01/2019</v>
      </c>
      <c r="D86" s="2" t="str">
        <f>TEXT(Tabela1[[#This Row],[Posição Acionária]],"MM/DD/AAAA")</f>
        <v>04/04/2019</v>
      </c>
      <c r="E86" s="2" t="str">
        <f>TEXT(Tabela1[[#This Row],[Pagamento]],"MM/DD/AAAA")</f>
        <v>05/03/2019</v>
      </c>
      <c r="F86" s="10">
        <v>27758404.449999999</v>
      </c>
      <c r="G86" s="7">
        <v>5.2310979000000001E-2</v>
      </c>
      <c r="H86" s="10">
        <f t="shared" si="22"/>
        <v>27758404.449999999</v>
      </c>
      <c r="I86" s="5">
        <f t="shared" si="23"/>
        <v>5.2310979000000001E-2</v>
      </c>
      <c r="J86" s="10"/>
      <c r="K86" s="21"/>
      <c r="L86" s="9" t="s">
        <v>9</v>
      </c>
      <c r="M86" s="8"/>
      <c r="N86" s="12"/>
    </row>
    <row r="87" spans="1:14" collapsed="1" x14ac:dyDescent="0.35">
      <c r="A87" s="14" t="s">
        <v>88</v>
      </c>
      <c r="B87" s="20" t="s">
        <v>91</v>
      </c>
      <c r="C87" s="2"/>
      <c r="D87" s="2"/>
      <c r="E87" s="2"/>
      <c r="F87" s="16">
        <f>SUM(F80:F86)</f>
        <v>173358225.27000001</v>
      </c>
      <c r="G87" s="17">
        <f>SUM(G80:G86)</f>
        <v>0.32730339599999997</v>
      </c>
      <c r="H87" s="16">
        <f t="shared" ref="H87:I87" si="24">SUM(H80:H86)</f>
        <v>164414116.59299999</v>
      </c>
      <c r="I87" s="18">
        <f t="shared" si="24"/>
        <v>0.31040503064999997</v>
      </c>
      <c r="J87" s="16">
        <v>284793000</v>
      </c>
      <c r="K87" s="22">
        <f>Tabela13[[#This Row],[Gross Amount (R$)]]/Tabela13[[#This Row],[Net Income (R$)]]</f>
        <v>0.60871659510591902</v>
      </c>
      <c r="L87" s="8"/>
      <c r="M87" s="8"/>
      <c r="N87" s="12"/>
    </row>
    <row r="88" spans="1:14" hidden="1" outlineLevel="1" x14ac:dyDescent="0.35">
      <c r="A88" s="2" t="s">
        <v>181</v>
      </c>
      <c r="B88" s="3" t="s">
        <v>153</v>
      </c>
      <c r="C88" s="2" t="str">
        <f>TEXT(Tabela1[[#This Row],[Aprovação]],"MM/DD/AAAA")</f>
        <v>03/18/2019</v>
      </c>
      <c r="D88" s="2" t="str">
        <f>TEXT(Tabela1[[#This Row],[Posição Acionária]],"MM/DD/AAAA")</f>
        <v>03/21/2019</v>
      </c>
      <c r="E88" s="2" t="str">
        <f>TEXT(Tabela1[[#This Row],[Pagamento]],"MM/DD/AAAA")</f>
        <v>05/03/2019</v>
      </c>
      <c r="F88" s="10">
        <v>17636348.66</v>
      </c>
      <c r="G88" s="7">
        <v>3.3235868000000002E-2</v>
      </c>
      <c r="H88" s="10">
        <f t="shared" ref="H88:H95" si="25">IF(A88="IOC",F88*0.85,F88)</f>
        <v>14990896.361</v>
      </c>
      <c r="I88" s="5">
        <f t="shared" ref="I88:I95" si="26">IF($A88="IOC",G88*0.85,G88)</f>
        <v>2.8250487800000001E-2</v>
      </c>
      <c r="J88" s="10"/>
      <c r="K88" s="21"/>
      <c r="L88" s="9" t="s">
        <v>9</v>
      </c>
      <c r="M88" s="8"/>
      <c r="N88" s="12"/>
    </row>
    <row r="89" spans="1:14" hidden="1" outlineLevel="1" x14ac:dyDescent="0.35">
      <c r="A89" s="2" t="s">
        <v>102</v>
      </c>
      <c r="B89" s="3" t="s">
        <v>153</v>
      </c>
      <c r="C89" s="2" t="str">
        <f>TEXT(Tabela1[[#This Row],[Aprovação]],"MM/DD/AAAA")</f>
        <v>05/02/2019</v>
      </c>
      <c r="D89" s="2" t="str">
        <f>TEXT(Tabela1[[#This Row],[Posição Acionária]],"MM/DD/AAAA")</f>
        <v>05/07/2019</v>
      </c>
      <c r="E89" s="2" t="str">
        <f>TEXT(Tabela1[[#This Row],[Pagamento]],"MM/DD/AAAA")</f>
        <v>05/16/2019</v>
      </c>
      <c r="F89" s="10">
        <v>50564997.460000001</v>
      </c>
      <c r="G89" s="7">
        <v>9.5254607000000005E-2</v>
      </c>
      <c r="H89" s="10">
        <f t="shared" si="25"/>
        <v>50564997.460000001</v>
      </c>
      <c r="I89" s="5">
        <f t="shared" si="26"/>
        <v>9.5254607000000005E-2</v>
      </c>
      <c r="J89" s="10"/>
      <c r="K89" s="21"/>
      <c r="L89" s="9" t="s">
        <v>9</v>
      </c>
      <c r="M89" s="9" t="s">
        <v>9</v>
      </c>
      <c r="N89" s="12"/>
    </row>
    <row r="90" spans="1:14" hidden="1" outlineLevel="1" x14ac:dyDescent="0.35">
      <c r="A90" s="2" t="s">
        <v>181</v>
      </c>
      <c r="B90" s="3" t="s">
        <v>154</v>
      </c>
      <c r="C90" s="2" t="str">
        <f>TEXT(Tabela1[[#This Row],[Aprovação]],"MM/DD/AAAA")</f>
        <v>06/17/2019</v>
      </c>
      <c r="D90" s="2" t="str">
        <f>TEXT(Tabela1[[#This Row],[Posição Acionária]],"MM/DD/AAAA")</f>
        <v>06/21/2019</v>
      </c>
      <c r="E90" s="2" t="str">
        <f>TEXT(Tabela1[[#This Row],[Pagamento]],"MM/DD/AAAA")</f>
        <v>07/03/2019</v>
      </c>
      <c r="F90" s="10">
        <v>15830360.869999999</v>
      </c>
      <c r="G90" s="7">
        <v>2.9899601000000001E-2</v>
      </c>
      <c r="H90" s="10">
        <f t="shared" si="25"/>
        <v>13455806.739499999</v>
      </c>
      <c r="I90" s="5">
        <f t="shared" si="26"/>
        <v>2.541466085E-2</v>
      </c>
      <c r="J90" s="10"/>
      <c r="K90" s="21"/>
      <c r="L90" s="9" t="s">
        <v>9</v>
      </c>
      <c r="M90" s="9" t="s">
        <v>9</v>
      </c>
      <c r="N90" s="12"/>
    </row>
    <row r="91" spans="1:14" hidden="1" outlineLevel="1" x14ac:dyDescent="0.35">
      <c r="A91" s="2" t="s">
        <v>102</v>
      </c>
      <c r="B91" s="3" t="s">
        <v>154</v>
      </c>
      <c r="C91" s="2" t="str">
        <f>TEXT(Tabela1[[#This Row],[Aprovação]],"MM/DD/AAAA")</f>
        <v>08/01/2019</v>
      </c>
      <c r="D91" s="2" t="str">
        <f>TEXT(Tabela1[[#This Row],[Posição Acionária]],"MM/DD/AAAA")</f>
        <v>08/06/2019</v>
      </c>
      <c r="E91" s="2" t="str">
        <f>TEXT(Tabela1[[#This Row],[Pagamento]],"MM/DD/AAAA")</f>
        <v>09/04/2019</v>
      </c>
      <c r="F91" s="10">
        <v>27761170.699999999</v>
      </c>
      <c r="G91" s="7">
        <v>5.2387077999999997E-2</v>
      </c>
      <c r="H91" s="10">
        <f t="shared" si="25"/>
        <v>27761170.699999999</v>
      </c>
      <c r="I91" s="5">
        <f t="shared" si="26"/>
        <v>5.2387077999999997E-2</v>
      </c>
      <c r="J91" s="10"/>
      <c r="K91" s="21"/>
      <c r="L91" s="9" t="s">
        <v>9</v>
      </c>
      <c r="M91" s="8"/>
      <c r="N91" s="12"/>
    </row>
    <row r="92" spans="1:14" hidden="1" outlineLevel="1" x14ac:dyDescent="0.35">
      <c r="A92" s="2" t="s">
        <v>181</v>
      </c>
      <c r="B92" s="3" t="s">
        <v>155</v>
      </c>
      <c r="C92" s="2" t="str">
        <f>TEXT(Tabela1[[#This Row],[Aprovação]],"MM/DD/AAAA")</f>
        <v>09/24/2019</v>
      </c>
      <c r="D92" s="2" t="str">
        <f>TEXT(Tabela1[[#This Row],[Posição Acionária]],"MM/DD/AAAA")</f>
        <v>09/27/2019</v>
      </c>
      <c r="E92" s="2" t="str">
        <f>TEXT(Tabela1[[#This Row],[Pagamento]],"MM/DD/AAAA")</f>
        <v>10/09/2019</v>
      </c>
      <c r="F92" s="10">
        <v>14893008.609999999</v>
      </c>
      <c r="G92" s="7">
        <v>2.8128430999999999E-2</v>
      </c>
      <c r="H92" s="10">
        <f t="shared" si="25"/>
        <v>12659057.318499999</v>
      </c>
      <c r="I92" s="5">
        <f t="shared" si="26"/>
        <v>2.3909166349999997E-2</v>
      </c>
      <c r="J92" s="10"/>
      <c r="K92" s="21"/>
      <c r="L92" s="9" t="s">
        <v>9</v>
      </c>
      <c r="M92" s="8"/>
      <c r="N92" s="12"/>
    </row>
    <row r="93" spans="1:14" hidden="1" outlineLevel="1" x14ac:dyDescent="0.35">
      <c r="A93" s="2" t="s">
        <v>102</v>
      </c>
      <c r="B93" s="3" t="s">
        <v>155</v>
      </c>
      <c r="C93" s="2" t="str">
        <f>TEXT(Tabela1[[#This Row],[Aprovação]],"MM/DD/AAAA")</f>
        <v>10/30/2019</v>
      </c>
      <c r="D93" s="2" t="str">
        <f>TEXT(Tabela1[[#This Row],[Posição Acionária]],"MM/DD/AAAA")</f>
        <v>11/04/2019</v>
      </c>
      <c r="E93" s="2" t="str">
        <f>TEXT(Tabela1[[#This Row],[Pagamento]],"MM/DD/AAAA")</f>
        <v>12/06/2019</v>
      </c>
      <c r="F93" s="10">
        <v>22470116.09</v>
      </c>
      <c r="G93" s="7">
        <v>4.2397615E-2</v>
      </c>
      <c r="H93" s="10">
        <f t="shared" si="25"/>
        <v>22470116.09</v>
      </c>
      <c r="I93" s="5">
        <f t="shared" si="26"/>
        <v>4.2397615E-2</v>
      </c>
      <c r="J93" s="10"/>
      <c r="K93" s="21"/>
      <c r="L93" s="9" t="s">
        <v>9</v>
      </c>
      <c r="M93" s="8"/>
      <c r="N93" s="12"/>
    </row>
    <row r="94" spans="1:14" hidden="1" outlineLevel="1" x14ac:dyDescent="0.35">
      <c r="A94" s="2" t="s">
        <v>181</v>
      </c>
      <c r="B94" s="3" t="s">
        <v>156</v>
      </c>
      <c r="C94" s="2" t="str">
        <f>TEXT(Tabela1[[#This Row],[Aprovação]],"MM/DD/AAAA")</f>
        <v>12/16/2019</v>
      </c>
      <c r="D94" s="2" t="str">
        <f>TEXT(Tabela1[[#This Row],[Posição Acionária]],"MM/DD/AAAA")</f>
        <v>12/19/2019</v>
      </c>
      <c r="E94" s="2" t="str">
        <f>TEXT(Tabela1[[#This Row],[Pagamento]],"MM/DD/AAAA")</f>
        <v>01/08/2020</v>
      </c>
      <c r="F94" s="10">
        <v>14195533.550000001</v>
      </c>
      <c r="G94" s="7">
        <v>2.6784763999999999E-2</v>
      </c>
      <c r="H94" s="10">
        <f t="shared" si="25"/>
        <v>12066203.5175</v>
      </c>
      <c r="I94" s="5">
        <f t="shared" si="26"/>
        <v>2.2767049399999999E-2</v>
      </c>
      <c r="J94" s="10"/>
      <c r="K94" s="21"/>
      <c r="L94" s="9" t="s">
        <v>9</v>
      </c>
      <c r="M94" s="8"/>
      <c r="N94" s="12"/>
    </row>
    <row r="95" spans="1:14" hidden="1" outlineLevel="1" x14ac:dyDescent="0.35">
      <c r="A95" s="2" t="s">
        <v>102</v>
      </c>
      <c r="B95" s="3" t="s">
        <v>156</v>
      </c>
      <c r="C95" s="2" t="str">
        <f>TEXT(Tabela1[[#This Row],[Aprovação]],"MM/DD/AAAA")</f>
        <v>04/28/2020</v>
      </c>
      <c r="D95" s="2" t="str">
        <f>TEXT(Tabela1[[#This Row],[Posição Acionária]],"MM/DD/AAAA")</f>
        <v>05/04/2020</v>
      </c>
      <c r="E95" s="2" t="str">
        <f>TEXT(Tabela1[[#This Row],[Pagamento]],"MM/DD/AAAA")</f>
        <v>07/03/2020</v>
      </c>
      <c r="F95" s="10">
        <v>35982821.43</v>
      </c>
      <c r="G95" s="7">
        <v>6.7845035999999997E-2</v>
      </c>
      <c r="H95" s="10">
        <f t="shared" si="25"/>
        <v>35982821.43</v>
      </c>
      <c r="I95" s="5">
        <f t="shared" si="26"/>
        <v>6.7845035999999997E-2</v>
      </c>
      <c r="J95" s="10"/>
      <c r="K95" s="21"/>
      <c r="L95" s="9" t="s">
        <v>9</v>
      </c>
      <c r="M95" s="8"/>
      <c r="N95" s="12"/>
    </row>
    <row r="96" spans="1:14" collapsed="1" x14ac:dyDescent="0.35">
      <c r="A96" s="14" t="s">
        <v>88</v>
      </c>
      <c r="B96" s="20" t="s">
        <v>92</v>
      </c>
      <c r="C96" s="2"/>
      <c r="D96" s="2"/>
      <c r="E96" s="2"/>
      <c r="F96" s="16">
        <f>SUM(F88:F95)</f>
        <v>199334357.37000003</v>
      </c>
      <c r="G96" s="17">
        <f>SUM(G88:G95)</f>
        <v>0.37593299999999996</v>
      </c>
      <c r="H96" s="16">
        <f t="shared" ref="H96:I96" si="27">SUM(H88:H95)</f>
        <v>189951069.61650002</v>
      </c>
      <c r="I96" s="18">
        <f t="shared" si="27"/>
        <v>0.35822570040000001</v>
      </c>
      <c r="J96" s="16">
        <v>284763000</v>
      </c>
      <c r="K96" s="22">
        <f>Tabela13[[#This Row],[Gross Amount (R$)]]/Tabela13[[#This Row],[Net Income (R$)]]</f>
        <v>0.70000090380421631</v>
      </c>
      <c r="L96" s="8"/>
      <c r="M96" s="8"/>
      <c r="N96" s="12"/>
    </row>
    <row r="97" spans="1:14" hidden="1" outlineLevel="1" x14ac:dyDescent="0.35">
      <c r="A97" s="2" t="s">
        <v>181</v>
      </c>
      <c r="B97" s="3" t="s">
        <v>157</v>
      </c>
      <c r="C97" s="2" t="str">
        <f>TEXT(Tabela1[[#This Row],[Aprovação]],"MM/DD/AAAA")</f>
        <v>03/12/2020</v>
      </c>
      <c r="D97" s="2" t="str">
        <f>TEXT(Tabela1[[#This Row],[Posição Acionária]],"MM/DD/AAAA")</f>
        <v>03/17/2020</v>
      </c>
      <c r="E97" s="2" t="str">
        <f>TEXT(Tabela1[[#This Row],[Pagamento]],"MM/DD/AAAA")</f>
        <v>04/02/2020</v>
      </c>
      <c r="F97" s="10">
        <v>13863792.970000001</v>
      </c>
      <c r="G97" s="7">
        <v>2.6139961E-2</v>
      </c>
      <c r="H97" s="10">
        <f t="shared" ref="H97:H104" si="28">IF(A97="IOC",F97*0.85,F97)</f>
        <v>11784224.024499999</v>
      </c>
      <c r="I97" s="5">
        <f t="shared" ref="I97:I104" si="29">IF($A97="IOC",G97*0.85,G97)</f>
        <v>2.2218966850000001E-2</v>
      </c>
      <c r="J97" s="10"/>
      <c r="K97" s="21"/>
      <c r="L97" s="9" t="s">
        <v>9</v>
      </c>
      <c r="M97" s="8"/>
      <c r="N97" s="12"/>
    </row>
    <row r="98" spans="1:14" hidden="1" outlineLevel="1" x14ac:dyDescent="0.35">
      <c r="A98" s="2" t="s">
        <v>102</v>
      </c>
      <c r="B98" s="3" t="s">
        <v>157</v>
      </c>
      <c r="C98" s="2" t="str">
        <f>TEXT(Tabela1[[#This Row],[Aprovação]],"MM/DD/AAAA")</f>
        <v>04/29/2020</v>
      </c>
      <c r="D98" s="2" t="str">
        <f>TEXT(Tabela1[[#This Row],[Posição Acionária]],"MM/DD/AAAA")</f>
        <v>05/05/2020</v>
      </c>
      <c r="E98" s="2" t="str">
        <f>TEXT(Tabela1[[#This Row],[Pagamento]],"MM/DD/AAAA")</f>
        <v>10/07/2020</v>
      </c>
      <c r="F98" s="10">
        <v>23747337.579999998</v>
      </c>
      <c r="G98" s="7">
        <v>4.4775227000000001E-2</v>
      </c>
      <c r="H98" s="10">
        <f t="shared" si="28"/>
        <v>23747337.579999998</v>
      </c>
      <c r="I98" s="5">
        <f t="shared" si="29"/>
        <v>4.4775227000000001E-2</v>
      </c>
      <c r="J98" s="10"/>
      <c r="K98" s="21"/>
      <c r="L98" s="9" t="s">
        <v>9</v>
      </c>
      <c r="M98" s="8"/>
      <c r="N98" s="12"/>
    </row>
    <row r="99" spans="1:14" hidden="1" outlineLevel="1" x14ac:dyDescent="0.35">
      <c r="A99" s="2" t="s">
        <v>181</v>
      </c>
      <c r="B99" s="3" t="s">
        <v>158</v>
      </c>
      <c r="C99" s="2" t="str">
        <f>TEXT(Tabela1[[#This Row],[Aprovação]],"MM/DD/AAAA")</f>
        <v>06/10/2020</v>
      </c>
      <c r="D99" s="2" t="str">
        <f>TEXT(Tabela1[[#This Row],[Posição Acionária]],"MM/DD/AAAA")</f>
        <v>06/16/2020</v>
      </c>
      <c r="E99" s="2" t="str">
        <f>TEXT(Tabela1[[#This Row],[Pagamento]],"MM/DD/AAAA")</f>
        <v>07/03/2020</v>
      </c>
      <c r="F99" s="10">
        <v>13389626.640000001</v>
      </c>
      <c r="G99" s="7">
        <v>2.5245928000000001E-2</v>
      </c>
      <c r="H99" s="10">
        <f t="shared" si="28"/>
        <v>11381182.643999999</v>
      </c>
      <c r="I99" s="5">
        <f t="shared" si="29"/>
        <v>2.14590388E-2</v>
      </c>
      <c r="J99" s="10"/>
      <c r="K99" s="21"/>
      <c r="L99" s="9" t="s">
        <v>9</v>
      </c>
      <c r="M99" s="8"/>
      <c r="N99" s="12"/>
    </row>
    <row r="100" spans="1:14" hidden="1" outlineLevel="1" x14ac:dyDescent="0.35">
      <c r="A100" s="2" t="s">
        <v>102</v>
      </c>
      <c r="B100" s="3" t="s">
        <v>158</v>
      </c>
      <c r="C100" s="2" t="str">
        <f>TEXT(Tabela1[[#This Row],[Aprovação]],"MM/DD/AAAA")</f>
        <v>07/29/2020</v>
      </c>
      <c r="D100" s="2" t="str">
        <f>TEXT(Tabela1[[#This Row],[Posição Acionária]],"MM/DD/AAAA")</f>
        <v>08/11/2020</v>
      </c>
      <c r="E100" s="2" t="str">
        <f>TEXT(Tabela1[[#This Row],[Pagamento]],"MM/DD/AAAA")</f>
        <v>10/07/2020</v>
      </c>
      <c r="F100" s="10">
        <v>83172994.959999993</v>
      </c>
      <c r="G100" s="7">
        <v>0.15681146100000001</v>
      </c>
      <c r="H100" s="10">
        <f t="shared" si="28"/>
        <v>83172994.959999993</v>
      </c>
      <c r="I100" s="5">
        <f t="shared" si="29"/>
        <v>0.15681146100000001</v>
      </c>
      <c r="J100" s="10"/>
      <c r="K100" s="21"/>
      <c r="L100" s="9" t="s">
        <v>9</v>
      </c>
      <c r="M100" s="8"/>
      <c r="N100" s="12"/>
    </row>
    <row r="101" spans="1:14" hidden="1" outlineLevel="1" x14ac:dyDescent="0.35">
      <c r="A101" s="2" t="s">
        <v>181</v>
      </c>
      <c r="B101" s="3" t="s">
        <v>159</v>
      </c>
      <c r="C101" s="2" t="str">
        <f>TEXT(Tabela1[[#This Row],[Aprovação]],"MM/DD/AAAA")</f>
        <v>09/11/2020</v>
      </c>
      <c r="D101" s="2" t="str">
        <f>TEXT(Tabela1[[#This Row],[Posição Acionária]],"MM/DD/AAAA")</f>
        <v>09/16/2020</v>
      </c>
      <c r="E101" s="2" t="str">
        <f>TEXT(Tabela1[[#This Row],[Pagamento]],"MM/DD/AAAA")</f>
        <v>10/07/2020</v>
      </c>
      <c r="F101" s="10">
        <v>13304160.73</v>
      </c>
      <c r="G101" s="7">
        <v>2.50832E-2</v>
      </c>
      <c r="H101" s="10">
        <f t="shared" si="28"/>
        <v>11308536.6205</v>
      </c>
      <c r="I101" s="5">
        <f t="shared" si="29"/>
        <v>2.1320719999999998E-2</v>
      </c>
      <c r="J101" s="10"/>
      <c r="K101" s="21"/>
      <c r="L101" s="9" t="s">
        <v>9</v>
      </c>
      <c r="M101" s="8"/>
      <c r="N101" s="12"/>
    </row>
    <row r="102" spans="1:14" hidden="1" outlineLevel="1" x14ac:dyDescent="0.35">
      <c r="A102" s="2" t="s">
        <v>102</v>
      </c>
      <c r="B102" s="3" t="s">
        <v>159</v>
      </c>
      <c r="C102" s="2" t="str">
        <f>TEXT(Tabela1[[#This Row],[Aprovação]],"MM/DD/AAAA")</f>
        <v>10/28/2020</v>
      </c>
      <c r="D102" s="2" t="str">
        <f>TEXT(Tabela1[[#This Row],[Posição Acionária]],"MM/DD/AAAA")</f>
        <v>11/03/2020</v>
      </c>
      <c r="E102" s="2" t="str">
        <f>TEXT(Tabela1[[#This Row],[Pagamento]],"MM/DD/AAAA")</f>
        <v>12/09/2020</v>
      </c>
      <c r="F102" s="10">
        <v>72562024.849999994</v>
      </c>
      <c r="G102" s="7">
        <v>0.136805908</v>
      </c>
      <c r="H102" s="10">
        <f t="shared" si="28"/>
        <v>72562024.849999994</v>
      </c>
      <c r="I102" s="5">
        <f t="shared" si="29"/>
        <v>0.136805908</v>
      </c>
      <c r="J102" s="10"/>
      <c r="K102" s="21"/>
      <c r="L102" s="9" t="s">
        <v>9</v>
      </c>
      <c r="M102" s="8"/>
      <c r="N102" s="12"/>
    </row>
    <row r="103" spans="1:14" hidden="1" outlineLevel="1" x14ac:dyDescent="0.35">
      <c r="A103" s="2" t="s">
        <v>181</v>
      </c>
      <c r="B103" s="3" t="s">
        <v>160</v>
      </c>
      <c r="C103" s="2" t="str">
        <f>TEXT(Tabela1[[#This Row],[Aprovação]],"MM/DD/AAAA")</f>
        <v>12/10/2020</v>
      </c>
      <c r="D103" s="2" t="str">
        <f>TEXT(Tabela1[[#This Row],[Posição Acionária]],"MM/DD/AAAA")</f>
        <v>12/15/2020</v>
      </c>
      <c r="E103" s="2" t="str">
        <f>TEXT(Tabela1[[#This Row],[Pagamento]],"MM/DD/AAAA")</f>
        <v>01/04/2021</v>
      </c>
      <c r="F103" s="10">
        <v>12460108.609999999</v>
      </c>
      <c r="G103" s="7">
        <v>2.3491854E-2</v>
      </c>
      <c r="H103" s="10">
        <f t="shared" si="28"/>
        <v>10591092.318499999</v>
      </c>
      <c r="I103" s="5">
        <f t="shared" si="29"/>
        <v>1.99680759E-2</v>
      </c>
      <c r="J103" s="10"/>
      <c r="K103" s="21"/>
      <c r="L103" s="9" t="s">
        <v>9</v>
      </c>
      <c r="M103" s="8"/>
      <c r="N103" s="12"/>
    </row>
    <row r="104" spans="1:14" hidden="1" outlineLevel="1" x14ac:dyDescent="0.35">
      <c r="A104" s="2" t="s">
        <v>102</v>
      </c>
      <c r="B104" s="3" t="s">
        <v>160</v>
      </c>
      <c r="C104" s="2" t="str">
        <f>TEXT(Tabela1[[#This Row],[Aprovação]],"MM/DD/AAAA")</f>
        <v>04/05/2021</v>
      </c>
      <c r="D104" s="2" t="str">
        <f>TEXT(Tabela1[[#This Row],[Posição Acionária]],"MM/DD/AAAA")</f>
        <v>04/12/2021</v>
      </c>
      <c r="E104" s="2" t="str">
        <f>TEXT(Tabela1[[#This Row],[Pagamento]],"MM/DD/AAAA")</f>
        <v>07/06/2021</v>
      </c>
      <c r="F104" s="10">
        <v>100713306.23</v>
      </c>
      <c r="G104" s="7">
        <v>0.190396073</v>
      </c>
      <c r="H104" s="10">
        <f t="shared" si="28"/>
        <v>100713306.23</v>
      </c>
      <c r="I104" s="5">
        <f t="shared" si="29"/>
        <v>0.190396073</v>
      </c>
      <c r="J104" s="10"/>
      <c r="K104" s="21"/>
      <c r="L104" s="9" t="s">
        <v>9</v>
      </c>
      <c r="M104" s="9" t="s">
        <v>9</v>
      </c>
      <c r="N104" s="12"/>
    </row>
    <row r="105" spans="1:14" collapsed="1" x14ac:dyDescent="0.35">
      <c r="A105" s="14" t="s">
        <v>88</v>
      </c>
      <c r="B105" s="20" t="s">
        <v>93</v>
      </c>
      <c r="C105" s="2"/>
      <c r="D105" s="2"/>
      <c r="E105" s="2"/>
      <c r="F105" s="16">
        <f>SUM(F97:F104)</f>
        <v>333213352.56999999</v>
      </c>
      <c r="G105" s="17">
        <f>SUM(G97:G104)</f>
        <v>0.62874961200000001</v>
      </c>
      <c r="H105" s="16">
        <f t="shared" ref="H105:I105" si="30">SUM(H97:H104)</f>
        <v>325260699.22750002</v>
      </c>
      <c r="I105" s="18">
        <f t="shared" si="30"/>
        <v>0.61375547055000002</v>
      </c>
      <c r="J105" s="16">
        <v>361128000</v>
      </c>
      <c r="K105" s="22">
        <f>Tabela13[[#This Row],[Gross Amount (R$)]]/Tabela13[[#This Row],[Net Income (R$)]]</f>
        <v>0.92270151461531646</v>
      </c>
      <c r="L105" s="8"/>
      <c r="M105" s="8"/>
      <c r="N105" s="12"/>
    </row>
    <row r="106" spans="1:14" hidden="1" outlineLevel="1" x14ac:dyDescent="0.35">
      <c r="A106" s="2" t="s">
        <v>181</v>
      </c>
      <c r="B106" s="3" t="s">
        <v>161</v>
      </c>
      <c r="C106" s="2" t="str">
        <f>TEXT(Tabela1[[#This Row],[Aprovação]],"MM/DD/AAAA")</f>
        <v>03/11/2021</v>
      </c>
      <c r="D106" s="2" t="str">
        <f>TEXT(Tabela1[[#This Row],[Posição Acionária]],"MM/DD/AAAA")</f>
        <v>03/16/2021</v>
      </c>
      <c r="E106" s="2" t="str">
        <f>TEXT(Tabela1[[#This Row],[Pagamento]],"MM/DD/AAAA")</f>
        <v>04/06/2021</v>
      </c>
      <c r="F106" s="10">
        <v>12980323.720000001</v>
      </c>
      <c r="G106" s="7">
        <v>2.4472510999999999E-2</v>
      </c>
      <c r="H106" s="10">
        <f t="shared" ref="H106:H115" si="31">IF(A106="IOC",F106*0.85,F106)</f>
        <v>11033275.162</v>
      </c>
      <c r="I106" s="5">
        <f>IF($A106="IOC",G106*0.85,G106)</f>
        <v>2.0801634349999997E-2</v>
      </c>
      <c r="J106" s="10"/>
      <c r="K106" s="21"/>
      <c r="L106" s="9" t="s">
        <v>9</v>
      </c>
      <c r="M106" s="8"/>
      <c r="N106" s="12"/>
    </row>
    <row r="107" spans="1:14" hidden="1" outlineLevel="1" x14ac:dyDescent="0.35">
      <c r="A107" s="2" t="s">
        <v>102</v>
      </c>
      <c r="B107" s="3" t="s">
        <v>161</v>
      </c>
      <c r="C107" s="2" t="str">
        <f>TEXT(Tabela1[[#This Row],[Aprovação]],"MM/DD/AAAA")</f>
        <v>04/28/2021</v>
      </c>
      <c r="D107" s="2" t="str">
        <f>TEXT(Tabela1[[#This Row],[Posição Acionária]],"MM/DD/AAAA")</f>
        <v>05/19/2021</v>
      </c>
      <c r="E107" s="2" t="str">
        <f>TEXT(Tabela1[[#This Row],[Pagamento]],"MM/DD/AAAA")</f>
        <v>07/06/2021</v>
      </c>
      <c r="F107" s="10">
        <v>95753521.420000002</v>
      </c>
      <c r="G107" s="7" t="s">
        <v>65</v>
      </c>
      <c r="H107" s="10">
        <f t="shared" si="31"/>
        <v>95753521.420000002</v>
      </c>
      <c r="I107" s="5" t="str">
        <f>IF($A107="IOC",G107*0.85,G107)</f>
        <v xml:space="preserve">0,181665407	</v>
      </c>
      <c r="J107" s="10"/>
      <c r="K107" s="21"/>
      <c r="L107" s="9" t="s">
        <v>9</v>
      </c>
      <c r="M107" s="9" t="s">
        <v>9</v>
      </c>
      <c r="N107" s="12"/>
    </row>
    <row r="108" spans="1:14" hidden="1" outlineLevel="1" x14ac:dyDescent="0.35">
      <c r="A108" s="2" t="s">
        <v>181</v>
      </c>
      <c r="B108" s="3" t="s">
        <v>162</v>
      </c>
      <c r="C108" s="2" t="str">
        <f>TEXT(Tabela1[[#This Row],[Aprovação]],"MM/DD/AAAA")</f>
        <v>06/11/2021</v>
      </c>
      <c r="D108" s="2" t="str">
        <f>TEXT(Tabela1[[#This Row],[Posição Acionária]],"MM/DD/AAAA")</f>
        <v>06/16/2021</v>
      </c>
      <c r="E108" s="2" t="str">
        <f>TEXT(Tabela1[[#This Row],[Pagamento]],"MM/DD/AAAA")</f>
        <v>07/06/2021</v>
      </c>
      <c r="F108" s="10">
        <v>13500382.08</v>
      </c>
      <c r="G108" s="7">
        <v>2.5707338E-2</v>
      </c>
      <c r="H108" s="10">
        <f t="shared" si="31"/>
        <v>11475324.767999999</v>
      </c>
      <c r="I108" s="5">
        <f>IF($A108="IOC",G108*0.85,G108)</f>
        <v>2.18512373E-2</v>
      </c>
      <c r="J108" s="10"/>
      <c r="K108" s="21"/>
      <c r="L108" s="9" t="s">
        <v>9</v>
      </c>
      <c r="M108" s="9" t="s">
        <v>9</v>
      </c>
      <c r="N108" s="12"/>
    </row>
    <row r="109" spans="1:14" hidden="1" outlineLevel="1" x14ac:dyDescent="0.35">
      <c r="A109" s="2" t="s">
        <v>103</v>
      </c>
      <c r="B109" s="3" t="s">
        <v>162</v>
      </c>
      <c r="C109" s="2" t="str">
        <f>TEXT(Tabela1[[#This Row],[Aprovação]],"MM/DD/AAAA")</f>
        <v>03/30/2021</v>
      </c>
      <c r="D109" s="2" t="str">
        <f>TEXT(Tabela1[[#This Row],[Posição Acionária]],"MM/DD/AAAA")</f>
        <v>-</v>
      </c>
      <c r="E109" s="2" t="str">
        <f>TEXT(Tabela1[[#This Row],[Pagamento]],"MM/DD/AAAA")</f>
        <v>-</v>
      </c>
      <c r="F109" s="10">
        <v>89595847</v>
      </c>
      <c r="G109" s="7" t="s">
        <v>98</v>
      </c>
      <c r="H109" s="10">
        <f t="shared" si="31"/>
        <v>89595847</v>
      </c>
      <c r="I109" s="5" t="s">
        <v>98</v>
      </c>
      <c r="J109" s="10"/>
      <c r="K109" s="21"/>
      <c r="L109" s="9" t="s">
        <v>180</v>
      </c>
      <c r="M109" s="8"/>
      <c r="N109" s="12"/>
    </row>
    <row r="110" spans="1:14" hidden="1" outlineLevel="1" x14ac:dyDescent="0.35">
      <c r="A110" s="2" t="s">
        <v>181</v>
      </c>
      <c r="B110" s="3" t="s">
        <v>163</v>
      </c>
      <c r="C110" s="2" t="str">
        <f>TEXT(Tabela1[[#This Row],[Aprovação]],"MM/DD/AAAA")</f>
        <v>09/13/2021</v>
      </c>
      <c r="D110" s="2" t="str">
        <f>TEXT(Tabela1[[#This Row],[Posição Acionária]],"MM/DD/AAAA")</f>
        <v>09/22/2021</v>
      </c>
      <c r="E110" s="2" t="str">
        <f>TEXT(Tabela1[[#This Row],[Pagamento]],"MM/DD/AAAA")</f>
        <v>10/06/2021</v>
      </c>
      <c r="F110" s="10">
        <v>13480893.09</v>
      </c>
      <c r="G110" s="7">
        <v>2.5898858E-2</v>
      </c>
      <c r="H110" s="10">
        <f t="shared" si="31"/>
        <v>11458759.126499999</v>
      </c>
      <c r="I110" s="5">
        <f>IF($A110="IOC",G110*0.85,G110)</f>
        <v>2.2014029299999998E-2</v>
      </c>
      <c r="J110" s="10"/>
      <c r="K110" s="21"/>
      <c r="L110" s="9" t="s">
        <v>9</v>
      </c>
      <c r="M110" s="8"/>
      <c r="N110" s="12"/>
    </row>
    <row r="111" spans="1:14" hidden="1" outlineLevel="1" x14ac:dyDescent="0.35">
      <c r="A111" s="2" t="s">
        <v>103</v>
      </c>
      <c r="B111" s="3" t="s">
        <v>163</v>
      </c>
      <c r="C111" s="2" t="str">
        <f>TEXT(Tabela1[[#This Row],[Aprovação]],"MM/DD/AAAA")</f>
        <v>03/30/2021</v>
      </c>
      <c r="D111" s="2" t="str">
        <f>TEXT(Tabela1[[#This Row],[Posição Acionária]],"MM/DD/AAAA")</f>
        <v>-</v>
      </c>
      <c r="E111" s="2" t="str">
        <f>TEXT(Tabela1[[#This Row],[Pagamento]],"MM/DD/AAAA")</f>
        <v>-</v>
      </c>
      <c r="F111" s="10">
        <v>40046258</v>
      </c>
      <c r="G111" s="4" t="s">
        <v>98</v>
      </c>
      <c r="H111" s="10">
        <f t="shared" si="31"/>
        <v>40046258</v>
      </c>
      <c r="I111" s="5" t="s">
        <v>98</v>
      </c>
      <c r="J111" s="10"/>
      <c r="K111" s="21"/>
      <c r="L111" s="9" t="s">
        <v>180</v>
      </c>
      <c r="M111" s="8"/>
      <c r="N111" s="12"/>
    </row>
    <row r="112" spans="1:14" hidden="1" outlineLevel="1" x14ac:dyDescent="0.35">
      <c r="A112" s="2" t="s">
        <v>181</v>
      </c>
      <c r="B112" s="3" t="s">
        <v>164</v>
      </c>
      <c r="C112" s="2" t="str">
        <f>TEXT(Tabela1[[#This Row],[Aprovação]],"MM/DD/AAAA")</f>
        <v>12/14/2021</v>
      </c>
      <c r="D112" s="2" t="str">
        <f>TEXT(Tabela1[[#This Row],[Posição Acionária]],"MM/DD/AAAA")</f>
        <v>12/17/2021</v>
      </c>
      <c r="E112" s="2" t="str">
        <f>TEXT(Tabela1[[#This Row],[Pagamento]],"MM/DD/AAAA")</f>
        <v>12/30/2021</v>
      </c>
      <c r="F112" s="10">
        <v>12270538.210000001</v>
      </c>
      <c r="G112" s="7">
        <v>2.3678950000000001E-2</v>
      </c>
      <c r="H112" s="10">
        <f t="shared" si="31"/>
        <v>10429957.478500001</v>
      </c>
      <c r="I112" s="5">
        <f>IF($A112="IOC",G112*0.85,G112)</f>
        <v>2.0127107500000001E-2</v>
      </c>
      <c r="J112" s="10"/>
      <c r="K112" s="21"/>
      <c r="L112" s="9" t="s">
        <v>9</v>
      </c>
      <c r="M112" s="8"/>
      <c r="N112" s="12"/>
    </row>
    <row r="113" spans="1:14" hidden="1" outlineLevel="1" x14ac:dyDescent="0.35">
      <c r="A113" s="2" t="s">
        <v>102</v>
      </c>
      <c r="B113" s="3" t="s">
        <v>164</v>
      </c>
      <c r="C113" s="2" t="str">
        <f>TEXT(Tabela1[[#This Row],[Aprovação]],"MM/DD/AAAA")</f>
        <v>04/04/2022</v>
      </c>
      <c r="D113" s="2" t="str">
        <f>TEXT(Tabela1[[#This Row],[Posição Acionária]],"MM/DD/AAAA")</f>
        <v>04/04/2022</v>
      </c>
      <c r="E113" s="2" t="str">
        <f>TEXT(Tabela1[[#This Row],[Pagamento]],"MM/DD/AAAA")</f>
        <v>10/05/2022</v>
      </c>
      <c r="F113" s="10">
        <v>40519503.689999998</v>
      </c>
      <c r="G113" s="7">
        <v>7.9059407999999998E-2</v>
      </c>
      <c r="H113" s="10">
        <f t="shared" si="31"/>
        <v>40519503.689999998</v>
      </c>
      <c r="I113" s="5">
        <f>IF($A113="IOC",G113*0.85,G113)</f>
        <v>7.9059407999999998E-2</v>
      </c>
      <c r="J113" s="10"/>
      <c r="K113" s="21"/>
      <c r="L113" s="9" t="s">
        <v>9</v>
      </c>
      <c r="M113" s="8"/>
      <c r="N113" s="12"/>
    </row>
    <row r="114" spans="1:14" hidden="1" outlineLevel="1" x14ac:dyDescent="0.35">
      <c r="A114" s="2" t="s">
        <v>103</v>
      </c>
      <c r="B114" s="3" t="s">
        <v>164</v>
      </c>
      <c r="C114" s="2" t="str">
        <f>TEXT(Tabela1[[#This Row],[Aprovação]],"MM/DD/AAAA")</f>
        <v>03/30/2021</v>
      </c>
      <c r="D114" s="2" t="str">
        <f>TEXT(Tabela1[[#This Row],[Posição Acionária]],"MM/DD/AAAA")</f>
        <v>-</v>
      </c>
      <c r="E114" s="2" t="str">
        <f>TEXT(Tabela1[[#This Row],[Pagamento]],"MM/DD/AAAA")</f>
        <v>-</v>
      </c>
      <c r="F114" s="10">
        <v>953214</v>
      </c>
      <c r="G114" s="4" t="s">
        <v>98</v>
      </c>
      <c r="H114" s="10">
        <f t="shared" si="31"/>
        <v>953214</v>
      </c>
      <c r="I114" s="5" t="s">
        <v>98</v>
      </c>
      <c r="J114" s="10"/>
      <c r="K114" s="11"/>
      <c r="L114" s="9" t="s">
        <v>180</v>
      </c>
      <c r="M114" s="8"/>
      <c r="N114" s="12"/>
    </row>
    <row r="115" spans="1:14" hidden="1" outlineLevel="1" x14ac:dyDescent="0.35">
      <c r="A115" s="2" t="s">
        <v>103</v>
      </c>
      <c r="B115" s="3" t="s">
        <v>164</v>
      </c>
      <c r="C115" s="2" t="str">
        <f>TEXT(Tabela1[[#This Row],[Aprovação]],"MM/DD/AAAA")</f>
        <v>10/28/2021</v>
      </c>
      <c r="D115" s="2" t="str">
        <f>TEXT(Tabela1[[#This Row],[Posição Acionária]],"MM/DD/AAAA")</f>
        <v>-</v>
      </c>
      <c r="E115" s="2" t="str">
        <f>TEXT(Tabela1[[#This Row],[Pagamento]],"MM/DD/AAAA")</f>
        <v>-</v>
      </c>
      <c r="F115" s="10">
        <v>46453408</v>
      </c>
      <c r="G115" s="4" t="s">
        <v>98</v>
      </c>
      <c r="H115" s="10">
        <f t="shared" si="31"/>
        <v>46453408</v>
      </c>
      <c r="I115" s="5" t="s">
        <v>98</v>
      </c>
      <c r="J115" s="10"/>
      <c r="K115" s="11"/>
      <c r="L115" s="9" t="s">
        <v>180</v>
      </c>
      <c r="M115" s="8"/>
      <c r="N115" s="12"/>
    </row>
    <row r="116" spans="1:14" collapsed="1" x14ac:dyDescent="0.35">
      <c r="A116" s="14" t="s">
        <v>88</v>
      </c>
      <c r="B116" s="20" t="s">
        <v>94</v>
      </c>
      <c r="C116" s="2"/>
      <c r="D116" s="2"/>
      <c r="E116" s="2"/>
      <c r="F116" s="16">
        <f>SUM(F106:F115)</f>
        <v>365553889.20999998</v>
      </c>
      <c r="G116" s="17">
        <f>SUM(G106:G115)</f>
        <v>0.178817065</v>
      </c>
      <c r="H116" s="16">
        <f>SUM(H106:H115)</f>
        <v>357719068.64499998</v>
      </c>
      <c r="I116" s="17">
        <f t="shared" ref="I116" si="32">SUM(I106:I115)</f>
        <v>0.16385341645000001</v>
      </c>
      <c r="J116" s="16">
        <v>380359000</v>
      </c>
      <c r="K116" s="22">
        <f>Tabela13[[#This Row],[Gross Amount (R$)]]/Tabela13[[#This Row],[Net Income (R$)]]</f>
        <v>0.96107595511082944</v>
      </c>
      <c r="L116" s="8"/>
      <c r="M116" s="8"/>
      <c r="N116" s="12"/>
    </row>
    <row r="117" spans="1:14" hidden="1" outlineLevel="1" x14ac:dyDescent="0.35">
      <c r="A117" s="2" t="s">
        <v>181</v>
      </c>
      <c r="B117" s="3" t="s">
        <v>165</v>
      </c>
      <c r="C117" s="2" t="str">
        <f>TEXT(Tabela1[[#This Row],[Aprovação]],"MM/DD/AAAA")</f>
        <v>03/21/2022</v>
      </c>
      <c r="D117" s="2" t="str">
        <f>TEXT(Tabela1[[#This Row],[Posição Acionária]],"MM/DD/AAAA")</f>
        <v>03/24/2022</v>
      </c>
      <c r="E117" s="2" t="str">
        <f>TEXT(Tabela1[[#This Row],[Pagamento]],"MM/DD/AAAA")</f>
        <v>07/06/2022</v>
      </c>
      <c r="F117" s="10">
        <v>16358796.35</v>
      </c>
      <c r="G117" s="7">
        <v>3.1918375999999998E-2</v>
      </c>
      <c r="H117" s="10">
        <f t="shared" ref="H117:H127" si="33">IF(A117="IOC",F117*0.85,F117)</f>
        <v>13904976.897499999</v>
      </c>
      <c r="I117" s="5">
        <f>IF($A117="IOC",G117*0.85,G117)</f>
        <v>2.7130619599999999E-2</v>
      </c>
      <c r="J117" s="10"/>
      <c r="K117" s="21"/>
      <c r="L117" s="9" t="s">
        <v>9</v>
      </c>
      <c r="M117" s="8"/>
      <c r="N117" s="12"/>
    </row>
    <row r="118" spans="1:14" hidden="1" outlineLevel="1" x14ac:dyDescent="0.35">
      <c r="A118" s="2" t="s">
        <v>102</v>
      </c>
      <c r="B118" s="3" t="s">
        <v>165</v>
      </c>
      <c r="C118" s="2" t="str">
        <f>TEXT(Tabela1[[#This Row],[Aprovação]],"MM/DD/AAAA")</f>
        <v>04/27/2022</v>
      </c>
      <c r="D118" s="2" t="str">
        <f>TEXT(Tabela1[[#This Row],[Posição Acionária]],"MM/DD/AAAA")</f>
        <v>05/06/2022</v>
      </c>
      <c r="E118" s="2" t="str">
        <f>TEXT(Tabela1[[#This Row],[Pagamento]],"MM/DD/AAAA")</f>
        <v>10/05/2022</v>
      </c>
      <c r="F118" s="10">
        <v>60000000</v>
      </c>
      <c r="G118" s="7" t="s">
        <v>70</v>
      </c>
      <c r="H118" s="10">
        <f t="shared" si="33"/>
        <v>60000000</v>
      </c>
      <c r="I118" s="5" t="str">
        <f>IF($A118="IOC",G118*0.85,G118)</f>
        <v xml:space="preserve">0,107203568	</v>
      </c>
      <c r="J118" s="10"/>
      <c r="K118" s="21"/>
      <c r="L118" s="9" t="s">
        <v>9</v>
      </c>
      <c r="M118" s="9" t="s">
        <v>9</v>
      </c>
      <c r="N118" s="12"/>
    </row>
    <row r="119" spans="1:14" hidden="1" outlineLevel="1" x14ac:dyDescent="0.35">
      <c r="A119" s="2" t="s">
        <v>103</v>
      </c>
      <c r="B119" s="3" t="s">
        <v>165</v>
      </c>
      <c r="C119" s="2" t="str">
        <f>TEXT(Tabela1[[#This Row],[Aprovação]],"MM/DD/AAAA")</f>
        <v>10/28/2021</v>
      </c>
      <c r="D119" s="2" t="str">
        <f>TEXT(Tabela1[[#This Row],[Posição Acionária]],"MM/DD/AAAA")</f>
        <v>-</v>
      </c>
      <c r="E119" s="2" t="str">
        <f>TEXT(Tabela1[[#This Row],[Pagamento]],"MM/DD/AAAA")</f>
        <v>-</v>
      </c>
      <c r="F119" s="10">
        <v>50989256</v>
      </c>
      <c r="G119" s="4" t="s">
        <v>98</v>
      </c>
      <c r="H119" s="10">
        <f t="shared" si="33"/>
        <v>50989256</v>
      </c>
      <c r="I119" s="5" t="s">
        <v>98</v>
      </c>
      <c r="J119" s="10"/>
      <c r="K119" s="11"/>
      <c r="L119" s="9" t="s">
        <v>180</v>
      </c>
      <c r="M119" s="8"/>
      <c r="N119" s="12"/>
    </row>
    <row r="120" spans="1:14" hidden="1" outlineLevel="1" x14ac:dyDescent="0.35">
      <c r="A120" s="2" t="s">
        <v>181</v>
      </c>
      <c r="B120" s="3" t="s">
        <v>166</v>
      </c>
      <c r="C120" s="2" t="str">
        <f>TEXT(Tabela1[[#This Row],[Aprovação]],"MM/DD/AAAA")</f>
        <v>06/20/2022</v>
      </c>
      <c r="D120" s="2" t="str">
        <f>TEXT(Tabela1[[#This Row],[Posição Acionária]],"MM/DD/AAAA")</f>
        <v>06/23/2022</v>
      </c>
      <c r="E120" s="2" t="str">
        <f>TEXT(Tabela1[[#This Row],[Pagamento]],"MM/DD/AAAA")</f>
        <v>12/21/2022</v>
      </c>
      <c r="F120" s="10">
        <v>17632604.82</v>
      </c>
      <c r="G120" s="7">
        <v>3.1685868999999998E-2</v>
      </c>
      <c r="H120" s="10">
        <f t="shared" si="33"/>
        <v>14987714.096999999</v>
      </c>
      <c r="I120" s="5">
        <f>IF($A120="IOC",G120*0.85,G120)</f>
        <v>2.6932988649999996E-2</v>
      </c>
      <c r="J120" s="10"/>
      <c r="K120" s="21"/>
      <c r="L120" s="9" t="s">
        <v>9</v>
      </c>
      <c r="M120" s="8"/>
      <c r="N120" s="12"/>
    </row>
    <row r="121" spans="1:14" hidden="1" outlineLevel="1" x14ac:dyDescent="0.35">
      <c r="A121" s="2" t="s">
        <v>103</v>
      </c>
      <c r="B121" s="3" t="s">
        <v>166</v>
      </c>
      <c r="C121" s="2" t="str">
        <f>TEXT(Tabela1[[#This Row],[Aprovação]],"MM/DD/AAAA")</f>
        <v>10/28/2021</v>
      </c>
      <c r="D121" s="2" t="str">
        <f>TEXT(Tabela1[[#This Row],[Posição Acionária]],"MM/DD/AAAA")</f>
        <v>-</v>
      </c>
      <c r="E121" s="2" t="str">
        <f>TEXT(Tabela1[[#This Row],[Pagamento]],"MM/DD/AAAA")</f>
        <v>-</v>
      </c>
      <c r="F121" s="10">
        <v>22375422</v>
      </c>
      <c r="G121" s="4" t="s">
        <v>98</v>
      </c>
      <c r="H121" s="10">
        <f t="shared" si="33"/>
        <v>22375422</v>
      </c>
      <c r="I121" s="5" t="s">
        <v>98</v>
      </c>
      <c r="J121" s="10"/>
      <c r="K121" s="11"/>
      <c r="L121" s="9" t="s">
        <v>180</v>
      </c>
      <c r="M121" s="8"/>
      <c r="N121" s="12"/>
    </row>
    <row r="122" spans="1:14" hidden="1" outlineLevel="1" x14ac:dyDescent="0.35">
      <c r="A122" s="2" t="s">
        <v>103</v>
      </c>
      <c r="B122" s="3" t="s">
        <v>166</v>
      </c>
      <c r="C122" s="2" t="str">
        <f>TEXT(Tabela1[[#This Row],[Aprovação]],"MM/DD/AAAA")</f>
        <v>04/28/2022</v>
      </c>
      <c r="D122" s="2" t="str">
        <f>TEXT(Tabela1[[#This Row],[Posição Acionária]],"MM/DD/AAAA")</f>
        <v>-</v>
      </c>
      <c r="E122" s="2" t="str">
        <f>TEXT(Tabela1[[#This Row],[Pagamento]],"MM/DD/AAAA")</f>
        <v>-</v>
      </c>
      <c r="F122" s="10">
        <v>55094527</v>
      </c>
      <c r="G122" s="4" t="s">
        <v>98</v>
      </c>
      <c r="H122" s="10">
        <f t="shared" si="33"/>
        <v>55094527</v>
      </c>
      <c r="I122" s="5" t="s">
        <v>98</v>
      </c>
      <c r="J122" s="10"/>
      <c r="K122" s="11"/>
      <c r="L122" s="9" t="s">
        <v>180</v>
      </c>
      <c r="M122" s="8"/>
      <c r="N122" s="12"/>
    </row>
    <row r="123" spans="1:14" hidden="1" outlineLevel="1" x14ac:dyDescent="0.35">
      <c r="A123" s="2" t="s">
        <v>181</v>
      </c>
      <c r="B123" s="3" t="s">
        <v>167</v>
      </c>
      <c r="C123" s="2" t="str">
        <f>TEXT(Tabela1[[#This Row],[Aprovação]],"MM/DD/AAAA")</f>
        <v>09/15/2022</v>
      </c>
      <c r="D123" s="2" t="str">
        <f>TEXT(Tabela1[[#This Row],[Posição Acionária]],"MM/DD/AAAA")</f>
        <v>09/20/2022</v>
      </c>
      <c r="E123" s="2" t="str">
        <f>TEXT(Tabela1[[#This Row],[Pagamento]],"MM/DD/AAAA")</f>
        <v>12/27/2022</v>
      </c>
      <c r="F123" s="10">
        <v>17533809.469999999</v>
      </c>
      <c r="G123" s="7">
        <v>3.1686901000000003E-2</v>
      </c>
      <c r="H123" s="10">
        <f t="shared" si="33"/>
        <v>14903738.049499998</v>
      </c>
      <c r="I123" s="5">
        <f>IF($A123="IOC",G123*0.85,G123)</f>
        <v>2.6933865850000002E-2</v>
      </c>
      <c r="J123" s="10"/>
      <c r="K123" s="21"/>
      <c r="L123" s="9" t="s">
        <v>9</v>
      </c>
      <c r="M123" s="8"/>
      <c r="N123" s="12"/>
    </row>
    <row r="124" spans="1:14" hidden="1" outlineLevel="1" x14ac:dyDescent="0.35">
      <c r="A124" s="2" t="s">
        <v>103</v>
      </c>
      <c r="B124" s="3" t="s">
        <v>167</v>
      </c>
      <c r="C124" s="2" t="str">
        <f>TEXT(Tabela1[[#This Row],[Aprovação]],"MM/DD/AAAA")</f>
        <v>04/28/2022</v>
      </c>
      <c r="D124" s="2" t="str">
        <f>TEXT(Tabela1[[#This Row],[Posição Acionária]],"MM/DD/AAAA")</f>
        <v>-</v>
      </c>
      <c r="E124" s="2" t="str">
        <f>TEXT(Tabela1[[#This Row],[Pagamento]],"MM/DD/AAAA")</f>
        <v>-</v>
      </c>
      <c r="F124" s="10">
        <v>27297868</v>
      </c>
      <c r="G124" s="4" t="s">
        <v>98</v>
      </c>
      <c r="H124" s="10">
        <f t="shared" si="33"/>
        <v>27297868</v>
      </c>
      <c r="I124" s="5" t="s">
        <v>98</v>
      </c>
      <c r="J124" s="10"/>
      <c r="K124" s="11"/>
      <c r="L124" s="9" t="s">
        <v>180</v>
      </c>
      <c r="M124" s="8"/>
      <c r="N124" s="12"/>
    </row>
    <row r="125" spans="1:14" hidden="1" outlineLevel="1" x14ac:dyDescent="0.35">
      <c r="A125" s="2" t="s">
        <v>181</v>
      </c>
      <c r="B125" s="3" t="s">
        <v>168</v>
      </c>
      <c r="C125" s="2" t="str">
        <f>TEXT(Tabela1[[#This Row],[Aprovação]],"MM/DD/AAAA")</f>
        <v>12/12/2022</v>
      </c>
      <c r="D125" s="2" t="str">
        <f>TEXT(Tabela1[[#This Row],[Posição Acionária]],"MM/DD/AAAA")</f>
        <v>12/15/2022</v>
      </c>
      <c r="E125" s="2" t="str">
        <f>TEXT(Tabela1[[#This Row],[Pagamento]],"MM/DD/AAAA")</f>
        <v>12/27/2022</v>
      </c>
      <c r="F125" s="10">
        <v>17731670.710000001</v>
      </c>
      <c r="G125" s="7">
        <v>3.2093773999999999E-2</v>
      </c>
      <c r="H125" s="10">
        <f t="shared" si="33"/>
        <v>15071920.103500001</v>
      </c>
      <c r="I125" s="5">
        <f>IF($A125="IOC",G125*0.85,G125)</f>
        <v>2.7279707899999998E-2</v>
      </c>
      <c r="J125" s="10"/>
      <c r="K125" s="21"/>
      <c r="L125" s="9" t="s">
        <v>9</v>
      </c>
      <c r="M125" s="8"/>
      <c r="N125" s="12"/>
    </row>
    <row r="126" spans="1:14" hidden="1" outlineLevel="1" x14ac:dyDescent="0.35">
      <c r="A126" s="2" t="s">
        <v>102</v>
      </c>
      <c r="B126" s="3" t="s">
        <v>168</v>
      </c>
      <c r="C126" s="2" t="str">
        <f>TEXT(Tabela1[[#This Row],[Aprovação]],"MM/DD/AAAA")</f>
        <v>04/05/2023</v>
      </c>
      <c r="D126" s="2" t="str">
        <f>TEXT(Tabela1[[#This Row],[Posição Acionária]],"MM/DD/AAAA")</f>
        <v>04/20/2023</v>
      </c>
      <c r="E126" s="2" t="str">
        <f>TEXT(Tabela1[[#This Row],[Pagamento]],"MM/DD/AAAA")</f>
        <v>07/12/2023</v>
      </c>
      <c r="F126" s="10">
        <v>120000000</v>
      </c>
      <c r="G126" s="7">
        <v>0.21719627499999999</v>
      </c>
      <c r="H126" s="10">
        <f t="shared" si="33"/>
        <v>120000000</v>
      </c>
      <c r="I126" s="5">
        <f>IF($A126="IOC",G126*0.85,G126)</f>
        <v>0.21719627499999999</v>
      </c>
      <c r="J126" s="10"/>
      <c r="K126" s="21"/>
      <c r="L126" s="9" t="s">
        <v>9</v>
      </c>
      <c r="M126" s="8"/>
      <c r="N126" s="12"/>
    </row>
    <row r="127" spans="1:14" hidden="1" outlineLevel="1" x14ac:dyDescent="0.35">
      <c r="A127" s="2" t="s">
        <v>103</v>
      </c>
      <c r="B127" s="3" t="s">
        <v>168</v>
      </c>
      <c r="C127" s="2" t="str">
        <f>TEXT(Tabela1[[#This Row],[Aprovação]],"MM/DD/AAAA")</f>
        <v>04/28/2022</v>
      </c>
      <c r="D127" s="2" t="str">
        <f>TEXT(Tabela1[[#This Row],[Posição Acionária]],"MM/DD/AAAA")</f>
        <v>-</v>
      </c>
      <c r="E127" s="2" t="str">
        <f>TEXT(Tabela1[[#This Row],[Pagamento]],"MM/DD/AAAA")</f>
        <v>-</v>
      </c>
      <c r="F127" s="10">
        <v>7289063</v>
      </c>
      <c r="G127" s="4" t="s">
        <v>98</v>
      </c>
      <c r="H127" s="10">
        <f t="shared" si="33"/>
        <v>7289063</v>
      </c>
      <c r="I127" s="5" t="s">
        <v>98</v>
      </c>
      <c r="J127" s="10"/>
      <c r="K127" s="11"/>
      <c r="L127" s="9" t="s">
        <v>180</v>
      </c>
      <c r="M127" s="8"/>
      <c r="N127" s="12"/>
    </row>
    <row r="128" spans="1:14" collapsed="1" x14ac:dyDescent="0.35">
      <c r="A128" s="14" t="s">
        <v>88</v>
      </c>
      <c r="B128" s="20" t="s">
        <v>95</v>
      </c>
      <c r="C128" s="2"/>
      <c r="D128" s="2"/>
      <c r="E128" s="2"/>
      <c r="F128" s="16">
        <f>SUM(F117:F127)</f>
        <v>412303017.34999996</v>
      </c>
      <c r="G128" s="17">
        <f>SUM(G117:G127)</f>
        <v>0.34458119500000001</v>
      </c>
      <c r="H128" s="16">
        <f>SUM(H117:H127)</f>
        <v>401914485.14749998</v>
      </c>
      <c r="I128" s="18">
        <f>SUM(I117:I127)</f>
        <v>0.32547345699999997</v>
      </c>
      <c r="J128" s="16">
        <v>452171000</v>
      </c>
      <c r="K128" s="22">
        <f>Tabela13[[#This Row],[Gross Amount (R$)]]/Tabela13[[#This Row],[Net Income (R$)]]</f>
        <v>0.91182985496637325</v>
      </c>
      <c r="L128" s="8"/>
      <c r="M128" s="8"/>
      <c r="N128" s="12"/>
    </row>
    <row r="129" spans="1:14" hidden="1" outlineLevel="1" x14ac:dyDescent="0.35">
      <c r="A129" s="2" t="s">
        <v>181</v>
      </c>
      <c r="B129" s="3" t="s">
        <v>169</v>
      </c>
      <c r="C129" s="2" t="str">
        <f>TEXT(Tabela1[[#This Row],[Aprovação]],"MM/DD/AAAA")</f>
        <v>03/14/2023</v>
      </c>
      <c r="D129" s="2" t="str">
        <f>TEXT(Tabela1[[#This Row],[Posição Acionária]],"MM/DD/AAAA")</f>
        <v>03/17/2023</v>
      </c>
      <c r="E129" s="2" t="str">
        <f>TEXT(Tabela1[[#This Row],[Pagamento]],"MM/DD/AAAA")</f>
        <v>12/19/2023</v>
      </c>
      <c r="F129" s="10">
        <v>21238803.43</v>
      </c>
      <c r="G129" s="7">
        <v>3.8441574999999999E-2</v>
      </c>
      <c r="H129" s="10">
        <f t="shared" ref="H129:H134" si="34">IF(A129="IOC",F129*0.85,F129)</f>
        <v>18052982.9155</v>
      </c>
      <c r="I129" s="5">
        <f t="shared" ref="I129:I134" si="35">IF($A129="IOC",G129*0.85,G129)</f>
        <v>3.2675338749999998E-2</v>
      </c>
      <c r="J129" s="10"/>
      <c r="K129" s="21"/>
      <c r="L129" s="9" t="s">
        <v>9</v>
      </c>
      <c r="M129" s="8"/>
      <c r="N129" s="12"/>
    </row>
    <row r="130" spans="1:14" hidden="1" outlineLevel="1" x14ac:dyDescent="0.35">
      <c r="A130" s="2" t="s">
        <v>181</v>
      </c>
      <c r="B130" s="3" t="s">
        <v>170</v>
      </c>
      <c r="C130" s="2" t="str">
        <f>TEXT(Tabela1[[#This Row],[Aprovação]],"MM/DD/AAAA")</f>
        <v>06/26/2023</v>
      </c>
      <c r="D130" s="2" t="str">
        <f>TEXT(Tabela1[[#This Row],[Posição Acionária]],"MM/DD/AAAA")</f>
        <v>06/29/2023</v>
      </c>
      <c r="E130" s="2" t="str">
        <f>TEXT(Tabela1[[#This Row],[Pagamento]],"MM/DD/AAAA")</f>
        <v>12/19/2023</v>
      </c>
      <c r="F130" s="10">
        <v>21110810.5</v>
      </c>
      <c r="G130" s="7">
        <v>3.8209911999999999E-2</v>
      </c>
      <c r="H130" s="10">
        <f t="shared" si="34"/>
        <v>17944188.925000001</v>
      </c>
      <c r="I130" s="5">
        <f t="shared" si="35"/>
        <v>3.2478425200000001E-2</v>
      </c>
      <c r="J130" s="10"/>
      <c r="K130" s="21"/>
      <c r="L130" s="9" t="s">
        <v>9</v>
      </c>
      <c r="M130" s="8"/>
      <c r="N130" s="12"/>
    </row>
    <row r="131" spans="1:14" hidden="1" outlineLevel="1" x14ac:dyDescent="0.35">
      <c r="A131" s="2" t="s">
        <v>181</v>
      </c>
      <c r="B131" s="3" t="s">
        <v>171</v>
      </c>
      <c r="C131" s="2" t="str">
        <f>TEXT(Tabela1[[#This Row],[Aprovação]],"MM/DD/AAAA")</f>
        <v>09/19/2023</v>
      </c>
      <c r="D131" s="2" t="str">
        <f>TEXT(Tabela1[[#This Row],[Posição Acionária]],"MM/DD/AAAA")</f>
        <v>09/22/2023</v>
      </c>
      <c r="E131" s="2" t="str">
        <f>TEXT(Tabela1[[#This Row],[Pagamento]],"MM/DD/AAAA")</f>
        <v>12/19/2023</v>
      </c>
      <c r="F131" s="10">
        <v>20543789.489999998</v>
      </c>
      <c r="G131" s="7">
        <v>3.7183621E-2</v>
      </c>
      <c r="H131" s="10">
        <f t="shared" si="34"/>
        <v>17462221.066499997</v>
      </c>
      <c r="I131" s="5">
        <f t="shared" si="35"/>
        <v>3.1606077849999997E-2</v>
      </c>
      <c r="J131" s="10"/>
      <c r="K131" s="21"/>
      <c r="L131" s="9" t="s">
        <v>9</v>
      </c>
      <c r="M131" s="8"/>
      <c r="N131" s="12"/>
    </row>
    <row r="132" spans="1:14" hidden="1" outlineLevel="1" x14ac:dyDescent="0.35">
      <c r="A132" s="2" t="s">
        <v>181</v>
      </c>
      <c r="B132" s="3" t="s">
        <v>172</v>
      </c>
      <c r="C132" s="2" t="str">
        <f>TEXT(Tabela1[[#This Row],[Aprovação]],"MM/DD/AAAA")</f>
        <v>12/13/2023</v>
      </c>
      <c r="D132" s="2" t="str">
        <f>TEXT(Tabela1[[#This Row],[Posição Acionária]],"MM/DD/AAAA")</f>
        <v>12/18/2023</v>
      </c>
      <c r="E132" s="2" t="str">
        <f>TEXT(Tabela1[[#This Row],[Pagamento]],"MM/DD/AAAA")</f>
        <v>02/16/2024</v>
      </c>
      <c r="F132" s="10">
        <v>19579643.52</v>
      </c>
      <c r="G132" s="7">
        <v>3.5438547000000001E-2</v>
      </c>
      <c r="H132" s="10">
        <f t="shared" si="34"/>
        <v>16642696.991999999</v>
      </c>
      <c r="I132" s="5">
        <f t="shared" si="35"/>
        <v>3.0122764949999999E-2</v>
      </c>
      <c r="J132" s="10"/>
      <c r="K132" s="21"/>
      <c r="L132" s="9" t="s">
        <v>9</v>
      </c>
      <c r="M132" s="8"/>
      <c r="N132" s="12"/>
    </row>
    <row r="133" spans="1:14" hidden="1" outlineLevel="1" x14ac:dyDescent="0.35">
      <c r="A133" s="2" t="s">
        <v>102</v>
      </c>
      <c r="B133" s="3" t="s">
        <v>172</v>
      </c>
      <c r="C133" s="2" t="str">
        <f>TEXT(Tabela1[[#This Row],[Aprovação]],"MM/DD/AAAA")</f>
        <v>04/03/2024</v>
      </c>
      <c r="D133" s="2" t="str">
        <f>TEXT(Tabela1[[#This Row],[Posição Acionária]],"MM/DD/AAAA")</f>
        <v>04/12/2024</v>
      </c>
      <c r="E133" s="2" t="str">
        <f>TEXT(Tabela1[[#This Row],[Pagamento]],"MM/DD/AAAA")</f>
        <v>08/21/2024</v>
      </c>
      <c r="F133" s="10">
        <v>200000000</v>
      </c>
      <c r="G133" s="7" t="s">
        <v>76</v>
      </c>
      <c r="H133" s="10">
        <f t="shared" si="34"/>
        <v>200000000</v>
      </c>
      <c r="I133" s="5" t="str">
        <f t="shared" si="35"/>
        <v xml:space="preserve">0,364065058	</v>
      </c>
      <c r="J133" s="10"/>
      <c r="K133" s="21"/>
      <c r="L133" s="9" t="s">
        <v>9</v>
      </c>
      <c r="M133" s="9" t="s">
        <v>9</v>
      </c>
      <c r="N133" s="12"/>
    </row>
    <row r="134" spans="1:14" hidden="1" outlineLevel="1" x14ac:dyDescent="0.35">
      <c r="A134" s="2" t="s">
        <v>102</v>
      </c>
      <c r="B134" s="3" t="s">
        <v>172</v>
      </c>
      <c r="C134" s="2" t="str">
        <f>TEXT(Tabela1[[#This Row],[Aprovação]],"MM/DD/AAAA")</f>
        <v>04/03/2024</v>
      </c>
      <c r="D134" s="2" t="str">
        <f>TEXT(Tabela1[[#This Row],[Posição Acionária]],"MM/DD/AAAA")</f>
        <v>04/12/2024</v>
      </c>
      <c r="E134" s="2" t="str">
        <f>TEXT(Tabela1[[#This Row],[Pagamento]],"MM/DD/AAAA")</f>
        <v>12/18/2024</v>
      </c>
      <c r="F134" s="10">
        <v>227253506.55000001</v>
      </c>
      <c r="G134" s="7">
        <v>0.41367530499999999</v>
      </c>
      <c r="H134" s="10">
        <f t="shared" si="34"/>
        <v>227253506.55000001</v>
      </c>
      <c r="I134" s="5">
        <f t="shared" si="35"/>
        <v>0.41367530499999999</v>
      </c>
      <c r="J134" s="10"/>
      <c r="K134" s="21"/>
      <c r="L134" s="9" t="s">
        <v>9</v>
      </c>
      <c r="M134" s="9" t="s">
        <v>9</v>
      </c>
      <c r="N134" s="12"/>
    </row>
    <row r="135" spans="1:14" collapsed="1" x14ac:dyDescent="0.35">
      <c r="A135" s="14" t="s">
        <v>88</v>
      </c>
      <c r="B135" s="20" t="s">
        <v>96</v>
      </c>
      <c r="C135" s="2"/>
      <c r="D135" s="2"/>
      <c r="E135" s="2"/>
      <c r="F135" s="16">
        <f>SUM(F129:F134)</f>
        <v>509726553.49000001</v>
      </c>
      <c r="G135" s="17">
        <f t="shared" ref="G135:I135" si="36">SUM(G129:G134)</f>
        <v>0.56294895999999994</v>
      </c>
      <c r="H135" s="16">
        <f t="shared" si="36"/>
        <v>497355596.449</v>
      </c>
      <c r="I135" s="18">
        <f t="shared" si="36"/>
        <v>0.54055791175000001</v>
      </c>
      <c r="J135" s="16">
        <v>536554000</v>
      </c>
      <c r="K135" s="22">
        <f>Tabela13[[#This Row],[Gross Amount (R$)]]/Tabela13[[#This Row],[Net Income (R$)]]</f>
        <v>0.9500004724407981</v>
      </c>
      <c r="L135" s="8"/>
      <c r="M135" s="8"/>
      <c r="N135" s="12"/>
    </row>
    <row r="136" spans="1:14" hidden="1" outlineLevel="1" x14ac:dyDescent="0.35">
      <c r="A136" s="2" t="s">
        <v>181</v>
      </c>
      <c r="B136" s="3" t="s">
        <v>173</v>
      </c>
      <c r="C136" s="2" t="str">
        <f>TEXT(Tabela1[[#This Row],[Aprovação]],"MM/DD/AAAA")</f>
        <v>03/27/2024</v>
      </c>
      <c r="D136" s="2" t="str">
        <f>TEXT(Tabela1[[#This Row],[Posição Acionária]],"MM/DD/AAAA")</f>
        <v>04/01/2024</v>
      </c>
      <c r="E136" s="2" t="str">
        <f>TEXT(Tabela1[[#This Row],[Pagamento]],"MM/DD/AAAA")</f>
        <v>08/21/2024</v>
      </c>
      <c r="F136" s="10">
        <v>22779011.170000002</v>
      </c>
      <c r="G136" s="7">
        <v>4.1368165999999998E-2</v>
      </c>
      <c r="H136" s="10">
        <f t="shared" ref="H136:H146" si="37">IF(A136="IOC",F136*0.85,F136)</f>
        <v>19362159.4945</v>
      </c>
      <c r="I136" s="5">
        <f>IF($A136="IOC",G136*0.85,G136)</f>
        <v>3.5162941099999998E-2</v>
      </c>
      <c r="J136" s="10"/>
      <c r="K136" s="11"/>
      <c r="L136" s="9" t="s">
        <v>9</v>
      </c>
      <c r="M136" s="9" t="s">
        <v>9</v>
      </c>
      <c r="N136" s="12"/>
    </row>
    <row r="137" spans="1:14" hidden="1" outlineLevel="1" x14ac:dyDescent="0.35">
      <c r="A137" s="2" t="s">
        <v>102</v>
      </c>
      <c r="B137" s="3" t="s">
        <v>173</v>
      </c>
      <c r="C137" s="2" t="str">
        <f>TEXT(Tabela1[[#This Row],[Aprovação]],"MM/DD/AAAA")</f>
        <v>05/07/2024</v>
      </c>
      <c r="D137" s="2" t="str">
        <f>TEXT(Tabela1[[#This Row],[Posição Acionária]],"MM/DD/AAAA")</f>
        <v>05/15/2024</v>
      </c>
      <c r="E137" s="2" t="str">
        <f>TEXT(Tabela1[[#This Row],[Pagamento]],"MM/DD/AAAA")</f>
        <v>12/18/2024</v>
      </c>
      <c r="F137" s="10">
        <v>73000000</v>
      </c>
      <c r="G137" s="7">
        <v>0.13332613400000001</v>
      </c>
      <c r="H137" s="10">
        <f t="shared" si="37"/>
        <v>73000000</v>
      </c>
      <c r="I137" s="5">
        <f>IF($A137="IOC",G137*0.85,G137)</f>
        <v>0.13332613400000001</v>
      </c>
      <c r="J137" s="10"/>
      <c r="K137" s="11"/>
      <c r="L137" s="9" t="s">
        <v>9</v>
      </c>
      <c r="M137" s="9" t="s">
        <v>9</v>
      </c>
      <c r="N137" s="12"/>
    </row>
    <row r="138" spans="1:14" hidden="1" outlineLevel="1" x14ac:dyDescent="0.35">
      <c r="A138" s="2" t="s">
        <v>103</v>
      </c>
      <c r="B138" s="3" t="s">
        <v>173</v>
      </c>
      <c r="C138" s="2" t="str">
        <f>TEXT(Tabela1[[#This Row],[Aprovação]],"MM/DD/AAAA")</f>
        <v>02/28/2024</v>
      </c>
      <c r="D138" s="2" t="str">
        <f>TEXT(Tabela1[[#This Row],[Posição Acionária]],"MM/DD/AAAA")</f>
        <v>-</v>
      </c>
      <c r="E138" s="2" t="str">
        <f>TEXT(Tabela1[[#This Row],[Pagamento]],"MM/DD/AAAA")</f>
        <v>-</v>
      </c>
      <c r="F138" s="10">
        <v>22179058</v>
      </c>
      <c r="G138" s="4" t="s">
        <v>98</v>
      </c>
      <c r="H138" s="10">
        <f t="shared" si="37"/>
        <v>22179058</v>
      </c>
      <c r="I138" s="5" t="s">
        <v>98</v>
      </c>
      <c r="J138" s="10"/>
      <c r="K138" s="11"/>
      <c r="L138" s="9" t="s">
        <v>180</v>
      </c>
      <c r="M138" s="8"/>
      <c r="N138" s="12"/>
    </row>
    <row r="139" spans="1:14" hidden="1" outlineLevel="1" x14ac:dyDescent="0.35">
      <c r="A139" s="2" t="s">
        <v>181</v>
      </c>
      <c r="B139" s="3" t="s">
        <v>174</v>
      </c>
      <c r="C139" s="2" t="str">
        <f>TEXT(Tabela1[[#This Row],[Aprovação]],"MM/DD/AAAA")</f>
        <v>06/17/2024</v>
      </c>
      <c r="D139" s="2" t="str">
        <f>TEXT(Tabela1[[#This Row],[Posição Acionária]],"MM/DD/AAAA")</f>
        <v>06/24/2024</v>
      </c>
      <c r="E139" s="2" t="str">
        <f>TEXT(Tabela1[[#This Row],[Pagamento]],"MM/DD/AAAA")</f>
        <v>01/29/2025</v>
      </c>
      <c r="F139" s="10">
        <v>21641858.23</v>
      </c>
      <c r="G139" s="7">
        <v>3.9533811000000002E-2</v>
      </c>
      <c r="H139" s="10">
        <f t="shared" si="37"/>
        <v>18395579.495499998</v>
      </c>
      <c r="I139" s="5">
        <f>IF($A139="IOC",G139*0.85,G139)</f>
        <v>3.3603739350000002E-2</v>
      </c>
      <c r="J139" s="10"/>
      <c r="K139" s="11"/>
      <c r="L139" s="9" t="s">
        <v>9</v>
      </c>
      <c r="M139" s="8"/>
      <c r="N139" s="12"/>
    </row>
    <row r="140" spans="1:14" hidden="1" outlineLevel="1" x14ac:dyDescent="0.35">
      <c r="A140" s="2" t="s">
        <v>102</v>
      </c>
      <c r="B140" s="3" t="s">
        <v>174</v>
      </c>
      <c r="C140" s="2" t="str">
        <f>TEXT(Tabela1[[#This Row],[Aprovação]],"MM/DD/AAAA")</f>
        <v>08/06/2024</v>
      </c>
      <c r="D140" s="2" t="str">
        <f>TEXT(Tabela1[[#This Row],[Posição Acionária]],"MM/DD/AAAA")</f>
        <v>08/23/2024</v>
      </c>
      <c r="E140" s="2" t="str">
        <f>TEXT(Tabela1[[#This Row],[Pagamento]],"MM/DD/AAAA")</f>
        <v>04/03/2025</v>
      </c>
      <c r="F140" s="10">
        <v>85478453.219999999</v>
      </c>
      <c r="G140" s="7">
        <v>0.15614597299999999</v>
      </c>
      <c r="H140" s="10">
        <f t="shared" si="37"/>
        <v>85478453.219999999</v>
      </c>
      <c r="I140" s="5">
        <f>IF($A140="IOC",G140*0.85,G140)</f>
        <v>0.15614597299999999</v>
      </c>
      <c r="J140" s="10"/>
      <c r="K140" s="11"/>
      <c r="L140" s="9" t="s">
        <v>9</v>
      </c>
      <c r="M140" s="8"/>
      <c r="N140" s="12"/>
    </row>
    <row r="141" spans="1:14" hidden="1" outlineLevel="1" x14ac:dyDescent="0.35">
      <c r="A141" s="2" t="s">
        <v>103</v>
      </c>
      <c r="B141" s="3" t="s">
        <v>174</v>
      </c>
      <c r="C141" s="2" t="str">
        <f>TEXT(Tabela1[[#This Row],[Aprovação]],"MM/DD/AAAA")</f>
        <v>02/28/2024</v>
      </c>
      <c r="D141" s="2" t="str">
        <f>TEXT(Tabela1[[#This Row],[Posição Acionária]],"MM/DD/AAAA")</f>
        <v>-</v>
      </c>
      <c r="E141" s="2" t="str">
        <f>TEXT(Tabela1[[#This Row],[Pagamento]],"MM/DD/AAAA")</f>
        <v>-</v>
      </c>
      <c r="F141" s="10">
        <v>37490050</v>
      </c>
      <c r="G141" s="4" t="s">
        <v>98</v>
      </c>
      <c r="H141" s="10">
        <f t="shared" si="37"/>
        <v>37490050</v>
      </c>
      <c r="I141" s="5" t="s">
        <v>98</v>
      </c>
      <c r="J141" s="10"/>
      <c r="K141" s="11"/>
      <c r="L141" s="9" t="s">
        <v>180</v>
      </c>
      <c r="M141" s="8"/>
      <c r="N141" s="12"/>
    </row>
    <row r="142" spans="1:14" hidden="1" outlineLevel="1" x14ac:dyDescent="0.35">
      <c r="A142" s="2" t="s">
        <v>181</v>
      </c>
      <c r="B142" s="3" t="s">
        <v>175</v>
      </c>
      <c r="C142" s="2" t="str">
        <f>TEXT(Tabela1[[#This Row],[Aprovação]],"MM/DD/AAAA")</f>
        <v>09/26/2024</v>
      </c>
      <c r="D142" s="2" t="str">
        <f>TEXT(Tabela1[[#This Row],[Posição Acionária]],"MM/DD/AAAA")</f>
        <v>10/01/2024</v>
      </c>
      <c r="E142" s="2" t="str">
        <f>TEXT(Tabela1[[#This Row],[Pagamento]],"MM/DD/AAAA")</f>
        <v>04/03/2025</v>
      </c>
      <c r="F142" s="10">
        <v>18392010.960000001</v>
      </c>
      <c r="G142" s="7">
        <v>3.3597220999999997E-2</v>
      </c>
      <c r="H142" s="10">
        <f t="shared" si="37"/>
        <v>15633209.316</v>
      </c>
      <c r="I142" s="5">
        <f>IF($A142="IOC",G142*0.85,G142)</f>
        <v>2.8557637849999998E-2</v>
      </c>
      <c r="J142" s="10"/>
      <c r="K142" s="11"/>
      <c r="L142" s="9" t="s">
        <v>9</v>
      </c>
      <c r="M142" s="8"/>
      <c r="N142" s="12"/>
    </row>
    <row r="143" spans="1:14" hidden="1" outlineLevel="1" x14ac:dyDescent="0.35">
      <c r="A143" s="2" t="s">
        <v>102</v>
      </c>
      <c r="B143" s="3" t="s">
        <v>175</v>
      </c>
      <c r="C143" s="2" t="str">
        <f>TEXT(Tabela1[[#This Row],[Aprovação]],"MM/DD/AAAA")</f>
        <v>11/05/2024</v>
      </c>
      <c r="D143" s="2" t="str">
        <f>TEXT(Tabela1[[#This Row],[Posição Acionária]],"MM/DD/AAAA")</f>
        <v>11/08/2024</v>
      </c>
      <c r="E143" s="2" t="str">
        <f>TEXT(Tabela1[[#This Row],[Pagamento]],"MM/DD/AAAA")</f>
        <v>04/03/2025</v>
      </c>
      <c r="F143" s="10">
        <v>123426853.56999999</v>
      </c>
      <c r="G143" s="7">
        <v>0.22567287999999999</v>
      </c>
      <c r="H143" s="10">
        <f t="shared" si="37"/>
        <v>123426853.56999999</v>
      </c>
      <c r="I143" s="5">
        <f>IF($A143="IOC",G143*0.85,G143)</f>
        <v>0.22567287999999999</v>
      </c>
      <c r="J143" s="10"/>
      <c r="K143" s="11"/>
      <c r="L143" s="9" t="s">
        <v>9</v>
      </c>
      <c r="M143" s="9" t="s">
        <v>9</v>
      </c>
      <c r="N143" s="12"/>
    </row>
    <row r="144" spans="1:14" hidden="1" outlineLevel="1" x14ac:dyDescent="0.35">
      <c r="A144" s="2" t="s">
        <v>181</v>
      </c>
      <c r="B144" s="3" t="s">
        <v>176</v>
      </c>
      <c r="C144" s="2" t="str">
        <f>TEXT(Tabela1[[#This Row],[Aprovação]],"MM/DD/AAAA")</f>
        <v>12/17/2024</v>
      </c>
      <c r="D144" s="2" t="str">
        <f>TEXT(Tabela1[[#This Row],[Posição Acionária]],"MM/DD/AAAA")</f>
        <v>12/20/2024</v>
      </c>
      <c r="E144" s="2" t="str">
        <f>TEXT(Tabela1[[#This Row],[Pagamento]],"MM/DD/AAAA")</f>
        <v>12/10/2025</v>
      </c>
      <c r="F144" s="10">
        <v>21423454.59</v>
      </c>
      <c r="G144" s="7">
        <v>3.9185109000000003E-2</v>
      </c>
      <c r="H144" s="10">
        <f t="shared" si="37"/>
        <v>18209936.401499998</v>
      </c>
      <c r="I144" s="5">
        <f>IF($A144="IOC",G144*0.85,G144)</f>
        <v>3.3307342650000002E-2</v>
      </c>
      <c r="J144" s="10"/>
      <c r="K144" s="11"/>
      <c r="L144" s="9" t="s">
        <v>9</v>
      </c>
      <c r="M144" s="9" t="s">
        <v>9</v>
      </c>
      <c r="N144" s="12"/>
    </row>
    <row r="145" spans="1:14" hidden="1" outlineLevel="1" x14ac:dyDescent="0.35">
      <c r="A145" s="2" t="s">
        <v>102</v>
      </c>
      <c r="B145" s="3" t="s">
        <v>176</v>
      </c>
      <c r="C145" s="2" t="str">
        <f>TEXT(Tabela1[[#This Row],[Aprovação]],"MM/DD/AAAA")</f>
        <v>04/01/2025</v>
      </c>
      <c r="D145" s="2" t="str">
        <f>TEXT(Tabela1[[#This Row],[Posição Acionária]],"MM/DD/AAAA")</f>
        <v>04/11/2025</v>
      </c>
      <c r="E145" s="2" t="str">
        <f>TEXT(Tabela1[[#This Row],[Pagamento]],"MM/DD/AAAA")</f>
        <v>12/10/2025</v>
      </c>
      <c r="F145" s="10">
        <v>81000000</v>
      </c>
      <c r="G145" s="7">
        <v>0.148598445</v>
      </c>
      <c r="H145" s="10">
        <f t="shared" si="37"/>
        <v>81000000</v>
      </c>
      <c r="I145" s="5">
        <f>IF($A145="IOC",G145*0.85,G145)</f>
        <v>0.148598445</v>
      </c>
      <c r="J145" s="10"/>
      <c r="K145" s="11"/>
      <c r="L145" s="9" t="s">
        <v>9</v>
      </c>
      <c r="M145" s="9" t="s">
        <v>9</v>
      </c>
      <c r="N145" s="12"/>
    </row>
    <row r="146" spans="1:14" hidden="1" outlineLevel="1" x14ac:dyDescent="0.35">
      <c r="A146" s="2" t="s">
        <v>103</v>
      </c>
      <c r="B146" s="3" t="s">
        <v>176</v>
      </c>
      <c r="C146" s="2" t="str">
        <f>TEXT(Tabela1[[#This Row],[Aprovação]],"MM/DD/AAAA")</f>
        <v>02/28/2024</v>
      </c>
      <c r="D146" s="2" t="str">
        <f>TEXT(Tabela1[[#This Row],[Posição Acionária]],"MM/DD/AAAA")</f>
        <v>-</v>
      </c>
      <c r="E146" s="2" t="str">
        <f>TEXT(Tabela1[[#This Row],[Pagamento]],"MM/DD/AAAA")</f>
        <v>-</v>
      </c>
      <c r="F146" s="10">
        <v>11902727</v>
      </c>
      <c r="G146" s="4" t="s">
        <v>98</v>
      </c>
      <c r="H146" s="10">
        <f t="shared" si="37"/>
        <v>11902727</v>
      </c>
      <c r="I146" s="5" t="s">
        <v>98</v>
      </c>
      <c r="J146" s="10"/>
      <c r="K146" s="11"/>
      <c r="L146" s="9" t="s">
        <v>180</v>
      </c>
      <c r="M146" s="8"/>
      <c r="N146" s="12"/>
    </row>
    <row r="147" spans="1:14" ht="22" customHeight="1" collapsed="1" x14ac:dyDescent="0.35">
      <c r="A147" s="25" t="s">
        <v>88</v>
      </c>
      <c r="B147" s="26" t="s">
        <v>97</v>
      </c>
      <c r="C147" s="2"/>
      <c r="D147" s="2"/>
      <c r="E147" s="2"/>
      <c r="F147" s="27">
        <f>SUM(F136:F146)</f>
        <v>518713476.73999995</v>
      </c>
      <c r="G147" s="28">
        <f>SUM(G136:G146)</f>
        <v>0.8174277390000001</v>
      </c>
      <c r="H147" s="27">
        <f>SUM(H136:H146)</f>
        <v>506078026.49749994</v>
      </c>
      <c r="I147" s="29">
        <f>SUM(I136:I146)</f>
        <v>0.79437509294999997</v>
      </c>
      <c r="J147" s="27">
        <v>533581000</v>
      </c>
      <c r="K147" s="32">
        <f>Tabela13[[#This Row],[Gross Amount (R$)]]/Tabela13[[#This Row],[Net Income (R$)]]</f>
        <v>0.97213633307782688</v>
      </c>
      <c r="L147" s="30"/>
      <c r="M147" s="30"/>
      <c r="N147" s="12"/>
    </row>
    <row r="148" spans="1:14" outlineLevel="1" x14ac:dyDescent="0.35">
      <c r="A148" s="2" t="s">
        <v>181</v>
      </c>
      <c r="B148" s="3" t="s">
        <v>177</v>
      </c>
      <c r="C148" s="2" t="str">
        <f>TEXT(Tabela1[[#This Row],[Aprovação]],"MM/DD/AAAA")</f>
        <v>03/19/2025</v>
      </c>
      <c r="D148" s="2" t="str">
        <f>TEXT(Tabela1[[#This Row],[Posição Acionária]],"MM/DD/AAAA")</f>
        <v>03/24/2025</v>
      </c>
      <c r="E148" s="2" t="str">
        <f>TEXT(Tabela1[[#This Row],[Pagamento]],"MM/DD/AAAA")</f>
        <v>12/10/2025</v>
      </c>
      <c r="F148" s="10">
        <v>24749241.16</v>
      </c>
      <c r="G148" s="7">
        <v>4.5364399E-2</v>
      </c>
      <c r="H148" s="10">
        <f t="shared" ref="H148:H154" si="38">IF(A148="IOC",F148*0.85,F148)</f>
        <v>21036854.986000001</v>
      </c>
      <c r="I148" s="5">
        <f>IF($A148="IOC",G148*0.85,G148)</f>
        <v>3.8559739150000001E-2</v>
      </c>
      <c r="J148" s="10"/>
      <c r="K148" s="11"/>
      <c r="L148" s="9" t="s">
        <v>9</v>
      </c>
      <c r="M148" s="9" t="s">
        <v>9</v>
      </c>
      <c r="N148" s="12"/>
    </row>
    <row r="149" spans="1:14" outlineLevel="1" x14ac:dyDescent="0.35">
      <c r="A149" s="2" t="s">
        <v>102</v>
      </c>
      <c r="B149" s="3" t="s">
        <v>177</v>
      </c>
      <c r="C149" s="2" t="str">
        <f>TEXT(Tabela1[[#This Row],[Aprovação]],"MM/DD/AAAA")</f>
        <v>05/06/2025</v>
      </c>
      <c r="D149" s="2" t="str">
        <f>TEXT(Tabela1[[#This Row],[Posição Acionária]],"MM/DD/AAAA")</f>
        <v>05/09/2025</v>
      </c>
      <c r="E149" s="2" t="str">
        <f>TEXT(Tabela1[[#This Row],[Pagamento]],"MM/DD/AAAA")</f>
        <v>12/10/2025</v>
      </c>
      <c r="F149" s="10">
        <v>118000000</v>
      </c>
      <c r="G149" s="7">
        <v>0.216476748</v>
      </c>
      <c r="H149" s="10">
        <f t="shared" si="38"/>
        <v>118000000</v>
      </c>
      <c r="I149" s="5">
        <f>IF($A149="IOC",G149*0.85,G149)</f>
        <v>0.216476748</v>
      </c>
      <c r="J149" s="10"/>
      <c r="K149" s="11"/>
      <c r="L149" s="9" t="s">
        <v>9</v>
      </c>
      <c r="M149" s="8"/>
      <c r="N149" s="12"/>
    </row>
    <row r="150" spans="1:14" outlineLevel="1" x14ac:dyDescent="0.35">
      <c r="A150" s="2" t="s">
        <v>103</v>
      </c>
      <c r="B150" s="3" t="s">
        <v>177</v>
      </c>
      <c r="C150" s="2" t="str">
        <f>TEXT(Tabela1[[#This Row],[Aprovação]],"MM/DD/AAAA")</f>
        <v>02/28/2024</v>
      </c>
      <c r="D150" s="2" t="str">
        <f>TEXT(Tabela1[[#This Row],[Posição Acionária]],"MM/DD/AAAA")</f>
        <v>-</v>
      </c>
      <c r="E150" s="2" t="str">
        <f>TEXT(Tabela1[[#This Row],[Pagamento]],"MM/DD/AAAA")</f>
        <v>-</v>
      </c>
      <c r="F150" s="10">
        <v>7863786</v>
      </c>
      <c r="G150" s="4" t="s">
        <v>98</v>
      </c>
      <c r="H150" s="10">
        <f t="shared" si="38"/>
        <v>7863786</v>
      </c>
      <c r="I150" s="5" t="s">
        <v>98</v>
      </c>
      <c r="J150" s="10"/>
      <c r="K150" s="11"/>
      <c r="L150" s="9" t="s">
        <v>180</v>
      </c>
      <c r="M150" s="8"/>
      <c r="N150" s="12"/>
    </row>
    <row r="151" spans="1:14" outlineLevel="1" x14ac:dyDescent="0.35">
      <c r="A151" s="2" t="s">
        <v>181</v>
      </c>
      <c r="B151" s="3" t="s">
        <v>178</v>
      </c>
      <c r="C151" s="2" t="str">
        <f>TEXT(Tabela1[[#This Row],[Aprovação]],"MM/DD/AAAA")</f>
        <v>06/18/2025</v>
      </c>
      <c r="D151" s="2" t="str">
        <f>TEXT(Tabela1[[#This Row],[Posição Acionária]],"MM/DD/AAAA")</f>
        <v>06/24/2025</v>
      </c>
      <c r="E151" s="2" t="str">
        <f>TEXT(Tabela1[[#This Row],[Pagamento]],"MM/DD/AAAA")</f>
        <v>12/10/2025</v>
      </c>
      <c r="F151" s="10">
        <v>26016246.09</v>
      </c>
      <c r="G151" s="7">
        <v>4.7728070999999997E-2</v>
      </c>
      <c r="H151" s="10">
        <f t="shared" si="38"/>
        <v>22113809.1765</v>
      </c>
      <c r="I151" s="5">
        <f>IF($A151="IOC",G151*0.85,G151)</f>
        <v>4.0568860349999999E-2</v>
      </c>
      <c r="J151" s="10"/>
      <c r="K151" s="11"/>
      <c r="L151" s="9" t="s">
        <v>9</v>
      </c>
      <c r="M151" s="8"/>
      <c r="N151" s="12"/>
    </row>
    <row r="152" spans="1:14" outlineLevel="1" x14ac:dyDescent="0.35">
      <c r="A152" s="2" t="s">
        <v>102</v>
      </c>
      <c r="B152" s="3" t="s">
        <v>178</v>
      </c>
      <c r="C152" s="2" t="str">
        <f>TEXT(Tabela1[[#This Row],[Aprovação]],"MM/DD/AAAA")</f>
        <v>08/05/2025</v>
      </c>
      <c r="D152" s="2" t="str">
        <f>TEXT(Tabela1[[#This Row],[Posição Acionária]],"MM/DD/AAAA")</f>
        <v>08/08/2025</v>
      </c>
      <c r="E152" s="2" t="str">
        <f>TEXT(Tabela1[[#This Row],[Pagamento]],"MM/DD/AAAA")</f>
        <v>12/10/2025</v>
      </c>
      <c r="F152" s="10">
        <v>115154830.66</v>
      </c>
      <c r="G152" s="7">
        <v>0.21125714600000001</v>
      </c>
      <c r="H152" s="10">
        <f t="shared" si="38"/>
        <v>115154830.66</v>
      </c>
      <c r="I152" s="5">
        <f>IF($A152="IOC",G152*0.85,G152)</f>
        <v>0.21125714600000001</v>
      </c>
      <c r="J152" s="10"/>
      <c r="K152" s="11"/>
      <c r="L152" s="9" t="s">
        <v>9</v>
      </c>
      <c r="M152" s="8"/>
      <c r="N152" s="12"/>
    </row>
    <row r="153" spans="1:14" outlineLevel="1" x14ac:dyDescent="0.35">
      <c r="A153" s="2" t="s">
        <v>103</v>
      </c>
      <c r="B153" s="3" t="s">
        <v>178</v>
      </c>
      <c r="C153" s="2" t="str">
        <f>TEXT(Tabela1[[#This Row],[Aprovação]],"MM/DD/AAAA")</f>
        <v>02/28/2024</v>
      </c>
      <c r="D153" s="2" t="str">
        <f>TEXT(Tabela1[[#This Row],[Posição Acionária]],"MM/DD/AAAA")</f>
        <v>-</v>
      </c>
      <c r="E153" s="2" t="str">
        <f>TEXT(Tabela1[[#This Row],[Pagamento]],"MM/DD/AAAA")</f>
        <v>-</v>
      </c>
      <c r="F153" s="10">
        <v>5024510</v>
      </c>
      <c r="G153" s="4" t="s">
        <v>98</v>
      </c>
      <c r="H153" s="10">
        <f t="shared" si="38"/>
        <v>5024510</v>
      </c>
      <c r="I153" s="5" t="s">
        <v>98</v>
      </c>
      <c r="J153" s="10"/>
      <c r="K153" s="11"/>
      <c r="L153" s="9" t="s">
        <v>180</v>
      </c>
      <c r="M153" s="8"/>
      <c r="N153" s="12"/>
    </row>
    <row r="154" spans="1:14" outlineLevel="1" x14ac:dyDescent="0.35">
      <c r="A154" s="2" t="s">
        <v>181</v>
      </c>
      <c r="B154" s="3" t="s">
        <v>179</v>
      </c>
      <c r="C154" s="2" t="str">
        <f>TEXT(Tabela1[[#This Row],[Aprovação]],"MM/DD/AAAA")</f>
        <v>09/15/2025</v>
      </c>
      <c r="D154" s="2" t="str">
        <f>TEXT(Tabela1[[#This Row],[Posição Acionária]],"MM/DD/AAAA")</f>
        <v>09/18/2025</v>
      </c>
      <c r="E154" s="2" t="str">
        <f>TEXT(Tabela1[[#This Row],[Pagamento]],"MM/DD/AAAA")</f>
        <v>12/10/2025</v>
      </c>
      <c r="F154" s="10">
        <v>26849742.32</v>
      </c>
      <c r="G154" s="7">
        <v>4.9257160000000001E-2</v>
      </c>
      <c r="H154" s="10">
        <f t="shared" si="38"/>
        <v>22822280.971999999</v>
      </c>
      <c r="I154" s="5">
        <f>IF($A154="IOC",G154*0.85,G154)</f>
        <v>4.1868585999999999E-2</v>
      </c>
      <c r="J154" s="10"/>
      <c r="K154" s="11"/>
      <c r="L154" s="9" t="s">
        <v>9</v>
      </c>
      <c r="M154" s="9"/>
    </row>
    <row r="155" spans="1:14" outlineLevel="1" x14ac:dyDescent="0.35">
      <c r="A155" s="2" t="s">
        <v>102</v>
      </c>
      <c r="B155" s="3" t="s">
        <v>179</v>
      </c>
      <c r="C155" s="2" t="str">
        <f>TEXT(Tabela1[[#This Row],[Aprovação]],"MM/DD/AAAA")</f>
        <v>12/15/2025</v>
      </c>
      <c r="D155" s="2" t="str">
        <f>TEXT(Tabela1[[#This Row],[Posição Acionária]],"MM/DD/AAAA")</f>
        <v>12/18/2025</v>
      </c>
      <c r="E155" s="2" t="str">
        <f>TEXT(Tabela1[[#This Row],[Pagamento]],"MM/DD/AAAA")</f>
        <v>12/17/2026</v>
      </c>
      <c r="F155" s="10">
        <v>105000000</v>
      </c>
      <c r="G155" s="7">
        <v>0.192627614</v>
      </c>
      <c r="H155" s="10">
        <f t="shared" ref="H155" si="39">IF(A155="IOC",F155*0.85,F155)</f>
        <v>105000000</v>
      </c>
      <c r="I155" s="5">
        <f>IF($A155="IOC",G155*0.85,G155)</f>
        <v>0.192627614</v>
      </c>
      <c r="J155" s="10"/>
      <c r="K155" s="11"/>
      <c r="L155" s="9" t="s">
        <v>9</v>
      </c>
      <c r="M155" s="8"/>
    </row>
    <row r="156" spans="1:14" outlineLevel="1" x14ac:dyDescent="0.35">
      <c r="A156" s="2" t="s">
        <v>181</v>
      </c>
      <c r="B156" s="3" t="s">
        <v>189</v>
      </c>
      <c r="C156" s="2" t="str">
        <f>TEXT(Tabela1[[#This Row],[Aprovação]],"MM/DD/AAAA")</f>
        <v>12/15/2025</v>
      </c>
      <c r="D156" s="2" t="str">
        <f>TEXT(Tabela1[[#This Row],[Posição Acionária]],"MM/DD/AAAA")</f>
        <v>12/18/2025</v>
      </c>
      <c r="E156" s="2" t="str">
        <f>TEXT(Tabela1[[#This Row],[Pagamento]],"MM/DD/AAAA")</f>
        <v>12/17/2026</v>
      </c>
      <c r="F156" s="10">
        <v>27753709.829999998</v>
      </c>
      <c r="G156" s="7">
        <v>5.0915532999999999E-2</v>
      </c>
      <c r="H156" s="10">
        <f t="shared" ref="H156" si="40">IF(A156="IOC",F156*0.85,F156)</f>
        <v>23590653.355499998</v>
      </c>
      <c r="I156" s="5">
        <f>IF($A156="IOC",G156*0.85,G156)</f>
        <v>4.3278203049999998E-2</v>
      </c>
      <c r="J156" s="10"/>
      <c r="K156" s="11"/>
      <c r="L156" s="9" t="s">
        <v>9</v>
      </c>
      <c r="M156" s="9"/>
    </row>
    <row r="157" spans="1:14" s="1" customFormat="1" ht="22" customHeight="1" x14ac:dyDescent="0.35">
      <c r="A157" s="25" t="s">
        <v>88</v>
      </c>
      <c r="B157" s="26" t="s">
        <v>190</v>
      </c>
      <c r="C157" s="25"/>
      <c r="D157" s="25"/>
      <c r="E157" s="25"/>
      <c r="F157" s="27">
        <f>SUM(F148:F156)</f>
        <v>456412066.05999994</v>
      </c>
      <c r="G157" s="28">
        <f t="shared" ref="G157:I157" si="41">SUM(G148:G156)</f>
        <v>0.81362667099999997</v>
      </c>
      <c r="H157" s="27">
        <f t="shared" si="41"/>
        <v>440606725.14999998</v>
      </c>
      <c r="I157" s="29">
        <f t="shared" si="41"/>
        <v>0.78463689655000002</v>
      </c>
      <c r="J157" s="27" t="str">
        <f>Tabela1[[#This Row],[Lucro líquido
(R$)]]</f>
        <v>441.571.000¹</v>
      </c>
      <c r="K157" s="32">
        <f>Tabela13[[#This Row],[Gross Amount (R$)]]/441571000</f>
        <v>1.0336096937072405</v>
      </c>
      <c r="L157" s="30"/>
      <c r="M157" s="30"/>
    </row>
    <row r="158" spans="1:14" x14ac:dyDescent="0.35">
      <c r="A158" s="2"/>
      <c r="B158" s="3"/>
      <c r="C158" s="2"/>
      <c r="D158" s="2"/>
      <c r="E158" s="2"/>
      <c r="F158" s="4"/>
      <c r="G158" s="4"/>
      <c r="H158" s="4"/>
      <c r="I158" s="5"/>
      <c r="J158" s="10"/>
      <c r="K158" s="11"/>
      <c r="L158" s="9"/>
      <c r="M158" s="9"/>
    </row>
    <row r="159" spans="1:14" x14ac:dyDescent="0.35">
      <c r="A159" s="40" t="s">
        <v>192</v>
      </c>
      <c r="B159" s="3"/>
      <c r="C159" s="2"/>
      <c r="D159" s="2"/>
      <c r="E159" s="2"/>
      <c r="F159" s="4"/>
      <c r="G159" s="4"/>
      <c r="H159" s="4"/>
      <c r="I159" s="5"/>
      <c r="J159" s="10"/>
      <c r="K159" s="11"/>
      <c r="L159" s="9"/>
      <c r="M159" s="9"/>
    </row>
    <row r="160" spans="1:14" x14ac:dyDescent="0.35">
      <c r="A160" s="2"/>
      <c r="B160" s="3"/>
      <c r="C160" s="2"/>
      <c r="D160" s="2"/>
      <c r="E160" s="2"/>
      <c r="F160" s="4"/>
      <c r="G160" s="4"/>
      <c r="H160" s="4"/>
      <c r="I160" s="5"/>
      <c r="J160" s="10"/>
      <c r="K160" s="11"/>
      <c r="L160" s="9"/>
      <c r="M160" s="9"/>
    </row>
    <row r="161" spans="1:13" x14ac:dyDescent="0.35">
      <c r="A161" s="2"/>
      <c r="B161" s="3"/>
      <c r="C161" s="2"/>
      <c r="D161" s="2"/>
      <c r="E161" s="2"/>
      <c r="F161" s="4"/>
      <c r="G161" s="4"/>
      <c r="H161" s="4"/>
      <c r="I161" s="5"/>
      <c r="J161" s="10"/>
      <c r="K161" s="11"/>
      <c r="L161" s="9"/>
      <c r="M161" s="9"/>
    </row>
    <row r="162" spans="1:13" x14ac:dyDescent="0.35">
      <c r="A162" s="2"/>
      <c r="B162" s="3"/>
      <c r="C162" s="2"/>
      <c r="D162" s="2"/>
      <c r="E162" s="2"/>
      <c r="F162" s="4"/>
      <c r="G162" s="4"/>
      <c r="H162" s="4"/>
      <c r="I162" s="5"/>
      <c r="J162" s="10"/>
      <c r="K162" s="11"/>
      <c r="L162" s="9"/>
      <c r="M162" s="9"/>
    </row>
    <row r="163" spans="1:13" x14ac:dyDescent="0.35">
      <c r="A163" s="2"/>
      <c r="B163" s="3"/>
      <c r="C163" s="2"/>
      <c r="D163" s="2"/>
      <c r="E163" s="2"/>
      <c r="F163" s="4"/>
      <c r="G163" s="4"/>
      <c r="H163" s="4"/>
      <c r="I163" s="5"/>
      <c r="J163" s="10"/>
      <c r="K163" s="11"/>
      <c r="L163" s="9"/>
      <c r="M163" s="9"/>
    </row>
    <row r="164" spans="1:13" x14ac:dyDescent="0.35">
      <c r="A164" s="2"/>
      <c r="B164" s="3"/>
      <c r="C164" s="2"/>
      <c r="D164" s="2"/>
      <c r="E164" s="2"/>
      <c r="F164" s="4"/>
      <c r="G164" s="4"/>
      <c r="H164" s="4"/>
      <c r="I164" s="5"/>
      <c r="J164" s="10"/>
      <c r="K164" s="11"/>
      <c r="L164" s="8"/>
      <c r="M164" s="8"/>
    </row>
    <row r="165" spans="1:13" x14ac:dyDescent="0.35">
      <c r="A165" s="2"/>
      <c r="B165" s="3"/>
      <c r="C165" s="2"/>
      <c r="D165" s="2"/>
      <c r="E165" s="2"/>
      <c r="F165" s="4"/>
      <c r="G165" s="4"/>
      <c r="H165" s="4"/>
      <c r="I165" s="5"/>
      <c r="J165" s="10"/>
      <c r="K165" s="11"/>
      <c r="L165" s="8"/>
      <c r="M165" s="8"/>
    </row>
    <row r="166" spans="1:13" x14ac:dyDescent="0.35">
      <c r="A166" s="2"/>
      <c r="B166" s="3"/>
      <c r="C166" s="2"/>
      <c r="D166" s="2"/>
      <c r="E166" s="2"/>
      <c r="F166" s="4"/>
      <c r="G166" s="4"/>
      <c r="H166" s="4"/>
      <c r="I166" s="5"/>
      <c r="J166" s="10"/>
      <c r="K166" s="11"/>
      <c r="L166" s="8"/>
      <c r="M166" s="8"/>
    </row>
    <row r="167" spans="1:13" x14ac:dyDescent="0.35">
      <c r="A167" s="2"/>
      <c r="B167" s="3"/>
      <c r="C167" s="2"/>
      <c r="D167" s="2"/>
      <c r="E167" s="2"/>
      <c r="F167" s="4"/>
      <c r="G167" s="4"/>
      <c r="H167" s="4"/>
      <c r="I167" s="5"/>
      <c r="J167" s="10"/>
      <c r="K167" s="11"/>
      <c r="L167" s="8"/>
      <c r="M167" s="8"/>
    </row>
    <row r="168" spans="1:13" x14ac:dyDescent="0.35">
      <c r="A168" s="2"/>
      <c r="B168" s="3"/>
      <c r="C168" s="2"/>
      <c r="D168" s="2"/>
      <c r="E168" s="2"/>
      <c r="F168" s="4"/>
      <c r="G168" s="4"/>
      <c r="H168" s="4"/>
      <c r="I168" s="5"/>
      <c r="J168" s="10"/>
      <c r="K168" s="11"/>
      <c r="L168" s="8"/>
      <c r="M168" s="8"/>
    </row>
  </sheetData>
  <mergeCells count="1">
    <mergeCell ref="A2:M2"/>
  </mergeCells>
  <hyperlinks>
    <hyperlink ref="L25" r:id="rId1" xr:uid="{0806F85E-7EC4-4621-92B0-1E5A0A203F83}"/>
    <hyperlink ref="L27" r:id="rId2" xr:uid="{9E6E0448-F060-4D6D-9465-590EC1FEEFBE}"/>
    <hyperlink ref="L28" r:id="rId3" xr:uid="{FC3E2050-ADA5-440D-9FD3-425F18FC0CA1}"/>
    <hyperlink ref="L29" r:id="rId4" xr:uid="{C7B63A6A-461B-411E-BFC5-F4AA58FE56F0}"/>
    <hyperlink ref="L30" r:id="rId5" xr:uid="{0E620372-3806-425A-8572-C137730814BD}"/>
    <hyperlink ref="L35" r:id="rId6" xr:uid="{DAC6257C-B867-4ED9-AFE5-BB2EFE740811}"/>
    <hyperlink ref="L36" r:id="rId7" xr:uid="{37E29B13-5977-4B9D-BD0D-C5CF2015E71E}"/>
    <hyperlink ref="L37" r:id="rId8" xr:uid="{FB4ED5E4-E721-4B29-9AE0-D74D0F9C13AA}"/>
    <hyperlink ref="L38" r:id="rId9" xr:uid="{821ED2BA-D389-43A8-9F52-7E6D12157A7E}"/>
    <hyperlink ref="L39" r:id="rId10" xr:uid="{0561EB52-9250-4527-9613-B46E68859B1A}"/>
    <hyperlink ref="L41" r:id="rId11" xr:uid="{D3E0AC25-6B41-4D83-952E-694953C4352D}"/>
    <hyperlink ref="L43" r:id="rId12" xr:uid="{D2DC0968-F235-4F3E-8764-E4288520FDC0}"/>
    <hyperlink ref="L44" r:id="rId13" xr:uid="{19631A23-59CD-4285-98FA-1D611E63744A}"/>
    <hyperlink ref="L45" r:id="rId14" xr:uid="{35DAC32F-012F-482B-B6A0-56F3E2538C44}"/>
    <hyperlink ref="L46" r:id="rId15" xr:uid="{967A1223-16E3-45A5-ACBE-4B5414343FA9}"/>
    <hyperlink ref="L47" r:id="rId16" xr:uid="{4E936CDB-C068-4870-8E61-730BBCFDBE92}"/>
    <hyperlink ref="L48" r:id="rId17" xr:uid="{1A9AEEC5-E244-4B19-917A-F758FC32D432}"/>
    <hyperlink ref="L49" r:id="rId18" xr:uid="{DF5A0449-C61E-4E09-9A07-D3CE285D3597}"/>
    <hyperlink ref="L50" r:id="rId19" xr:uid="{02B94137-974C-4446-8535-98BFB0F2CDB4}"/>
    <hyperlink ref="L53" r:id="rId20" xr:uid="{07CA1BD3-0A28-4233-9722-B50AD063BBBC}"/>
    <hyperlink ref="L51" r:id="rId21" xr:uid="{B7882BF5-22FE-41CE-AE70-9819D74DE653}"/>
    <hyperlink ref="L54" r:id="rId22" xr:uid="{757564F6-BCBB-4C0A-8714-95F2DA8F2EE9}"/>
    <hyperlink ref="L55" r:id="rId23" xr:uid="{27FE7EC9-D801-4232-9A33-219A4818824F}"/>
    <hyperlink ref="L56" r:id="rId24" xr:uid="{87134B24-A8BA-4F31-A984-C863E9F81597}"/>
    <hyperlink ref="L57" r:id="rId25" xr:uid="{FDA510CF-2044-4F5A-A5A2-F04868C50DE5}"/>
    <hyperlink ref="L58" r:id="rId26" xr:uid="{F271AA19-1753-47FB-9F88-399659C14658}"/>
    <hyperlink ref="L59" r:id="rId27" xr:uid="{476BA719-61DC-47F9-AD10-988C75F8B41D}"/>
    <hyperlink ref="L60" r:id="rId28" xr:uid="{9BE4B9AA-F19E-4F9A-80F5-6D26EA5AED08}"/>
    <hyperlink ref="L62" r:id="rId29" xr:uid="{36C0E68E-9D3E-466F-AB4D-AD2B883F3A1B}"/>
    <hyperlink ref="L63" r:id="rId30" xr:uid="{C3F66A52-E8E9-4750-A9BE-F2F04064A0DB}"/>
    <hyperlink ref="L64" r:id="rId31" xr:uid="{BFADA8DA-1982-4DCE-9402-BADCCB308D6E}"/>
    <hyperlink ref="L65" r:id="rId32" xr:uid="{D68C920B-3DE5-4131-9837-D393C2B7D81D}"/>
    <hyperlink ref="L66" r:id="rId33" xr:uid="{27B59483-7802-44CD-868F-6A54EA519294}"/>
    <hyperlink ref="L67" r:id="rId34" xr:uid="{57A03E45-5BDF-4156-8302-13C9BD9A2E4C}"/>
    <hyperlink ref="L68" r:id="rId35" xr:uid="{5F0D0AB3-EEE9-496E-BBDE-C3E1629FC7B0}"/>
    <hyperlink ref="L71" r:id="rId36" xr:uid="{25BA6B77-446D-4347-BDA2-1E0A62E7128A}"/>
    <hyperlink ref="L69" r:id="rId37" xr:uid="{4DE82C3D-6D17-4A4F-8DE9-A7E84EA60BF1}"/>
    <hyperlink ref="L72" r:id="rId38" xr:uid="{C3BEFF6C-59A2-407E-B7F4-2F47352234BB}"/>
    <hyperlink ref="L73" r:id="rId39" xr:uid="{8AFCDF74-8639-488F-9094-5FBD1B5999FF}"/>
    <hyperlink ref="L74" r:id="rId40" xr:uid="{00AE3165-91D7-4D00-8614-F28375D63247}"/>
    <hyperlink ref="L75" r:id="rId41" xr:uid="{49BBCC11-016F-4384-9B7D-F2383F762CAB}"/>
    <hyperlink ref="L76" r:id="rId42" xr:uid="{1C509428-1A91-4C74-A472-220F2C8376C7}"/>
    <hyperlink ref="L77" r:id="rId43" xr:uid="{59B09150-66B2-4A0C-A87A-A14BFB5FE85F}"/>
    <hyperlink ref="L80" r:id="rId44" xr:uid="{1E69DECD-9350-4FA8-9A2F-98DCF8366B46}"/>
    <hyperlink ref="L78" r:id="rId45" xr:uid="{99061E44-618F-45E3-952C-93E7157606D1}"/>
    <hyperlink ref="L81" r:id="rId46" xr:uid="{E2326136-EF60-453E-BC05-13C5338EEE57}"/>
    <hyperlink ref="L82" r:id="rId47" xr:uid="{7FCE3F65-23DE-4AB2-995A-4D932E48D1FF}"/>
    <hyperlink ref="L83" r:id="rId48" xr:uid="{D256F326-9400-42B4-A515-52F383E6E309}"/>
    <hyperlink ref="L85" r:id="rId49" xr:uid="{13DBFAE4-14B5-4F51-989C-651111E3CEF2}"/>
    <hyperlink ref="L86" r:id="rId50" xr:uid="{BB5B1147-0469-4D46-8144-7BEF93E63C18}"/>
    <hyperlink ref="L88" r:id="rId51" xr:uid="{D6D51B6E-2AF4-429C-8426-D0D649C5B155}"/>
    <hyperlink ref="L89" r:id="rId52" xr:uid="{B2F9D054-A5A0-4B8C-B5F9-F6F2FA48B00C}"/>
    <hyperlink ref="L90" r:id="rId53" xr:uid="{FCDB8604-4E2D-4601-8989-8F068FCE08C4}"/>
    <hyperlink ref="L92" r:id="rId54" xr:uid="{427D908F-EB25-4DF1-861A-173DCA8ACF2B}"/>
    <hyperlink ref="L93" r:id="rId55" xr:uid="{1754FB13-ACA4-4BEE-82B0-BBBFBF4CBCA2}"/>
    <hyperlink ref="L94" r:id="rId56" xr:uid="{1C36A73F-4AD2-40CC-AAE4-E3A3A07DA5A1}"/>
    <hyperlink ref="L97" r:id="rId57" xr:uid="{284A015A-67B9-4AE4-A0DA-0A7994A4EF35}"/>
    <hyperlink ref="L95" r:id="rId58" xr:uid="{99D378AE-3B5D-4FE3-83A5-6CD7817D5ADA}"/>
    <hyperlink ref="L99" r:id="rId59" xr:uid="{F49AEEAC-5BDF-4086-AAB6-F7529D186DE8}"/>
    <hyperlink ref="L98" r:id="rId60" xr:uid="{ACED88FF-A1E4-46A8-81A5-D535DC849FA9}"/>
    <hyperlink ref="L100" r:id="rId61" xr:uid="{060BEE96-571C-4C3D-8AA3-D67660CDAF94}"/>
    <hyperlink ref="L101" r:id="rId62" xr:uid="{C5CB45DE-7502-451E-B924-11D839FD737C}"/>
    <hyperlink ref="L102" r:id="rId63" xr:uid="{28002507-8214-475E-BD65-BC73168B0F1E}"/>
    <hyperlink ref="L103" r:id="rId64" xr:uid="{E08B79DF-C59B-4755-8CB0-ECCAE9775B69}"/>
    <hyperlink ref="L106" r:id="rId65" xr:uid="{DE7D5F9A-6DB4-4CF8-8F08-44AE16B1990A}"/>
    <hyperlink ref="L108" r:id="rId66" xr:uid="{ABDAED2F-076B-4AEE-8440-D987679E87E4}"/>
    <hyperlink ref="L110" r:id="rId67" xr:uid="{38DF43C0-D899-47F9-8B3C-6E4F5C487C54}"/>
    <hyperlink ref="L112" r:id="rId68" xr:uid="{F375E1DE-63FE-43F0-A28C-32A2E367578F}"/>
    <hyperlink ref="L107" r:id="rId69" xr:uid="{7FFA9992-06A3-4A42-A361-79EB52B6297C}"/>
    <hyperlink ref="L104" r:id="rId70" xr:uid="{2BDBE229-43A0-46A7-856D-B60D7E427134}"/>
    <hyperlink ref="L117" r:id="rId71" xr:uid="{84BB3708-259A-4A3D-8283-51C042D6BC2A}"/>
    <hyperlink ref="L113" r:id="rId72" xr:uid="{99F7170C-C767-443A-B372-6E215DF53E5A}"/>
    <hyperlink ref="L118" r:id="rId73" xr:uid="{94D9A6F8-0F42-40C4-ABA2-DD287C485911}"/>
    <hyperlink ref="L120" r:id="rId74" xr:uid="{702AEE0F-9BC8-428D-959A-F6DF0263C235}"/>
    <hyperlink ref="L123" r:id="rId75" xr:uid="{B1D1B476-2EC2-48E0-8E56-D61F35A1E8DD}"/>
    <hyperlink ref="L125" r:id="rId76" xr:uid="{56073AF6-2D9B-4E0E-9FB7-9619F26B7B37}"/>
    <hyperlink ref="L131" r:id="rId77" xr:uid="{2EAE29D6-00C6-4654-B2DE-96004564151E}"/>
    <hyperlink ref="L130" r:id="rId78" xr:uid="{82D91730-E93F-461F-B2F4-1397D418D5BB}"/>
    <hyperlink ref="L129" r:id="rId79" xr:uid="{EC3154FF-DAEA-41D0-82BF-EC99A7A0BAE8}"/>
    <hyperlink ref="L126" r:id="rId80" xr:uid="{5FC807BC-7A09-4EB9-A236-8CE4170718EB}"/>
    <hyperlink ref="L132" r:id="rId81" xr:uid="{AB899646-BCB4-480E-ADBB-9137CBCFC4D1}"/>
    <hyperlink ref="L136" r:id="rId82" xr:uid="{FA968223-A08A-4311-85A5-49D207947647}"/>
    <hyperlink ref="L133" r:id="rId83" xr:uid="{A2CCAEC4-8AA4-43CE-9517-D5BE08DA72AD}"/>
    <hyperlink ref="L137" r:id="rId84" xr:uid="{1C875FA7-A613-485A-A785-96D8CCC1DA7F}"/>
    <hyperlink ref="L143" r:id="rId85" xr:uid="{630E43FC-E3BA-40C6-9D3F-EECB64313028}"/>
    <hyperlink ref="L142" r:id="rId86" xr:uid="{5BB97238-ACBA-4776-AD04-03011160A351}"/>
    <hyperlink ref="L140" r:id="rId87" xr:uid="{F8498A02-723F-47D9-825B-5EF72BDE7F4F}"/>
    <hyperlink ref="L139" r:id="rId88" xr:uid="{814C88C9-6DEA-4A4C-B695-C2B65A6AFE23}"/>
    <hyperlink ref="L144" r:id="rId89" xr:uid="{7385950A-7A20-404B-A43F-F1E82811E481}"/>
    <hyperlink ref="L148" r:id="rId90" xr:uid="{9343A142-8F44-4EB2-A3FB-676692EB5103}"/>
    <hyperlink ref="L145" r:id="rId91" xr:uid="{AD45B72A-B325-4249-9E2D-79D83B928835}"/>
    <hyperlink ref="L149" r:id="rId92" xr:uid="{52BEC5A8-0736-4DE9-AF6D-AB8E17DAE066}"/>
    <hyperlink ref="L151" r:id="rId93" xr:uid="{6A39CEFF-994A-46C8-8B36-BDBB94390B53}"/>
    <hyperlink ref="L152" r:id="rId94" xr:uid="{F72CAC3C-5AF5-4319-89FB-9445E44607AA}"/>
    <hyperlink ref="M136" r:id="rId95" xr:uid="{0289FDD6-5664-43C2-AF45-3B905B17682B}"/>
    <hyperlink ref="M137" r:id="rId96" xr:uid="{D52DE701-9B14-49A9-972C-AB53D0E72544}"/>
    <hyperlink ref="M143" r:id="rId97" xr:uid="{0B025B87-1D3F-4DB5-8C52-993C9D352650}"/>
    <hyperlink ref="M144" r:id="rId98" xr:uid="{AA6C03D1-8FF7-490F-95A3-F4945EB3E105}"/>
    <hyperlink ref="M145" r:id="rId99" xr:uid="{E363D37A-E821-4A60-9029-A26A691A8A9C}"/>
    <hyperlink ref="M148" r:id="rId100" xr:uid="{00E6F435-A360-4702-8FB9-6C46BFD8827A}"/>
    <hyperlink ref="M133" r:id="rId101" xr:uid="{61EB0A5B-99C7-4E4F-BFD9-75D276296FF4}"/>
    <hyperlink ref="M78" r:id="rId102" xr:uid="{28CE692F-822A-400D-B6B2-89E373CD1EFE}"/>
    <hyperlink ref="M80" r:id="rId103" xr:uid="{7904AB28-15C6-4731-A7A6-C12C6BA66DAC}"/>
    <hyperlink ref="M108" r:id="rId104" xr:uid="{DF842613-7071-4513-B485-F216B60E7AAD}"/>
    <hyperlink ref="M107" r:id="rId105" xr:uid="{62A63718-09BC-4032-BDEC-154FDE5CA412}"/>
    <hyperlink ref="L109" r:id="rId106" display="Fato Relevante" xr:uid="{BDCF280E-6E2C-43A6-A12C-43064D65080F}"/>
    <hyperlink ref="L122" r:id="rId107" display="Fato Relevante" xr:uid="{19F2C30F-512A-4CB3-A113-F7B2B6421AEF}"/>
    <hyperlink ref="L138" r:id="rId108" display="Fato Relevante" xr:uid="{8ACC6E17-FE54-431E-888C-6162510BE667}"/>
    <hyperlink ref="M118" r:id="rId109" xr:uid="{06769FAB-CEEB-4536-B0EC-D9C287E7E1CB}"/>
    <hyperlink ref="L115" r:id="rId110" display="Fato Relevante" xr:uid="{82A1F2D7-F163-46BF-A029-E205847C0D1A}"/>
    <hyperlink ref="L32" r:id="rId111" xr:uid="{9FE1DA1B-2B0C-479C-A1FC-A7C3DA5D264F}"/>
    <hyperlink ref="L31" r:id="rId112" xr:uid="{8C24CB7E-1D65-4F1E-8F13-665DB173E86D}"/>
    <hyperlink ref="L33" r:id="rId113" xr:uid="{4132BC42-D11C-4CAE-AD21-7AE3F27BD5B7}"/>
    <hyperlink ref="L40" r:id="rId114" xr:uid="{33ADB9DD-55D7-4336-BD20-6C5C79746860}"/>
    <hyperlink ref="L84" r:id="rId115" xr:uid="{7D4795E1-A890-4F78-9EA6-AFDFFF3DD510}"/>
    <hyperlink ref="M90" r:id="rId116" xr:uid="{EC7D9E32-7768-474C-85FA-A44D7279C7F0}"/>
    <hyperlink ref="L134" r:id="rId117" xr:uid="{45B0B2E7-3E9A-4645-B7BE-5C17C3D23989}"/>
    <hyperlink ref="M134" r:id="rId118" xr:uid="{649E15ED-CC60-4490-9039-5F3F378252C2}"/>
    <hyperlink ref="M104" r:id="rId119" xr:uid="{01A3AF9B-78FC-46C4-8B0C-0D53E4DBCD66}"/>
    <hyperlink ref="L111" r:id="rId120" display="Fato Relevante" xr:uid="{08985D8F-83E3-4565-A5FB-8DA294F1D194}"/>
    <hyperlink ref="L114" r:id="rId121" display="Fato Relevante" xr:uid="{636C40E7-DC48-4FCE-BE98-6BCF898D91BC}"/>
    <hyperlink ref="L119" r:id="rId122" display="Fato Relevante" xr:uid="{0C81CAAA-95FC-4D3B-A923-A1D290530794}"/>
    <hyperlink ref="L121" r:id="rId123" display="Fato Relevante" xr:uid="{43394CD6-6B82-4EFA-A44E-4A084374689D}"/>
    <hyperlink ref="L124" r:id="rId124" display="Fato Relevante" xr:uid="{9B1217A2-4748-4A60-846A-764A932E6341}"/>
    <hyperlink ref="L127" r:id="rId125" display="Fato Relevante" xr:uid="{B656F12C-0419-4EFA-8887-B16C310C6D8E}"/>
    <hyperlink ref="L141" r:id="rId126" display="Fato Relevante" xr:uid="{70FB129F-9BCE-49C6-9FB8-A4D6EDC7262C}"/>
    <hyperlink ref="L146" r:id="rId127" display="Fato Relevante" xr:uid="{C5F19F47-7754-4558-A564-722DAA29C633}"/>
    <hyperlink ref="L150" r:id="rId128" display="Fato Relevante" xr:uid="{D3944A6A-0483-45E1-A1D4-16D234F58100}"/>
    <hyperlink ref="L153" r:id="rId129" display="Fato Relevante" xr:uid="{3D213CDE-AD13-4E40-92AE-8526EAA3C049}"/>
    <hyperlink ref="L91" r:id="rId130" xr:uid="{0BD59DDA-DEBB-4105-9EB1-E2D26922F1CA}"/>
    <hyperlink ref="M89" r:id="rId131" xr:uid="{EE131923-BB89-42C2-9F49-4553E6580C4E}"/>
    <hyperlink ref="L4" r:id="rId132" xr:uid="{C7D16D6B-2B6F-463E-BD2C-F7F8FE2EE1B8}"/>
    <hyperlink ref="L5" r:id="rId133" xr:uid="{F526B118-A7FC-449B-AD7F-9B7B5088B508}"/>
    <hyperlink ref="L8" r:id="rId134" xr:uid="{184B1B31-DA74-426F-B2B0-95A2ADC1E1AE}"/>
    <hyperlink ref="L9" r:id="rId135" xr:uid="{3F819954-1C80-4685-BA2F-33D2461C112D}"/>
    <hyperlink ref="L6" r:id="rId136" xr:uid="{5AE5E2A5-E876-4CEC-BAE3-CF2FE9EF0CDC}"/>
    <hyperlink ref="L11" r:id="rId137" xr:uid="{2F16664F-9C33-4124-85DE-1ACE0B2FEF26}"/>
    <hyperlink ref="L13" r:id="rId138" xr:uid="{FBC681BE-65DE-4AD8-A165-CB40ECD9CAC0}"/>
    <hyperlink ref="L10" r:id="rId139" xr:uid="{3F1695A6-D432-4053-BB1B-963244F63DAB}"/>
    <hyperlink ref="L14" r:id="rId140" xr:uid="{CC7E6664-4B52-466D-AA8B-897FCB1C410D}"/>
    <hyperlink ref="L17" r:id="rId141" xr:uid="{8394FD33-EBEB-4B17-AE62-6E05A4B6A4D2}"/>
    <hyperlink ref="L18" r:id="rId142" xr:uid="{41BF40CD-662D-40FC-8BF5-9C305E869611}"/>
    <hyperlink ref="L19" r:id="rId143" xr:uid="{0CE5C305-B2C8-4185-900D-5D3E035B37CD}"/>
    <hyperlink ref="L20" r:id="rId144" xr:uid="{314D085E-C904-48FE-9DC9-E5895446D9C1}"/>
    <hyperlink ref="L22" r:id="rId145" xr:uid="{A1E074DC-791C-4A36-AB87-D2FDE9BA6BE6}"/>
    <hyperlink ref="L23" r:id="rId146" xr:uid="{8CC3ACC1-754F-4AF6-888C-ACD281B54E7F}"/>
    <hyperlink ref="L24" r:id="rId147" xr:uid="{DAAAEBA5-ED26-416B-8E79-DC869A1441BD}"/>
    <hyperlink ref="L15" r:id="rId148" xr:uid="{67ECA99D-CFBC-498C-B194-6C373D580D3B}"/>
    <hyperlink ref="M15" r:id="rId149" xr:uid="{F6FF6E90-51C4-4908-A389-4366601E5A08}"/>
    <hyperlink ref="M17" r:id="rId150" xr:uid="{63309148-7EE3-4F11-ADC5-C35AEE0E035B}"/>
    <hyperlink ref="L155" r:id="rId151" xr:uid="{594D42AF-AF23-416F-BF6F-F1AB5BBB81A4}"/>
    <hyperlink ref="L154" r:id="rId152" xr:uid="{42AB261B-1526-4EDC-B458-DC0E0BE6F7FC}"/>
    <hyperlink ref="L156" r:id="rId153" xr:uid="{80D85157-ECB5-4C67-955D-A30730E7E5B9}"/>
  </hyperlinks>
  <pageMargins left="0.511811024" right="0.511811024" top="0.78740157499999996" bottom="0.78740157499999996" header="0.31496062000000002" footer="0.31496062000000002"/>
  <pageSetup paperSize="9" orientation="portrait" r:id="rId154"/>
  <ignoredErrors>
    <ignoredError sqref="H7:J7 H12:J12 J8 J9 J10 J11 H16:J16 J13 J14 J15 H21:J21 J17 J18 J19 J20 H24 J22 J23 H26:J26 J25 H34:J34 J27 J28 J29 J30 J31 J32 J33 H42:J42 J35 J36 J37 J38 J39 J40 J41 H52:J52 J43 J44 J45 J46 J47 I48:J48 J49 J50 J51 H61:J61 J53 J54 J55 J56 J57 J58 J59 J60 J62 J63 J64 J65 J66 J67 J68 J69 J24" formula="1"/>
    <ignoredError sqref="I146:J146 J145 J144 J143 J142 I141:J141 J140 J139 I138:J138 J137 J136 H147:J147 J134 J133 J132 J131 J130 J129 H135:J135 I127:J127 J126 J125 I124:J124 J123 I122:J122 I121:J121 J120 I119:J119 J118 J117 H128:J128 I115:J115 I114:J114 J113 J112 I111:J111 J110 I109:J109 J108 J107 J106 H116:J116 J104 J103 J102 J101 J100 J99 J98 J97 H105:J105 J95 J94 J93 J92 J91 J90 J89 J88 H96:J96 J86 J85 J84 J83 J82 J81 J80 H87:J87 J78 J77 J76 J75 J74 J73 J72 J71 H79:J79 H70:J70" numberStoredAsText="1" formula="1"/>
    <ignoredError sqref="B78:I78 B70:G70 K70:M70 B86:I86 B79:G79 K79:M79 B71:I71 K71:M71 B72:I72 K72:M72 B73:I73 K73:M73 B74:I74 K74:M74 B75:I75 K75:M75 B76:I76 K76:M76 B77:I77 K77:M77 K78:M78 B95:I95 B87:G87 K87:M87 B80:I80 K80:M80 B81:I81 K81:M81 B82:I82 K82:M82 B83:I83 K83:M83 B84:I84 K84:M84 B85:I85 K85:M85 K86:M86 B104:I104 B96:G96 K96:M96 B88:I88 K88:M88 B89:I89 K89:M89 B90:I90 K90:M90 B91:I91 K91:M91 B92:I92 K92:M92 B93:I93 K93:M93 B94:I94 K94:M94 K95:M95 B115:H115 B105:G105 K105:M105 B97:I97 K97:M97 B98:I98 K98:M98 B99:I99 K99:M99 B100:I100 K100:M100 B101:I101 K101:M101 B102:I102 K102:M102 B103:I103 K103:M103 K104:M104 B127:H127 B116:G116 K116:M116 B106:I106 K106:M106 B107:I107 K107:M107 B108:I108 K108:M108 B109:H109 K109:M109 B110:I110 K110:M110 B111:H111 K111:M111 B112:I112 K112:M112 B113:I113 K113:M113 B114:H114 K114:M114 K115:M115 B134:I134 B128:G128 K128:M128 B117:I117 K117:M117 B118:I118 K118:M118 B119:H119 K119:M119 B120:I120 K120:M120 B121:H121 K121:M121 B122:H122 K122:M122 B123:I123 K123:M123 B124:H124 K124:M124 B125:I125 K125:M125 B126:I126 K126:M126 K127:M127 B146:H146 B135:G135 K135:M135 B129:I129 K129:M129 B130:I130 K130:M130 B131:I131 K131:M131 B132:I132 K132:M132 B133:I133 K133:M133 K134:M134 B148:M154 B147:G147 K147:M147 B136:I136 K136:M136 B137:I137 K137:M137 B138:H138 K138:M138 B139:I139 K139:M139 B140:I140 K140:M140 B141:H141 K141:M141 B142:I142 K142:M142 B143:I143 K143:M143 B144:I144 K144:M144 B145:I145 K145:M145 K146:M146 B157:E157 L157:M157" numberStoredAsText="1"/>
    <ignoredError sqref="K157" calculatedColumn="1"/>
  </ignoredErrors>
  <tableParts count="1">
    <tablePart r:id="rId1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aos acionistas</vt:lpstr>
      <vt:lpstr>Shareholders remuneration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Maria Araujo Bruno</dc:creator>
  <cp:lastModifiedBy>Catarina Maria Araujo Bruno</cp:lastModifiedBy>
  <dcterms:created xsi:type="dcterms:W3CDTF">2025-08-28T17:40:31Z</dcterms:created>
  <dcterms:modified xsi:type="dcterms:W3CDTF">2025-12-15T20:42:42Z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2025-08-28T18:03:08Z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720a8c25-ca68-4b94-82d4-7c67dabcedf0</vt:lpwstr>
  </property>
  <property fmtid="{D5CDD505-2E9C-101B-9397-08002B2CF9AE}" pid="8" name="MSIP_Label_92444c4c-8bf2-41f2-9034-db3445275fd9_ContentBits">
    <vt:lpwstr>0</vt:lpwstr>
  </property>
  <property fmtid="{D5CDD505-2E9C-101B-9397-08002B2CF9AE}" pid="9" name="MSIP_Label_92444c4c-8bf2-41f2-9034-db3445275fd9_Tag">
    <vt:lpwstr>10, 3, 0, 1</vt:lpwstr>
  </property>
</Properties>
</file>