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N:\RI\Projeções do Mercado\"/>
    </mc:Choice>
  </mc:AlternateContent>
  <xr:revisionPtr revIDLastSave="0" documentId="13_ncr:1_{DEA552ED-76A5-40B6-B0E7-8AF28C69238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jeções dos Analistas" sheetId="2" r:id="rId1"/>
    <sheet name="Analyst Projections" sheetId="4" r:id="rId2"/>
  </sheets>
  <definedNames>
    <definedName name="wrn.VIDAS._.1099." localSheetId="1" hidden="1">{#N/A,#N/A,FALSE,"VidasXfat ajustado"}</definedName>
    <definedName name="wrn.VIDAS._.1099." localSheetId="0" hidden="1">{#N/A,#N/A,FALSE,"VidasXfat ajustado"}</definedName>
    <definedName name="wrn.VIDAS._.1099." hidden="1">{#N/A,#N/A,FALSE,"VidasXfat ajustado"}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H17" i="2"/>
  <c r="X13" i="4"/>
  <c r="W13" i="4"/>
  <c r="V13" i="4"/>
  <c r="T13" i="4"/>
  <c r="T19" i="4" s="1"/>
  <c r="S13" i="4"/>
  <c r="R13" i="4"/>
  <c r="P13" i="4"/>
  <c r="O13" i="4"/>
  <c r="N13" i="4"/>
  <c r="L13" i="4"/>
  <c r="K13" i="4"/>
  <c r="J13" i="4"/>
  <c r="H13" i="4"/>
  <c r="G13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I8" i="4"/>
  <c r="J8" i="4"/>
  <c r="K8" i="4"/>
  <c r="M8" i="4"/>
  <c r="N8" i="4"/>
  <c r="O8" i="4"/>
  <c r="Q8" i="4"/>
  <c r="R8" i="4"/>
  <c r="S8" i="4"/>
  <c r="U8" i="4"/>
  <c r="V8" i="4"/>
  <c r="V15" i="4" s="1"/>
  <c r="V17" i="4" s="1"/>
  <c r="W8" i="4"/>
  <c r="H18" i="4"/>
  <c r="I9" i="4"/>
  <c r="I10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H6" i="4"/>
  <c r="I6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G7" i="4"/>
  <c r="G8" i="4"/>
  <c r="G6" i="4"/>
  <c r="F6" i="4"/>
  <c r="F7" i="4"/>
  <c r="F8" i="4"/>
  <c r="F12" i="4"/>
  <c r="F14" i="4"/>
  <c r="D6" i="4"/>
  <c r="D7" i="4"/>
  <c r="D9" i="4"/>
  <c r="D10" i="4"/>
  <c r="D11" i="4"/>
  <c r="D12" i="4"/>
  <c r="D14" i="4"/>
  <c r="D5" i="4"/>
  <c r="H20" i="4"/>
  <c r="T18" i="4" l="1"/>
  <c r="T20" i="4"/>
  <c r="W19" i="4"/>
  <c r="X15" i="4"/>
  <c r="X19" i="4"/>
  <c r="K18" i="4"/>
  <c r="V20" i="4"/>
  <c r="H15" i="4"/>
  <c r="W15" i="4"/>
  <c r="K19" i="4"/>
  <c r="J20" i="4"/>
  <c r="H19" i="4"/>
  <c r="W20" i="4"/>
  <c r="J19" i="4"/>
  <c r="S20" i="4"/>
  <c r="S19" i="4"/>
  <c r="S18" i="4"/>
  <c r="L20" i="4"/>
  <c r="K20" i="4"/>
  <c r="V18" i="4"/>
  <c r="W18" i="4"/>
  <c r="V19" i="4"/>
  <c r="X20" i="4"/>
  <c r="J15" i="4"/>
  <c r="J17" i="4" s="1"/>
  <c r="J18" i="4"/>
  <c r="P19" i="4"/>
  <c r="O20" i="4"/>
  <c r="R18" i="4"/>
  <c r="O15" i="4"/>
  <c r="X18" i="4"/>
  <c r="P20" i="4"/>
  <c r="G20" i="4"/>
  <c r="O19" i="4"/>
  <c r="R20" i="4"/>
  <c r="P15" i="4"/>
  <c r="P17" i="4" s="1"/>
  <c r="P18" i="4"/>
  <c r="N20" i="4"/>
  <c r="R19" i="4"/>
  <c r="L18" i="4"/>
  <c r="K15" i="4"/>
  <c r="N18" i="4"/>
  <c r="L19" i="4"/>
  <c r="L15" i="4"/>
  <c r="O18" i="4"/>
  <c r="N19" i="4"/>
  <c r="N15" i="4"/>
  <c r="N17" i="4" s="1"/>
  <c r="G19" i="4"/>
  <c r="G18" i="4"/>
  <c r="G15" i="4"/>
  <c r="X17" i="4" l="1"/>
  <c r="W17" i="4"/>
  <c r="R15" i="4"/>
  <c r="R17" i="4" s="1"/>
  <c r="T15" i="4"/>
  <c r="L17" i="4"/>
  <c r="O17" i="4"/>
  <c r="S15" i="4"/>
  <c r="K17" i="4"/>
  <c r="H17" i="4"/>
  <c r="T17" i="4" l="1"/>
  <c r="S17" i="4"/>
  <c r="B15" i="2" l="1"/>
  <c r="X15" i="2"/>
  <c r="H20" i="2"/>
  <c r="H19" i="2"/>
  <c r="H18" i="2"/>
  <c r="H15" i="2"/>
  <c r="X20" i="2"/>
  <c r="T20" i="2"/>
  <c r="P20" i="2"/>
  <c r="O20" i="2"/>
  <c r="N20" i="2"/>
  <c r="L20" i="2"/>
  <c r="K20" i="2"/>
  <c r="J20" i="2"/>
  <c r="G20" i="2"/>
  <c r="X19" i="2"/>
  <c r="W19" i="2"/>
  <c r="V19" i="2"/>
  <c r="T19" i="2"/>
  <c r="P19" i="2"/>
  <c r="O19" i="2"/>
  <c r="N19" i="2"/>
  <c r="L19" i="2"/>
  <c r="K19" i="2"/>
  <c r="J19" i="2"/>
  <c r="G19" i="2"/>
  <c r="X18" i="2"/>
  <c r="W18" i="2"/>
  <c r="T18" i="2"/>
  <c r="P18" i="2"/>
  <c r="O18" i="2"/>
  <c r="N18" i="2"/>
  <c r="L18" i="2"/>
  <c r="K18" i="2"/>
  <c r="J18" i="2"/>
  <c r="G18" i="2"/>
  <c r="P15" i="2"/>
  <c r="O15" i="2"/>
  <c r="N15" i="2"/>
  <c r="N17" i="2" s="1"/>
  <c r="L15" i="2"/>
  <c r="K15" i="2"/>
  <c r="J15" i="2"/>
  <c r="J17" i="2" s="1"/>
  <c r="G15" i="2"/>
  <c r="W15" i="2"/>
  <c r="V18" i="2"/>
  <c r="S18" i="2"/>
  <c r="X17" i="2" l="1"/>
  <c r="K17" i="2"/>
  <c r="P17" i="2"/>
  <c r="L17" i="2"/>
  <c r="O17" i="2"/>
  <c r="R19" i="2"/>
  <c r="S19" i="2"/>
  <c r="S20" i="2"/>
  <c r="T15" i="2"/>
  <c r="S15" i="2"/>
  <c r="R15" i="2"/>
  <c r="R17" i="2" s="1"/>
  <c r="R20" i="2"/>
  <c r="W20" i="2"/>
  <c r="V15" i="2"/>
  <c r="V17" i="2" s="1"/>
  <c r="R18" i="2"/>
  <c r="V20" i="2"/>
  <c r="W17" i="2" l="1"/>
  <c r="S17" i="2"/>
  <c r="T17" i="2"/>
  <c r="F15" i="2"/>
  <c r="G17" i="2" s="1"/>
  <c r="F17" i="2"/>
  <c r="F19" i="4"/>
  <c r="F18" i="2"/>
  <c r="F19" i="2"/>
  <c r="F20" i="2"/>
  <c r="F15" i="4"/>
  <c r="F17" i="4" l="1"/>
  <c r="G17" i="4"/>
  <c r="F18" i="4"/>
  <c r="F20" i="4"/>
  <c r="M13" i="2"/>
  <c r="M13" i="4"/>
  <c r="Q13" i="4"/>
  <c r="Q13" i="2"/>
  <c r="U13" i="4"/>
  <c r="U13" i="2"/>
  <c r="D19" i="2"/>
  <c r="D15" i="2"/>
  <c r="D18" i="2"/>
  <c r="D20" i="2"/>
  <c r="I13" i="2"/>
  <c r="I13" i="4"/>
  <c r="D19" i="4"/>
  <c r="D18" i="4"/>
  <c r="D15" i="4"/>
  <c r="D13" i="2"/>
  <c r="D13" i="4"/>
  <c r="D20" i="4"/>
</calcChain>
</file>

<file path=xl/sharedStrings.xml><?xml version="1.0" encoding="utf-8"?>
<sst xmlns="http://schemas.openxmlformats.org/spreadsheetml/2006/main" count="127" uniqueCount="53">
  <si>
    <t>Recomendação</t>
  </si>
  <si>
    <t>Preço-alvo</t>
  </si>
  <si>
    <t>Receita
(R$ milhões)</t>
  </si>
  <si>
    <t>Lucro Líquido
(R$ milhões)</t>
  </si>
  <si>
    <t>BTG Pactual</t>
  </si>
  <si>
    <t>Neutro</t>
  </si>
  <si>
    <t>Citi</t>
  </si>
  <si>
    <t>Itaú BBA</t>
  </si>
  <si>
    <t>J.P. Morgan</t>
  </si>
  <si>
    <t>J.Safra</t>
  </si>
  <si>
    <t>Santander</t>
  </si>
  <si>
    <t>Consenso</t>
  </si>
  <si>
    <t>Média</t>
  </si>
  <si>
    <t>Desvio padrão</t>
  </si>
  <si>
    <t>Máximo</t>
  </si>
  <si>
    <t>Mínimo</t>
  </si>
  <si>
    <t>Goldman Sachs</t>
  </si>
  <si>
    <t>Venda</t>
  </si>
  <si>
    <t>EBITDA Ajustado
(R$ milhões)</t>
  </si>
  <si>
    <t>Margem EBITDA Ajustado
(%)</t>
  </si>
  <si>
    <t>Morgan Stanley</t>
  </si>
  <si>
    <t>Última
Revisão</t>
  </si>
  <si>
    <t>UBS</t>
  </si>
  <si>
    <t>2027</t>
  </si>
  <si>
    <t>BofA</t>
  </si>
  <si>
    <t>Beneficiários
(milhares)</t>
  </si>
  <si>
    <t>∆ vs ano anterior</t>
  </si>
  <si>
    <t>Odontoprev</t>
  </si>
  <si>
    <t>-</t>
  </si>
  <si>
    <t>Last Review</t>
  </si>
  <si>
    <t>Recommendation</t>
  </si>
  <si>
    <t>Target Price</t>
  </si>
  <si>
    <t>Members
(thousand)</t>
  </si>
  <si>
    <t>Net revenues
(R$ million)</t>
  </si>
  <si>
    <t>Adjusted EBITDA
(R$ million)</t>
  </si>
  <si>
    <t>Adjusted EBITDA
 margin (%)</t>
  </si>
  <si>
    <t>Net Income
(R$ million)</t>
  </si>
  <si>
    <t>Neutral</t>
  </si>
  <si>
    <t>Sell</t>
  </si>
  <si>
    <t>Mean</t>
  </si>
  <si>
    <t>∆ vs previous year</t>
  </si>
  <si>
    <t xml:space="preserve">Standard Deviation </t>
  </si>
  <si>
    <t>High</t>
  </si>
  <si>
    <t>Low</t>
  </si>
  <si>
    <t>10/01/2025</t>
  </si>
  <si>
    <t>10/09/2025</t>
  </si>
  <si>
    <t>09/10/2025</t>
  </si>
  <si>
    <t>08/04/2025</t>
  </si>
  <si>
    <t>07/17/2025</t>
  </si>
  <si>
    <t>07/08/2025</t>
  </si>
  <si>
    <t>08/17/2025</t>
  </si>
  <si>
    <t>08/05/2025</t>
  </si>
  <si>
    <t>10/16/2025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</si>
</sst>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;\-#,##0.0"/>
    <numFmt numFmtId="168" formatCode="dd/mm/yy;@"/>
    <numFmt numFmtId="169" formatCode="0.0%"/>
    <numFmt numFmtId="170" formatCode="0.0\ &quot;p.p.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FFFF"/>
      <name val="Calibri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rgb="FF001A2F"/>
        <bgColor indexed="64"/>
      </patternFill>
    </fill>
    <fill>
      <patternFill patternType="solid">
        <fgColor theme="3" tint="0.39997558519241921"/>
        <bgColor indexed="44"/>
      </patternFill>
    </fill>
    <fill>
      <patternFill patternType="solid">
        <fgColor rgb="FF001A2F"/>
        <bgColor rgb="FF000000"/>
      </patternFill>
    </fill>
  </fills>
  <borders count="17">
    <border>
      <left/>
      <right/>
      <top/>
      <bottom/>
      <diagonal/>
    </border>
    <border>
      <left style="thick">
        <color indexed="9"/>
      </left>
      <right style="medium">
        <color indexed="22"/>
      </right>
      <top style="thick">
        <color indexed="9"/>
      </top>
      <bottom/>
      <diagonal/>
    </border>
    <border>
      <left style="thick">
        <color indexed="9"/>
      </left>
      <right style="medium">
        <color indexed="22"/>
      </right>
      <top/>
      <bottom style="medium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medium">
        <color indexed="9"/>
      </bottom>
      <diagonal/>
    </border>
    <border>
      <left style="thick">
        <color indexed="9"/>
      </left>
      <right style="medium">
        <color indexed="22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theme="0"/>
      </right>
      <top style="thick">
        <color indexed="9"/>
      </top>
      <bottom style="thick">
        <color indexed="9"/>
      </bottom>
      <diagonal/>
    </border>
    <border>
      <left style="thick">
        <color theme="0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/>
    <xf numFmtId="0" fontId="6" fillId="0" borderId="0" xfId="0" applyFont="1"/>
    <xf numFmtId="0" fontId="1" fillId="0" borderId="0" xfId="0" applyFont="1"/>
    <xf numFmtId="37" fontId="8" fillId="3" borderId="4" xfId="1" applyNumberFormat="1" applyFont="1" applyFill="1" applyBorder="1" applyAlignment="1">
      <alignment horizontal="center" vertical="center"/>
    </xf>
    <xf numFmtId="14" fontId="8" fillId="3" borderId="4" xfId="1" applyNumberFormat="1" applyFont="1" applyFill="1" applyBorder="1" applyAlignment="1">
      <alignment horizontal="left" vertical="center"/>
    </xf>
    <xf numFmtId="37" fontId="8" fillId="3" borderId="4" xfId="1" applyNumberFormat="1" applyFont="1" applyFill="1" applyBorder="1" applyAlignment="1">
      <alignment horizontal="right" vertical="center"/>
    </xf>
    <xf numFmtId="167" fontId="8" fillId="3" borderId="4" xfId="1" applyNumberFormat="1" applyFont="1" applyFill="1" applyBorder="1" applyAlignment="1">
      <alignment horizontal="right" vertical="center"/>
    </xf>
    <xf numFmtId="0" fontId="9" fillId="0" borderId="0" xfId="0" applyFont="1"/>
    <xf numFmtId="37" fontId="8" fillId="3" borderId="4" xfId="1" applyNumberFormat="1" applyFont="1" applyFill="1" applyBorder="1" applyAlignment="1">
      <alignment horizontal="left" vertical="center"/>
    </xf>
    <xf numFmtId="14" fontId="6" fillId="0" borderId="0" xfId="0" applyNumberFormat="1" applyFont="1"/>
    <xf numFmtId="165" fontId="6" fillId="0" borderId="0" xfId="1" applyNumberFormat="1" applyFont="1"/>
    <xf numFmtId="0" fontId="4" fillId="4" borderId="7" xfId="1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/>
    </xf>
    <xf numFmtId="166" fontId="7" fillId="2" borderId="3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left" vertical="center"/>
    </xf>
    <xf numFmtId="39" fontId="8" fillId="3" borderId="4" xfId="1" applyNumberFormat="1" applyFont="1" applyFill="1" applyBorder="1" applyAlignment="1">
      <alignment horizontal="right" vertical="center"/>
    </xf>
    <xf numFmtId="0" fontId="4" fillId="4" borderId="7" xfId="1" quotePrefix="1" applyNumberFormat="1" applyFont="1" applyFill="1" applyBorder="1" applyAlignment="1">
      <alignment horizontal="center" vertical="center" wrapText="1"/>
    </xf>
    <xf numFmtId="0" fontId="4" fillId="4" borderId="4" xfId="1" quotePrefix="1" applyNumberFormat="1" applyFont="1" applyFill="1" applyBorder="1" applyAlignment="1">
      <alignment horizontal="center" vertical="center" wrapText="1"/>
    </xf>
    <xf numFmtId="168" fontId="7" fillId="2" borderId="3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/>
    </xf>
    <xf numFmtId="165" fontId="7" fillId="2" borderId="3" xfId="1" quotePrefix="1" applyNumberFormat="1" applyFont="1" applyFill="1" applyBorder="1" applyAlignment="1">
      <alignment horizontal="center" vertical="center"/>
    </xf>
    <xf numFmtId="166" fontId="7" fillId="2" borderId="3" xfId="1" quotePrefix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37" fontId="8" fillId="5" borderId="4" xfId="1" applyNumberFormat="1" applyFont="1" applyFill="1" applyBorder="1" applyAlignment="1">
      <alignment horizontal="center" vertical="center"/>
    </xf>
    <xf numFmtId="14" fontId="8" fillId="5" borderId="4" xfId="1" applyNumberFormat="1" applyFont="1" applyFill="1" applyBorder="1" applyAlignment="1">
      <alignment horizontal="left" vertical="center"/>
    </xf>
    <xf numFmtId="39" fontId="8" fillId="5" borderId="4" xfId="1" quotePrefix="1" applyNumberFormat="1" applyFont="1" applyFill="1" applyBorder="1" applyAlignment="1">
      <alignment horizontal="right" vertical="center"/>
    </xf>
    <xf numFmtId="169" fontId="8" fillId="5" borderId="4" xfId="5" applyNumberFormat="1" applyFont="1" applyFill="1" applyBorder="1" applyAlignment="1">
      <alignment horizontal="right" vertical="center"/>
    </xf>
    <xf numFmtId="170" fontId="8" fillId="5" borderId="4" xfId="1" applyNumberFormat="1" applyFont="1" applyFill="1" applyBorder="1" applyAlignment="1">
      <alignment horizontal="right" vertical="center"/>
    </xf>
    <xf numFmtId="14" fontId="8" fillId="3" borderId="4" xfId="1" applyNumberFormat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>
      <alignment horizontal="center" vertical="center"/>
    </xf>
    <xf numFmtId="14" fontId="7" fillId="2" borderId="3" xfId="1" quotePrefix="1" applyNumberFormat="1" applyFont="1" applyFill="1" applyBorder="1" applyAlignment="1">
      <alignment horizontal="center" vertical="center"/>
    </xf>
    <xf numFmtId="14" fontId="8" fillId="3" borderId="4" xfId="1" quotePrefix="1" applyNumberFormat="1" applyFont="1" applyFill="1" applyBorder="1" applyAlignment="1">
      <alignment horizontal="center" vertical="center"/>
    </xf>
    <xf numFmtId="165" fontId="5" fillId="4" borderId="11" xfId="1" applyNumberFormat="1" applyFont="1" applyFill="1" applyBorder="1" applyAlignment="1">
      <alignment horizontal="center" vertical="center" wrapText="1"/>
    </xf>
    <xf numFmtId="165" fontId="5" fillId="4" borderId="9" xfId="1" applyNumberFormat="1" applyFont="1" applyFill="1" applyBorder="1" applyAlignment="1">
      <alignment horizontal="center" vertical="center" wrapText="1"/>
    </xf>
    <xf numFmtId="165" fontId="5" fillId="4" borderId="10" xfId="1" applyNumberFormat="1" applyFont="1" applyFill="1" applyBorder="1" applyAlignment="1">
      <alignment horizontal="center" vertical="center" wrapText="1"/>
    </xf>
    <xf numFmtId="165" fontId="5" fillId="4" borderId="12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center" wrapText="1"/>
    </xf>
    <xf numFmtId="14" fontId="4" fillId="4" borderId="2" xfId="1" applyNumberFormat="1" applyFont="1" applyFill="1" applyBorder="1" applyAlignment="1">
      <alignment horizontal="center" vertical="center" wrapText="1"/>
    </xf>
    <xf numFmtId="165" fontId="4" fillId="4" borderId="5" xfId="1" applyNumberFormat="1" applyFont="1" applyFill="1" applyBorder="1" applyAlignment="1">
      <alignment horizontal="center" vertical="center" wrapText="1"/>
    </xf>
    <xf numFmtId="165" fontId="4" fillId="4" borderId="6" xfId="1" applyNumberFormat="1" applyFont="1" applyFill="1" applyBorder="1" applyAlignment="1">
      <alignment horizontal="center" vertical="center" wrapText="1"/>
    </xf>
    <xf numFmtId="165" fontId="5" fillId="4" borderId="8" xfId="1" applyNumberFormat="1" applyFont="1" applyFill="1" applyBorder="1" applyAlignment="1">
      <alignment horizontal="center" vertical="center" wrapText="1"/>
    </xf>
    <xf numFmtId="14" fontId="12" fillId="6" borderId="13" xfId="1" applyNumberFormat="1" applyFont="1" applyFill="1" applyBorder="1" applyAlignment="1">
      <alignment horizontal="center" vertical="center" wrapText="1"/>
    </xf>
    <xf numFmtId="14" fontId="12" fillId="6" borderId="14" xfId="1" applyNumberFormat="1" applyFont="1" applyFill="1" applyBorder="1" applyAlignment="1">
      <alignment horizontal="center" vertical="center" wrapText="1"/>
    </xf>
    <xf numFmtId="165" fontId="12" fillId="6" borderId="15" xfId="1" applyNumberFormat="1" applyFont="1" applyFill="1" applyBorder="1" applyAlignment="1">
      <alignment horizontal="center" vertical="center" wrapText="1"/>
    </xf>
    <xf numFmtId="165" fontId="12" fillId="6" borderId="16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6BE6E611-448A-456E-8202-6E2B12F05FAB}"/>
    <cellStyle name="Porcentagem" xfId="5" builtinId="5"/>
    <cellStyle name="Porcentagem 2" xfId="4" xr:uid="{D3949541-92A4-4BF9-AA4C-30048116ED7F}"/>
    <cellStyle name="Vírgula" xfId="1" builtinId="3"/>
    <cellStyle name="Vírgula 2" xfId="3" xr:uid="{E378B9E4-3961-4A40-974B-F2D229E23BEF}"/>
  </cellStyles>
  <dxfs count="0"/>
  <tableStyles count="0" defaultTableStyle="TableStyleMedium2" defaultPivotStyle="PivotStyleLight16"/>
  <colors>
    <mruColors>
      <color rgb="FF001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</xdr:colOff>
      <xdr:row>0</xdr:row>
      <xdr:rowOff>139700</xdr:rowOff>
    </xdr:from>
    <xdr:to>
      <xdr:col>2</xdr:col>
      <xdr:colOff>323383</xdr:colOff>
      <xdr:row>1</xdr:row>
      <xdr:rowOff>386229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463FF8-28B3-4855-8F13-70336874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3" y="139700"/>
          <a:ext cx="2494770" cy="755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</xdr:colOff>
      <xdr:row>0</xdr:row>
      <xdr:rowOff>139700</xdr:rowOff>
    </xdr:from>
    <xdr:to>
      <xdr:col>2</xdr:col>
      <xdr:colOff>323383</xdr:colOff>
      <xdr:row>1</xdr:row>
      <xdr:rowOff>386229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0433D0-D357-483E-86A3-29E21BE02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3" y="139700"/>
          <a:ext cx="2446400" cy="760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4424-2B2E-44A5-A388-7163D1FE8098}">
  <sheetPr>
    <pageSetUpPr fitToPage="1"/>
  </sheetPr>
  <dimension ref="A1:X21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J13" sqref="J13"/>
    </sheetView>
  </sheetViews>
  <sheetFormatPr defaultColWidth="9.1796875" defaultRowHeight="14.5" outlineLevelRow="1" x14ac:dyDescent="0.35"/>
  <cols>
    <col min="1" max="1" width="18.81640625" style="7" customWidth="1"/>
    <col min="2" max="2" width="12.81640625" style="15" customWidth="1"/>
    <col min="3" max="3" width="17.1796875" style="7" customWidth="1"/>
    <col min="4" max="4" width="9.81640625" style="7" customWidth="1"/>
    <col min="5" max="5" width="9.81640625" style="7" hidden="1" customWidth="1"/>
    <col min="6" max="8" width="8.81640625" style="16" customWidth="1"/>
    <col min="9" max="9" width="8.81640625" style="16" hidden="1" customWidth="1"/>
    <col min="10" max="12" width="8.81640625" style="7" customWidth="1"/>
    <col min="13" max="13" width="8.81640625" style="7" hidden="1" customWidth="1"/>
    <col min="14" max="16" width="8.81640625" style="7" customWidth="1"/>
    <col min="17" max="17" width="8.81640625" style="7" hidden="1" customWidth="1"/>
    <col min="18" max="20" width="8.81640625" style="7" customWidth="1"/>
    <col min="21" max="21" width="8.81640625" style="7" hidden="1" customWidth="1"/>
    <col min="22" max="24" width="8.81640625" style="7" customWidth="1"/>
    <col min="25" max="16384" width="9.1796875" style="7"/>
  </cols>
  <sheetData>
    <row r="1" spans="1:24" s="6" customFormat="1" ht="40.5" customHeight="1" x14ac:dyDescent="0.35">
      <c r="A1" s="1"/>
      <c r="B1" s="2"/>
      <c r="C1" s="1"/>
      <c r="D1" s="3"/>
      <c r="E1" s="3"/>
      <c r="F1" s="4"/>
      <c r="G1" s="4"/>
      <c r="H1" s="4"/>
      <c r="I1" s="4"/>
      <c r="J1" s="1"/>
      <c r="K1" s="1"/>
      <c r="L1" s="1"/>
      <c r="M1" s="1"/>
      <c r="N1" s="29"/>
      <c r="O1" s="1"/>
      <c r="P1" s="1"/>
      <c r="Q1" s="1"/>
      <c r="R1" s="1"/>
      <c r="S1" s="1"/>
      <c r="T1" s="1"/>
      <c r="U1" s="1"/>
      <c r="V1" s="5"/>
      <c r="W1" s="5"/>
      <c r="X1" s="5"/>
    </row>
    <row r="2" spans="1:24" s="6" customFormat="1" ht="40.5" customHeight="1" thickBot="1" x14ac:dyDescent="0.4">
      <c r="A2" s="1"/>
      <c r="B2" s="2"/>
      <c r="C2" s="2"/>
      <c r="D2" s="3"/>
      <c r="E2" s="3"/>
      <c r="F2" s="4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4" customHeight="1" thickTop="1" thickBot="1" x14ac:dyDescent="0.4">
      <c r="A3" s="43"/>
      <c r="B3" s="45" t="s">
        <v>21</v>
      </c>
      <c r="C3" s="43" t="s">
        <v>0</v>
      </c>
      <c r="D3" s="47" t="s">
        <v>1</v>
      </c>
      <c r="E3" s="49" t="s">
        <v>25</v>
      </c>
      <c r="F3" s="40"/>
      <c r="G3" s="40"/>
      <c r="H3" s="41"/>
      <c r="I3" s="39" t="s">
        <v>2</v>
      </c>
      <c r="J3" s="40"/>
      <c r="K3" s="40"/>
      <c r="L3" s="41"/>
      <c r="M3" s="39" t="s">
        <v>18</v>
      </c>
      <c r="N3" s="40"/>
      <c r="O3" s="40"/>
      <c r="P3" s="41"/>
      <c r="Q3" s="39" t="s">
        <v>19</v>
      </c>
      <c r="R3" s="40"/>
      <c r="S3" s="40"/>
      <c r="T3" s="41"/>
      <c r="U3" s="39" t="s">
        <v>3</v>
      </c>
      <c r="V3" s="40"/>
      <c r="W3" s="40"/>
      <c r="X3" s="42"/>
    </row>
    <row r="4" spans="1:24" ht="15.65" customHeight="1" thickTop="1" thickBot="1" x14ac:dyDescent="0.4">
      <c r="A4" s="44"/>
      <c r="B4" s="46"/>
      <c r="C4" s="44"/>
      <c r="D4" s="48"/>
      <c r="E4" s="17">
        <v>2024</v>
      </c>
      <c r="F4" s="17">
        <v>2025</v>
      </c>
      <c r="G4" s="17">
        <v>2026</v>
      </c>
      <c r="H4" s="22" t="s">
        <v>23</v>
      </c>
      <c r="I4" s="22">
        <v>2024</v>
      </c>
      <c r="J4" s="17">
        <v>2025</v>
      </c>
      <c r="K4" s="17">
        <v>2026</v>
      </c>
      <c r="L4" s="22" t="s">
        <v>23</v>
      </c>
      <c r="M4" s="22">
        <v>2024</v>
      </c>
      <c r="N4" s="17">
        <v>2025</v>
      </c>
      <c r="O4" s="17">
        <v>2026</v>
      </c>
      <c r="P4" s="22" t="s">
        <v>23</v>
      </c>
      <c r="Q4" s="22">
        <v>2024</v>
      </c>
      <c r="R4" s="17">
        <v>2025</v>
      </c>
      <c r="S4" s="17">
        <v>2026</v>
      </c>
      <c r="T4" s="22" t="s">
        <v>23</v>
      </c>
      <c r="U4" s="22">
        <v>2024</v>
      </c>
      <c r="V4" s="17">
        <v>2025</v>
      </c>
      <c r="W4" s="17">
        <v>2026</v>
      </c>
      <c r="X4" s="23" t="s">
        <v>23</v>
      </c>
    </row>
    <row r="5" spans="1:24" s="8" customFormat="1" ht="15" customHeight="1" outlineLevel="1" thickBot="1" x14ac:dyDescent="0.4">
      <c r="A5" s="20" t="s">
        <v>4</v>
      </c>
      <c r="B5" s="24">
        <v>45931</v>
      </c>
      <c r="C5" s="25" t="s">
        <v>5</v>
      </c>
      <c r="D5" s="26">
        <v>13</v>
      </c>
      <c r="E5" s="26"/>
      <c r="F5" s="18"/>
      <c r="G5" s="18"/>
      <c r="H5" s="18"/>
      <c r="I5" s="18"/>
      <c r="J5" s="18">
        <v>2442.1999999999998</v>
      </c>
      <c r="K5" s="18">
        <v>2634.9</v>
      </c>
      <c r="L5" s="18">
        <v>2845.1</v>
      </c>
      <c r="M5" s="18"/>
      <c r="N5" s="18">
        <v>807.1</v>
      </c>
      <c r="O5" s="18">
        <v>886.2</v>
      </c>
      <c r="P5" s="18">
        <v>965</v>
      </c>
      <c r="Q5" s="18"/>
      <c r="R5" s="19">
        <v>33.1</v>
      </c>
      <c r="S5" s="19">
        <v>33.6</v>
      </c>
      <c r="T5" s="19">
        <v>33.9</v>
      </c>
      <c r="U5" s="19"/>
      <c r="V5" s="18">
        <v>595.4</v>
      </c>
      <c r="W5" s="18">
        <v>627.9</v>
      </c>
      <c r="X5" s="18">
        <v>680.4</v>
      </c>
    </row>
    <row r="6" spans="1:24" s="8" customFormat="1" ht="15" customHeight="1" outlineLevel="1" thickTop="1" thickBot="1" x14ac:dyDescent="0.4">
      <c r="A6" s="20" t="s">
        <v>6</v>
      </c>
      <c r="B6" s="24">
        <v>45939</v>
      </c>
      <c r="C6" s="25" t="s">
        <v>5</v>
      </c>
      <c r="D6" s="26">
        <v>13</v>
      </c>
      <c r="E6" s="26"/>
      <c r="F6" s="18">
        <v>9141.5964351873699</v>
      </c>
      <c r="G6" s="18">
        <v>9354.5056127336575</v>
      </c>
      <c r="H6" s="18">
        <v>9566.2296009342281</v>
      </c>
      <c r="I6" s="18"/>
      <c r="J6" s="18">
        <v>2439</v>
      </c>
      <c r="K6" s="18">
        <v>2595</v>
      </c>
      <c r="L6" s="27">
        <v>2745</v>
      </c>
      <c r="M6" s="27"/>
      <c r="N6" s="18">
        <v>779</v>
      </c>
      <c r="O6" s="18">
        <v>790</v>
      </c>
      <c r="P6" s="27">
        <v>833</v>
      </c>
      <c r="Q6" s="27"/>
      <c r="R6" s="19">
        <v>31.9</v>
      </c>
      <c r="S6" s="19">
        <v>30.5</v>
      </c>
      <c r="T6" s="19">
        <v>30.3</v>
      </c>
      <c r="U6" s="19"/>
      <c r="V6" s="18">
        <v>575</v>
      </c>
      <c r="W6" s="18">
        <v>588</v>
      </c>
      <c r="X6" s="18">
        <v>580</v>
      </c>
    </row>
    <row r="7" spans="1:24" s="8" customFormat="1" ht="14.65" customHeight="1" outlineLevel="1" thickTop="1" thickBot="1" x14ac:dyDescent="0.4">
      <c r="A7" s="20" t="s">
        <v>16</v>
      </c>
      <c r="B7" s="24">
        <v>45831</v>
      </c>
      <c r="C7" s="25" t="s">
        <v>17</v>
      </c>
      <c r="D7" s="26">
        <v>11.5</v>
      </c>
      <c r="E7" s="26"/>
      <c r="F7" s="18">
        <v>9224.2690000000002</v>
      </c>
      <c r="G7" s="18">
        <v>9512.2690000000002</v>
      </c>
      <c r="H7" s="18">
        <v>9957.2690000000002</v>
      </c>
      <c r="I7" s="18"/>
      <c r="J7" s="18">
        <v>2424</v>
      </c>
      <c r="K7" s="18">
        <v>2581</v>
      </c>
      <c r="L7" s="27">
        <v>2722</v>
      </c>
      <c r="M7" s="27"/>
      <c r="N7" s="18">
        <v>761</v>
      </c>
      <c r="O7" s="18">
        <v>793</v>
      </c>
      <c r="P7" s="27">
        <v>840</v>
      </c>
      <c r="Q7" s="27"/>
      <c r="R7" s="19">
        <v>31.4</v>
      </c>
      <c r="S7" s="19">
        <v>30.7</v>
      </c>
      <c r="T7" s="28">
        <v>30.9</v>
      </c>
      <c r="U7" s="28"/>
      <c r="V7" s="18">
        <v>569</v>
      </c>
      <c r="W7" s="18">
        <v>596</v>
      </c>
      <c r="X7" s="18">
        <v>606</v>
      </c>
    </row>
    <row r="8" spans="1:24" customFormat="1" ht="15" customHeight="1" outlineLevel="1" thickTop="1" thickBot="1" x14ac:dyDescent="0.3">
      <c r="A8" s="20" t="s">
        <v>7</v>
      </c>
      <c r="B8" s="24">
        <v>45946</v>
      </c>
      <c r="C8" s="25" t="s">
        <v>5</v>
      </c>
      <c r="D8" s="26">
        <v>15</v>
      </c>
      <c r="E8" s="26"/>
      <c r="F8" s="18">
        <v>9323</v>
      </c>
      <c r="G8" s="18">
        <v>9756</v>
      </c>
      <c r="H8" s="27"/>
      <c r="I8" s="27"/>
      <c r="J8" s="18">
        <v>2453</v>
      </c>
      <c r="K8" s="18">
        <v>2662</v>
      </c>
      <c r="L8" s="27"/>
      <c r="M8" s="27"/>
      <c r="N8" s="18">
        <v>760</v>
      </c>
      <c r="O8" s="18">
        <v>838</v>
      </c>
      <c r="P8" s="27"/>
      <c r="Q8" s="27"/>
      <c r="R8" s="19">
        <v>31</v>
      </c>
      <c r="S8" s="19">
        <v>31.5</v>
      </c>
      <c r="T8" s="28"/>
      <c r="U8" s="28"/>
      <c r="V8" s="18">
        <v>601</v>
      </c>
      <c r="W8" s="18">
        <v>660</v>
      </c>
      <c r="X8" s="28"/>
    </row>
    <row r="9" spans="1:24" customFormat="1" ht="15" customHeight="1" outlineLevel="1" thickTop="1" thickBot="1" x14ac:dyDescent="0.3">
      <c r="A9" s="20" t="s">
        <v>8</v>
      </c>
      <c r="B9" s="24">
        <v>45873</v>
      </c>
      <c r="C9" s="25" t="s">
        <v>17</v>
      </c>
      <c r="D9" s="26">
        <v>11</v>
      </c>
      <c r="E9" s="26"/>
      <c r="F9" s="18"/>
      <c r="G9" s="18"/>
      <c r="H9" s="18"/>
      <c r="I9" s="18"/>
      <c r="J9" s="18"/>
      <c r="K9" s="18"/>
      <c r="L9" s="27"/>
      <c r="M9" s="27"/>
      <c r="N9" s="18"/>
      <c r="O9" s="18"/>
      <c r="P9" s="27"/>
      <c r="Q9" s="27"/>
      <c r="R9" s="19"/>
      <c r="S9" s="19"/>
      <c r="T9" s="28"/>
      <c r="U9" s="28"/>
      <c r="V9" s="18"/>
      <c r="W9" s="18"/>
      <c r="X9" s="28"/>
    </row>
    <row r="10" spans="1:24" customFormat="1" ht="15" customHeight="1" outlineLevel="1" thickTop="1" thickBot="1" x14ac:dyDescent="0.3">
      <c r="A10" s="20" t="s">
        <v>9</v>
      </c>
      <c r="B10" s="24">
        <v>45855</v>
      </c>
      <c r="C10" s="25" t="s">
        <v>5</v>
      </c>
      <c r="D10" s="26">
        <v>13</v>
      </c>
      <c r="E10" s="26"/>
      <c r="F10" s="18"/>
      <c r="G10" s="18"/>
      <c r="H10" s="27"/>
      <c r="I10" s="27"/>
      <c r="J10" s="18"/>
      <c r="K10" s="18"/>
      <c r="L10" s="27"/>
      <c r="M10" s="27"/>
      <c r="N10" s="18"/>
      <c r="O10" s="18"/>
      <c r="P10" s="27"/>
      <c r="Q10" s="27"/>
      <c r="R10" s="19"/>
      <c r="S10" s="19"/>
      <c r="T10" s="28"/>
      <c r="U10" s="28"/>
      <c r="V10" s="18"/>
      <c r="W10" s="18"/>
      <c r="X10" s="27"/>
    </row>
    <row r="11" spans="1:24" customFormat="1" ht="15" customHeight="1" outlineLevel="1" thickTop="1" thickBot="1" x14ac:dyDescent="0.3">
      <c r="A11" s="20" t="s">
        <v>24</v>
      </c>
      <c r="B11" s="24">
        <v>45846</v>
      </c>
      <c r="C11" s="25" t="s">
        <v>5</v>
      </c>
      <c r="D11" s="26">
        <v>12</v>
      </c>
      <c r="E11" s="26"/>
      <c r="F11" s="18"/>
      <c r="G11" s="18"/>
      <c r="H11" s="18"/>
      <c r="I11" s="18"/>
      <c r="J11" s="18">
        <v>2437</v>
      </c>
      <c r="K11" s="18">
        <v>2528</v>
      </c>
      <c r="L11" s="27">
        <v>2614</v>
      </c>
      <c r="M11" s="27"/>
      <c r="N11" s="18">
        <v>742</v>
      </c>
      <c r="O11" s="18">
        <v>764</v>
      </c>
      <c r="P11" s="27">
        <v>788</v>
      </c>
      <c r="Q11" s="27"/>
      <c r="R11" s="19">
        <v>30.5</v>
      </c>
      <c r="S11" s="19">
        <v>30.221518987341771</v>
      </c>
      <c r="T11" s="19">
        <v>30.145371078806427</v>
      </c>
      <c r="U11" s="19"/>
      <c r="V11" s="18">
        <v>569</v>
      </c>
      <c r="W11" s="18">
        <v>590</v>
      </c>
      <c r="X11" s="27">
        <v>595</v>
      </c>
    </row>
    <row r="12" spans="1:24" s="8" customFormat="1" ht="15.5" outlineLevel="1" thickTop="1" thickBot="1" x14ac:dyDescent="0.4">
      <c r="A12" s="20" t="s">
        <v>10</v>
      </c>
      <c r="B12" s="24">
        <v>45886</v>
      </c>
      <c r="C12" s="25" t="s">
        <v>5</v>
      </c>
      <c r="D12" s="26">
        <v>14.3</v>
      </c>
      <c r="E12" s="26"/>
      <c r="F12" s="18">
        <v>9174</v>
      </c>
      <c r="G12" s="18">
        <v>9568</v>
      </c>
      <c r="H12" s="18">
        <v>9967</v>
      </c>
      <c r="I12" s="18"/>
      <c r="J12" s="18">
        <v>2432</v>
      </c>
      <c r="K12" s="18">
        <v>2587</v>
      </c>
      <c r="L12" s="27">
        <v>2758</v>
      </c>
      <c r="M12" s="27"/>
      <c r="N12" s="18">
        <v>790</v>
      </c>
      <c r="O12" s="18">
        <v>814</v>
      </c>
      <c r="P12" s="27">
        <v>861</v>
      </c>
      <c r="Q12" s="27"/>
      <c r="R12" s="19">
        <v>32.5</v>
      </c>
      <c r="S12" s="19">
        <v>31.5</v>
      </c>
      <c r="T12" s="28">
        <v>31.2</v>
      </c>
      <c r="U12" s="28"/>
      <c r="V12" s="18">
        <v>573</v>
      </c>
      <c r="W12" s="18">
        <v>575</v>
      </c>
      <c r="X12" s="27">
        <v>603</v>
      </c>
    </row>
    <row r="13" spans="1:24" s="8" customFormat="1" ht="15.5" outlineLevel="1" thickTop="1" thickBot="1" x14ac:dyDescent="0.4">
      <c r="A13" s="20" t="s">
        <v>22</v>
      </c>
      <c r="B13" s="24">
        <v>45946</v>
      </c>
      <c r="C13" s="25" t="s">
        <v>5</v>
      </c>
      <c r="D13" s="26">
        <f ca="1">'Projeções dos Analistas'!D13</f>
        <v>13</v>
      </c>
      <c r="E13" s="26"/>
      <c r="F13" s="18">
        <v>9191</v>
      </c>
      <c r="G13" s="18">
        <v>9631</v>
      </c>
      <c r="H13" s="18">
        <v>10039</v>
      </c>
      <c r="I13" s="18">
        <f ca="1">'Projeções dos Analistas'!I13</f>
        <v>0</v>
      </c>
      <c r="J13" s="18">
        <v>2434</v>
      </c>
      <c r="K13" s="18">
        <v>2595</v>
      </c>
      <c r="L13" s="18">
        <v>2777</v>
      </c>
      <c r="M13" s="18">
        <f ca="1">'Projeções dos Analistas'!M13</f>
        <v>0</v>
      </c>
      <c r="N13" s="18">
        <v>793</v>
      </c>
      <c r="O13" s="18">
        <v>860</v>
      </c>
      <c r="P13" s="18">
        <v>931</v>
      </c>
      <c r="Q13" s="18">
        <f ca="1">'Projeções dos Analistas'!Q13</f>
        <v>0</v>
      </c>
      <c r="R13" s="19">
        <v>32.6</v>
      </c>
      <c r="S13" s="19">
        <v>33.1</v>
      </c>
      <c r="T13" s="19">
        <v>33.5</v>
      </c>
      <c r="U13" s="18">
        <f ca="1">'Projeções dos Analistas'!U13</f>
        <v>0</v>
      </c>
      <c r="V13" s="18">
        <v>591</v>
      </c>
      <c r="W13" s="18">
        <v>602</v>
      </c>
      <c r="X13" s="18">
        <v>650</v>
      </c>
    </row>
    <row r="14" spans="1:24" s="8" customFormat="1" ht="15.5" outlineLevel="1" thickTop="1" thickBot="1" x14ac:dyDescent="0.4">
      <c r="A14" s="20" t="s">
        <v>20</v>
      </c>
      <c r="B14" s="24">
        <v>45874</v>
      </c>
      <c r="C14" s="25" t="s">
        <v>17</v>
      </c>
      <c r="D14" s="26">
        <v>11</v>
      </c>
      <c r="E14" s="26"/>
      <c r="F14" s="18">
        <v>9220</v>
      </c>
      <c r="G14" s="18">
        <v>9546</v>
      </c>
      <c r="H14" s="27">
        <v>9886</v>
      </c>
      <c r="I14" s="27"/>
      <c r="J14" s="18">
        <v>2404</v>
      </c>
      <c r="K14" s="18">
        <v>2523</v>
      </c>
      <c r="L14" s="27">
        <v>2654</v>
      </c>
      <c r="M14" s="27"/>
      <c r="N14" s="18">
        <v>747</v>
      </c>
      <c r="O14" s="18">
        <v>795</v>
      </c>
      <c r="P14" s="27">
        <v>841</v>
      </c>
      <c r="Q14" s="27"/>
      <c r="R14" s="19">
        <v>31.1</v>
      </c>
      <c r="S14" s="19">
        <v>31.5</v>
      </c>
      <c r="T14" s="19">
        <v>31.7</v>
      </c>
      <c r="U14" s="19"/>
      <c r="V14" s="18">
        <v>577</v>
      </c>
      <c r="W14" s="18">
        <v>581</v>
      </c>
      <c r="X14" s="27">
        <v>592</v>
      </c>
    </row>
    <row r="15" spans="1:24" s="13" customFormat="1" ht="15.65" customHeight="1" thickTop="1" thickBot="1" x14ac:dyDescent="0.4">
      <c r="A15" s="9" t="s">
        <v>11</v>
      </c>
      <c r="B15" s="35">
        <f>MAX(B5:B14)</f>
        <v>45946</v>
      </c>
      <c r="C15" s="9" t="s">
        <v>12</v>
      </c>
      <c r="D15" s="21">
        <f ca="1">AVERAGE(D$5:D$14)</f>
        <v>12.68</v>
      </c>
      <c r="E15" s="21"/>
      <c r="F15" s="11">
        <f>AVERAGE(F$5:F$14)</f>
        <v>9212.3109058645623</v>
      </c>
      <c r="G15" s="11">
        <f>AVERAGE(G$5:G$14)</f>
        <v>9561.295768788943</v>
      </c>
      <c r="H15" s="11">
        <f>AVERAGE(H$5:H$14)</f>
        <v>9883.0997201868449</v>
      </c>
      <c r="I15" s="11"/>
      <c r="J15" s="11">
        <f>AVERAGE(J$5:J$14)</f>
        <v>2433.15</v>
      </c>
      <c r="K15" s="11">
        <f>AVERAGE(K$5:K$14)</f>
        <v>2588.2375000000002</v>
      </c>
      <c r="L15" s="11">
        <f>AVERAGE(L$5:L$14)</f>
        <v>2730.7285714285713</v>
      </c>
      <c r="M15" s="11"/>
      <c r="N15" s="11">
        <f>AVERAGE(N$5:N$14)</f>
        <v>772.38750000000005</v>
      </c>
      <c r="O15" s="11">
        <f>AVERAGE(O$5:O$14)</f>
        <v>817.52499999999998</v>
      </c>
      <c r="P15" s="11">
        <f>AVERAGE(P$5:P$14)</f>
        <v>865.57142857142856</v>
      </c>
      <c r="Q15" s="11"/>
      <c r="R15" s="12">
        <f>N15/J15*100</f>
        <v>31.744343751926518</v>
      </c>
      <c r="S15" s="12">
        <f>O15/K15*100</f>
        <v>31.586166261790115</v>
      </c>
      <c r="T15" s="12">
        <f>P15/L15*100</f>
        <v>31.697453845389251</v>
      </c>
      <c r="U15" s="12"/>
      <c r="V15" s="11">
        <f>AVERAGE(V$5:V$14)</f>
        <v>581.29999999999995</v>
      </c>
      <c r="W15" s="11">
        <f>AVERAGE(W$5:W$14)</f>
        <v>602.48749999999995</v>
      </c>
      <c r="X15" s="11">
        <f>AVERAGE(X$5:X$14)</f>
        <v>615.19999999999993</v>
      </c>
    </row>
    <row r="16" spans="1:24" s="13" customFormat="1" ht="15.65" hidden="1" customHeight="1" thickTop="1" thickBot="1" x14ac:dyDescent="0.4">
      <c r="A16" s="9" t="s">
        <v>27</v>
      </c>
      <c r="B16" s="35" t="s">
        <v>28</v>
      </c>
      <c r="C16" s="9" t="s">
        <v>28</v>
      </c>
      <c r="D16" s="21" t="s">
        <v>28</v>
      </c>
      <c r="E16" s="11">
        <v>8924.2690000000002</v>
      </c>
      <c r="F16" s="11" t="s">
        <v>28</v>
      </c>
      <c r="G16" s="11" t="s">
        <v>28</v>
      </c>
      <c r="H16" s="11" t="s">
        <v>28</v>
      </c>
      <c r="I16" s="11">
        <v>2269.7860000000001</v>
      </c>
      <c r="J16" s="11" t="s">
        <v>28</v>
      </c>
      <c r="K16" s="11" t="s">
        <v>28</v>
      </c>
      <c r="L16" s="11" t="s">
        <v>28</v>
      </c>
      <c r="M16" s="11">
        <v>694.39499999999998</v>
      </c>
      <c r="N16" s="11" t="s">
        <v>28</v>
      </c>
      <c r="O16" s="11" t="s">
        <v>28</v>
      </c>
      <c r="P16" s="11" t="s">
        <v>28</v>
      </c>
      <c r="Q16" s="12">
        <v>30.6</v>
      </c>
      <c r="R16" s="11" t="s">
        <v>28</v>
      </c>
      <c r="S16" s="11" t="s">
        <v>28</v>
      </c>
      <c r="T16" s="11" t="s">
        <v>28</v>
      </c>
      <c r="U16" s="11">
        <v>533.58100000000002</v>
      </c>
      <c r="V16" s="11" t="s">
        <v>28</v>
      </c>
      <c r="W16" s="11" t="s">
        <v>28</v>
      </c>
      <c r="X16" s="11" t="s">
        <v>28</v>
      </c>
    </row>
    <row r="17" spans="1:24" s="13" customFormat="1" ht="15.65" customHeight="1" thickTop="1" thickBot="1" x14ac:dyDescent="0.4">
      <c r="A17" s="30"/>
      <c r="B17" s="31"/>
      <c r="C17" s="30" t="s">
        <v>26</v>
      </c>
      <c r="D17" s="32"/>
      <c r="E17" s="32"/>
      <c r="F17" s="33">
        <f>F15/E16-1</f>
        <v>3.2276246476272918E-2</v>
      </c>
      <c r="G17" s="33">
        <f>G15/F15-1</f>
        <v>3.7882445185628333E-2</v>
      </c>
      <c r="H17" s="33">
        <f>H15/G15-1</f>
        <v>3.365693930820246E-2</v>
      </c>
      <c r="I17" s="33"/>
      <c r="J17" s="33">
        <f>J15/I16-1</f>
        <v>7.1973304972362984E-2</v>
      </c>
      <c r="K17" s="33">
        <f>K15/J15-1</f>
        <v>6.3739391324003858E-2</v>
      </c>
      <c r="L17" s="33">
        <f>L15/K15-1</f>
        <v>5.505332158604892E-2</v>
      </c>
      <c r="M17" s="33"/>
      <c r="N17" s="33">
        <f>N15/M16-1</f>
        <v>0.11231719698442544</v>
      </c>
      <c r="O17" s="33">
        <f>O15/N15-1</f>
        <v>5.843893123594035E-2</v>
      </c>
      <c r="P17" s="33">
        <f>P15/O15-1</f>
        <v>5.8770592423997625E-2</v>
      </c>
      <c r="Q17" s="33"/>
      <c r="R17" s="34">
        <f>R15-Q16</f>
        <v>1.1443437519265167</v>
      </c>
      <c r="S17" s="34">
        <f>S15-R15</f>
        <v>-0.15817749013640281</v>
      </c>
      <c r="T17" s="34">
        <f>T15-S15</f>
        <v>0.11128758359913604</v>
      </c>
      <c r="U17" s="34"/>
      <c r="V17" s="33">
        <f>V15/U16-1</f>
        <v>8.9431595202977388E-2</v>
      </c>
      <c r="W17" s="33">
        <f>W15/V15-1</f>
        <v>3.6448477550318215E-2</v>
      </c>
      <c r="X17" s="33">
        <f>X15/W15-1</f>
        <v>2.1100022822050146E-2</v>
      </c>
    </row>
    <row r="18" spans="1:24" s="13" customFormat="1" ht="15.65" customHeight="1" thickTop="1" thickBot="1" x14ac:dyDescent="0.4">
      <c r="A18" s="14"/>
      <c r="B18" s="10"/>
      <c r="C18" s="9" t="s">
        <v>13</v>
      </c>
      <c r="D18" s="12">
        <f ca="1">STDEV(D$5:D$14)</f>
        <v>1.1631375193367675</v>
      </c>
      <c r="E18" s="12"/>
      <c r="F18" s="11">
        <f>STDEV(F$5:F$14)</f>
        <v>62.252084823861921</v>
      </c>
      <c r="G18" s="11">
        <f>STDEV(G$5:G$14)</f>
        <v>132.82553779935779</v>
      </c>
      <c r="H18" s="11">
        <f>STDEV(H$5:H$14)</f>
        <v>185.24329972006419</v>
      </c>
      <c r="I18" s="11"/>
      <c r="J18" s="11">
        <f>STDEV(J$5:J$14)</f>
        <v>14.444277166308545</v>
      </c>
      <c r="K18" s="11">
        <f>STDEV(K$5:K$14)</f>
        <v>47.280558901095922</v>
      </c>
      <c r="L18" s="11">
        <f>STDEV(L$5:L$14)</f>
        <v>77.199195036513885</v>
      </c>
      <c r="M18" s="11"/>
      <c r="N18" s="11">
        <f>STDEV(N$5:N$14)</f>
        <v>23.405764705058701</v>
      </c>
      <c r="O18" s="11">
        <f>STDEV(O$5:O$14)</f>
        <v>40.854156983802071</v>
      </c>
      <c r="P18" s="11">
        <f>STDEV(P$5:P$14)</f>
        <v>61.269506126231995</v>
      </c>
      <c r="Q18" s="11"/>
      <c r="R18" s="11">
        <f>STDEV(R$5:R$14)</f>
        <v>0.91016089629408814</v>
      </c>
      <c r="S18" s="11">
        <f>STDEV(S$5:S$14)</f>
        <v>1.2068985025542791</v>
      </c>
      <c r="T18" s="11">
        <f>STDEV(T$5:T$14)</f>
        <v>1.4909509724203687</v>
      </c>
      <c r="U18" s="11"/>
      <c r="V18" s="11">
        <f>STDEV(V$5:V$14)</f>
        <v>12.596144534851012</v>
      </c>
      <c r="W18" s="11">
        <f>STDEV(W$5:W$14)</f>
        <v>28.230957551696935</v>
      </c>
      <c r="X18" s="11">
        <f>STDEV(X$5:X$14)</f>
        <v>36.241964626658962</v>
      </c>
    </row>
    <row r="19" spans="1:24" s="13" customFormat="1" ht="15.65" customHeight="1" thickTop="1" thickBot="1" x14ac:dyDescent="0.4">
      <c r="A19" s="14"/>
      <c r="B19" s="10"/>
      <c r="C19" s="9" t="s">
        <v>14</v>
      </c>
      <c r="D19" s="12">
        <f ca="1">MAX(D$5:D$14)</f>
        <v>14.3</v>
      </c>
      <c r="E19" s="12"/>
      <c r="F19" s="11">
        <f>MAX(F$5:F$14)</f>
        <v>9323</v>
      </c>
      <c r="G19" s="11">
        <f>MAX(G$5:G$14)</f>
        <v>9756</v>
      </c>
      <c r="H19" s="11">
        <f>MAX(H$5:H$14)</f>
        <v>10039</v>
      </c>
      <c r="I19" s="11"/>
      <c r="J19" s="11">
        <f>MAX(J$5:J$14)</f>
        <v>2453</v>
      </c>
      <c r="K19" s="11">
        <f>MAX(K$5:K$14)</f>
        <v>2662</v>
      </c>
      <c r="L19" s="11">
        <f>MAX(L$5:L$14)</f>
        <v>2845.1</v>
      </c>
      <c r="M19" s="11"/>
      <c r="N19" s="11">
        <f>MAX(N$5:N$14)</f>
        <v>807.1</v>
      </c>
      <c r="O19" s="11">
        <f>MAX(O$5:O$14)</f>
        <v>886.2</v>
      </c>
      <c r="P19" s="11">
        <f>MAX(P$5:P$14)</f>
        <v>965</v>
      </c>
      <c r="Q19" s="11"/>
      <c r="R19" s="12">
        <f>MAX(R$5:R$14)</f>
        <v>33.1</v>
      </c>
      <c r="S19" s="12">
        <f>MAX(S$5:S$14)</f>
        <v>33.6</v>
      </c>
      <c r="T19" s="11">
        <f>MAX(T$5:T$14)</f>
        <v>33.9</v>
      </c>
      <c r="U19" s="11"/>
      <c r="V19" s="11">
        <f>MAX(V$5:V$14)</f>
        <v>601</v>
      </c>
      <c r="W19" s="11">
        <f>MAX(W$5:W$14)</f>
        <v>660</v>
      </c>
      <c r="X19" s="11">
        <f>MAX(X$5:X$14)</f>
        <v>680.4</v>
      </c>
    </row>
    <row r="20" spans="1:24" s="13" customFormat="1" ht="15.65" customHeight="1" thickTop="1" thickBot="1" x14ac:dyDescent="0.4">
      <c r="A20" s="14"/>
      <c r="B20" s="10"/>
      <c r="C20" s="9" t="s">
        <v>15</v>
      </c>
      <c r="D20" s="12">
        <f ca="1">MIN(D$5:D$14)</f>
        <v>11</v>
      </c>
      <c r="E20" s="12"/>
      <c r="F20" s="11">
        <f>MIN(F$5:F$14)</f>
        <v>9141.5964351873699</v>
      </c>
      <c r="G20" s="11">
        <f>MIN(G$5:G$14)</f>
        <v>9354.5056127336575</v>
      </c>
      <c r="H20" s="11">
        <f>MIN(H$5:H$14)</f>
        <v>9566.2296009342281</v>
      </c>
      <c r="I20" s="11"/>
      <c r="J20" s="11">
        <f>MIN(J$5:J$14)</f>
        <v>2404</v>
      </c>
      <c r="K20" s="11">
        <f>MIN(K$5:K$14)</f>
        <v>2523</v>
      </c>
      <c r="L20" s="11">
        <f>MIN(L$5:L$14)</f>
        <v>2614</v>
      </c>
      <c r="M20" s="11"/>
      <c r="N20" s="11">
        <f>MIN(N$5:N$14)</f>
        <v>742</v>
      </c>
      <c r="O20" s="11">
        <f>MIN(O$5:O$14)</f>
        <v>764</v>
      </c>
      <c r="P20" s="11">
        <f>MIN(P$5:P$14)</f>
        <v>788</v>
      </c>
      <c r="Q20" s="11"/>
      <c r="R20" s="12">
        <f>MIN(R$5:R$14)</f>
        <v>30.5</v>
      </c>
      <c r="S20" s="12">
        <f>MIN(S$5:S$14)</f>
        <v>30.221518987341771</v>
      </c>
      <c r="T20" s="11">
        <f>MIN(T$5:T$14)</f>
        <v>30.145371078806427</v>
      </c>
      <c r="U20" s="11"/>
      <c r="V20" s="11">
        <f>MIN(V$5:V$14)</f>
        <v>569</v>
      </c>
      <c r="W20" s="11">
        <f>MIN(W$5:W$14)</f>
        <v>575</v>
      </c>
      <c r="X20" s="11">
        <f>MIN(X$5:X$14)</f>
        <v>580</v>
      </c>
    </row>
    <row r="21" spans="1:24" ht="15" thickTop="1" x14ac:dyDescent="0.35"/>
  </sheetData>
  <sortState xmlns:xlrd2="http://schemas.microsoft.com/office/spreadsheetml/2017/richdata2" ref="A5:X14">
    <sortCondition descending="1" ref="B5:B14"/>
  </sortState>
  <mergeCells count="9">
    <mergeCell ref="I3:L3"/>
    <mergeCell ref="M3:P3"/>
    <mergeCell ref="Q3:T3"/>
    <mergeCell ref="U3:X3"/>
    <mergeCell ref="A3:A4"/>
    <mergeCell ref="B3:B4"/>
    <mergeCell ref="C3:C4"/>
    <mergeCell ref="D3:D4"/>
    <mergeCell ref="E3:H3"/>
  </mergeCells>
  <pageMargins left="0.25" right="0.25" top="0.75" bottom="0.75" header="0.3" footer="0.3"/>
  <pageSetup paperSize="9" scale="73" fitToHeight="0" orientation="landscape" r:id="rId1"/>
  <headerFooter alignWithMargins="0">
    <oddFooter>&amp;L&amp;Z&amp;F&amp;F&amp;A</oddFooter>
  </headerFooter>
  <ignoredErrors>
    <ignoredError sqref="K17:L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9C50-6F61-4BB6-AD45-8C1D1487CB23}">
  <sheetPr>
    <pageSetUpPr fitToPage="1"/>
  </sheetPr>
  <dimension ref="A1:X21"/>
  <sheetViews>
    <sheetView showGridLines="0" tabSelected="1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G9" sqref="G9"/>
    </sheetView>
  </sheetViews>
  <sheetFormatPr defaultColWidth="9.1796875" defaultRowHeight="14.5" outlineLevelRow="1" x14ac:dyDescent="0.35"/>
  <cols>
    <col min="1" max="1" width="18.81640625" style="7" customWidth="1"/>
    <col min="2" max="2" width="12.81640625" style="15" customWidth="1"/>
    <col min="3" max="3" width="17.1796875" style="7" customWidth="1"/>
    <col min="4" max="4" width="9.81640625" style="7" customWidth="1"/>
    <col min="5" max="5" width="9.81640625" style="7" hidden="1" customWidth="1"/>
    <col min="6" max="8" width="8.81640625" style="16" customWidth="1"/>
    <col min="9" max="9" width="8.81640625" style="16" hidden="1" customWidth="1"/>
    <col min="10" max="12" width="8.81640625" style="7" customWidth="1"/>
    <col min="13" max="13" width="8.81640625" style="7" hidden="1" customWidth="1"/>
    <col min="14" max="16" width="8.81640625" style="7" customWidth="1"/>
    <col min="17" max="17" width="8.81640625" style="7" hidden="1" customWidth="1"/>
    <col min="18" max="20" width="8.81640625" style="7" customWidth="1"/>
    <col min="21" max="21" width="8.81640625" style="7" hidden="1" customWidth="1"/>
    <col min="22" max="24" width="8.81640625" style="7" customWidth="1"/>
    <col min="25" max="16384" width="9.1796875" style="7"/>
  </cols>
  <sheetData>
    <row r="1" spans="1:24" s="6" customFormat="1" ht="40.5" customHeight="1" x14ac:dyDescent="0.35">
      <c r="A1" s="1"/>
      <c r="B1" s="2"/>
      <c r="C1" s="1"/>
      <c r="D1" s="3"/>
      <c r="E1" s="3"/>
      <c r="F1" s="4"/>
      <c r="G1" s="4"/>
      <c r="H1" s="4"/>
      <c r="I1" s="4"/>
      <c r="J1" s="1"/>
      <c r="K1" s="1"/>
      <c r="L1" s="1"/>
      <c r="M1" s="1"/>
      <c r="N1" s="29"/>
      <c r="O1" s="1"/>
      <c r="P1" s="1"/>
      <c r="Q1" s="1"/>
      <c r="R1" s="1"/>
      <c r="S1" s="1"/>
      <c r="T1" s="1"/>
      <c r="U1" s="1"/>
      <c r="V1" s="5"/>
      <c r="W1" s="5"/>
      <c r="X1" s="5"/>
    </row>
    <row r="2" spans="1:24" s="6" customFormat="1" ht="40.5" customHeight="1" thickBot="1" x14ac:dyDescent="0.4">
      <c r="A2" s="1"/>
      <c r="B2" s="2"/>
      <c r="C2" s="2"/>
      <c r="D2" s="3"/>
      <c r="E2" s="3"/>
      <c r="F2" s="4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4" customHeight="1" thickTop="1" thickBot="1" x14ac:dyDescent="0.4">
      <c r="A3" s="43"/>
      <c r="B3" s="50" t="s">
        <v>29</v>
      </c>
      <c r="C3" s="52" t="s">
        <v>30</v>
      </c>
      <c r="D3" s="47" t="s">
        <v>31</v>
      </c>
      <c r="E3" s="49" t="s">
        <v>32</v>
      </c>
      <c r="F3" s="40"/>
      <c r="G3" s="40"/>
      <c r="H3" s="41"/>
      <c r="I3" s="39" t="s">
        <v>33</v>
      </c>
      <c r="J3" s="40"/>
      <c r="K3" s="40"/>
      <c r="L3" s="41"/>
      <c r="M3" s="39" t="s">
        <v>34</v>
      </c>
      <c r="N3" s="40"/>
      <c r="O3" s="40"/>
      <c r="P3" s="41"/>
      <c r="Q3" s="39" t="s">
        <v>35</v>
      </c>
      <c r="R3" s="40"/>
      <c r="S3" s="40"/>
      <c r="T3" s="41"/>
      <c r="U3" s="39" t="s">
        <v>36</v>
      </c>
      <c r="V3" s="40"/>
      <c r="W3" s="40"/>
      <c r="X3" s="42"/>
    </row>
    <row r="4" spans="1:24" ht="15.65" customHeight="1" thickTop="1" thickBot="1" x14ac:dyDescent="0.4">
      <c r="A4" s="44"/>
      <c r="B4" s="51"/>
      <c r="C4" s="53"/>
      <c r="D4" s="48"/>
      <c r="E4" s="17">
        <v>2024</v>
      </c>
      <c r="F4" s="17">
        <v>2025</v>
      </c>
      <c r="G4" s="17">
        <v>2026</v>
      </c>
      <c r="H4" s="22" t="s">
        <v>23</v>
      </c>
      <c r="I4" s="22">
        <v>2024</v>
      </c>
      <c r="J4" s="17">
        <v>2025</v>
      </c>
      <c r="K4" s="17">
        <v>2026</v>
      </c>
      <c r="L4" s="22" t="s">
        <v>23</v>
      </c>
      <c r="M4" s="22">
        <v>2024</v>
      </c>
      <c r="N4" s="17">
        <v>2025</v>
      </c>
      <c r="O4" s="17">
        <v>2026</v>
      </c>
      <c r="P4" s="22" t="s">
        <v>23</v>
      </c>
      <c r="Q4" s="22">
        <v>2024</v>
      </c>
      <c r="R4" s="17">
        <v>2025</v>
      </c>
      <c r="S4" s="17">
        <v>2026</v>
      </c>
      <c r="T4" s="22" t="s">
        <v>23</v>
      </c>
      <c r="U4" s="22">
        <v>2024</v>
      </c>
      <c r="V4" s="17">
        <v>2025</v>
      </c>
      <c r="W4" s="17">
        <v>2026</v>
      </c>
      <c r="X4" s="23" t="s">
        <v>23</v>
      </c>
    </row>
    <row r="5" spans="1:24" s="8" customFormat="1" ht="15" customHeight="1" outlineLevel="1" thickBot="1" x14ac:dyDescent="0.4">
      <c r="A5" s="20" t="s">
        <v>4</v>
      </c>
      <c r="B5" s="37" t="s">
        <v>44</v>
      </c>
      <c r="C5" s="36" t="s">
        <v>37</v>
      </c>
      <c r="D5" s="26">
        <f>'Projeções dos Analistas'!D5</f>
        <v>13</v>
      </c>
      <c r="E5" s="26"/>
      <c r="F5" s="18"/>
      <c r="G5" s="18"/>
      <c r="H5" s="18"/>
      <c r="I5" s="18"/>
      <c r="J5" s="18">
        <f>'Projeções dos Analistas'!J5</f>
        <v>2442.1999999999998</v>
      </c>
      <c r="K5" s="18">
        <f>'Projeções dos Analistas'!K5</f>
        <v>2634.9</v>
      </c>
      <c r="L5" s="18">
        <f>'Projeções dos Analistas'!L5</f>
        <v>2845.1</v>
      </c>
      <c r="M5" s="18">
        <f>'Projeções dos Analistas'!M5</f>
        <v>0</v>
      </c>
      <c r="N5" s="18">
        <f>'Projeções dos Analistas'!N5</f>
        <v>807.1</v>
      </c>
      <c r="O5" s="18">
        <f>'Projeções dos Analistas'!O5</f>
        <v>886.2</v>
      </c>
      <c r="P5" s="18">
        <f>'Projeções dos Analistas'!P5</f>
        <v>965</v>
      </c>
      <c r="Q5" s="18">
        <f>'Projeções dos Analistas'!Q5</f>
        <v>0</v>
      </c>
      <c r="R5" s="19">
        <f>'Projeções dos Analistas'!R5</f>
        <v>33.1</v>
      </c>
      <c r="S5" s="19">
        <f>'Projeções dos Analistas'!S5</f>
        <v>33.6</v>
      </c>
      <c r="T5" s="19">
        <f>'Projeções dos Analistas'!T5</f>
        <v>33.9</v>
      </c>
      <c r="U5" s="18">
        <f>'Projeções dos Analistas'!U5</f>
        <v>0</v>
      </c>
      <c r="V5" s="18">
        <f>'Projeções dos Analistas'!V5</f>
        <v>595.4</v>
      </c>
      <c r="W5" s="18">
        <f>'Projeções dos Analistas'!W5</f>
        <v>627.9</v>
      </c>
      <c r="X5" s="18">
        <f>'Projeções dos Analistas'!X5</f>
        <v>680.4</v>
      </c>
    </row>
    <row r="6" spans="1:24" s="8" customFormat="1" ht="15" customHeight="1" outlineLevel="1" thickTop="1" thickBot="1" x14ac:dyDescent="0.4">
      <c r="A6" s="20" t="s">
        <v>6</v>
      </c>
      <c r="B6" s="37" t="s">
        <v>45</v>
      </c>
      <c r="C6" s="25" t="s">
        <v>5</v>
      </c>
      <c r="D6" s="26">
        <f>'Projeções dos Analistas'!D6</f>
        <v>13</v>
      </c>
      <c r="E6" s="26"/>
      <c r="F6" s="18">
        <f>'Projeções dos Analistas'!F6</f>
        <v>9141.5964351873699</v>
      </c>
      <c r="G6" s="18">
        <f>'Projeções dos Analistas'!G6</f>
        <v>9354.5056127336575</v>
      </c>
      <c r="H6" s="18">
        <f>'Projeções dos Analistas'!H6</f>
        <v>9566.2296009342281</v>
      </c>
      <c r="I6" s="18">
        <f>'Projeções dos Analistas'!I6</f>
        <v>0</v>
      </c>
      <c r="J6" s="18">
        <f>'Projeções dos Analistas'!J6</f>
        <v>2439</v>
      </c>
      <c r="K6" s="18">
        <f>'Projeções dos Analistas'!K6</f>
        <v>2595</v>
      </c>
      <c r="L6" s="18">
        <f>'Projeções dos Analistas'!L6</f>
        <v>2745</v>
      </c>
      <c r="M6" s="18">
        <f>'Projeções dos Analistas'!M6</f>
        <v>0</v>
      </c>
      <c r="N6" s="18">
        <f>'Projeções dos Analistas'!N6</f>
        <v>779</v>
      </c>
      <c r="O6" s="18">
        <f>'Projeções dos Analistas'!O6</f>
        <v>790</v>
      </c>
      <c r="P6" s="18">
        <f>'Projeções dos Analistas'!P6</f>
        <v>833</v>
      </c>
      <c r="Q6" s="18">
        <f>'Projeções dos Analistas'!Q6</f>
        <v>0</v>
      </c>
      <c r="R6" s="19">
        <f>'Projeções dos Analistas'!R6</f>
        <v>31.9</v>
      </c>
      <c r="S6" s="19">
        <f>'Projeções dos Analistas'!S6</f>
        <v>30.5</v>
      </c>
      <c r="T6" s="19">
        <f>'Projeções dos Analistas'!T6</f>
        <v>30.3</v>
      </c>
      <c r="U6" s="18">
        <f>'Projeções dos Analistas'!U6</f>
        <v>0</v>
      </c>
      <c r="V6" s="18">
        <f>'Projeções dos Analistas'!V6</f>
        <v>575</v>
      </c>
      <c r="W6" s="18">
        <f>'Projeções dos Analistas'!W6</f>
        <v>588</v>
      </c>
      <c r="X6" s="18">
        <f>'Projeções dos Analistas'!X6</f>
        <v>580</v>
      </c>
    </row>
    <row r="7" spans="1:24" s="8" customFormat="1" ht="14.65" customHeight="1" outlineLevel="1" thickTop="1" thickBot="1" x14ac:dyDescent="0.4">
      <c r="A7" s="20" t="s">
        <v>16</v>
      </c>
      <c r="B7" s="37" t="s">
        <v>46</v>
      </c>
      <c r="C7" s="25" t="s">
        <v>38</v>
      </c>
      <c r="D7" s="26">
        <f>'Projeções dos Analistas'!D7</f>
        <v>11.5</v>
      </c>
      <c r="E7" s="26"/>
      <c r="F7" s="18">
        <f>'Projeções dos Analistas'!F7</f>
        <v>9224.2690000000002</v>
      </c>
      <c r="G7" s="18">
        <f>'Projeções dos Analistas'!G7</f>
        <v>9512.2690000000002</v>
      </c>
      <c r="H7" s="18">
        <f>'Projeções dos Analistas'!H7</f>
        <v>9957.2690000000002</v>
      </c>
      <c r="I7" s="18">
        <f>'Projeções dos Analistas'!I7</f>
        <v>0</v>
      </c>
      <c r="J7" s="18">
        <f>'Projeções dos Analistas'!J7</f>
        <v>2424</v>
      </c>
      <c r="K7" s="18">
        <f>'Projeções dos Analistas'!K7</f>
        <v>2581</v>
      </c>
      <c r="L7" s="18">
        <f>'Projeções dos Analistas'!L7</f>
        <v>2722</v>
      </c>
      <c r="M7" s="18">
        <f>'Projeções dos Analistas'!M7</f>
        <v>0</v>
      </c>
      <c r="N7" s="18">
        <f>'Projeções dos Analistas'!N7</f>
        <v>761</v>
      </c>
      <c r="O7" s="18">
        <f>'Projeções dos Analistas'!O7</f>
        <v>793</v>
      </c>
      <c r="P7" s="18">
        <f>'Projeções dos Analistas'!P7</f>
        <v>840</v>
      </c>
      <c r="Q7" s="18">
        <f>'Projeções dos Analistas'!Q7</f>
        <v>0</v>
      </c>
      <c r="R7" s="19">
        <f>'Projeções dos Analistas'!R7</f>
        <v>31.4</v>
      </c>
      <c r="S7" s="19">
        <f>'Projeções dos Analistas'!S7</f>
        <v>30.7</v>
      </c>
      <c r="T7" s="19">
        <f>'Projeções dos Analistas'!T7</f>
        <v>30.9</v>
      </c>
      <c r="U7" s="18">
        <f>'Projeções dos Analistas'!U7</f>
        <v>0</v>
      </c>
      <c r="V7" s="18">
        <f>'Projeções dos Analistas'!V7</f>
        <v>569</v>
      </c>
      <c r="W7" s="18">
        <f>'Projeções dos Analistas'!W7</f>
        <v>596</v>
      </c>
      <c r="X7" s="18">
        <f>'Projeções dos Analistas'!X7</f>
        <v>606</v>
      </c>
    </row>
    <row r="8" spans="1:24" customFormat="1" ht="15" customHeight="1" outlineLevel="1" thickTop="1" thickBot="1" x14ac:dyDescent="0.3">
      <c r="A8" s="20" t="s">
        <v>7</v>
      </c>
      <c r="B8" s="37" t="s">
        <v>52</v>
      </c>
      <c r="C8" s="36" t="s">
        <v>37</v>
      </c>
      <c r="D8" s="26">
        <v>15</v>
      </c>
      <c r="E8" s="26"/>
      <c r="F8" s="18">
        <f>'Projeções dos Analistas'!F8</f>
        <v>9323</v>
      </c>
      <c r="G8" s="18">
        <f>'Projeções dos Analistas'!G8</f>
        <v>9756</v>
      </c>
      <c r="H8" s="18"/>
      <c r="I8" s="18">
        <f>'Projeções dos Analistas'!I8</f>
        <v>0</v>
      </c>
      <c r="J8" s="18">
        <f>'Projeções dos Analistas'!J8</f>
        <v>2453</v>
      </c>
      <c r="K8" s="18">
        <f>'Projeções dos Analistas'!K8</f>
        <v>2662</v>
      </c>
      <c r="L8" s="18"/>
      <c r="M8" s="18">
        <f>'Projeções dos Analistas'!M8</f>
        <v>0</v>
      </c>
      <c r="N8" s="18">
        <f>'Projeções dos Analistas'!N8</f>
        <v>760</v>
      </c>
      <c r="O8" s="18">
        <f>'Projeções dos Analistas'!O8</f>
        <v>838</v>
      </c>
      <c r="P8" s="18"/>
      <c r="Q8" s="18">
        <f>'Projeções dos Analistas'!Q8</f>
        <v>0</v>
      </c>
      <c r="R8" s="19">
        <f>'Projeções dos Analistas'!R8</f>
        <v>31</v>
      </c>
      <c r="S8" s="19">
        <f>'Projeções dos Analistas'!S8</f>
        <v>31.5</v>
      </c>
      <c r="T8" s="19"/>
      <c r="U8" s="18">
        <f>'Projeções dos Analistas'!U8</f>
        <v>0</v>
      </c>
      <c r="V8" s="18">
        <f>'Projeções dos Analistas'!V8</f>
        <v>601</v>
      </c>
      <c r="W8" s="18">
        <f>'Projeções dos Analistas'!W8</f>
        <v>660</v>
      </c>
      <c r="X8" s="18"/>
    </row>
    <row r="9" spans="1:24" customFormat="1" ht="15" customHeight="1" outlineLevel="1" thickTop="1" thickBot="1" x14ac:dyDescent="0.3">
      <c r="A9" s="20" t="s">
        <v>8</v>
      </c>
      <c r="B9" s="37" t="s">
        <v>47</v>
      </c>
      <c r="C9" s="25" t="s">
        <v>38</v>
      </c>
      <c r="D9" s="26">
        <f>'Projeções dos Analistas'!D9</f>
        <v>11</v>
      </c>
      <c r="E9" s="26"/>
      <c r="F9" s="18"/>
      <c r="G9" s="18"/>
      <c r="H9" s="18"/>
      <c r="I9" s="18">
        <f>'Projeções dos Analistas'!I9</f>
        <v>0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customFormat="1" ht="15" customHeight="1" outlineLevel="1" thickTop="1" thickBot="1" x14ac:dyDescent="0.3">
      <c r="A10" s="20" t="s">
        <v>9</v>
      </c>
      <c r="B10" s="37" t="s">
        <v>48</v>
      </c>
      <c r="C10" s="36" t="s">
        <v>37</v>
      </c>
      <c r="D10" s="26">
        <f>'Projeções dos Analistas'!D10</f>
        <v>13</v>
      </c>
      <c r="E10" s="26"/>
      <c r="F10" s="18"/>
      <c r="G10" s="18"/>
      <c r="H10" s="18"/>
      <c r="I10" s="18">
        <f>'Projeções dos Analistas'!I10</f>
        <v>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customFormat="1" ht="15" customHeight="1" outlineLevel="1" thickTop="1" thickBot="1" x14ac:dyDescent="0.3">
      <c r="A11" s="20" t="s">
        <v>24</v>
      </c>
      <c r="B11" s="37" t="s">
        <v>49</v>
      </c>
      <c r="C11" s="36" t="s">
        <v>37</v>
      </c>
      <c r="D11" s="26">
        <f>'Projeções dos Analistas'!D11</f>
        <v>12</v>
      </c>
      <c r="E11" s="26"/>
      <c r="F11" s="18"/>
      <c r="G11" s="18"/>
      <c r="H11" s="18"/>
      <c r="I11" s="18">
        <f>'Projeções dos Analistas'!I11</f>
        <v>0</v>
      </c>
      <c r="J11" s="18">
        <f>'Projeções dos Analistas'!J11</f>
        <v>2437</v>
      </c>
      <c r="K11" s="18">
        <f>'Projeções dos Analistas'!K11</f>
        <v>2528</v>
      </c>
      <c r="L11" s="18">
        <f>'Projeções dos Analistas'!L11</f>
        <v>2614</v>
      </c>
      <c r="M11" s="18">
        <f>'Projeções dos Analistas'!M11</f>
        <v>0</v>
      </c>
      <c r="N11" s="18">
        <f>'Projeções dos Analistas'!N11</f>
        <v>742</v>
      </c>
      <c r="O11" s="18">
        <f>'Projeções dos Analistas'!O11</f>
        <v>764</v>
      </c>
      <c r="P11" s="18">
        <f>'Projeções dos Analistas'!P11</f>
        <v>788</v>
      </c>
      <c r="Q11" s="18">
        <f>'Projeções dos Analistas'!Q11</f>
        <v>0</v>
      </c>
      <c r="R11" s="19">
        <f>'Projeções dos Analistas'!R11</f>
        <v>30.5</v>
      </c>
      <c r="S11" s="19">
        <f>'Projeções dos Analistas'!S11</f>
        <v>30.221518987341771</v>
      </c>
      <c r="T11" s="19">
        <f>'Projeções dos Analistas'!T11</f>
        <v>30.145371078806427</v>
      </c>
      <c r="U11" s="18">
        <f>'Projeções dos Analistas'!U11</f>
        <v>0</v>
      </c>
      <c r="V11" s="18">
        <f>'Projeções dos Analistas'!V11</f>
        <v>569</v>
      </c>
      <c r="W11" s="18">
        <f>'Projeções dos Analistas'!W11</f>
        <v>590</v>
      </c>
      <c r="X11" s="18">
        <f>'Projeções dos Analistas'!X11</f>
        <v>595</v>
      </c>
    </row>
    <row r="12" spans="1:24" s="8" customFormat="1" ht="15.5" outlineLevel="1" thickTop="1" thickBot="1" x14ac:dyDescent="0.4">
      <c r="A12" s="20" t="s">
        <v>10</v>
      </c>
      <c r="B12" s="37" t="s">
        <v>50</v>
      </c>
      <c r="C12" s="36" t="s">
        <v>37</v>
      </c>
      <c r="D12" s="26">
        <f>'Projeções dos Analistas'!D12</f>
        <v>14.3</v>
      </c>
      <c r="E12" s="26"/>
      <c r="F12" s="18">
        <f>'Projeções dos Analistas'!F12</f>
        <v>9174</v>
      </c>
      <c r="G12" s="18">
        <f>'Projeções dos Analistas'!G12</f>
        <v>9568</v>
      </c>
      <c r="H12" s="18">
        <f>'Projeções dos Analistas'!H12</f>
        <v>9967</v>
      </c>
      <c r="I12" s="18">
        <f>'Projeções dos Analistas'!I12</f>
        <v>0</v>
      </c>
      <c r="J12" s="18">
        <f>'Projeções dos Analistas'!J12</f>
        <v>2432</v>
      </c>
      <c r="K12" s="18">
        <f>'Projeções dos Analistas'!K12</f>
        <v>2587</v>
      </c>
      <c r="L12" s="18">
        <f>'Projeções dos Analistas'!L12</f>
        <v>2758</v>
      </c>
      <c r="M12" s="18">
        <f>'Projeções dos Analistas'!M12</f>
        <v>0</v>
      </c>
      <c r="N12" s="18">
        <f>'Projeções dos Analistas'!N12</f>
        <v>790</v>
      </c>
      <c r="O12" s="18">
        <f>'Projeções dos Analistas'!O12</f>
        <v>814</v>
      </c>
      <c r="P12" s="18">
        <f>'Projeções dos Analistas'!P12</f>
        <v>861</v>
      </c>
      <c r="Q12" s="18">
        <f>'Projeções dos Analistas'!Q12</f>
        <v>0</v>
      </c>
      <c r="R12" s="19">
        <f>'Projeções dos Analistas'!R12</f>
        <v>32.5</v>
      </c>
      <c r="S12" s="19">
        <f>'Projeções dos Analistas'!S12</f>
        <v>31.5</v>
      </c>
      <c r="T12" s="19">
        <f>'Projeções dos Analistas'!T12</f>
        <v>31.2</v>
      </c>
      <c r="U12" s="18">
        <f>'Projeções dos Analistas'!U12</f>
        <v>0</v>
      </c>
      <c r="V12" s="18">
        <f>'Projeções dos Analistas'!V12</f>
        <v>573</v>
      </c>
      <c r="W12" s="18">
        <f>'Projeções dos Analistas'!W12</f>
        <v>575</v>
      </c>
      <c r="X12" s="18">
        <f>'Projeções dos Analistas'!X12</f>
        <v>603</v>
      </c>
    </row>
    <row r="13" spans="1:24" s="8" customFormat="1" ht="15.5" outlineLevel="1" thickTop="1" thickBot="1" x14ac:dyDescent="0.4">
      <c r="A13" s="20" t="s">
        <v>22</v>
      </c>
      <c r="B13" s="37" t="s">
        <v>52</v>
      </c>
      <c r="C13" s="36" t="s">
        <v>37</v>
      </c>
      <c r="D13" s="26">
        <f ca="1">'Projeções dos Analistas'!D13</f>
        <v>13</v>
      </c>
      <c r="E13" s="26"/>
      <c r="F13" s="18">
        <f>'Projeções dos Analistas'!F13</f>
        <v>9191</v>
      </c>
      <c r="G13" s="18">
        <f>'Projeções dos Analistas'!G13</f>
        <v>9631</v>
      </c>
      <c r="H13" s="18">
        <f>'Projeções dos Analistas'!H13</f>
        <v>10039</v>
      </c>
      <c r="I13" s="18">
        <f ca="1">'Projeções dos Analistas'!I13</f>
        <v>0</v>
      </c>
      <c r="J13" s="18">
        <f>'Projeções dos Analistas'!J13</f>
        <v>2434</v>
      </c>
      <c r="K13" s="18">
        <f>'Projeções dos Analistas'!K13</f>
        <v>2595</v>
      </c>
      <c r="L13" s="18">
        <f>'Projeções dos Analistas'!L13</f>
        <v>2777</v>
      </c>
      <c r="M13" s="18">
        <f ca="1">'Projeções dos Analistas'!M13</f>
        <v>0</v>
      </c>
      <c r="N13" s="18">
        <f>'Projeções dos Analistas'!N13</f>
        <v>793</v>
      </c>
      <c r="O13" s="18">
        <f>'Projeções dos Analistas'!O13</f>
        <v>860</v>
      </c>
      <c r="P13" s="18">
        <f>'Projeções dos Analistas'!P13</f>
        <v>931</v>
      </c>
      <c r="Q13" s="18">
        <f ca="1">'Projeções dos Analistas'!Q13</f>
        <v>0</v>
      </c>
      <c r="R13" s="19">
        <f>'Projeções dos Analistas'!R13</f>
        <v>32.6</v>
      </c>
      <c r="S13" s="19">
        <f>'Projeções dos Analistas'!S13</f>
        <v>33.1</v>
      </c>
      <c r="T13" s="19">
        <f>'Projeções dos Analistas'!T13</f>
        <v>33.5</v>
      </c>
      <c r="U13" s="18">
        <f ca="1">'Projeções dos Analistas'!U13</f>
        <v>0</v>
      </c>
      <c r="V13" s="18">
        <f>'Projeções dos Analistas'!V13</f>
        <v>591</v>
      </c>
      <c r="W13" s="18">
        <f>'Projeções dos Analistas'!W13</f>
        <v>602</v>
      </c>
      <c r="X13" s="18">
        <f>'Projeções dos Analistas'!X13</f>
        <v>650</v>
      </c>
    </row>
    <row r="14" spans="1:24" s="8" customFormat="1" ht="15.5" outlineLevel="1" thickTop="1" thickBot="1" x14ac:dyDescent="0.4">
      <c r="A14" s="20" t="s">
        <v>20</v>
      </c>
      <c r="B14" s="37" t="s">
        <v>51</v>
      </c>
      <c r="C14" s="25" t="s">
        <v>38</v>
      </c>
      <c r="D14" s="26">
        <f>'Projeções dos Analistas'!D14</f>
        <v>11</v>
      </c>
      <c r="E14" s="26"/>
      <c r="F14" s="18">
        <f>'Projeções dos Analistas'!F14</f>
        <v>9220</v>
      </c>
      <c r="G14" s="18">
        <f>'Projeções dos Analistas'!G14</f>
        <v>9546</v>
      </c>
      <c r="H14" s="18">
        <f>'Projeções dos Analistas'!H14</f>
        <v>9886</v>
      </c>
      <c r="I14" s="18">
        <f>'Projeções dos Analistas'!I14</f>
        <v>0</v>
      </c>
      <c r="J14" s="18">
        <f>'Projeções dos Analistas'!J14</f>
        <v>2404</v>
      </c>
      <c r="K14" s="18">
        <f>'Projeções dos Analistas'!K14</f>
        <v>2523</v>
      </c>
      <c r="L14" s="18">
        <f>'Projeções dos Analistas'!L14</f>
        <v>2654</v>
      </c>
      <c r="M14" s="18">
        <f>'Projeções dos Analistas'!M14</f>
        <v>0</v>
      </c>
      <c r="N14" s="18">
        <f>'Projeções dos Analistas'!N14</f>
        <v>747</v>
      </c>
      <c r="O14" s="18">
        <f>'Projeções dos Analistas'!O14</f>
        <v>795</v>
      </c>
      <c r="P14" s="18">
        <f>'Projeções dos Analistas'!P14</f>
        <v>841</v>
      </c>
      <c r="Q14" s="18">
        <f>'Projeções dos Analistas'!Q14</f>
        <v>0</v>
      </c>
      <c r="R14" s="19">
        <f>'Projeções dos Analistas'!R14</f>
        <v>31.1</v>
      </c>
      <c r="S14" s="19">
        <f>'Projeções dos Analistas'!S14</f>
        <v>31.5</v>
      </c>
      <c r="T14" s="19">
        <f>'Projeções dos Analistas'!T14</f>
        <v>31.7</v>
      </c>
      <c r="U14" s="18">
        <f>'Projeções dos Analistas'!U14</f>
        <v>0</v>
      </c>
      <c r="V14" s="18">
        <f>'Projeções dos Analistas'!V14</f>
        <v>577</v>
      </c>
      <c r="W14" s="18">
        <f>'Projeções dos Analistas'!W14</f>
        <v>581</v>
      </c>
      <c r="X14" s="18">
        <f>'Projeções dos Analistas'!X14</f>
        <v>592</v>
      </c>
    </row>
    <row r="15" spans="1:24" s="13" customFormat="1" ht="15.65" customHeight="1" thickTop="1" thickBot="1" x14ac:dyDescent="0.4">
      <c r="A15" s="9" t="s">
        <v>11</v>
      </c>
      <c r="B15" s="38" t="s">
        <v>52</v>
      </c>
      <c r="C15" s="9" t="s">
        <v>39</v>
      </c>
      <c r="D15" s="21">
        <f ca="1">AVERAGE(D$5:D$14)</f>
        <v>12.68</v>
      </c>
      <c r="E15" s="21"/>
      <c r="F15" s="11">
        <f>AVERAGE(F$5:F$14)</f>
        <v>9212.3109058645623</v>
      </c>
      <c r="G15" s="11">
        <f>AVERAGE(G$5:G$14)</f>
        <v>9561.295768788943</v>
      </c>
      <c r="H15" s="11">
        <f>AVERAGE(H$5:H$14)</f>
        <v>9883.0997201868449</v>
      </c>
      <c r="I15" s="11"/>
      <c r="J15" s="11">
        <f>AVERAGE(J$5:J$14)</f>
        <v>2433.15</v>
      </c>
      <c r="K15" s="11">
        <f>AVERAGE(K$5:K$14)</f>
        <v>2588.2375000000002</v>
      </c>
      <c r="L15" s="11">
        <f>AVERAGE(L$5:L$14)</f>
        <v>2730.7285714285713</v>
      </c>
      <c r="M15" s="11"/>
      <c r="N15" s="11">
        <f>AVERAGE(N$5:N$14)</f>
        <v>772.38750000000005</v>
      </c>
      <c r="O15" s="11">
        <f>AVERAGE(O$5:O$14)</f>
        <v>817.52499999999998</v>
      </c>
      <c r="P15" s="11">
        <f>AVERAGE(P$5:P$14)</f>
        <v>865.57142857142856</v>
      </c>
      <c r="Q15" s="11"/>
      <c r="R15" s="12">
        <f>N15/J15*100</f>
        <v>31.744343751926518</v>
      </c>
      <c r="S15" s="12">
        <f>O15/K15*100</f>
        <v>31.586166261790115</v>
      </c>
      <c r="T15" s="12">
        <f>P15/L15*100</f>
        <v>31.697453845389251</v>
      </c>
      <c r="U15" s="12"/>
      <c r="V15" s="11">
        <f>AVERAGE(V$5:V$14)</f>
        <v>581.29999999999995</v>
      </c>
      <c r="W15" s="11">
        <f>AVERAGE(W$5:W$14)</f>
        <v>602.48749999999995</v>
      </c>
      <c r="X15" s="11">
        <f>AVERAGE(X$5:X$14)</f>
        <v>615.19999999999993</v>
      </c>
    </row>
    <row r="16" spans="1:24" s="13" customFormat="1" ht="15.65" hidden="1" customHeight="1" thickTop="1" thickBot="1" x14ac:dyDescent="0.4">
      <c r="A16" s="9" t="s">
        <v>27</v>
      </c>
      <c r="B16" s="35" t="s">
        <v>28</v>
      </c>
      <c r="C16" s="9" t="s">
        <v>27</v>
      </c>
      <c r="D16" s="21" t="s">
        <v>28</v>
      </c>
      <c r="E16" s="11">
        <v>8924.2690000000002</v>
      </c>
      <c r="F16" s="11" t="s">
        <v>28</v>
      </c>
      <c r="G16" s="11" t="s">
        <v>28</v>
      </c>
      <c r="H16" s="11" t="s">
        <v>28</v>
      </c>
      <c r="I16" s="11">
        <v>2269.7860000000001</v>
      </c>
      <c r="J16" s="11" t="s">
        <v>28</v>
      </c>
      <c r="K16" s="11" t="s">
        <v>28</v>
      </c>
      <c r="L16" s="11" t="s">
        <v>28</v>
      </c>
      <c r="M16" s="11">
        <v>694.39499999999998</v>
      </c>
      <c r="N16" s="11" t="s">
        <v>28</v>
      </c>
      <c r="O16" s="11" t="s">
        <v>28</v>
      </c>
      <c r="P16" s="11" t="s">
        <v>28</v>
      </c>
      <c r="Q16" s="12">
        <v>30.6</v>
      </c>
      <c r="R16" s="11" t="s">
        <v>28</v>
      </c>
      <c r="S16" s="11" t="s">
        <v>28</v>
      </c>
      <c r="T16" s="11" t="s">
        <v>28</v>
      </c>
      <c r="U16" s="11">
        <v>533.58100000000002</v>
      </c>
      <c r="V16" s="11" t="s">
        <v>28</v>
      </c>
      <c r="W16" s="11" t="s">
        <v>28</v>
      </c>
      <c r="X16" s="11" t="s">
        <v>28</v>
      </c>
    </row>
    <row r="17" spans="1:24" s="13" customFormat="1" ht="15.65" customHeight="1" thickTop="1" thickBot="1" x14ac:dyDescent="0.4">
      <c r="A17" s="30"/>
      <c r="B17" s="31"/>
      <c r="C17" s="9" t="s">
        <v>40</v>
      </c>
      <c r="D17" s="32"/>
      <c r="E17" s="32"/>
      <c r="F17" s="33">
        <f>F15/E16-1</f>
        <v>3.2276246476272918E-2</v>
      </c>
      <c r="G17" s="33">
        <f>(G15/F15)-1</f>
        <v>3.7882445185628333E-2</v>
      </c>
      <c r="H17" s="33">
        <f>H15/G15-1</f>
        <v>3.365693930820246E-2</v>
      </c>
      <c r="I17" s="33"/>
      <c r="J17" s="33">
        <f>J15/I16-1</f>
        <v>7.1973304972362984E-2</v>
      </c>
      <c r="K17" s="33">
        <f>K15/J15-1</f>
        <v>6.3739391324003858E-2</v>
      </c>
      <c r="L17" s="33">
        <f>L15/K15-1</f>
        <v>5.505332158604892E-2</v>
      </c>
      <c r="M17" s="33"/>
      <c r="N17" s="33">
        <f>N15/M16-1</f>
        <v>0.11231719698442544</v>
      </c>
      <c r="O17" s="33">
        <f>O15/N15-1</f>
        <v>5.843893123594035E-2</v>
      </c>
      <c r="P17" s="33">
        <f>P15/O15-1</f>
        <v>5.8770592423997625E-2</v>
      </c>
      <c r="Q17" s="33"/>
      <c r="R17" s="34">
        <f>R15-Q16</f>
        <v>1.1443437519265167</v>
      </c>
      <c r="S17" s="34">
        <f>S15-R15</f>
        <v>-0.15817749013640281</v>
      </c>
      <c r="T17" s="34">
        <f>T15-S15</f>
        <v>0.11128758359913604</v>
      </c>
      <c r="U17" s="34"/>
      <c r="V17" s="33">
        <f>V15/U16-1</f>
        <v>8.9431595202977388E-2</v>
      </c>
      <c r="W17" s="33">
        <f>W15/V15-1</f>
        <v>3.6448477550318215E-2</v>
      </c>
      <c r="X17" s="33">
        <f>X15/W15-1</f>
        <v>2.1100022822050146E-2</v>
      </c>
    </row>
    <row r="18" spans="1:24" s="13" customFormat="1" ht="15.65" customHeight="1" thickTop="1" thickBot="1" x14ac:dyDescent="0.4">
      <c r="A18" s="14"/>
      <c r="B18" s="10"/>
      <c r="C18" s="9" t="s">
        <v>41</v>
      </c>
      <c r="D18" s="12">
        <f ca="1">STDEV(D$5:D$14)</f>
        <v>1.1631375193367675</v>
      </c>
      <c r="E18" s="12"/>
      <c r="F18" s="11">
        <f>STDEV(F$5:F$14)</f>
        <v>62.252084823861921</v>
      </c>
      <c r="G18" s="11">
        <f>STDEV(G$5:G$14)</f>
        <v>132.82553779935779</v>
      </c>
      <c r="H18" s="11">
        <f>STDEV(H$5:H$14)</f>
        <v>185.24329972006419</v>
      </c>
      <c r="I18" s="11"/>
      <c r="J18" s="11">
        <f>STDEV(J$5:J$14)</f>
        <v>14.444277166308545</v>
      </c>
      <c r="K18" s="11">
        <f>STDEV(K$5:K$14)</f>
        <v>47.280558901095922</v>
      </c>
      <c r="L18" s="11">
        <f>STDEV(L$5:L$14)</f>
        <v>77.199195036513885</v>
      </c>
      <c r="M18" s="11"/>
      <c r="N18" s="11">
        <f>STDEV(N$5:N$14)</f>
        <v>23.405764705058701</v>
      </c>
      <c r="O18" s="11">
        <f>STDEV(O$5:O$14)</f>
        <v>40.854156983802071</v>
      </c>
      <c r="P18" s="11">
        <f>STDEV(P$5:P$14)</f>
        <v>61.269506126231995</v>
      </c>
      <c r="Q18" s="11"/>
      <c r="R18" s="11">
        <f>STDEV(R$5:R$14)</f>
        <v>0.91016089629408814</v>
      </c>
      <c r="S18" s="11">
        <f>STDEV(S$5:S$14)</f>
        <v>1.2068985025542791</v>
      </c>
      <c r="T18" s="11">
        <f>STDEV(T$5:T$14)</f>
        <v>1.4909509724203687</v>
      </c>
      <c r="U18" s="11"/>
      <c r="V18" s="11">
        <f>STDEV(V$5:V$14)</f>
        <v>12.596144534851012</v>
      </c>
      <c r="W18" s="11">
        <f>STDEV(W$5:W$14)</f>
        <v>28.230957551696935</v>
      </c>
      <c r="X18" s="11">
        <f>STDEV(X$5:X$14)</f>
        <v>36.241964626658962</v>
      </c>
    </row>
    <row r="19" spans="1:24" s="13" customFormat="1" ht="15.65" customHeight="1" thickTop="1" thickBot="1" x14ac:dyDescent="0.4">
      <c r="A19" s="14"/>
      <c r="B19" s="10"/>
      <c r="C19" s="9" t="s">
        <v>42</v>
      </c>
      <c r="D19" s="12">
        <f ca="1">MAX(D$5:D$14)</f>
        <v>14.3</v>
      </c>
      <c r="E19" s="12"/>
      <c r="F19" s="11">
        <f>MAX(F$5:F$14)</f>
        <v>9323</v>
      </c>
      <c r="G19" s="11">
        <f>MAX(G$5:G$14)</f>
        <v>9756</v>
      </c>
      <c r="H19" s="11">
        <f>MAX(H$5:H$14)</f>
        <v>10039</v>
      </c>
      <c r="I19" s="11"/>
      <c r="J19" s="11">
        <f>MAX(J$5:J$14)</f>
        <v>2453</v>
      </c>
      <c r="K19" s="11">
        <f>MAX(K$5:K$14)</f>
        <v>2662</v>
      </c>
      <c r="L19" s="11">
        <f>MAX(L$5:L$14)</f>
        <v>2845.1</v>
      </c>
      <c r="M19" s="11"/>
      <c r="N19" s="11">
        <f>MAX(N$5:N$14)</f>
        <v>807.1</v>
      </c>
      <c r="O19" s="11">
        <f>MAX(O$5:O$14)</f>
        <v>886.2</v>
      </c>
      <c r="P19" s="11">
        <f>MAX(P$5:P$14)</f>
        <v>965</v>
      </c>
      <c r="Q19" s="11"/>
      <c r="R19" s="12">
        <f>MAX(R$5:R$14)</f>
        <v>33.1</v>
      </c>
      <c r="S19" s="12">
        <f>MAX(S$5:S$14)</f>
        <v>33.6</v>
      </c>
      <c r="T19" s="11">
        <f>MAX(T$5:T$14)</f>
        <v>33.9</v>
      </c>
      <c r="U19" s="11"/>
      <c r="V19" s="11">
        <f>MAX(V$5:V$14)</f>
        <v>601</v>
      </c>
      <c r="W19" s="11">
        <f>MAX(W$5:W$14)</f>
        <v>660</v>
      </c>
      <c r="X19" s="11">
        <f>MAX(X$5:X$14)</f>
        <v>680.4</v>
      </c>
    </row>
    <row r="20" spans="1:24" s="13" customFormat="1" ht="15.65" customHeight="1" thickTop="1" thickBot="1" x14ac:dyDescent="0.4">
      <c r="A20" s="14"/>
      <c r="B20" s="10"/>
      <c r="C20" s="9" t="s">
        <v>43</v>
      </c>
      <c r="D20" s="12">
        <f ca="1">MIN(D$5:D$14)</f>
        <v>11</v>
      </c>
      <c r="E20" s="12"/>
      <c r="F20" s="11">
        <f>MIN(F$5:F$14)</f>
        <v>9141.5964351873699</v>
      </c>
      <c r="G20" s="11">
        <f>MIN(G$5:G$14)</f>
        <v>9354.5056127336575</v>
      </c>
      <c r="H20" s="11">
        <f>MIN(H$5:H$14)</f>
        <v>9566.2296009342281</v>
      </c>
      <c r="I20" s="11"/>
      <c r="J20" s="11">
        <f>MIN(J$5:J$14)</f>
        <v>2404</v>
      </c>
      <c r="K20" s="11">
        <f>MIN(K$5:K$14)</f>
        <v>2523</v>
      </c>
      <c r="L20" s="11">
        <f>MIN(L$5:L$14)</f>
        <v>2614</v>
      </c>
      <c r="M20" s="11"/>
      <c r="N20" s="11">
        <f>MIN(N$5:N$14)</f>
        <v>742</v>
      </c>
      <c r="O20" s="11">
        <f>MIN(O$5:O$14)</f>
        <v>764</v>
      </c>
      <c r="P20" s="11">
        <f>MIN(P$5:P$14)</f>
        <v>788</v>
      </c>
      <c r="Q20" s="11"/>
      <c r="R20" s="12">
        <f>MIN(R$5:R$14)</f>
        <v>30.5</v>
      </c>
      <c r="S20" s="12">
        <f>MIN(S$5:S$14)</f>
        <v>30.221518987341771</v>
      </c>
      <c r="T20" s="11">
        <f>MIN(T$5:T$14)</f>
        <v>30.145371078806427</v>
      </c>
      <c r="U20" s="11"/>
      <c r="V20" s="11">
        <f>MIN(V$5:V$14)</f>
        <v>569</v>
      </c>
      <c r="W20" s="11">
        <f>MIN(W$5:W$14)</f>
        <v>575</v>
      </c>
      <c r="X20" s="11">
        <f>MIN(X$5:X$14)</f>
        <v>580</v>
      </c>
    </row>
    <row r="21" spans="1:24" ht="15" thickTop="1" x14ac:dyDescent="0.35"/>
  </sheetData>
  <mergeCells count="9">
    <mergeCell ref="M3:P3"/>
    <mergeCell ref="Q3:T3"/>
    <mergeCell ref="U3:X3"/>
    <mergeCell ref="A3:A4"/>
    <mergeCell ref="B3:B4"/>
    <mergeCell ref="C3:C4"/>
    <mergeCell ref="D3:D4"/>
    <mergeCell ref="E3:H3"/>
    <mergeCell ref="I3:L3"/>
  </mergeCells>
  <pageMargins left="0.25" right="0.25" top="0.75" bottom="0.75" header="0.3" footer="0.3"/>
  <pageSetup paperSize="9" scale="73" fitToHeight="0" orientation="landscape" r:id="rId1"/>
  <headerFooter alignWithMargins="0">
    <oddFooter>&amp;L&amp;Z&amp;F&amp;F&amp;A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Projeções dos Analistas</vt:lpstr>
      <vt:lpstr>Analyst Projections</vt:lpstr>
    </vt:vector>
  </TitlesOfParts>
  <Company>OdontoPrev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Tordin Fornazieri</dc:creator>
  <cp:lastModifiedBy>Maria Eduarda Rodrigues Gaspar</cp:lastModifiedBy>
  <dcterms:created xsi:type="dcterms:W3CDTF">2020-06-03T17:40:06Z</dcterms:created>
  <dcterms:modified xsi:type="dcterms:W3CDTF">2025-10-17T15:34:30Z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2022-02-14T14:16:42Z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9c9c5006-8a23-4a7d-b6a2-22f168fcf314</vt:lpwstr>
  </property>
  <property fmtid="{D5CDD505-2E9C-101B-9397-08002B2CF9AE}" pid="8" name="MSIP_Label_92444c4c-8bf2-41f2-9034-db3445275fd9_ContentBits">
    <vt:lpwstr>0</vt:lpwstr>
  </property>
</Properties>
</file>